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1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16.xml" ContentType="application/vnd.openxmlformats-officedocument.drawing+xml"/>
  <Override PartName="/xl/comments30.xml" ContentType="application/vnd.openxmlformats-officedocument.spreadsheetml.comments+xml"/>
  <Override PartName="/xl/drawings/drawing17.xml" ContentType="application/vnd.openxmlformats-officedocument.drawing+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6020" yWindow="150" windowWidth="12525" windowHeight="12210" tabRatio="824" firstSheet="46" activeTab="55"/>
  </bookViews>
  <sheets>
    <sheet name="Summary" sheetId="3" r:id="rId1"/>
    <sheet name="Energy Benchmarking" sheetId="163" r:id="rId2"/>
    <sheet name="Table of measures" sheetId="166" r:id="rId3"/>
    <sheet name="Electricity data" sheetId="142" r:id="rId4"/>
    <sheet name="Gas data" sheetId="147" r:id="rId5"/>
    <sheet name="Lighting inventory" sheetId="167" r:id="rId6"/>
    <sheet name="IT Inventory" sheetId="119" r:id="rId7"/>
    <sheet name="Kitchen inventory" sheetId="144" r:id="rId8"/>
    <sheet name="Server inventory" sheetId="115" r:id="rId9"/>
    <sheet name="Business travel" sheetId="128" r:id="rId10"/>
    <sheet name="Floor area" sheetId="113" r:id="rId11"/>
    <sheet name="paper calculations" sheetId="150" r:id="rId12"/>
    <sheet name="Waste" sheetId="151" r:id="rId13"/>
    <sheet name="Water consumption" sheetId="116" r:id="rId14"/>
    <sheet name="Materials use" sheetId="152" r:id="rId15"/>
    <sheet name="Lifts" sheetId="146" r:id="rId16"/>
    <sheet name="Heating" sheetId="168" r:id="rId17"/>
    <sheet name="Hot water" sheetId="145" r:id="rId18"/>
    <sheet name="General reference data" sheetId="162" r:id="rId19"/>
    <sheet name="1. Environmental policy" sheetId="154" r:id="rId20"/>
    <sheet name="2. Energy policy" sheetId="42" r:id="rId21"/>
    <sheet name="3. Business travel policy" sheetId="155" r:id="rId22"/>
    <sheet name="4. EE awareness" sheetId="44" r:id="rId23"/>
    <sheet name="5. M&amp;T" sheetId="43" r:id="rId24"/>
    <sheet name="6. Green roof" sheetId="153" r:id="rId25"/>
    <sheet name="7. PV on the roof" sheetId="156" r:id="rId26"/>
    <sheet name="8a 8b Lighting upgrade" sheetId="107" r:id="rId27"/>
    <sheet name="8c Lighting sensors" sheetId="50" r:id="rId28"/>
    <sheet name="9. Thin clients" sheetId="83" r:id="rId29"/>
    <sheet name="10. IT shutdown" sheetId="101" r:id="rId30"/>
    <sheet name="11. New BEMS" sheetId="77" r:id="rId31"/>
    <sheet name="12. Optimum start and stop" sheetId="114" r:id="rId32"/>
    <sheet name="13. TRVs" sheetId="78" r:id="rId33"/>
    <sheet name="14. VSDs" sheetId="62" r:id="rId34"/>
    <sheet name="15. VT circuits" sheetId="79" r:id="rId35"/>
    <sheet name="16. Boiler replacement" sheetId="76" r:id="rId36"/>
    <sheet name="17. Draughtstripping" sheetId="53" r:id="rId37"/>
    <sheet name="18. Roof insulation" sheetId="69" r:id="rId38"/>
    <sheet name="19. Cavity wall insulation" sheetId="70" r:id="rId39"/>
    <sheet name="20. Improve glazing" sheetId="73" r:id="rId40"/>
    <sheet name="21. Solid wall insulation" sheetId="71" r:id="rId41"/>
    <sheet name="22. Solar Hot Water" sheetId="59" r:id="rId42"/>
    <sheet name="23. Combined Heat and Power" sheetId="60" r:id="rId43"/>
    <sheet name="24. Water measures" sheetId="158" r:id="rId44"/>
    <sheet name="25. Carbon offset" sheetId="161" r:id="rId45"/>
    <sheet name="Passenger vehicles" sheetId="129" r:id="rId46"/>
    <sheet name="Material use factors" sheetId="134" r:id="rId47"/>
    <sheet name="Waste disposal factors" sheetId="135" r:id="rId48"/>
    <sheet name="Detailed kwh benchmarks" sheetId="89" r:id="rId49"/>
    <sheet name="Fuels CO2 factors" sheetId="91" r:id="rId50"/>
    <sheet name="UK electricity main" sheetId="130" r:id="rId51"/>
    <sheet name="UK electricity for EVs" sheetId="131" r:id="rId52"/>
    <sheet name="Water supply" sheetId="132" r:id="rId53"/>
    <sheet name="Water treatment" sheetId="133" r:id="rId54"/>
    <sheet name="Business travel- air" sheetId="136" r:id="rId55"/>
    <sheet name="Business travel- land" sheetId="138" r:id="rId56"/>
    <sheet name="WTT- business travel- air" sheetId="137" r:id="rId57"/>
    <sheet name="UK electricity T&amp;D for EVs" sheetId="139" r:id="rId58"/>
    <sheet name="Degree days for London" sheetId="140" r:id="rId59"/>
    <sheet name="20 year average degree days" sheetId="169" r:id="rId60"/>
    <sheet name="degree days" sheetId="92" r:id="rId61"/>
    <sheet name="areas" sheetId="41" state="hidden" r:id="rId62"/>
    <sheet name="Wall calculation" sheetId="9" state="hidden" r:id="rId63"/>
    <sheet name="Invest to save measures" sheetId="98" r:id="rId64"/>
    <sheet name="Swimming pool" sheetId="100"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s>
  <definedNames>
    <definedName name="\a" localSheetId="19">[1]earningsrawdata!#REF!</definedName>
    <definedName name="\a" localSheetId="29">[1]earningsrawdata!#REF!</definedName>
    <definedName name="\a" localSheetId="30">[1]earningsrawdata!#REF!</definedName>
    <definedName name="\a" localSheetId="31">[1]earningsrawdata!#REF!</definedName>
    <definedName name="\a" localSheetId="37">[1]earningsrawdata!#REF!</definedName>
    <definedName name="\a" localSheetId="38">[1]earningsrawdata!#REF!</definedName>
    <definedName name="\a" localSheetId="39">[1]earningsrawdata!#REF!</definedName>
    <definedName name="\a" localSheetId="43">[1]earningsrawdata!#REF!</definedName>
    <definedName name="\a" localSheetId="44">[1]earningsrawdata!#REF!</definedName>
    <definedName name="\a" localSheetId="21">[1]earningsrawdata!#REF!</definedName>
    <definedName name="\a" localSheetId="26">[1]earningsrawdata!#REF!</definedName>
    <definedName name="\a" localSheetId="1">[1]earningsrawdata!#REF!</definedName>
    <definedName name="\a" localSheetId="18">[1]earningsrawdata!#REF!</definedName>
    <definedName name="\a" localSheetId="5">[1]earningsrawdata!#REF!</definedName>
    <definedName name="\a" localSheetId="2">[1]earningsrawdata!#REF!</definedName>
    <definedName name="\a">[1]earningsrawdata!#REF!</definedName>
    <definedName name="_80_3">[2]NSEFARES!$E$34:$E$36</definedName>
    <definedName name="_BRR79" localSheetId="19">'[3]tsl chart'!#REF!</definedName>
    <definedName name="_BRR79" localSheetId="29">'[3]tsl chart'!#REF!</definedName>
    <definedName name="_BRR79" localSheetId="30">'[3]tsl chart'!#REF!</definedName>
    <definedName name="_BRR79" localSheetId="31">'[3]tsl chart'!#REF!</definedName>
    <definedName name="_BRR79" localSheetId="37">'[3]tsl chart'!#REF!</definedName>
    <definedName name="_BRR79" localSheetId="38">'[3]tsl chart'!#REF!</definedName>
    <definedName name="_BRR79" localSheetId="39">'[3]tsl chart'!#REF!</definedName>
    <definedName name="_BRR79" localSheetId="43">'[3]tsl chart'!#REF!</definedName>
    <definedName name="_BRR79" localSheetId="44">'[3]tsl chart'!#REF!</definedName>
    <definedName name="_BRR79" localSheetId="21">'[3]tsl chart'!#REF!</definedName>
    <definedName name="_BRR79" localSheetId="26">'[3]tsl chart'!#REF!</definedName>
    <definedName name="_BRR79" localSheetId="1">'[3]tsl chart'!#REF!</definedName>
    <definedName name="_BRR79" localSheetId="18">'[3]tsl chart'!#REF!</definedName>
    <definedName name="_BRR79" localSheetId="5">'[3]tsl chart'!#REF!</definedName>
    <definedName name="_BRR79" localSheetId="2">'[3]tsl chart'!#REF!</definedName>
    <definedName name="_BRR79">'[3]tsl chart'!#REF!</definedName>
    <definedName name="_BRR80" localSheetId="19">'[3]tsl chart'!#REF!</definedName>
    <definedName name="_BRR80" localSheetId="29">'[3]tsl chart'!#REF!</definedName>
    <definedName name="_BRR80" localSheetId="30">'[3]tsl chart'!#REF!</definedName>
    <definedName name="_BRR80" localSheetId="31">'[3]tsl chart'!#REF!</definedName>
    <definedName name="_BRR80" localSheetId="37">'[3]tsl chart'!#REF!</definedName>
    <definedName name="_BRR80" localSheetId="38">'[3]tsl chart'!#REF!</definedName>
    <definedName name="_BRR80" localSheetId="39">'[3]tsl chart'!#REF!</definedName>
    <definedName name="_BRR80" localSheetId="43">'[3]tsl chart'!#REF!</definedName>
    <definedName name="_BRR80" localSheetId="44">'[3]tsl chart'!#REF!</definedName>
    <definedName name="_BRR80" localSheetId="21">'[3]tsl chart'!#REF!</definedName>
    <definedName name="_BRR80" localSheetId="26">'[3]tsl chart'!#REF!</definedName>
    <definedName name="_BRR80" localSheetId="1">'[3]tsl chart'!#REF!</definedName>
    <definedName name="_BRR80" localSheetId="18">'[3]tsl chart'!#REF!</definedName>
    <definedName name="_BRR80" localSheetId="5">'[3]tsl chart'!#REF!</definedName>
    <definedName name="_BRR80" localSheetId="2">'[3]tsl chart'!#REF!</definedName>
    <definedName name="_BRR80">'[3]tsl chart'!#REF!</definedName>
    <definedName name="_BRR81" localSheetId="19">'[3]tsl chart'!#REF!</definedName>
    <definedName name="_BRR81" localSheetId="29">'[3]tsl chart'!#REF!</definedName>
    <definedName name="_BRR81" localSheetId="30">'[3]tsl chart'!#REF!</definedName>
    <definedName name="_BRR81" localSheetId="31">'[3]tsl chart'!#REF!</definedName>
    <definedName name="_BRR81" localSheetId="37">'[3]tsl chart'!#REF!</definedName>
    <definedName name="_BRR81" localSheetId="38">'[3]tsl chart'!#REF!</definedName>
    <definedName name="_BRR81" localSheetId="39">'[3]tsl chart'!#REF!</definedName>
    <definedName name="_BRR81" localSheetId="43">'[3]tsl chart'!#REF!</definedName>
    <definedName name="_BRR81" localSheetId="44">'[3]tsl chart'!#REF!</definedName>
    <definedName name="_BRR81" localSheetId="21">'[3]tsl chart'!#REF!</definedName>
    <definedName name="_BRR81" localSheetId="26">'[3]tsl chart'!#REF!</definedName>
    <definedName name="_BRR81" localSheetId="1">'[3]tsl chart'!#REF!</definedName>
    <definedName name="_BRR81" localSheetId="18">'[3]tsl chart'!#REF!</definedName>
    <definedName name="_BRR81" localSheetId="5">'[3]tsl chart'!#REF!</definedName>
    <definedName name="_BRR81" localSheetId="2">'[3]tsl chart'!#REF!</definedName>
    <definedName name="_BRR81">'[3]tsl chart'!#REF!</definedName>
    <definedName name="_BRR82" localSheetId="19">'[3]tsl chart'!#REF!</definedName>
    <definedName name="_BRR82" localSheetId="29">'[3]tsl chart'!#REF!</definedName>
    <definedName name="_BRR82" localSheetId="30">'[3]tsl chart'!#REF!</definedName>
    <definedName name="_BRR82" localSheetId="31">'[3]tsl chart'!#REF!</definedName>
    <definedName name="_BRR82" localSheetId="37">'[3]tsl chart'!#REF!</definedName>
    <definedName name="_BRR82" localSheetId="38">'[3]tsl chart'!#REF!</definedName>
    <definedName name="_BRR82" localSheetId="39">'[3]tsl chart'!#REF!</definedName>
    <definedName name="_BRR82" localSheetId="43">'[3]tsl chart'!#REF!</definedName>
    <definedName name="_BRR82" localSheetId="44">'[3]tsl chart'!#REF!</definedName>
    <definedName name="_BRR82" localSheetId="21">'[3]tsl chart'!#REF!</definedName>
    <definedName name="_BRR82" localSheetId="26">'[3]tsl chart'!#REF!</definedName>
    <definedName name="_BRR82" localSheetId="1">'[3]tsl chart'!#REF!</definedName>
    <definedName name="_BRR82" localSheetId="18">'[3]tsl chart'!#REF!</definedName>
    <definedName name="_BRR82" localSheetId="5">'[3]tsl chart'!#REF!</definedName>
    <definedName name="_BRR82" localSheetId="2">'[3]tsl chart'!#REF!</definedName>
    <definedName name="_BRR82">'[3]tsl chart'!#REF!</definedName>
    <definedName name="_BRR83" localSheetId="19">'[3]tsl chart'!#REF!</definedName>
    <definedName name="_BRR83" localSheetId="29">'[3]tsl chart'!#REF!</definedName>
    <definedName name="_BRR83" localSheetId="30">'[3]tsl chart'!#REF!</definedName>
    <definedName name="_BRR83" localSheetId="31">'[3]tsl chart'!#REF!</definedName>
    <definedName name="_BRR83" localSheetId="37">'[3]tsl chart'!#REF!</definedName>
    <definedName name="_BRR83" localSheetId="38">'[3]tsl chart'!#REF!</definedName>
    <definedName name="_BRR83" localSheetId="39">'[3]tsl chart'!#REF!</definedName>
    <definedName name="_BRR83" localSheetId="43">'[3]tsl chart'!#REF!</definedName>
    <definedName name="_BRR83" localSheetId="44">'[3]tsl chart'!#REF!</definedName>
    <definedName name="_BRR83" localSheetId="21">'[3]tsl chart'!#REF!</definedName>
    <definedName name="_BRR83" localSheetId="26">'[3]tsl chart'!#REF!</definedName>
    <definedName name="_BRR83" localSheetId="1">'[3]tsl chart'!#REF!</definedName>
    <definedName name="_BRR83" localSheetId="18">'[3]tsl chart'!#REF!</definedName>
    <definedName name="_BRR83" localSheetId="5">'[3]tsl chart'!#REF!</definedName>
    <definedName name="_BRR83" localSheetId="2">'[3]tsl chart'!#REF!</definedName>
    <definedName name="_BRR83">'[3]tsl chart'!#REF!</definedName>
    <definedName name="_Fill" localSheetId="19" hidden="1">'[4]cordon table'!#REF!</definedName>
    <definedName name="_Fill" localSheetId="29" hidden="1">'[4]cordon table'!#REF!</definedName>
    <definedName name="_Fill" localSheetId="30" hidden="1">'[4]cordon table'!#REF!</definedName>
    <definedName name="_Fill" localSheetId="31" hidden="1">'[4]cordon table'!#REF!</definedName>
    <definedName name="_Fill" localSheetId="37" hidden="1">'[4]cordon table'!#REF!</definedName>
    <definedName name="_Fill" localSheetId="38" hidden="1">'[4]cordon table'!#REF!</definedName>
    <definedName name="_Fill" localSheetId="39" hidden="1">'[4]cordon table'!#REF!</definedName>
    <definedName name="_Fill" localSheetId="43" hidden="1">'[4]cordon table'!#REF!</definedName>
    <definedName name="_Fill" localSheetId="44" hidden="1">'[4]cordon table'!#REF!</definedName>
    <definedName name="_Fill" localSheetId="21" hidden="1">'[4]cordon table'!#REF!</definedName>
    <definedName name="_Fill" localSheetId="26" hidden="1">'[4]cordon table'!#REF!</definedName>
    <definedName name="_Fill" localSheetId="1" hidden="1">'[4]cordon table'!#REF!</definedName>
    <definedName name="_Fill" localSheetId="18" hidden="1">'[4]cordon table'!#REF!</definedName>
    <definedName name="_Fill" localSheetId="5" hidden="1">'[4]cordon table'!#REF!</definedName>
    <definedName name="_Fill" localSheetId="2" hidden="1">'[4]cordon table'!#REF!</definedName>
    <definedName name="_Fill" hidden="1">'[4]cordon table'!#REF!</definedName>
    <definedName name="_xlnm._FilterDatabase" localSheetId="9" hidden="1">'Business travel'!$A$5:$G$8</definedName>
    <definedName name="_ftn1" localSheetId="1">'Energy Benchmarking'!#REF!</definedName>
    <definedName name="_ftn1" localSheetId="18">'General reference data'!#REF!</definedName>
    <definedName name="_ftn1" localSheetId="0">Summary!#REF!</definedName>
    <definedName name="_ftn1" localSheetId="2">'Table of measures'!#REF!</definedName>
    <definedName name="_ftn2" localSheetId="1">'Energy Benchmarking'!#REF!</definedName>
    <definedName name="_ftn2" localSheetId="18">'General reference data'!#REF!</definedName>
    <definedName name="_ftn2" localSheetId="0">Summary!$B$79</definedName>
    <definedName name="_ftn2" localSheetId="2">'Table of measures'!#REF!</definedName>
    <definedName name="_ftn3" localSheetId="1">'Energy Benchmarking'!#REF!</definedName>
    <definedName name="_ftn3" localSheetId="18">'General reference data'!#REF!</definedName>
    <definedName name="_ftn3" localSheetId="0">Summary!$B$43</definedName>
    <definedName name="_ftn3" localSheetId="2">'Table of measures'!#REF!</definedName>
    <definedName name="_ftn5" localSheetId="1">'Energy Benchmarking'!#REF!</definedName>
    <definedName name="_ftn5" localSheetId="18">'General reference data'!#REF!</definedName>
    <definedName name="_ftn5" localSheetId="0">Summary!#REF!</definedName>
    <definedName name="_ftn5" localSheetId="2">'Table of measures'!#REF!</definedName>
    <definedName name="_ftnref1" localSheetId="1">'Energy Benchmarking'!#REF!</definedName>
    <definedName name="_ftnref1" localSheetId="18">'General reference data'!#REF!</definedName>
    <definedName name="_ftnref1" localSheetId="0">Summary!#REF!</definedName>
    <definedName name="_ftnref1" localSheetId="2">'Table of measures'!#REF!</definedName>
    <definedName name="_ftnref2" localSheetId="1">'Energy Benchmarking'!#REF!</definedName>
    <definedName name="_ftnref2" localSheetId="18">'General reference data'!#REF!</definedName>
    <definedName name="_ftnref2" localSheetId="0">Summary!#REF!</definedName>
    <definedName name="_ftnref2" localSheetId="2">'Table of measures'!#REF!</definedName>
    <definedName name="_ftnref3" localSheetId="1">'Energy Benchmarking'!#REF!</definedName>
    <definedName name="_ftnref3" localSheetId="18">'General reference data'!#REF!</definedName>
    <definedName name="_ftnref3" localSheetId="0">Summary!#REF!</definedName>
    <definedName name="_ftnref3" localSheetId="2">'Table of measures'!#REF!</definedName>
    <definedName name="_ftnref4" localSheetId="1">'Energy Benchmarking'!#REF!</definedName>
    <definedName name="_ftnref4" localSheetId="18">'General reference data'!#REF!</definedName>
    <definedName name="_ftnref4" localSheetId="0">Summary!#REF!</definedName>
    <definedName name="_ftnref4" localSheetId="2">'Table of measures'!#REF!</definedName>
    <definedName name="_ftnref5" localSheetId="1">'Energy Benchmarking'!#REF!</definedName>
    <definedName name="_ftnref5" localSheetId="18">'General reference data'!#REF!</definedName>
    <definedName name="_ftnref5" localSheetId="0">Summary!#REF!</definedName>
    <definedName name="_ftnref5" localSheetId="2">'Table of measures'!#REF!</definedName>
    <definedName name="_GBR86">[1]earningsrawdata!$L$20</definedName>
    <definedName name="_GBR87">[1]earningsrawdata!$L$21</definedName>
    <definedName name="_GBR88">[1]earningsrawdata!$L$22</definedName>
    <definedName name="_GBR89">[1]earningsrawdata!$L$23</definedName>
    <definedName name="_GBR90">[1]earningsrawdata!$L$24</definedName>
    <definedName name="_GBR91">[1]earningsrawdata!$L$25</definedName>
    <definedName name="_GBR92">[1]earningsrawdata!$L$26</definedName>
    <definedName name="_GBR93">[1]earningsrawdata!$L$27</definedName>
    <definedName name="_GBR94">[1]earningsrawdata!$L$28</definedName>
    <definedName name="_GBR95">[1]earningsrawdata!$L$29</definedName>
    <definedName name="_GBR96">[1]earningsrawdata!$L$30</definedName>
    <definedName name="_GBR97">[1]earningsrawdata!$L$31</definedName>
    <definedName name="_GBR98">[1]earningsrawdata!$L$32</definedName>
    <definedName name="_GBR99">[1]earningsrawdata!$L$33</definedName>
    <definedName name="_GOE86">[1]earningsrawdata!$K$20</definedName>
    <definedName name="_GOE87">[1]earningsrawdata!$K$21</definedName>
    <definedName name="_GOE88">[1]earningsrawdata!$K$22</definedName>
    <definedName name="_GOE89">[1]earningsrawdata!$K$23</definedName>
    <definedName name="_GOE90">[1]earningsrawdata!$K$24</definedName>
    <definedName name="_GOE91">[1]earningsrawdata!$K$25</definedName>
    <definedName name="_GOE92">[1]earningsrawdata!$K$26</definedName>
    <definedName name="_GOE93">[1]earningsrawdata!$K$27</definedName>
    <definedName name="_GOE94">[1]earningsrawdata!$K$28</definedName>
    <definedName name="_GOE95">[1]earningsrawdata!$K$29</definedName>
    <definedName name="_GOE96">[1]earningsrawdata!$K$30</definedName>
    <definedName name="_GOE97">[1]earningsrawdata!$K$31</definedName>
    <definedName name="_GOE98">[1]earningsrawdata!$K$32</definedName>
    <definedName name="_GOE99">[1]earningsrawdata!$K$33</definedName>
    <definedName name="_LON86">[1]earningsrawdata!$I$20</definedName>
    <definedName name="_LON87">[1]earningsrawdata!$I$21</definedName>
    <definedName name="_LON88">[1]earningsrawdata!$I$22</definedName>
    <definedName name="_LON89">[1]earningsrawdata!$I$23</definedName>
    <definedName name="_LON90">[1]earningsrawdata!$I$24</definedName>
    <definedName name="_LON91">[1]earningsrawdata!$I$25</definedName>
    <definedName name="_LON92">[1]earningsrawdata!$I$26</definedName>
    <definedName name="_LON93">[1]earningsrawdata!$I$27</definedName>
    <definedName name="_LON94">[1]earningsrawdata!$I$28</definedName>
    <definedName name="_LON95">[1]earningsrawdata!$I$29</definedName>
    <definedName name="_LON96">[1]earningsrawdata!$I$30</definedName>
    <definedName name="_LON97">[1]earningsrawdata!$I$31</definedName>
    <definedName name="_LON98">[1]earningsrawdata!$I$32</definedName>
    <definedName name="_LON99">[1]earningsrawdata!$I$33</definedName>
    <definedName name="_LUL">#N/A</definedName>
    <definedName name="_NSE80">[2]NSEFARES!$C$33</definedName>
    <definedName name="_NSE81">[2]NSEFARES!$C$34</definedName>
    <definedName name="_NSE82">[2]NSEFARES!$C$35</definedName>
    <definedName name="_NSE83">[2]NSEFARES!$C$36</definedName>
    <definedName name="_NSE84">[2]NSEFARES!$C$37</definedName>
    <definedName name="_NSE845">[2]NSEFARES!$C$55</definedName>
    <definedName name="_NSE85">[2]NSEFARES!$C$38</definedName>
    <definedName name="_NSE856">[2]NSEFARES!$C$56</definedName>
    <definedName name="_NSE86">[2]NSEFARES!$C$39</definedName>
    <definedName name="_NSE867">[2]NSEFARES!$C$57</definedName>
    <definedName name="_NSE87">[2]NSEFARES!$C$40</definedName>
    <definedName name="_NSE878">[2]NSEFARES!$C$58</definedName>
    <definedName name="_NSE88">[2]NSEFARES!$C$41</definedName>
    <definedName name="_NSE889">[2]NSEFARES!$C$59</definedName>
    <definedName name="_NSE89">[2]NSEFARES!$C$42</definedName>
    <definedName name="_NSE890">[2]NSEFARES!$C$60</definedName>
    <definedName name="_NSE90">[2]NSEFARES!$C$43</definedName>
    <definedName name="_NSE901">[2]NSEFARES!$C$61</definedName>
    <definedName name="_NSE91">[2]NSEFARES!$C$44</definedName>
    <definedName name="_NSE912">[2]NSEFARES!$C$62</definedName>
    <definedName name="_NSE92">[2]NSEFARES!$C$45</definedName>
    <definedName name="_NSE923">[2]NSEFARES!$C$63</definedName>
    <definedName name="_NSE93">[2]NSEFARES!$C$46</definedName>
    <definedName name="_NSE934">[2]NSEFARES!$C$64</definedName>
    <definedName name="_NSE945">[2]NSEFARES!$C$65</definedName>
    <definedName name="_OTHER">#N/A</definedName>
    <definedName name="_PJ79">'[5]raw data'!$G$5</definedName>
    <definedName name="_PJ80">'[5]raw data'!$G$6</definedName>
    <definedName name="_PJ81">'[5]raw data'!$G$7</definedName>
    <definedName name="_PJ82">'[5]raw data'!$G$8</definedName>
    <definedName name="_PJ83">'[5]raw data'!$G$9</definedName>
    <definedName name="_PJ845" localSheetId="19">'[5]tsl table'!#REF!</definedName>
    <definedName name="_PJ845" localSheetId="29">'[5]tsl table'!#REF!</definedName>
    <definedName name="_PJ845" localSheetId="30">'[5]tsl table'!#REF!</definedName>
    <definedName name="_PJ845" localSheetId="31">'[5]tsl table'!#REF!</definedName>
    <definedName name="_PJ845" localSheetId="37">'[5]tsl table'!#REF!</definedName>
    <definedName name="_PJ845" localSheetId="38">'[5]tsl table'!#REF!</definedName>
    <definedName name="_PJ845" localSheetId="39">'[5]tsl table'!#REF!</definedName>
    <definedName name="_PJ845" localSheetId="43">'[5]tsl table'!#REF!</definedName>
    <definedName name="_PJ845" localSheetId="44">'[5]tsl table'!#REF!</definedName>
    <definedName name="_PJ845" localSheetId="21">'[5]tsl table'!#REF!</definedName>
    <definedName name="_PJ845" localSheetId="26">'[5]tsl table'!#REF!</definedName>
    <definedName name="_PJ845" localSheetId="1">'[5]tsl table'!#REF!</definedName>
    <definedName name="_PJ845" localSheetId="18">'[5]tsl table'!#REF!</definedName>
    <definedName name="_PJ845" localSheetId="5">'[5]tsl table'!#REF!</definedName>
    <definedName name="_PJ845" localSheetId="2">'[5]tsl table'!#REF!</definedName>
    <definedName name="_PJ845">'[5]tsl table'!#REF!</definedName>
    <definedName name="_PJ856" localSheetId="19">'[5]tsl table'!#REF!</definedName>
    <definedName name="_PJ856" localSheetId="29">'[5]tsl table'!#REF!</definedName>
    <definedName name="_PJ856" localSheetId="30">'[5]tsl table'!#REF!</definedName>
    <definedName name="_PJ856" localSheetId="31">'[5]tsl table'!#REF!</definedName>
    <definedName name="_PJ856" localSheetId="37">'[5]tsl table'!#REF!</definedName>
    <definedName name="_PJ856" localSheetId="38">'[5]tsl table'!#REF!</definedName>
    <definedName name="_PJ856" localSheetId="39">'[5]tsl table'!#REF!</definedName>
    <definedName name="_PJ856" localSheetId="43">'[5]tsl table'!#REF!</definedName>
    <definedName name="_PJ856" localSheetId="44">'[5]tsl table'!#REF!</definedName>
    <definedName name="_PJ856" localSheetId="21">'[5]tsl table'!#REF!</definedName>
    <definedName name="_PJ856" localSheetId="26">'[5]tsl table'!#REF!</definedName>
    <definedName name="_PJ856" localSheetId="1">'[5]tsl table'!#REF!</definedName>
    <definedName name="_PJ856" localSheetId="18">'[5]tsl table'!#REF!</definedName>
    <definedName name="_PJ856" localSheetId="5">'[5]tsl table'!#REF!</definedName>
    <definedName name="_PJ856" localSheetId="2">'[5]tsl table'!#REF!</definedName>
    <definedName name="_PJ856">'[5]tsl table'!#REF!</definedName>
    <definedName name="_PJ867" localSheetId="19">'[5]tsl table'!#REF!</definedName>
    <definedName name="_PJ867" localSheetId="29">'[5]tsl table'!#REF!</definedName>
    <definedName name="_PJ867" localSheetId="30">'[5]tsl table'!#REF!</definedName>
    <definedName name="_PJ867" localSheetId="31">'[5]tsl table'!#REF!</definedName>
    <definedName name="_PJ867" localSheetId="37">'[5]tsl table'!#REF!</definedName>
    <definedName name="_PJ867" localSheetId="38">'[5]tsl table'!#REF!</definedName>
    <definedName name="_PJ867" localSheetId="39">'[5]tsl table'!#REF!</definedName>
    <definedName name="_PJ867" localSheetId="43">'[5]tsl table'!#REF!</definedName>
    <definedName name="_PJ867" localSheetId="44">'[5]tsl table'!#REF!</definedName>
    <definedName name="_PJ867" localSheetId="21">'[5]tsl table'!#REF!</definedName>
    <definedName name="_PJ867" localSheetId="26">'[5]tsl table'!#REF!</definedName>
    <definedName name="_PJ867" localSheetId="1">'[5]tsl table'!#REF!</definedName>
    <definedName name="_PJ867" localSheetId="18">'[5]tsl table'!#REF!</definedName>
    <definedName name="_PJ867" localSheetId="5">'[5]tsl table'!#REF!</definedName>
    <definedName name="_PJ867" localSheetId="2">'[5]tsl table'!#REF!</definedName>
    <definedName name="_PJ867">'[5]tsl table'!#REF!</definedName>
    <definedName name="_PJ878" localSheetId="19">'[5]tsl table'!#REF!</definedName>
    <definedName name="_PJ878" localSheetId="29">'[5]tsl table'!#REF!</definedName>
    <definedName name="_PJ878" localSheetId="30">'[5]tsl table'!#REF!</definedName>
    <definedName name="_PJ878" localSheetId="31">'[5]tsl table'!#REF!</definedName>
    <definedName name="_PJ878" localSheetId="37">'[5]tsl table'!#REF!</definedName>
    <definedName name="_PJ878" localSheetId="38">'[5]tsl table'!#REF!</definedName>
    <definedName name="_PJ878" localSheetId="39">'[5]tsl table'!#REF!</definedName>
    <definedName name="_PJ878" localSheetId="43">'[5]tsl table'!#REF!</definedName>
    <definedName name="_PJ878" localSheetId="44">'[5]tsl table'!#REF!</definedName>
    <definedName name="_PJ878" localSheetId="21">'[5]tsl table'!#REF!</definedName>
    <definedName name="_PJ878" localSheetId="26">'[5]tsl table'!#REF!</definedName>
    <definedName name="_PJ878" localSheetId="1">'[5]tsl table'!#REF!</definedName>
    <definedName name="_PJ878" localSheetId="18">'[5]tsl table'!#REF!</definedName>
    <definedName name="_PJ878" localSheetId="5">'[5]tsl table'!#REF!</definedName>
    <definedName name="_PJ878" localSheetId="2">'[5]tsl table'!#REF!</definedName>
    <definedName name="_PJ878">'[5]tsl table'!#REF!</definedName>
    <definedName name="_PJ889">'[5]tsl table'!$J$7</definedName>
    <definedName name="_PJ890">'[5]tsl table'!$J$8</definedName>
    <definedName name="_PJ901">'[5]tsl table'!$J$9</definedName>
    <definedName name="_PJ912">'[5]tsl table'!$J$10</definedName>
    <definedName name="_PJ923">'[5]tsl table'!$J$11</definedName>
    <definedName name="_PJ934">'[5]tsl table'!$J$12</definedName>
    <definedName name="_PJ945">'[5]raw data'!$H$20</definedName>
    <definedName name="_PKM79">'[5]raw data'!$F$5</definedName>
    <definedName name="_PKM80">'[5]raw data'!$F$6</definedName>
    <definedName name="_PKM81">'[5]raw data'!$F$7</definedName>
    <definedName name="_PKM82">'[5]raw data'!$F$8</definedName>
    <definedName name="_PKM83">'[5]raw data'!$F$9</definedName>
    <definedName name="_PKM845" localSheetId="19">'[5]tsl table'!#REF!</definedName>
    <definedName name="_PKM845" localSheetId="29">'[5]tsl table'!#REF!</definedName>
    <definedName name="_PKM845" localSheetId="30">'[5]tsl table'!#REF!</definedName>
    <definedName name="_PKM845" localSheetId="31">'[5]tsl table'!#REF!</definedName>
    <definedName name="_PKM845" localSheetId="37">'[5]tsl table'!#REF!</definedName>
    <definedName name="_PKM845" localSheetId="38">'[5]tsl table'!#REF!</definedName>
    <definedName name="_PKM845" localSheetId="39">'[5]tsl table'!#REF!</definedName>
    <definedName name="_PKM845" localSheetId="43">'[5]tsl table'!#REF!</definedName>
    <definedName name="_PKM845" localSheetId="44">'[5]tsl table'!#REF!</definedName>
    <definedName name="_PKM845" localSheetId="21">'[5]tsl table'!#REF!</definedName>
    <definedName name="_PKM845" localSheetId="26">'[5]tsl table'!#REF!</definedName>
    <definedName name="_PKM845" localSheetId="1">'[5]tsl table'!#REF!</definedName>
    <definedName name="_PKM845" localSheetId="18">'[5]tsl table'!#REF!</definedName>
    <definedName name="_PKM845" localSheetId="5">'[5]tsl table'!#REF!</definedName>
    <definedName name="_PKM845" localSheetId="2">'[5]tsl table'!#REF!</definedName>
    <definedName name="_PKM845">'[5]tsl table'!#REF!</definedName>
    <definedName name="_PKM856" localSheetId="19">'[5]tsl table'!#REF!</definedName>
    <definedName name="_PKM856" localSheetId="29">'[5]tsl table'!#REF!</definedName>
    <definedName name="_PKM856" localSheetId="30">'[5]tsl table'!#REF!</definedName>
    <definedName name="_PKM856" localSheetId="31">'[5]tsl table'!#REF!</definedName>
    <definedName name="_PKM856" localSheetId="37">'[5]tsl table'!#REF!</definedName>
    <definedName name="_PKM856" localSheetId="38">'[5]tsl table'!#REF!</definedName>
    <definedName name="_PKM856" localSheetId="39">'[5]tsl table'!#REF!</definedName>
    <definedName name="_PKM856" localSheetId="43">'[5]tsl table'!#REF!</definedName>
    <definedName name="_PKM856" localSheetId="44">'[5]tsl table'!#REF!</definedName>
    <definedName name="_PKM856" localSheetId="21">'[5]tsl table'!#REF!</definedName>
    <definedName name="_PKM856" localSheetId="26">'[5]tsl table'!#REF!</definedName>
    <definedName name="_PKM856" localSheetId="1">'[5]tsl table'!#REF!</definedName>
    <definedName name="_PKM856" localSheetId="18">'[5]tsl table'!#REF!</definedName>
    <definedName name="_PKM856" localSheetId="5">'[5]tsl table'!#REF!</definedName>
    <definedName name="_PKM856" localSheetId="2">'[5]tsl table'!#REF!</definedName>
    <definedName name="_PKM856">'[5]tsl table'!#REF!</definedName>
    <definedName name="_PKM867" localSheetId="19">'[5]tsl table'!#REF!</definedName>
    <definedName name="_PKM867" localSheetId="29">'[5]tsl table'!#REF!</definedName>
    <definedName name="_PKM867" localSheetId="30">'[5]tsl table'!#REF!</definedName>
    <definedName name="_PKM867" localSheetId="31">'[5]tsl table'!#REF!</definedName>
    <definedName name="_PKM867" localSheetId="37">'[5]tsl table'!#REF!</definedName>
    <definedName name="_PKM867" localSheetId="38">'[5]tsl table'!#REF!</definedName>
    <definedName name="_PKM867" localSheetId="39">'[5]tsl table'!#REF!</definedName>
    <definedName name="_PKM867" localSheetId="43">'[5]tsl table'!#REF!</definedName>
    <definedName name="_PKM867" localSheetId="44">'[5]tsl table'!#REF!</definedName>
    <definedName name="_PKM867" localSheetId="21">'[5]tsl table'!#REF!</definedName>
    <definedName name="_PKM867" localSheetId="26">'[5]tsl table'!#REF!</definedName>
    <definedName name="_PKM867" localSheetId="1">'[5]tsl table'!#REF!</definedName>
    <definedName name="_PKM867" localSheetId="18">'[5]tsl table'!#REF!</definedName>
    <definedName name="_PKM867" localSheetId="5">'[5]tsl table'!#REF!</definedName>
    <definedName name="_PKM867" localSheetId="2">'[5]tsl table'!#REF!</definedName>
    <definedName name="_PKM867">'[5]tsl table'!#REF!</definedName>
    <definedName name="_PKM878" localSheetId="19">'[5]tsl table'!#REF!</definedName>
    <definedName name="_PKM878" localSheetId="29">'[5]tsl table'!#REF!</definedName>
    <definedName name="_PKM878" localSheetId="30">'[5]tsl table'!#REF!</definedName>
    <definedName name="_PKM878" localSheetId="31">'[5]tsl table'!#REF!</definedName>
    <definedName name="_PKM878" localSheetId="37">'[5]tsl table'!#REF!</definedName>
    <definedName name="_PKM878" localSheetId="38">'[5]tsl table'!#REF!</definedName>
    <definedName name="_PKM878" localSheetId="39">'[5]tsl table'!#REF!</definedName>
    <definedName name="_PKM878" localSheetId="43">'[5]tsl table'!#REF!</definedName>
    <definedName name="_PKM878" localSheetId="44">'[5]tsl table'!#REF!</definedName>
    <definedName name="_PKM878" localSheetId="21">'[5]tsl table'!#REF!</definedName>
    <definedName name="_PKM878" localSheetId="26">'[5]tsl table'!#REF!</definedName>
    <definedName name="_PKM878" localSheetId="1">'[5]tsl table'!#REF!</definedName>
    <definedName name="_PKM878" localSheetId="18">'[5]tsl table'!#REF!</definedName>
    <definedName name="_PKM878" localSheetId="5">'[5]tsl table'!#REF!</definedName>
    <definedName name="_PKM878" localSheetId="2">'[5]tsl table'!#REF!</definedName>
    <definedName name="_PKM878">'[5]tsl table'!#REF!</definedName>
    <definedName name="_PKM889">'[5]tsl table'!$H$7</definedName>
    <definedName name="_PKM890">'[5]tsl table'!$H$8</definedName>
    <definedName name="_PKM901">'[5]tsl table'!$H$9</definedName>
    <definedName name="_PKM912">'[5]tsl table'!$H$10</definedName>
    <definedName name="_PKM923">'[5]tsl table'!$H$11</definedName>
    <definedName name="_PKM934">'[5]tsl table'!$H$12</definedName>
    <definedName name="_PKM945">'[5]tsl table'!$H$13</definedName>
    <definedName name="_PKM956">'[5]raw data'!$F$21</definedName>
    <definedName name="_PKM967">'[5]raw data'!$F$22</definedName>
    <definedName name="_PKM978">'[5]raw data'!$F$23</definedName>
    <definedName name="_PKM989">'[5]raw data'!$F$24</definedName>
    <definedName name="_TKM79">'[5]raw data'!$E$5</definedName>
    <definedName name="_TKM80">'[5]raw data'!$E$6</definedName>
    <definedName name="_TKM81">'[5]raw data'!$E$7</definedName>
    <definedName name="_TKM82">'[5]raw data'!$E$8</definedName>
    <definedName name="_TKM83">'[5]raw data'!$E$9</definedName>
    <definedName name="_TKM845" localSheetId="19">'[5]tsl table'!#REF!</definedName>
    <definedName name="_TKM845" localSheetId="29">'[5]tsl table'!#REF!</definedName>
    <definedName name="_TKM845" localSheetId="30">'[5]tsl table'!#REF!</definedName>
    <definedName name="_TKM845" localSheetId="31">'[5]tsl table'!#REF!</definedName>
    <definedName name="_TKM845" localSheetId="37">'[5]tsl table'!#REF!</definedName>
    <definedName name="_TKM845" localSheetId="38">'[5]tsl table'!#REF!</definedName>
    <definedName name="_TKM845" localSheetId="39">'[5]tsl table'!#REF!</definedName>
    <definedName name="_TKM845" localSheetId="43">'[5]tsl table'!#REF!</definedName>
    <definedName name="_TKM845" localSheetId="44">'[5]tsl table'!#REF!</definedName>
    <definedName name="_TKM845" localSheetId="21">'[5]tsl table'!#REF!</definedName>
    <definedName name="_TKM845" localSheetId="26">'[5]tsl table'!#REF!</definedName>
    <definedName name="_TKM845" localSheetId="1">'[5]tsl table'!#REF!</definedName>
    <definedName name="_TKM845" localSheetId="18">'[5]tsl table'!#REF!</definedName>
    <definedName name="_TKM845" localSheetId="5">'[5]tsl table'!#REF!</definedName>
    <definedName name="_TKM845" localSheetId="2">'[5]tsl table'!#REF!</definedName>
    <definedName name="_TKM845">'[5]tsl table'!#REF!</definedName>
    <definedName name="_TKM856" localSheetId="19">'[5]tsl table'!#REF!</definedName>
    <definedName name="_TKM856" localSheetId="29">'[5]tsl table'!#REF!</definedName>
    <definedName name="_TKM856" localSheetId="30">'[5]tsl table'!#REF!</definedName>
    <definedName name="_TKM856" localSheetId="31">'[5]tsl table'!#REF!</definedName>
    <definedName name="_TKM856" localSheetId="37">'[5]tsl table'!#REF!</definedName>
    <definedName name="_TKM856" localSheetId="38">'[5]tsl table'!#REF!</definedName>
    <definedName name="_TKM856" localSheetId="39">'[5]tsl table'!#REF!</definedName>
    <definedName name="_TKM856" localSheetId="43">'[5]tsl table'!#REF!</definedName>
    <definedName name="_TKM856" localSheetId="44">'[5]tsl table'!#REF!</definedName>
    <definedName name="_TKM856" localSheetId="21">'[5]tsl table'!#REF!</definedName>
    <definedName name="_TKM856" localSheetId="26">'[5]tsl table'!#REF!</definedName>
    <definedName name="_TKM856" localSheetId="1">'[5]tsl table'!#REF!</definedName>
    <definedName name="_TKM856" localSheetId="18">'[5]tsl table'!#REF!</definedName>
    <definedName name="_TKM856" localSheetId="5">'[5]tsl table'!#REF!</definedName>
    <definedName name="_TKM856" localSheetId="2">'[5]tsl table'!#REF!</definedName>
    <definedName name="_TKM856">'[5]tsl table'!#REF!</definedName>
    <definedName name="_TKM867" localSheetId="19">'[5]tsl table'!#REF!</definedName>
    <definedName name="_TKM867" localSheetId="29">'[5]tsl table'!#REF!</definedName>
    <definedName name="_TKM867" localSheetId="30">'[5]tsl table'!#REF!</definedName>
    <definedName name="_TKM867" localSheetId="31">'[5]tsl table'!#REF!</definedName>
    <definedName name="_TKM867" localSheetId="37">'[5]tsl table'!#REF!</definedName>
    <definedName name="_TKM867" localSheetId="38">'[5]tsl table'!#REF!</definedName>
    <definedName name="_TKM867" localSheetId="39">'[5]tsl table'!#REF!</definedName>
    <definedName name="_TKM867" localSheetId="43">'[5]tsl table'!#REF!</definedName>
    <definedName name="_TKM867" localSheetId="44">'[5]tsl table'!#REF!</definedName>
    <definedName name="_TKM867" localSheetId="21">'[5]tsl table'!#REF!</definedName>
    <definedName name="_TKM867" localSheetId="26">'[5]tsl table'!#REF!</definedName>
    <definedName name="_TKM867" localSheetId="1">'[5]tsl table'!#REF!</definedName>
    <definedName name="_TKM867" localSheetId="18">'[5]tsl table'!#REF!</definedName>
    <definedName name="_TKM867" localSheetId="5">'[5]tsl table'!#REF!</definedName>
    <definedName name="_TKM867" localSheetId="2">'[5]tsl table'!#REF!</definedName>
    <definedName name="_TKM867">'[5]tsl table'!#REF!</definedName>
    <definedName name="_TKM878" localSheetId="19">'[5]tsl table'!#REF!</definedName>
    <definedName name="_TKM878" localSheetId="29">'[5]tsl table'!#REF!</definedName>
    <definedName name="_TKM878" localSheetId="30">'[5]tsl table'!#REF!</definedName>
    <definedName name="_TKM878" localSheetId="31">'[5]tsl table'!#REF!</definedName>
    <definedName name="_TKM878" localSheetId="37">'[5]tsl table'!#REF!</definedName>
    <definedName name="_TKM878" localSheetId="38">'[5]tsl table'!#REF!</definedName>
    <definedName name="_TKM878" localSheetId="39">'[5]tsl table'!#REF!</definedName>
    <definedName name="_TKM878" localSheetId="43">'[5]tsl table'!#REF!</definedName>
    <definedName name="_TKM878" localSheetId="44">'[5]tsl table'!#REF!</definedName>
    <definedName name="_TKM878" localSheetId="21">'[5]tsl table'!#REF!</definedName>
    <definedName name="_TKM878" localSheetId="26">'[5]tsl table'!#REF!</definedName>
    <definedName name="_TKM878" localSheetId="1">'[5]tsl table'!#REF!</definedName>
    <definedName name="_TKM878" localSheetId="18">'[5]tsl table'!#REF!</definedName>
    <definedName name="_TKM878" localSheetId="5">'[5]tsl table'!#REF!</definedName>
    <definedName name="_TKM878" localSheetId="2">'[5]tsl table'!#REF!</definedName>
    <definedName name="_TKM878">'[5]tsl table'!#REF!</definedName>
    <definedName name="_TKM889">'[5]tsl table'!$F$7</definedName>
    <definedName name="_TKM890">'[5]tsl table'!$F$8</definedName>
    <definedName name="_TKM901">'[5]tsl table'!$F$9</definedName>
    <definedName name="_TKM912">'[5]tsl table'!$F$10</definedName>
    <definedName name="_TKM923">'[5]tsl table'!$F$11</definedName>
    <definedName name="_TKM934">'[5]tsl table'!$F$12</definedName>
    <definedName name="_TKM945">'[5]tsl table'!$F$13</definedName>
    <definedName name="_TKM956">'[5]raw data'!$E$21</definedName>
    <definedName name="_TKM967">'[5]raw data'!$E$22</definedName>
    <definedName name="_TKM978">'[5]raw data'!$E$23</definedName>
    <definedName name="_TKM989">'[5]raw data'!$E$24</definedName>
    <definedName name="_Toc243905665" localSheetId="20">'2. Energy policy'!$A$8</definedName>
    <definedName name="_Toc527360148" localSheetId="24">'6. Green roof'!$B$34</definedName>
    <definedName name="_Toc527360149" localSheetId="24">'6. Green roof'!$B$38</definedName>
    <definedName name="_Toc527360150" localSheetId="25">'7. PV on the roof'!$B$53</definedName>
    <definedName name="_TSL845">[2]NSEFARES!$H$37</definedName>
    <definedName name="_TSL856">[2]NSEFARES!$H$38</definedName>
    <definedName name="A" localSheetId="19">#REF!</definedName>
    <definedName name="A" localSheetId="29">#REF!</definedName>
    <definedName name="A" localSheetId="30">#REF!</definedName>
    <definedName name="A" localSheetId="31">#REF!</definedName>
    <definedName name="A" localSheetId="33">#REF!</definedName>
    <definedName name="A" localSheetId="36">#REF!</definedName>
    <definedName name="A" localSheetId="37">#REF!</definedName>
    <definedName name="A" localSheetId="38">#REF!</definedName>
    <definedName name="A" localSheetId="39">#REF!</definedName>
    <definedName name="A" localSheetId="41">#REF!</definedName>
    <definedName name="A" localSheetId="42">#REF!</definedName>
    <definedName name="A" localSheetId="43">#REF!</definedName>
    <definedName name="A" localSheetId="44">#REF!</definedName>
    <definedName name="A" localSheetId="21">#REF!</definedName>
    <definedName name="A" localSheetId="22">#REF!</definedName>
    <definedName name="A" localSheetId="23">#REF!</definedName>
    <definedName name="A" localSheetId="26">#REF!</definedName>
    <definedName name="A" localSheetId="27">#REF!</definedName>
    <definedName name="A" localSheetId="48">#REF!</definedName>
    <definedName name="A" localSheetId="1">#REF!</definedName>
    <definedName name="A" localSheetId="18">#REF!</definedName>
    <definedName name="A" localSheetId="5">#REF!</definedName>
    <definedName name="A" localSheetId="11">#REF!</definedName>
    <definedName name="A" localSheetId="8">#REF!</definedName>
    <definedName name="A" localSheetId="2">#REF!</definedName>
    <definedName name="A" localSheetId="13">#REF!</definedName>
    <definedName name="A">#REF!</definedName>
    <definedName name="ach" localSheetId="19">#REF!</definedName>
    <definedName name="ach" localSheetId="29">#REF!</definedName>
    <definedName name="ach" localSheetId="30">#REF!</definedName>
    <definedName name="ach" localSheetId="31">#REF!</definedName>
    <definedName name="ach" localSheetId="33">#REF!</definedName>
    <definedName name="ach" localSheetId="36">#REF!</definedName>
    <definedName name="ach" localSheetId="37">#REF!</definedName>
    <definedName name="ach" localSheetId="38">#REF!</definedName>
    <definedName name="ach" localSheetId="39">#REF!</definedName>
    <definedName name="ach" localSheetId="41">#REF!</definedName>
    <definedName name="ach" localSheetId="42">#REF!</definedName>
    <definedName name="ach" localSheetId="43">#REF!</definedName>
    <definedName name="ach" localSheetId="44">#REF!</definedName>
    <definedName name="ach" localSheetId="21">#REF!</definedName>
    <definedName name="ach" localSheetId="22">#REF!</definedName>
    <definedName name="ach" localSheetId="23">#REF!</definedName>
    <definedName name="ach" localSheetId="26">#REF!</definedName>
    <definedName name="ach" localSheetId="27">#REF!</definedName>
    <definedName name="ach" localSheetId="48">#REF!</definedName>
    <definedName name="ach" localSheetId="1">#REF!</definedName>
    <definedName name="ach" localSheetId="18">#REF!</definedName>
    <definedName name="ach" localSheetId="5">#REF!</definedName>
    <definedName name="ach" localSheetId="11">#REF!</definedName>
    <definedName name="ach" localSheetId="8">#REF!</definedName>
    <definedName name="ach" localSheetId="2">#REF!</definedName>
    <definedName name="ach" localSheetId="13">#REF!</definedName>
    <definedName name="ach">#REF!</definedName>
    <definedName name="all_buildings" localSheetId="19">#REF!</definedName>
    <definedName name="all_buildings" localSheetId="29">#REF!</definedName>
    <definedName name="all_buildings" localSheetId="30">#REF!</definedName>
    <definedName name="all_buildings" localSheetId="31">#REF!</definedName>
    <definedName name="all_buildings" localSheetId="33">#REF!</definedName>
    <definedName name="all_buildings" localSheetId="36">#REF!</definedName>
    <definedName name="all_buildings" localSheetId="37">#REF!</definedName>
    <definedName name="all_buildings" localSheetId="38">#REF!</definedName>
    <definedName name="all_buildings" localSheetId="39">#REF!</definedName>
    <definedName name="all_buildings" localSheetId="41">#REF!</definedName>
    <definedName name="all_buildings" localSheetId="42">#REF!</definedName>
    <definedName name="all_buildings" localSheetId="43">#REF!</definedName>
    <definedName name="all_buildings" localSheetId="44">#REF!</definedName>
    <definedName name="all_buildings" localSheetId="21">#REF!</definedName>
    <definedName name="all_buildings" localSheetId="22">#REF!</definedName>
    <definedName name="all_buildings" localSheetId="23">#REF!</definedName>
    <definedName name="all_buildings" localSheetId="26">#REF!</definedName>
    <definedName name="all_buildings" localSheetId="27">#REF!</definedName>
    <definedName name="all_buildings" localSheetId="48">#REF!</definedName>
    <definedName name="all_buildings" localSheetId="1">#REF!</definedName>
    <definedName name="all_buildings" localSheetId="18">#REF!</definedName>
    <definedName name="all_buildings" localSheetId="5">#REF!</definedName>
    <definedName name="all_buildings" localSheetId="11">#REF!</definedName>
    <definedName name="all_buildings" localSheetId="8">#REF!</definedName>
    <definedName name="all_buildings" localSheetId="2">#REF!</definedName>
    <definedName name="all_buildings" localSheetId="13">#REF!</definedName>
    <definedName name="all_buildings">#REF!</definedName>
    <definedName name="anchor" localSheetId="19">#REF!</definedName>
    <definedName name="anchor" localSheetId="29">#REF!</definedName>
    <definedName name="anchor" localSheetId="30">#REF!</definedName>
    <definedName name="anchor" localSheetId="31">#REF!</definedName>
    <definedName name="anchor" localSheetId="37">#REF!</definedName>
    <definedName name="anchor" localSheetId="38">#REF!</definedName>
    <definedName name="anchor" localSheetId="39">#REF!</definedName>
    <definedName name="anchor" localSheetId="43">#REF!</definedName>
    <definedName name="anchor" localSheetId="44">#REF!</definedName>
    <definedName name="anchor" localSheetId="21">#REF!</definedName>
    <definedName name="anchor" localSheetId="26">#REF!</definedName>
    <definedName name="anchor" localSheetId="1">#REF!</definedName>
    <definedName name="anchor" localSheetId="18">#REF!</definedName>
    <definedName name="anchor" localSheetId="5">#REF!</definedName>
    <definedName name="anchor" localSheetId="2">#REF!</definedName>
    <definedName name="anchor">#REF!</definedName>
    <definedName name="Ann_chg_renew" localSheetId="19">'[6]BAU - Footprint'!#REF!</definedName>
    <definedName name="Ann_chg_renew" localSheetId="29">'[6]BAU - Footprint'!#REF!</definedName>
    <definedName name="Ann_chg_renew" localSheetId="30">'[6]BAU - Footprint'!#REF!</definedName>
    <definedName name="Ann_chg_renew" localSheetId="31">'[6]BAU - Footprint'!#REF!</definedName>
    <definedName name="Ann_chg_renew" localSheetId="33">'[6]BAU - Footprint'!#REF!</definedName>
    <definedName name="Ann_chg_renew" localSheetId="36">'[6]BAU - Footprint'!#REF!</definedName>
    <definedName name="Ann_chg_renew" localSheetId="37">'[6]BAU - Footprint'!#REF!</definedName>
    <definedName name="Ann_chg_renew" localSheetId="38">'[6]BAU - Footprint'!#REF!</definedName>
    <definedName name="Ann_chg_renew" localSheetId="39">'[6]BAU - Footprint'!#REF!</definedName>
    <definedName name="Ann_chg_renew" localSheetId="41">'[6]BAU - Footprint'!#REF!</definedName>
    <definedName name="Ann_chg_renew" localSheetId="42">'[6]BAU - Footprint'!#REF!</definedName>
    <definedName name="Ann_chg_renew" localSheetId="43">'[6]BAU - Footprint'!#REF!</definedName>
    <definedName name="Ann_chg_renew" localSheetId="44">'[6]BAU - Footprint'!#REF!</definedName>
    <definedName name="Ann_chg_renew" localSheetId="21">'[6]BAU - Footprint'!#REF!</definedName>
    <definedName name="Ann_chg_renew" localSheetId="22">'[6]BAU - Footprint'!#REF!</definedName>
    <definedName name="Ann_chg_renew" localSheetId="23">'[6]BAU - Footprint'!#REF!</definedName>
    <definedName name="Ann_chg_renew" localSheetId="26">'[6]BAU - Footprint'!#REF!</definedName>
    <definedName name="Ann_chg_renew" localSheetId="27">'[6]BAU - Footprint'!#REF!</definedName>
    <definedName name="Ann_chg_renew" localSheetId="1">'[6]BAU - Footprint'!#REF!</definedName>
    <definedName name="Ann_chg_renew" localSheetId="18">'[6]BAU - Footprint'!#REF!</definedName>
    <definedName name="Ann_chg_renew" localSheetId="5">'[6]BAU - Footprint'!#REF!</definedName>
    <definedName name="Ann_chg_renew" localSheetId="11">'[6]BAU - Footprint'!#REF!</definedName>
    <definedName name="Ann_chg_renew" localSheetId="8">'[6]BAU - Footprint'!#REF!</definedName>
    <definedName name="Ann_chg_renew" localSheetId="2">'[6]BAU - Footprint'!#REF!</definedName>
    <definedName name="Ann_chg_renew" localSheetId="13">'[6]BAU - Footprint'!#REF!</definedName>
    <definedName name="Ann_chg_renew">'[6]BAU - Footprint'!#REF!</definedName>
    <definedName name="AnnChg10" localSheetId="19">'[6]Scenario Data - BFF'!#REF!</definedName>
    <definedName name="AnnChg10" localSheetId="29">'[6]Scenario Data - BFF'!#REF!</definedName>
    <definedName name="AnnChg10" localSheetId="30">'[6]Scenario Data - BFF'!#REF!</definedName>
    <definedName name="AnnChg10" localSheetId="31">'[6]Scenario Data - BFF'!#REF!</definedName>
    <definedName name="AnnChg10" localSheetId="33">'[6]Scenario Data - BFF'!#REF!</definedName>
    <definedName name="AnnChg10" localSheetId="36">'[6]Scenario Data - BFF'!#REF!</definedName>
    <definedName name="AnnChg10" localSheetId="37">'[6]Scenario Data - BFF'!#REF!</definedName>
    <definedName name="AnnChg10" localSheetId="38">'[6]Scenario Data - BFF'!#REF!</definedName>
    <definedName name="AnnChg10" localSheetId="39">'[6]Scenario Data - BFF'!#REF!</definedName>
    <definedName name="AnnChg10" localSheetId="41">'[6]Scenario Data - BFF'!#REF!</definedName>
    <definedName name="AnnChg10" localSheetId="42">'[6]Scenario Data - BFF'!#REF!</definedName>
    <definedName name="AnnChg10" localSheetId="43">'[6]Scenario Data - BFF'!#REF!</definedName>
    <definedName name="AnnChg10" localSheetId="44">'[6]Scenario Data - BFF'!#REF!</definedName>
    <definedName name="AnnChg10" localSheetId="21">'[6]Scenario Data - BFF'!#REF!</definedName>
    <definedName name="AnnChg10" localSheetId="22">'[6]Scenario Data - BFF'!#REF!</definedName>
    <definedName name="AnnChg10" localSheetId="23">'[6]Scenario Data - BFF'!#REF!</definedName>
    <definedName name="AnnChg10" localSheetId="26">'[6]Scenario Data - BFF'!#REF!</definedName>
    <definedName name="AnnChg10" localSheetId="27">'[6]Scenario Data - BFF'!#REF!</definedName>
    <definedName name="AnnChg10" localSheetId="1">'[6]Scenario Data - BFF'!#REF!</definedName>
    <definedName name="AnnChg10" localSheetId="18">'[6]Scenario Data - BFF'!#REF!</definedName>
    <definedName name="AnnChg10" localSheetId="5">'[6]Scenario Data - BFF'!#REF!</definedName>
    <definedName name="AnnChg10" localSheetId="11">'[6]Scenario Data - BFF'!#REF!</definedName>
    <definedName name="AnnChg10" localSheetId="8">'[6]Scenario Data - BFF'!#REF!</definedName>
    <definedName name="AnnChg10" localSheetId="2">'[6]Scenario Data - BFF'!#REF!</definedName>
    <definedName name="AnnChg10" localSheetId="13">'[6]Scenario Data - BFF'!#REF!</definedName>
    <definedName name="AnnChg10">'[6]Scenario Data - BFF'!#REF!</definedName>
    <definedName name="AnnChg13" localSheetId="19">'[6]Scenario Data - BFF'!#REF!</definedName>
    <definedName name="AnnChg13" localSheetId="29">'[6]Scenario Data - BFF'!#REF!</definedName>
    <definedName name="AnnChg13" localSheetId="30">'[6]Scenario Data - BFF'!#REF!</definedName>
    <definedName name="AnnChg13" localSheetId="31">'[6]Scenario Data - BFF'!#REF!</definedName>
    <definedName name="AnnChg13" localSheetId="33">'[6]Scenario Data - BFF'!#REF!</definedName>
    <definedName name="AnnChg13" localSheetId="36">'[6]Scenario Data - BFF'!#REF!</definedName>
    <definedName name="AnnChg13" localSheetId="37">'[6]Scenario Data - BFF'!#REF!</definedName>
    <definedName name="AnnChg13" localSheetId="38">'[6]Scenario Data - BFF'!#REF!</definedName>
    <definedName name="AnnChg13" localSheetId="39">'[6]Scenario Data - BFF'!#REF!</definedName>
    <definedName name="AnnChg13" localSheetId="41">'[6]Scenario Data - BFF'!#REF!</definedName>
    <definedName name="AnnChg13" localSheetId="42">'[6]Scenario Data - BFF'!#REF!</definedName>
    <definedName name="AnnChg13" localSheetId="43">'[6]Scenario Data - BFF'!#REF!</definedName>
    <definedName name="AnnChg13" localSheetId="44">'[6]Scenario Data - BFF'!#REF!</definedName>
    <definedName name="AnnChg13" localSheetId="21">'[6]Scenario Data - BFF'!#REF!</definedName>
    <definedName name="AnnChg13" localSheetId="22">'[6]Scenario Data - BFF'!#REF!</definedName>
    <definedName name="AnnChg13" localSheetId="23">'[6]Scenario Data - BFF'!#REF!</definedName>
    <definedName name="AnnChg13" localSheetId="26">'[6]Scenario Data - BFF'!#REF!</definedName>
    <definedName name="AnnChg13" localSheetId="27">'[6]Scenario Data - BFF'!#REF!</definedName>
    <definedName name="AnnChg13" localSheetId="1">'[6]Scenario Data - BFF'!#REF!</definedName>
    <definedName name="AnnChg13" localSheetId="18">'[6]Scenario Data - BFF'!#REF!</definedName>
    <definedName name="AnnChg13" localSheetId="5">'[6]Scenario Data - BFF'!#REF!</definedName>
    <definedName name="AnnChg13" localSheetId="11">'[6]Scenario Data - BFF'!#REF!</definedName>
    <definedName name="AnnChg13" localSheetId="8">'[6]Scenario Data - BFF'!#REF!</definedName>
    <definedName name="AnnChg13" localSheetId="2">'[6]Scenario Data - BFF'!#REF!</definedName>
    <definedName name="AnnChg13" localSheetId="13">'[6]Scenario Data - BFF'!#REF!</definedName>
    <definedName name="AnnChg13">'[6]Scenario Data - BFF'!#REF!</definedName>
    <definedName name="AnnChg14" localSheetId="19">'[6]Scenario Data - BFF'!#REF!</definedName>
    <definedName name="AnnChg14" localSheetId="29">'[6]Scenario Data - BFF'!#REF!</definedName>
    <definedName name="AnnChg14" localSheetId="30">'[6]Scenario Data - BFF'!#REF!</definedName>
    <definedName name="AnnChg14" localSheetId="31">'[6]Scenario Data - BFF'!#REF!</definedName>
    <definedName name="AnnChg14" localSheetId="33">'[6]Scenario Data - BFF'!#REF!</definedName>
    <definedName name="AnnChg14" localSheetId="36">'[6]Scenario Data - BFF'!#REF!</definedName>
    <definedName name="AnnChg14" localSheetId="37">'[6]Scenario Data - BFF'!#REF!</definedName>
    <definedName name="AnnChg14" localSheetId="38">'[6]Scenario Data - BFF'!#REF!</definedName>
    <definedName name="AnnChg14" localSheetId="39">'[6]Scenario Data - BFF'!#REF!</definedName>
    <definedName name="AnnChg14" localSheetId="41">'[6]Scenario Data - BFF'!#REF!</definedName>
    <definedName name="AnnChg14" localSheetId="42">'[6]Scenario Data - BFF'!#REF!</definedName>
    <definedName name="AnnChg14" localSheetId="43">'[6]Scenario Data - BFF'!#REF!</definedName>
    <definedName name="AnnChg14" localSheetId="44">'[6]Scenario Data - BFF'!#REF!</definedName>
    <definedName name="AnnChg14" localSheetId="21">'[6]Scenario Data - BFF'!#REF!</definedName>
    <definedName name="AnnChg14" localSheetId="22">'[6]Scenario Data - BFF'!#REF!</definedName>
    <definedName name="AnnChg14" localSheetId="23">'[6]Scenario Data - BFF'!#REF!</definedName>
    <definedName name="AnnChg14" localSheetId="26">'[6]Scenario Data - BFF'!#REF!</definedName>
    <definedName name="AnnChg14" localSheetId="27">'[6]Scenario Data - BFF'!#REF!</definedName>
    <definedName name="AnnChg14" localSheetId="1">'[6]Scenario Data - BFF'!#REF!</definedName>
    <definedName name="AnnChg14" localSheetId="18">'[6]Scenario Data - BFF'!#REF!</definedName>
    <definedName name="AnnChg14" localSheetId="5">'[6]Scenario Data - BFF'!#REF!</definedName>
    <definedName name="AnnChg14" localSheetId="11">'[6]Scenario Data - BFF'!#REF!</definedName>
    <definedName name="AnnChg14" localSheetId="8">'[6]Scenario Data - BFF'!#REF!</definedName>
    <definedName name="AnnChg14" localSheetId="2">'[6]Scenario Data - BFF'!#REF!</definedName>
    <definedName name="AnnChg14" localSheetId="13">'[6]Scenario Data - BFF'!#REF!</definedName>
    <definedName name="AnnChg14">'[6]Scenario Data - BFF'!#REF!</definedName>
    <definedName name="AnnChg4" localSheetId="19">'[6]Scenario Data - BFF'!#REF!</definedName>
    <definedName name="AnnChg4" localSheetId="29">'[6]Scenario Data - BFF'!#REF!</definedName>
    <definedName name="AnnChg4" localSheetId="30">'[6]Scenario Data - BFF'!#REF!</definedName>
    <definedName name="AnnChg4" localSheetId="31">'[6]Scenario Data - BFF'!#REF!</definedName>
    <definedName name="AnnChg4" localSheetId="33">'[6]Scenario Data - BFF'!#REF!</definedName>
    <definedName name="AnnChg4" localSheetId="36">'[6]Scenario Data - BFF'!#REF!</definedName>
    <definedName name="AnnChg4" localSheetId="37">'[6]Scenario Data - BFF'!#REF!</definedName>
    <definedName name="AnnChg4" localSheetId="38">'[6]Scenario Data - BFF'!#REF!</definedName>
    <definedName name="AnnChg4" localSheetId="39">'[6]Scenario Data - BFF'!#REF!</definedName>
    <definedName name="AnnChg4" localSheetId="41">'[6]Scenario Data - BFF'!#REF!</definedName>
    <definedName name="AnnChg4" localSheetId="42">'[6]Scenario Data - BFF'!#REF!</definedName>
    <definedName name="AnnChg4" localSheetId="43">'[6]Scenario Data - BFF'!#REF!</definedName>
    <definedName name="AnnChg4" localSheetId="44">'[6]Scenario Data - BFF'!#REF!</definedName>
    <definedName name="AnnChg4" localSheetId="21">'[6]Scenario Data - BFF'!#REF!</definedName>
    <definedName name="AnnChg4" localSheetId="22">'[6]Scenario Data - BFF'!#REF!</definedName>
    <definedName name="AnnChg4" localSheetId="23">'[6]Scenario Data - BFF'!#REF!</definedName>
    <definedName name="AnnChg4" localSheetId="26">'[6]Scenario Data - BFF'!#REF!</definedName>
    <definedName name="AnnChg4" localSheetId="27">'[6]Scenario Data - BFF'!#REF!</definedName>
    <definedName name="AnnChg4" localSheetId="1">'[6]Scenario Data - BFF'!#REF!</definedName>
    <definedName name="AnnChg4" localSheetId="18">'[6]Scenario Data - BFF'!#REF!</definedName>
    <definedName name="AnnChg4" localSheetId="5">'[6]Scenario Data - BFF'!#REF!</definedName>
    <definedName name="AnnChg4" localSheetId="11">'[6]Scenario Data - BFF'!#REF!</definedName>
    <definedName name="AnnChg4" localSheetId="8">'[6]Scenario Data - BFF'!#REF!</definedName>
    <definedName name="AnnChg4" localSheetId="2">'[6]Scenario Data - BFF'!#REF!</definedName>
    <definedName name="AnnChg4" localSheetId="13">'[6]Scenario Data - BFF'!#REF!</definedName>
    <definedName name="AnnChg4">'[6]Scenario Data - BFF'!#REF!</definedName>
    <definedName name="AnnChg7" localSheetId="19">'[6]Scenario Data - BFF'!#REF!</definedName>
    <definedName name="AnnChg7" localSheetId="29">'[6]Scenario Data - BFF'!#REF!</definedName>
    <definedName name="AnnChg7" localSheetId="30">'[6]Scenario Data - BFF'!#REF!</definedName>
    <definedName name="AnnChg7" localSheetId="31">'[6]Scenario Data - BFF'!#REF!</definedName>
    <definedName name="AnnChg7" localSheetId="33">'[6]Scenario Data - BFF'!#REF!</definedName>
    <definedName name="AnnChg7" localSheetId="36">'[6]Scenario Data - BFF'!#REF!</definedName>
    <definedName name="AnnChg7" localSheetId="37">'[6]Scenario Data - BFF'!#REF!</definedName>
    <definedName name="AnnChg7" localSheetId="38">'[6]Scenario Data - BFF'!#REF!</definedName>
    <definedName name="AnnChg7" localSheetId="39">'[6]Scenario Data - BFF'!#REF!</definedName>
    <definedName name="AnnChg7" localSheetId="41">'[6]Scenario Data - BFF'!#REF!</definedName>
    <definedName name="AnnChg7" localSheetId="42">'[6]Scenario Data - BFF'!#REF!</definedName>
    <definedName name="AnnChg7" localSheetId="43">'[6]Scenario Data - BFF'!#REF!</definedName>
    <definedName name="AnnChg7" localSheetId="44">'[6]Scenario Data - BFF'!#REF!</definedName>
    <definedName name="AnnChg7" localSheetId="21">'[6]Scenario Data - BFF'!#REF!</definedName>
    <definedName name="AnnChg7" localSheetId="22">'[6]Scenario Data - BFF'!#REF!</definedName>
    <definedName name="AnnChg7" localSheetId="23">'[6]Scenario Data - BFF'!#REF!</definedName>
    <definedName name="AnnChg7" localSheetId="26">'[6]Scenario Data - BFF'!#REF!</definedName>
    <definedName name="AnnChg7" localSheetId="27">'[6]Scenario Data - BFF'!#REF!</definedName>
    <definedName name="AnnChg7" localSheetId="1">'[6]Scenario Data - BFF'!#REF!</definedName>
    <definedName name="AnnChg7" localSheetId="18">'[6]Scenario Data - BFF'!#REF!</definedName>
    <definedName name="AnnChg7" localSheetId="5">'[6]Scenario Data - BFF'!#REF!</definedName>
    <definedName name="AnnChg7" localSheetId="11">'[6]Scenario Data - BFF'!#REF!</definedName>
    <definedName name="AnnChg7" localSheetId="8">'[6]Scenario Data - BFF'!#REF!</definedName>
    <definedName name="AnnChg7" localSheetId="2">'[6]Scenario Data - BFF'!#REF!</definedName>
    <definedName name="AnnChg7" localSheetId="13">'[6]Scenario Data - BFF'!#REF!</definedName>
    <definedName name="AnnChg7">'[6]Scenario Data - BFF'!#REF!</definedName>
    <definedName name="batteries_landfill_EF" localSheetId="19">'[6]BAU - Footprint'!#REF!</definedName>
    <definedName name="batteries_landfill_EF" localSheetId="29">'[6]BAU - Footprint'!#REF!</definedName>
    <definedName name="batteries_landfill_EF" localSheetId="30">'[6]BAU - Footprint'!#REF!</definedName>
    <definedName name="batteries_landfill_EF" localSheetId="31">'[6]BAU - Footprint'!#REF!</definedName>
    <definedName name="batteries_landfill_EF" localSheetId="33">'[6]BAU - Footprint'!#REF!</definedName>
    <definedName name="batteries_landfill_EF" localSheetId="36">'[6]BAU - Footprint'!#REF!</definedName>
    <definedName name="batteries_landfill_EF" localSheetId="37">'[6]BAU - Footprint'!#REF!</definedName>
    <definedName name="batteries_landfill_EF" localSheetId="38">'[6]BAU - Footprint'!#REF!</definedName>
    <definedName name="batteries_landfill_EF" localSheetId="39">'[6]BAU - Footprint'!#REF!</definedName>
    <definedName name="batteries_landfill_EF" localSheetId="41">'[6]BAU - Footprint'!#REF!</definedName>
    <definedName name="batteries_landfill_EF" localSheetId="42">'[6]BAU - Footprint'!#REF!</definedName>
    <definedName name="batteries_landfill_EF" localSheetId="43">'[6]BAU - Footprint'!#REF!</definedName>
    <definedName name="batteries_landfill_EF" localSheetId="44">'[6]BAU - Footprint'!#REF!</definedName>
    <definedName name="batteries_landfill_EF" localSheetId="21">'[6]BAU - Footprint'!#REF!</definedName>
    <definedName name="batteries_landfill_EF" localSheetId="22">'[6]BAU - Footprint'!#REF!</definedName>
    <definedName name="batteries_landfill_EF" localSheetId="23">'[6]BAU - Footprint'!#REF!</definedName>
    <definedName name="batteries_landfill_EF" localSheetId="26">'[6]BAU - Footprint'!#REF!</definedName>
    <definedName name="batteries_landfill_EF" localSheetId="27">'[6]BAU - Footprint'!#REF!</definedName>
    <definedName name="batteries_landfill_EF" localSheetId="1">'[6]BAU - Footprint'!#REF!</definedName>
    <definedName name="batteries_landfill_EF" localSheetId="18">'[6]BAU - Footprint'!#REF!</definedName>
    <definedName name="batteries_landfill_EF" localSheetId="5">'[6]BAU - Footprint'!#REF!</definedName>
    <definedName name="batteries_landfill_EF" localSheetId="11">'[6]BAU - Footprint'!#REF!</definedName>
    <definedName name="batteries_landfill_EF" localSheetId="8">'[6]BAU - Footprint'!#REF!</definedName>
    <definedName name="batteries_landfill_EF" localSheetId="2">'[6]BAU - Footprint'!#REF!</definedName>
    <definedName name="batteries_landfill_EF" localSheetId="13">'[6]BAU - Footprint'!#REF!</definedName>
    <definedName name="batteries_landfill_EF">'[6]BAU - Footprint'!#REF!</definedName>
    <definedName name="bau_mat_growth2" localSheetId="19">'[6]BAU - Footprint'!#REF!</definedName>
    <definedName name="bau_mat_growth2" localSheetId="29">'[6]BAU - Footprint'!#REF!</definedName>
    <definedName name="bau_mat_growth2" localSheetId="30">'[6]BAU - Footprint'!#REF!</definedName>
    <definedName name="bau_mat_growth2" localSheetId="31">'[6]BAU - Footprint'!#REF!</definedName>
    <definedName name="bau_mat_growth2" localSheetId="33">'[6]BAU - Footprint'!#REF!</definedName>
    <definedName name="bau_mat_growth2" localSheetId="36">'[6]BAU - Footprint'!#REF!</definedName>
    <definedName name="bau_mat_growth2" localSheetId="37">'[6]BAU - Footprint'!#REF!</definedName>
    <definedName name="bau_mat_growth2" localSheetId="38">'[6]BAU - Footprint'!#REF!</definedName>
    <definedName name="bau_mat_growth2" localSheetId="39">'[6]BAU - Footprint'!#REF!</definedName>
    <definedName name="bau_mat_growth2" localSheetId="41">'[6]BAU - Footprint'!#REF!</definedName>
    <definedName name="bau_mat_growth2" localSheetId="42">'[6]BAU - Footprint'!#REF!</definedName>
    <definedName name="bau_mat_growth2" localSheetId="43">'[6]BAU - Footprint'!#REF!</definedName>
    <definedName name="bau_mat_growth2" localSheetId="44">'[6]BAU - Footprint'!#REF!</definedName>
    <definedName name="bau_mat_growth2" localSheetId="21">'[6]BAU - Footprint'!#REF!</definedName>
    <definedName name="bau_mat_growth2" localSheetId="22">'[6]BAU - Footprint'!#REF!</definedName>
    <definedName name="bau_mat_growth2" localSheetId="23">'[6]BAU - Footprint'!#REF!</definedName>
    <definedName name="bau_mat_growth2" localSheetId="26">'[6]BAU - Footprint'!#REF!</definedName>
    <definedName name="bau_mat_growth2" localSheetId="27">'[6]BAU - Footprint'!#REF!</definedName>
    <definedName name="bau_mat_growth2" localSheetId="1">'[6]BAU - Footprint'!#REF!</definedName>
    <definedName name="bau_mat_growth2" localSheetId="18">'[6]BAU - Footprint'!#REF!</definedName>
    <definedName name="bau_mat_growth2" localSheetId="5">'[6]BAU - Footprint'!#REF!</definedName>
    <definedName name="bau_mat_growth2" localSheetId="11">'[6]BAU - Footprint'!#REF!</definedName>
    <definedName name="bau_mat_growth2" localSheetId="8">'[6]BAU - Footprint'!#REF!</definedName>
    <definedName name="bau_mat_growth2" localSheetId="2">'[6]BAU - Footprint'!#REF!</definedName>
    <definedName name="bau_mat_growth2" localSheetId="13">'[6]BAU - Footprint'!#REF!</definedName>
    <definedName name="bau_mat_growth2">'[6]BAU - Footprint'!#REF!</definedName>
    <definedName name="benchmarks" localSheetId="19">#REF!</definedName>
    <definedName name="benchmarks" localSheetId="29">#REF!</definedName>
    <definedName name="benchmarks" localSheetId="30">#REF!</definedName>
    <definedName name="benchmarks" localSheetId="31">#REF!</definedName>
    <definedName name="benchmarks" localSheetId="33">#REF!</definedName>
    <definedName name="benchmarks" localSheetId="36">#REF!</definedName>
    <definedName name="benchmarks" localSheetId="37">#REF!</definedName>
    <definedName name="benchmarks" localSheetId="38">#REF!</definedName>
    <definedName name="benchmarks" localSheetId="39">#REF!</definedName>
    <definedName name="benchmarks" localSheetId="41">#REF!</definedName>
    <definedName name="benchmarks" localSheetId="42">#REF!</definedName>
    <definedName name="benchmarks" localSheetId="43">#REF!</definedName>
    <definedName name="benchmarks" localSheetId="44">#REF!</definedName>
    <definedName name="benchmarks" localSheetId="21">#REF!</definedName>
    <definedName name="benchmarks" localSheetId="22">#REF!</definedName>
    <definedName name="benchmarks" localSheetId="23">#REF!</definedName>
    <definedName name="benchmarks" localSheetId="26">#REF!</definedName>
    <definedName name="benchmarks" localSheetId="27">#REF!</definedName>
    <definedName name="benchmarks" localSheetId="48">#REF!</definedName>
    <definedName name="benchmarks" localSheetId="1">#REF!</definedName>
    <definedName name="benchmarks" localSheetId="18">#REF!</definedName>
    <definedName name="benchmarks" localSheetId="5">#REF!</definedName>
    <definedName name="benchmarks" localSheetId="11">#REF!</definedName>
    <definedName name="benchmarks" localSheetId="8">#REF!</definedName>
    <definedName name="benchmarks" localSheetId="2">#REF!</definedName>
    <definedName name="benchmarks" localSheetId="13">#REF!</definedName>
    <definedName name="benchmarks">#REF!</definedName>
    <definedName name="Bldg_Category" localSheetId="19">#REF!</definedName>
    <definedName name="Bldg_Category" localSheetId="29">#REF!</definedName>
    <definedName name="Bldg_Category" localSheetId="30">#REF!</definedName>
    <definedName name="Bldg_Category" localSheetId="31">#REF!</definedName>
    <definedName name="Bldg_Category" localSheetId="37">#REF!</definedName>
    <definedName name="Bldg_Category" localSheetId="38">#REF!</definedName>
    <definedName name="Bldg_Category" localSheetId="39">#REF!</definedName>
    <definedName name="Bldg_Category" localSheetId="43">#REF!</definedName>
    <definedName name="Bldg_Category" localSheetId="44">#REF!</definedName>
    <definedName name="Bldg_Category" localSheetId="21">#REF!</definedName>
    <definedName name="Bldg_Category" localSheetId="26">#REF!</definedName>
    <definedName name="Bldg_Category" localSheetId="1">#REF!</definedName>
    <definedName name="Bldg_Category" localSheetId="18">#REF!</definedName>
    <definedName name="Bldg_Category" localSheetId="5">#REF!</definedName>
    <definedName name="Bldg_Category" localSheetId="11">#REF!</definedName>
    <definedName name="Bldg_Category" localSheetId="8">#REF!</definedName>
    <definedName name="Bldg_Category" localSheetId="2">#REF!</definedName>
    <definedName name="Bldg_Category" localSheetId="13">#REF!</definedName>
    <definedName name="Bldg_Category">#REF!</definedName>
    <definedName name="bmarks_kwh" localSheetId="19">#REF!</definedName>
    <definedName name="bmarks_kwh" localSheetId="29">#REF!</definedName>
    <definedName name="bmarks_kwh" localSheetId="30">#REF!</definedName>
    <definedName name="bmarks_kwh" localSheetId="31">#REF!</definedName>
    <definedName name="bmarks_kwh" localSheetId="33">#REF!</definedName>
    <definedName name="bmarks_kwh" localSheetId="36">#REF!</definedName>
    <definedName name="bmarks_kwh" localSheetId="37">#REF!</definedName>
    <definedName name="bmarks_kwh" localSheetId="38">#REF!</definedName>
    <definedName name="bmarks_kwh" localSheetId="39">#REF!</definedName>
    <definedName name="bmarks_kwh" localSheetId="41">#REF!</definedName>
    <definedName name="bmarks_kwh" localSheetId="42">#REF!</definedName>
    <definedName name="bmarks_kwh" localSheetId="43">#REF!</definedName>
    <definedName name="bmarks_kwh" localSheetId="44">#REF!</definedName>
    <definedName name="bmarks_kwh" localSheetId="21">#REF!</definedName>
    <definedName name="bmarks_kwh" localSheetId="22">#REF!</definedName>
    <definedName name="bmarks_kwh" localSheetId="23">#REF!</definedName>
    <definedName name="bmarks_kwh" localSheetId="26">#REF!</definedName>
    <definedName name="bmarks_kwh" localSheetId="27">#REF!</definedName>
    <definedName name="bmarks_kwh" localSheetId="48">#REF!</definedName>
    <definedName name="bmarks_kwh" localSheetId="1">#REF!</definedName>
    <definedName name="bmarks_kwh" localSheetId="18">#REF!</definedName>
    <definedName name="bmarks_kwh" localSheetId="5">#REF!</definedName>
    <definedName name="bmarks_kwh" localSheetId="11">#REF!</definedName>
    <definedName name="bmarks_kwh" localSheetId="8">#REF!</definedName>
    <definedName name="bmarks_kwh" localSheetId="2">#REF!</definedName>
    <definedName name="bmarks_kwh" localSheetId="13">#REF!</definedName>
    <definedName name="bmarks_kwh">#REF!</definedName>
    <definedName name="building_types" localSheetId="19">#REF!</definedName>
    <definedName name="building_types" localSheetId="29">#REF!</definedName>
    <definedName name="building_types" localSheetId="30">#REF!</definedName>
    <definedName name="building_types" localSheetId="31">#REF!</definedName>
    <definedName name="building_types" localSheetId="33">#REF!</definedName>
    <definedName name="building_types" localSheetId="36">#REF!</definedName>
    <definedName name="building_types" localSheetId="37">#REF!</definedName>
    <definedName name="building_types" localSheetId="38">#REF!</definedName>
    <definedName name="building_types" localSheetId="39">#REF!</definedName>
    <definedName name="building_types" localSheetId="41">#REF!</definedName>
    <definedName name="building_types" localSheetId="42">#REF!</definedName>
    <definedName name="building_types" localSheetId="43">#REF!</definedName>
    <definedName name="building_types" localSheetId="44">#REF!</definedName>
    <definedName name="building_types" localSheetId="21">#REF!</definedName>
    <definedName name="building_types" localSheetId="22">#REF!</definedName>
    <definedName name="building_types" localSheetId="23">#REF!</definedName>
    <definedName name="building_types" localSheetId="26">#REF!</definedName>
    <definedName name="building_types" localSheetId="27">#REF!</definedName>
    <definedName name="building_types" localSheetId="48">#REF!</definedName>
    <definedName name="building_types" localSheetId="1">#REF!</definedName>
    <definedName name="building_types" localSheetId="18">#REF!</definedName>
    <definedName name="building_types" localSheetId="5">#REF!</definedName>
    <definedName name="building_types" localSheetId="11">#REF!</definedName>
    <definedName name="building_types" localSheetId="8">#REF!</definedName>
    <definedName name="building_types" localSheetId="2">#REF!</definedName>
    <definedName name="building_types" localSheetId="13">#REF!</definedName>
    <definedName name="building_types">#REF!</definedName>
    <definedName name="business_type" localSheetId="19">#REF!</definedName>
    <definedName name="business_type" localSheetId="29">#REF!</definedName>
    <definedName name="business_type" localSheetId="30">#REF!</definedName>
    <definedName name="business_type" localSheetId="31">#REF!</definedName>
    <definedName name="business_type" localSheetId="33">#REF!</definedName>
    <definedName name="business_type" localSheetId="36">#REF!</definedName>
    <definedName name="business_type" localSheetId="37">#REF!</definedName>
    <definedName name="business_type" localSheetId="38">#REF!</definedName>
    <definedName name="business_type" localSheetId="39">#REF!</definedName>
    <definedName name="business_type" localSheetId="41">#REF!</definedName>
    <definedName name="business_type" localSheetId="42">#REF!</definedName>
    <definedName name="business_type" localSheetId="43">#REF!</definedName>
    <definedName name="business_type" localSheetId="44">#REF!</definedName>
    <definedName name="business_type" localSheetId="21">#REF!</definedName>
    <definedName name="business_type" localSheetId="22">#REF!</definedName>
    <definedName name="business_type" localSheetId="23">#REF!</definedName>
    <definedName name="business_type" localSheetId="26">#REF!</definedName>
    <definedName name="business_type" localSheetId="27">#REF!</definedName>
    <definedName name="business_type" localSheetId="48">#REF!</definedName>
    <definedName name="business_type" localSheetId="1">#REF!</definedName>
    <definedName name="business_type" localSheetId="18">#REF!</definedName>
    <definedName name="business_type" localSheetId="5">#REF!</definedName>
    <definedName name="business_type" localSheetId="11">#REF!</definedName>
    <definedName name="business_type" localSheetId="8">#REF!</definedName>
    <definedName name="business_type" localSheetId="2">#REF!</definedName>
    <definedName name="business_type" localSheetId="13">#REF!</definedName>
    <definedName name="business_type">#REF!</definedName>
    <definedName name="co2_diesel" localSheetId="19">'[6]BAU - CO2'!#REF!</definedName>
    <definedName name="co2_diesel" localSheetId="29">'[6]BAU - CO2'!#REF!</definedName>
    <definedName name="co2_diesel" localSheetId="30">'[6]BAU - CO2'!#REF!</definedName>
    <definedName name="co2_diesel" localSheetId="31">'[6]BAU - CO2'!#REF!</definedName>
    <definedName name="co2_diesel" localSheetId="33">'[6]BAU - CO2'!#REF!</definedName>
    <definedName name="co2_diesel" localSheetId="36">'[6]BAU - CO2'!#REF!</definedName>
    <definedName name="co2_diesel" localSheetId="37">'[6]BAU - CO2'!#REF!</definedName>
    <definedName name="co2_diesel" localSheetId="38">'[6]BAU - CO2'!#REF!</definedName>
    <definedName name="co2_diesel" localSheetId="39">'[6]BAU - CO2'!#REF!</definedName>
    <definedName name="co2_diesel" localSheetId="41">'[6]BAU - CO2'!#REF!</definedName>
    <definedName name="co2_diesel" localSheetId="42">'[6]BAU - CO2'!#REF!</definedName>
    <definedName name="co2_diesel" localSheetId="43">'[6]BAU - CO2'!#REF!</definedName>
    <definedName name="co2_diesel" localSheetId="44">'[6]BAU - CO2'!#REF!</definedName>
    <definedName name="co2_diesel" localSheetId="21">'[6]BAU - CO2'!#REF!</definedName>
    <definedName name="co2_diesel" localSheetId="22">'[6]BAU - CO2'!#REF!</definedName>
    <definedName name="co2_diesel" localSheetId="23">'[6]BAU - CO2'!#REF!</definedName>
    <definedName name="co2_diesel" localSheetId="26">'[6]BAU - CO2'!#REF!</definedName>
    <definedName name="co2_diesel" localSheetId="27">'[6]BAU - CO2'!#REF!</definedName>
    <definedName name="co2_diesel" localSheetId="1">'[6]BAU - CO2'!#REF!</definedName>
    <definedName name="co2_diesel" localSheetId="18">'[6]BAU - CO2'!#REF!</definedName>
    <definedName name="co2_diesel" localSheetId="5">'[6]BAU - CO2'!#REF!</definedName>
    <definedName name="co2_diesel" localSheetId="11">'[6]BAU - CO2'!#REF!</definedName>
    <definedName name="co2_diesel" localSheetId="8">'[6]BAU - CO2'!#REF!</definedName>
    <definedName name="co2_diesel" localSheetId="2">'[6]BAU - CO2'!#REF!</definedName>
    <definedName name="co2_diesel" localSheetId="13">'[6]BAU - CO2'!#REF!</definedName>
    <definedName name="co2_diesel">'[6]BAU - CO2'!#REF!</definedName>
    <definedName name="coal_cost_dom_2000" localSheetId="19">#REF!</definedName>
    <definedName name="coal_cost_dom_2000" localSheetId="29">#REF!</definedName>
    <definedName name="coal_cost_dom_2000" localSheetId="30">#REF!</definedName>
    <definedName name="coal_cost_dom_2000" localSheetId="31">#REF!</definedName>
    <definedName name="coal_cost_dom_2000" localSheetId="33">#REF!</definedName>
    <definedName name="coal_cost_dom_2000" localSheetId="36">#REF!</definedName>
    <definedName name="coal_cost_dom_2000" localSheetId="37">#REF!</definedName>
    <definedName name="coal_cost_dom_2000" localSheetId="38">#REF!</definedName>
    <definedName name="coal_cost_dom_2000" localSheetId="39">#REF!</definedName>
    <definedName name="coal_cost_dom_2000" localSheetId="41">#REF!</definedName>
    <definedName name="coal_cost_dom_2000" localSheetId="42">#REF!</definedName>
    <definedName name="coal_cost_dom_2000" localSheetId="43">#REF!</definedName>
    <definedName name="coal_cost_dom_2000" localSheetId="44">#REF!</definedName>
    <definedName name="coal_cost_dom_2000" localSheetId="21">#REF!</definedName>
    <definedName name="coal_cost_dom_2000" localSheetId="22">#REF!</definedName>
    <definedName name="coal_cost_dom_2000" localSheetId="23">#REF!</definedName>
    <definedName name="coal_cost_dom_2000" localSheetId="26">#REF!</definedName>
    <definedName name="coal_cost_dom_2000" localSheetId="27">#REF!</definedName>
    <definedName name="coal_cost_dom_2000" localSheetId="48">#REF!</definedName>
    <definedName name="coal_cost_dom_2000" localSheetId="1">#REF!</definedName>
    <definedName name="coal_cost_dom_2000" localSheetId="18">#REF!</definedName>
    <definedName name="coal_cost_dom_2000" localSheetId="5">#REF!</definedName>
    <definedName name="coal_cost_dom_2000" localSheetId="11">#REF!</definedName>
    <definedName name="coal_cost_dom_2000" localSheetId="8">#REF!</definedName>
    <definedName name="coal_cost_dom_2000" localSheetId="2">#REF!</definedName>
    <definedName name="coal_cost_dom_2000" localSheetId="13">#REF!</definedName>
    <definedName name="coal_cost_dom_2000">#REF!</definedName>
    <definedName name="coal_emission_factor" localSheetId="19">#REF!</definedName>
    <definedName name="coal_emission_factor" localSheetId="29">#REF!</definedName>
    <definedName name="coal_emission_factor" localSheetId="30">#REF!</definedName>
    <definedName name="coal_emission_factor" localSheetId="31">#REF!</definedName>
    <definedName name="coal_emission_factor" localSheetId="33">#REF!</definedName>
    <definedName name="coal_emission_factor" localSheetId="36">#REF!</definedName>
    <definedName name="coal_emission_factor" localSheetId="37">#REF!</definedName>
    <definedName name="coal_emission_factor" localSheetId="38">#REF!</definedName>
    <definedName name="coal_emission_factor" localSheetId="39">#REF!</definedName>
    <definedName name="coal_emission_factor" localSheetId="41">#REF!</definedName>
    <definedName name="coal_emission_factor" localSheetId="42">#REF!</definedName>
    <definedName name="coal_emission_factor" localSheetId="43">#REF!</definedName>
    <definedName name="coal_emission_factor" localSheetId="44">#REF!</definedName>
    <definedName name="coal_emission_factor" localSheetId="21">#REF!</definedName>
    <definedName name="coal_emission_factor" localSheetId="22">#REF!</definedName>
    <definedName name="coal_emission_factor" localSheetId="23">#REF!</definedName>
    <definedName name="coal_emission_factor" localSheetId="26">#REF!</definedName>
    <definedName name="coal_emission_factor" localSheetId="27">#REF!</definedName>
    <definedName name="coal_emission_factor" localSheetId="48">#REF!</definedName>
    <definedName name="coal_emission_factor" localSheetId="1">#REF!</definedName>
    <definedName name="coal_emission_factor" localSheetId="18">#REF!</definedName>
    <definedName name="coal_emission_factor" localSheetId="5">#REF!</definedName>
    <definedName name="coal_emission_factor" localSheetId="11">#REF!</definedName>
    <definedName name="coal_emission_factor" localSheetId="8">#REF!</definedName>
    <definedName name="coal_emission_factor" localSheetId="2">#REF!</definedName>
    <definedName name="coal_emission_factor" localSheetId="13">#REF!</definedName>
    <definedName name="coal_emission_factor">#REF!</definedName>
    <definedName name="ColumnTitle10" localSheetId="19">#REF!</definedName>
    <definedName name="ColumnTitle10" localSheetId="43">#REF!</definedName>
    <definedName name="ColumnTitle10" localSheetId="44">#REF!</definedName>
    <definedName name="ColumnTitle10" localSheetId="21">#REF!</definedName>
    <definedName name="ColumnTitle10" localSheetId="1">#REF!</definedName>
    <definedName name="ColumnTitle10" localSheetId="18">#REF!</definedName>
    <definedName name="ColumnTitle10" localSheetId="5">#REF!</definedName>
    <definedName name="ColumnTitle10" localSheetId="2">#REF!</definedName>
    <definedName name="ColumnTitle10">#REF!</definedName>
    <definedName name="ColumnTitle11" localSheetId="19">#REF!</definedName>
    <definedName name="ColumnTitle11" localSheetId="43">#REF!</definedName>
    <definedName name="ColumnTitle11" localSheetId="44">#REF!</definedName>
    <definedName name="ColumnTitle11" localSheetId="21">#REF!</definedName>
    <definedName name="ColumnTitle11" localSheetId="1">#REF!</definedName>
    <definedName name="ColumnTitle11" localSheetId="18">#REF!</definedName>
    <definedName name="ColumnTitle11" localSheetId="5">#REF!</definedName>
    <definedName name="ColumnTitle11" localSheetId="2">#REF!</definedName>
    <definedName name="ColumnTitle11">#REF!</definedName>
    <definedName name="ColumnTitle12" localSheetId="19">#REF!</definedName>
    <definedName name="ColumnTitle12" localSheetId="43">#REF!</definedName>
    <definedName name="ColumnTitle12" localSheetId="44">#REF!</definedName>
    <definedName name="ColumnTitle12" localSheetId="21">#REF!</definedName>
    <definedName name="ColumnTitle12" localSheetId="1">#REF!</definedName>
    <definedName name="ColumnTitle12" localSheetId="18">#REF!</definedName>
    <definedName name="ColumnTitle12" localSheetId="5">#REF!</definedName>
    <definedName name="ColumnTitle12" localSheetId="2">#REF!</definedName>
    <definedName name="ColumnTitle12">#REF!</definedName>
    <definedName name="ColumnTitle13" localSheetId="19">#REF!</definedName>
    <definedName name="ColumnTitle13" localSheetId="43">#REF!</definedName>
    <definedName name="ColumnTitle13" localSheetId="44">#REF!</definedName>
    <definedName name="ColumnTitle13" localSheetId="21">#REF!</definedName>
    <definedName name="ColumnTitle13" localSheetId="1">#REF!</definedName>
    <definedName name="ColumnTitle13" localSheetId="18">#REF!</definedName>
    <definedName name="ColumnTitle13" localSheetId="5">#REF!</definedName>
    <definedName name="ColumnTitle13" localSheetId="2">#REF!</definedName>
    <definedName name="ColumnTitle13">#REF!</definedName>
    <definedName name="ColumnTitle14" localSheetId="19">#REF!</definedName>
    <definedName name="ColumnTitle14" localSheetId="43">#REF!</definedName>
    <definedName name="ColumnTitle14" localSheetId="44">#REF!</definedName>
    <definedName name="ColumnTitle14" localSheetId="21">#REF!</definedName>
    <definedName name="ColumnTitle14" localSheetId="1">#REF!</definedName>
    <definedName name="ColumnTitle14" localSheetId="18">#REF!</definedName>
    <definedName name="ColumnTitle14" localSheetId="5">#REF!</definedName>
    <definedName name="ColumnTitle14" localSheetId="2">#REF!</definedName>
    <definedName name="ColumnTitle14">#REF!</definedName>
    <definedName name="ColumnTitle2" localSheetId="19">#REF!</definedName>
    <definedName name="ColumnTitle2" localSheetId="43">#REF!</definedName>
    <definedName name="ColumnTitle2" localSheetId="44">#REF!</definedName>
    <definedName name="ColumnTitle2" localSheetId="21">#REF!</definedName>
    <definedName name="ColumnTitle2" localSheetId="1">#REF!</definedName>
    <definedName name="ColumnTitle2" localSheetId="18">#REF!</definedName>
    <definedName name="ColumnTitle2" localSheetId="5">#REF!</definedName>
    <definedName name="ColumnTitle2" localSheetId="2">#REF!</definedName>
    <definedName name="ColumnTitle2">#REF!</definedName>
    <definedName name="ColumnTitle3" localSheetId="19">#REF!</definedName>
    <definedName name="ColumnTitle3" localSheetId="43">#REF!</definedName>
    <definedName name="ColumnTitle3" localSheetId="44">#REF!</definedName>
    <definedName name="ColumnTitle3" localSheetId="21">#REF!</definedName>
    <definedName name="ColumnTitle3" localSheetId="1">#REF!</definedName>
    <definedName name="ColumnTitle3" localSheetId="18">#REF!</definedName>
    <definedName name="ColumnTitle3" localSheetId="5">#REF!</definedName>
    <definedName name="ColumnTitle3" localSheetId="2">#REF!</definedName>
    <definedName name="ColumnTitle3">#REF!</definedName>
    <definedName name="ColumnTitle4" localSheetId="19">#REF!</definedName>
    <definedName name="ColumnTitle4" localSheetId="43">#REF!</definedName>
    <definedName name="ColumnTitle4" localSheetId="44">#REF!</definedName>
    <definedName name="ColumnTitle4" localSheetId="21">#REF!</definedName>
    <definedName name="ColumnTitle4" localSheetId="1">#REF!</definedName>
    <definedName name="ColumnTitle4" localSheetId="18">#REF!</definedName>
    <definedName name="ColumnTitle4" localSheetId="5">#REF!</definedName>
    <definedName name="ColumnTitle4" localSheetId="2">#REF!</definedName>
    <definedName name="ColumnTitle4">#REF!</definedName>
    <definedName name="ColumnTitle5" localSheetId="19">#REF!</definedName>
    <definedName name="ColumnTitle5" localSheetId="43">#REF!</definedName>
    <definedName name="ColumnTitle5" localSheetId="44">#REF!</definedName>
    <definedName name="ColumnTitle5" localSheetId="21">#REF!</definedName>
    <definedName name="ColumnTitle5" localSheetId="1">#REF!</definedName>
    <definedName name="ColumnTitle5" localSheetId="18">#REF!</definedName>
    <definedName name="ColumnTitle5" localSheetId="5">#REF!</definedName>
    <definedName name="ColumnTitle5" localSheetId="2">#REF!</definedName>
    <definedName name="ColumnTitle5">#REF!</definedName>
    <definedName name="ColumnTitle6" localSheetId="19">#REF!</definedName>
    <definedName name="ColumnTitle6" localSheetId="43">#REF!</definedName>
    <definedName name="ColumnTitle6" localSheetId="44">#REF!</definedName>
    <definedName name="ColumnTitle6" localSheetId="21">#REF!</definedName>
    <definedName name="ColumnTitle6" localSheetId="1">#REF!</definedName>
    <definedName name="ColumnTitle6" localSheetId="18">#REF!</definedName>
    <definedName name="ColumnTitle6" localSheetId="5">#REF!</definedName>
    <definedName name="ColumnTitle6" localSheetId="2">#REF!</definedName>
    <definedName name="ColumnTitle6">#REF!</definedName>
    <definedName name="ColumnTitle7" localSheetId="19">#REF!</definedName>
    <definedName name="ColumnTitle7" localSheetId="43">#REF!</definedName>
    <definedName name="ColumnTitle7" localSheetId="44">#REF!</definedName>
    <definedName name="ColumnTitle7" localSheetId="21">#REF!</definedName>
    <definedName name="ColumnTitle7" localSheetId="1">#REF!</definedName>
    <definedName name="ColumnTitle7" localSheetId="18">#REF!</definedName>
    <definedName name="ColumnTitle7" localSheetId="5">#REF!</definedName>
    <definedName name="ColumnTitle7" localSheetId="2">#REF!</definedName>
    <definedName name="ColumnTitle7">#REF!</definedName>
    <definedName name="ColumnTitle8" localSheetId="19">#REF!</definedName>
    <definedName name="ColumnTitle8" localSheetId="43">#REF!</definedName>
    <definedName name="ColumnTitle8" localSheetId="44">#REF!</definedName>
    <definedName name="ColumnTitle8" localSheetId="21">#REF!</definedName>
    <definedName name="ColumnTitle8" localSheetId="1">#REF!</definedName>
    <definedName name="ColumnTitle8" localSheetId="18">#REF!</definedName>
    <definedName name="ColumnTitle8" localSheetId="5">#REF!</definedName>
    <definedName name="ColumnTitle8" localSheetId="2">#REF!</definedName>
    <definedName name="ColumnTitle8">#REF!</definedName>
    <definedName name="ColumnTitle9" localSheetId="19">#REF!</definedName>
    <definedName name="ColumnTitle9" localSheetId="43">#REF!</definedName>
    <definedName name="ColumnTitle9" localSheetId="44">#REF!</definedName>
    <definedName name="ColumnTitle9" localSheetId="21">#REF!</definedName>
    <definedName name="ColumnTitle9" localSheetId="1">#REF!</definedName>
    <definedName name="ColumnTitle9" localSheetId="18">#REF!</definedName>
    <definedName name="ColumnTitle9" localSheetId="5">#REF!</definedName>
    <definedName name="ColumnTitle9" localSheetId="2">#REF!</definedName>
    <definedName name="ColumnTitle9">#REF!</definedName>
    <definedName name="Communal_Electricity_Price">[7]Assumptions!$C$90</definedName>
    <definedName name="conv_agglandfill" localSheetId="19">'[6]BAU - Footprint'!#REF!</definedName>
    <definedName name="conv_agglandfill" localSheetId="29">'[6]BAU - Footprint'!#REF!</definedName>
    <definedName name="conv_agglandfill" localSheetId="30">'[6]BAU - Footprint'!#REF!</definedName>
    <definedName name="conv_agglandfill" localSheetId="31">'[6]BAU - Footprint'!#REF!</definedName>
    <definedName name="conv_agglandfill" localSheetId="33">'[6]BAU - Footprint'!#REF!</definedName>
    <definedName name="conv_agglandfill" localSheetId="36">'[6]BAU - Footprint'!#REF!</definedName>
    <definedName name="conv_agglandfill" localSheetId="37">'[6]BAU - Footprint'!#REF!</definedName>
    <definedName name="conv_agglandfill" localSheetId="38">'[6]BAU - Footprint'!#REF!</definedName>
    <definedName name="conv_agglandfill" localSheetId="39">'[6]BAU - Footprint'!#REF!</definedName>
    <definedName name="conv_agglandfill" localSheetId="41">'[6]BAU - Footprint'!#REF!</definedName>
    <definedName name="conv_agglandfill" localSheetId="42">'[6]BAU - Footprint'!#REF!</definedName>
    <definedName name="conv_agglandfill" localSheetId="43">'[6]BAU - Footprint'!#REF!</definedName>
    <definedName name="conv_agglandfill" localSheetId="44">'[6]BAU - Footprint'!#REF!</definedName>
    <definedName name="conv_agglandfill" localSheetId="21">'[6]BAU - Footprint'!#REF!</definedName>
    <definedName name="conv_agglandfill" localSheetId="22">'[6]BAU - Footprint'!#REF!</definedName>
    <definedName name="conv_agglandfill" localSheetId="23">'[6]BAU - Footprint'!#REF!</definedName>
    <definedName name="conv_agglandfill" localSheetId="26">'[6]BAU - Footprint'!#REF!</definedName>
    <definedName name="conv_agglandfill" localSheetId="27">'[6]BAU - Footprint'!#REF!</definedName>
    <definedName name="conv_agglandfill" localSheetId="1">'[6]BAU - Footprint'!#REF!</definedName>
    <definedName name="conv_agglandfill" localSheetId="18">'[6]BAU - Footprint'!#REF!</definedName>
    <definedName name="conv_agglandfill" localSheetId="5">'[6]BAU - Footprint'!#REF!</definedName>
    <definedName name="conv_agglandfill" localSheetId="11">'[6]BAU - Footprint'!#REF!</definedName>
    <definedName name="conv_agglandfill" localSheetId="8">'[6]BAU - Footprint'!#REF!</definedName>
    <definedName name="conv_agglandfill" localSheetId="2">'[6]BAU - Footprint'!#REF!</definedName>
    <definedName name="conv_agglandfill" localSheetId="13">'[6]BAU - Footprint'!#REF!</definedName>
    <definedName name="conv_agglandfill">'[6]BAU - Footprint'!#REF!</definedName>
    <definedName name="conv_aggregreclaimed" localSheetId="19">'[6]BAU - Footprint'!#REF!</definedName>
    <definedName name="conv_aggregreclaimed" localSheetId="29">'[6]BAU - Footprint'!#REF!</definedName>
    <definedName name="conv_aggregreclaimed" localSheetId="30">'[6]BAU - Footprint'!#REF!</definedName>
    <definedName name="conv_aggregreclaimed" localSheetId="31">'[6]BAU - Footprint'!#REF!</definedName>
    <definedName name="conv_aggregreclaimed" localSheetId="33">'[6]BAU - Footprint'!#REF!</definedName>
    <definedName name="conv_aggregreclaimed" localSheetId="36">'[6]BAU - Footprint'!#REF!</definedName>
    <definedName name="conv_aggregreclaimed" localSheetId="37">'[6]BAU - Footprint'!#REF!</definedName>
    <definedName name="conv_aggregreclaimed" localSheetId="38">'[6]BAU - Footprint'!#REF!</definedName>
    <definedName name="conv_aggregreclaimed" localSheetId="39">'[6]BAU - Footprint'!#REF!</definedName>
    <definedName name="conv_aggregreclaimed" localSheetId="41">'[6]BAU - Footprint'!#REF!</definedName>
    <definedName name="conv_aggregreclaimed" localSheetId="42">'[6]BAU - Footprint'!#REF!</definedName>
    <definedName name="conv_aggregreclaimed" localSheetId="43">'[6]BAU - Footprint'!#REF!</definedName>
    <definedName name="conv_aggregreclaimed" localSheetId="44">'[6]BAU - Footprint'!#REF!</definedName>
    <definedName name="conv_aggregreclaimed" localSheetId="21">'[6]BAU - Footprint'!#REF!</definedName>
    <definedName name="conv_aggregreclaimed" localSheetId="22">'[6]BAU - Footprint'!#REF!</definedName>
    <definedName name="conv_aggregreclaimed" localSheetId="23">'[6]BAU - Footprint'!#REF!</definedName>
    <definedName name="conv_aggregreclaimed" localSheetId="26">'[6]BAU - Footprint'!#REF!</definedName>
    <definedName name="conv_aggregreclaimed" localSheetId="27">'[6]BAU - Footprint'!#REF!</definedName>
    <definedName name="conv_aggregreclaimed" localSheetId="1">'[6]BAU - Footprint'!#REF!</definedName>
    <definedName name="conv_aggregreclaimed" localSheetId="18">'[6]BAU - Footprint'!#REF!</definedName>
    <definedName name="conv_aggregreclaimed" localSheetId="5">'[6]BAU - Footprint'!#REF!</definedName>
    <definedName name="conv_aggregreclaimed" localSheetId="11">'[6]BAU - Footprint'!#REF!</definedName>
    <definedName name="conv_aggregreclaimed" localSheetId="8">'[6]BAU - Footprint'!#REF!</definedName>
    <definedName name="conv_aggregreclaimed" localSheetId="2">'[6]BAU - Footprint'!#REF!</definedName>
    <definedName name="conv_aggregreclaimed" localSheetId="13">'[6]BAU - Footprint'!#REF!</definedName>
    <definedName name="conv_aggregreclaimed">'[6]BAU - Footprint'!#REF!</definedName>
    <definedName name="conv_biosolids" localSheetId="19">'[6]BAU - Footprint'!#REF!</definedName>
    <definedName name="conv_biosolids" localSheetId="29">'[6]BAU - Footprint'!#REF!</definedName>
    <definedName name="conv_biosolids" localSheetId="30">'[6]BAU - Footprint'!#REF!</definedName>
    <definedName name="conv_biosolids" localSheetId="31">'[6]BAU - Footprint'!#REF!</definedName>
    <definedName name="conv_biosolids" localSheetId="33">'[6]BAU - Footprint'!#REF!</definedName>
    <definedName name="conv_biosolids" localSheetId="36">'[6]BAU - Footprint'!#REF!</definedName>
    <definedName name="conv_biosolids" localSheetId="37">'[6]BAU - Footprint'!#REF!</definedName>
    <definedName name="conv_biosolids" localSheetId="38">'[6]BAU - Footprint'!#REF!</definedName>
    <definedName name="conv_biosolids" localSheetId="39">'[6]BAU - Footprint'!#REF!</definedName>
    <definedName name="conv_biosolids" localSheetId="41">'[6]BAU - Footprint'!#REF!</definedName>
    <definedName name="conv_biosolids" localSheetId="42">'[6]BAU - Footprint'!#REF!</definedName>
    <definedName name="conv_biosolids" localSheetId="43">'[6]BAU - Footprint'!#REF!</definedName>
    <definedName name="conv_biosolids" localSheetId="44">'[6]BAU - Footprint'!#REF!</definedName>
    <definedName name="conv_biosolids" localSheetId="21">'[6]BAU - Footprint'!#REF!</definedName>
    <definedName name="conv_biosolids" localSheetId="22">'[6]BAU - Footprint'!#REF!</definedName>
    <definedName name="conv_biosolids" localSheetId="23">'[6]BAU - Footprint'!#REF!</definedName>
    <definedName name="conv_biosolids" localSheetId="26">'[6]BAU - Footprint'!#REF!</definedName>
    <definedName name="conv_biosolids" localSheetId="27">'[6]BAU - Footprint'!#REF!</definedName>
    <definedName name="conv_biosolids" localSheetId="1">'[6]BAU - Footprint'!#REF!</definedName>
    <definedName name="conv_biosolids" localSheetId="18">'[6]BAU - Footprint'!#REF!</definedName>
    <definedName name="conv_biosolids" localSheetId="5">'[6]BAU - Footprint'!#REF!</definedName>
    <definedName name="conv_biosolids" localSheetId="11">'[6]BAU - Footprint'!#REF!</definedName>
    <definedName name="conv_biosolids" localSheetId="8">'[6]BAU - Footprint'!#REF!</definedName>
    <definedName name="conv_biosolids" localSheetId="2">'[6]BAU - Footprint'!#REF!</definedName>
    <definedName name="conv_biosolids" localSheetId="13">'[6]BAU - Footprint'!#REF!</definedName>
    <definedName name="conv_biosolids">'[6]BAU - Footprint'!#REF!</definedName>
    <definedName name="conv_buildwastelandfill" localSheetId="19">'[6]BAU - Footprint'!#REF!</definedName>
    <definedName name="conv_buildwastelandfill" localSheetId="29">'[6]BAU - Footprint'!#REF!</definedName>
    <definedName name="conv_buildwastelandfill" localSheetId="30">'[6]BAU - Footprint'!#REF!</definedName>
    <definedName name="conv_buildwastelandfill" localSheetId="31">'[6]BAU - Footprint'!#REF!</definedName>
    <definedName name="conv_buildwastelandfill" localSheetId="33">'[6]BAU - Footprint'!#REF!</definedName>
    <definedName name="conv_buildwastelandfill" localSheetId="36">'[6]BAU - Footprint'!#REF!</definedName>
    <definedName name="conv_buildwastelandfill" localSheetId="37">'[6]BAU - Footprint'!#REF!</definedName>
    <definedName name="conv_buildwastelandfill" localSheetId="38">'[6]BAU - Footprint'!#REF!</definedName>
    <definedName name="conv_buildwastelandfill" localSheetId="39">'[6]BAU - Footprint'!#REF!</definedName>
    <definedName name="conv_buildwastelandfill" localSheetId="41">'[6]BAU - Footprint'!#REF!</definedName>
    <definedName name="conv_buildwastelandfill" localSheetId="42">'[6]BAU - Footprint'!#REF!</definedName>
    <definedName name="conv_buildwastelandfill" localSheetId="43">'[6]BAU - Footprint'!#REF!</definedName>
    <definedName name="conv_buildwastelandfill" localSheetId="44">'[6]BAU - Footprint'!#REF!</definedName>
    <definedName name="conv_buildwastelandfill" localSheetId="21">'[6]BAU - Footprint'!#REF!</definedName>
    <definedName name="conv_buildwastelandfill" localSheetId="22">'[6]BAU - Footprint'!#REF!</definedName>
    <definedName name="conv_buildwastelandfill" localSheetId="23">'[6]BAU - Footprint'!#REF!</definedName>
    <definedName name="conv_buildwastelandfill" localSheetId="26">'[6]BAU - Footprint'!#REF!</definedName>
    <definedName name="conv_buildwastelandfill" localSheetId="27">'[6]BAU - Footprint'!#REF!</definedName>
    <definedName name="conv_buildwastelandfill" localSheetId="1">'[6]BAU - Footprint'!#REF!</definedName>
    <definedName name="conv_buildwastelandfill" localSheetId="18">'[6]BAU - Footprint'!#REF!</definedName>
    <definedName name="conv_buildwastelandfill" localSheetId="5">'[6]BAU - Footprint'!#REF!</definedName>
    <definedName name="conv_buildwastelandfill" localSheetId="11">'[6]BAU - Footprint'!#REF!</definedName>
    <definedName name="conv_buildwastelandfill" localSheetId="8">'[6]BAU - Footprint'!#REF!</definedName>
    <definedName name="conv_buildwastelandfill" localSheetId="2">'[6]BAU - Footprint'!#REF!</definedName>
    <definedName name="conv_buildwastelandfill" localSheetId="13">'[6]BAU - Footprint'!#REF!</definedName>
    <definedName name="conv_buildwastelandfill">'[6]BAU - Footprint'!#REF!</definedName>
    <definedName name="conv_builtland" localSheetId="19">'[6]BAU - Footprint'!#REF!</definedName>
    <definedName name="conv_builtland" localSheetId="29">'[6]BAU - Footprint'!#REF!</definedName>
    <definedName name="conv_builtland" localSheetId="30">'[6]BAU - Footprint'!#REF!</definedName>
    <definedName name="conv_builtland" localSheetId="31">'[6]BAU - Footprint'!#REF!</definedName>
    <definedName name="conv_builtland" localSheetId="33">'[6]BAU - Footprint'!#REF!</definedName>
    <definedName name="conv_builtland" localSheetId="36">'[6]BAU - Footprint'!#REF!</definedName>
    <definedName name="conv_builtland" localSheetId="37">'[6]BAU - Footprint'!#REF!</definedName>
    <definedName name="conv_builtland" localSheetId="38">'[6]BAU - Footprint'!#REF!</definedName>
    <definedName name="conv_builtland" localSheetId="39">'[6]BAU - Footprint'!#REF!</definedName>
    <definedName name="conv_builtland" localSheetId="41">'[6]BAU - Footprint'!#REF!</definedName>
    <definedName name="conv_builtland" localSheetId="42">'[6]BAU - Footprint'!#REF!</definedName>
    <definedName name="conv_builtland" localSheetId="43">'[6]BAU - Footprint'!#REF!</definedName>
    <definedName name="conv_builtland" localSheetId="44">'[6]BAU - Footprint'!#REF!</definedName>
    <definedName name="conv_builtland" localSheetId="21">'[6]BAU - Footprint'!#REF!</definedName>
    <definedName name="conv_builtland" localSheetId="22">'[6]BAU - Footprint'!#REF!</definedName>
    <definedName name="conv_builtland" localSheetId="23">'[6]BAU - Footprint'!#REF!</definedName>
    <definedName name="conv_builtland" localSheetId="26">'[6]BAU - Footprint'!#REF!</definedName>
    <definedName name="conv_builtland" localSheetId="27">'[6]BAU - Footprint'!#REF!</definedName>
    <definedName name="conv_builtland" localSheetId="1">'[6]BAU - Footprint'!#REF!</definedName>
    <definedName name="conv_builtland" localSheetId="18">'[6]BAU - Footprint'!#REF!</definedName>
    <definedName name="conv_builtland" localSheetId="5">'[6]BAU - Footprint'!#REF!</definedName>
    <definedName name="conv_builtland" localSheetId="11">'[6]BAU - Footprint'!#REF!</definedName>
    <definedName name="conv_builtland" localSheetId="8">'[6]BAU - Footprint'!#REF!</definedName>
    <definedName name="conv_builtland" localSheetId="2">'[6]BAU - Footprint'!#REF!</definedName>
    <definedName name="conv_builtland" localSheetId="13">'[6]BAU - Footprint'!#REF!</definedName>
    <definedName name="conv_builtland">'[6]BAU - Footprint'!#REF!</definedName>
    <definedName name="conv_calchydro" localSheetId="19">'[6]BAU - Footprint'!#REF!</definedName>
    <definedName name="conv_calchydro" localSheetId="29">'[6]BAU - Footprint'!#REF!</definedName>
    <definedName name="conv_calchydro" localSheetId="30">'[6]BAU - Footprint'!#REF!</definedName>
    <definedName name="conv_calchydro" localSheetId="31">'[6]BAU - Footprint'!#REF!</definedName>
    <definedName name="conv_calchydro" localSheetId="33">'[6]BAU - Footprint'!#REF!</definedName>
    <definedName name="conv_calchydro" localSheetId="36">'[6]BAU - Footprint'!#REF!</definedName>
    <definedName name="conv_calchydro" localSheetId="37">'[6]BAU - Footprint'!#REF!</definedName>
    <definedName name="conv_calchydro" localSheetId="38">'[6]BAU - Footprint'!#REF!</definedName>
    <definedName name="conv_calchydro" localSheetId="39">'[6]BAU - Footprint'!#REF!</definedName>
    <definedName name="conv_calchydro" localSheetId="41">'[6]BAU - Footprint'!#REF!</definedName>
    <definedName name="conv_calchydro" localSheetId="42">'[6]BAU - Footprint'!#REF!</definedName>
    <definedName name="conv_calchydro" localSheetId="43">'[6]BAU - Footprint'!#REF!</definedName>
    <definedName name="conv_calchydro" localSheetId="44">'[6]BAU - Footprint'!#REF!</definedName>
    <definedName name="conv_calchydro" localSheetId="21">'[6]BAU - Footprint'!#REF!</definedName>
    <definedName name="conv_calchydro" localSheetId="22">'[6]BAU - Footprint'!#REF!</definedName>
    <definedName name="conv_calchydro" localSheetId="23">'[6]BAU - Footprint'!#REF!</definedName>
    <definedName name="conv_calchydro" localSheetId="26">'[6]BAU - Footprint'!#REF!</definedName>
    <definedName name="conv_calchydro" localSheetId="27">'[6]BAU - Footprint'!#REF!</definedName>
    <definedName name="conv_calchydro" localSheetId="1">'[6]BAU - Footprint'!#REF!</definedName>
    <definedName name="conv_calchydro" localSheetId="18">'[6]BAU - Footprint'!#REF!</definedName>
    <definedName name="conv_calchydro" localSheetId="5">'[6]BAU - Footprint'!#REF!</definedName>
    <definedName name="conv_calchydro" localSheetId="11">'[6]BAU - Footprint'!#REF!</definedName>
    <definedName name="conv_calchydro" localSheetId="8">'[6]BAU - Footprint'!#REF!</definedName>
    <definedName name="conv_calchydro" localSheetId="2">'[6]BAU - Footprint'!#REF!</definedName>
    <definedName name="conv_calchydro" localSheetId="13">'[6]BAU - Footprint'!#REF!</definedName>
    <definedName name="conv_calchydro">'[6]BAU - Footprint'!#REF!</definedName>
    <definedName name="conv_calchydrotrans" localSheetId="19">'[6]BAU - Footprint'!#REF!</definedName>
    <definedName name="conv_calchydrotrans" localSheetId="29">'[6]BAU - Footprint'!#REF!</definedName>
    <definedName name="conv_calchydrotrans" localSheetId="30">'[6]BAU - Footprint'!#REF!</definedName>
    <definedName name="conv_calchydrotrans" localSheetId="31">'[6]BAU - Footprint'!#REF!</definedName>
    <definedName name="conv_calchydrotrans" localSheetId="33">'[6]BAU - Footprint'!#REF!</definedName>
    <definedName name="conv_calchydrotrans" localSheetId="36">'[6]BAU - Footprint'!#REF!</definedName>
    <definedName name="conv_calchydrotrans" localSheetId="37">'[6]BAU - Footprint'!#REF!</definedName>
    <definedName name="conv_calchydrotrans" localSheetId="38">'[6]BAU - Footprint'!#REF!</definedName>
    <definedName name="conv_calchydrotrans" localSheetId="39">'[6]BAU - Footprint'!#REF!</definedName>
    <definedName name="conv_calchydrotrans" localSheetId="41">'[6]BAU - Footprint'!#REF!</definedName>
    <definedName name="conv_calchydrotrans" localSheetId="42">'[6]BAU - Footprint'!#REF!</definedName>
    <definedName name="conv_calchydrotrans" localSheetId="43">'[6]BAU - Footprint'!#REF!</definedName>
    <definedName name="conv_calchydrotrans" localSheetId="44">'[6]BAU - Footprint'!#REF!</definedName>
    <definedName name="conv_calchydrotrans" localSheetId="21">'[6]BAU - Footprint'!#REF!</definedName>
    <definedName name="conv_calchydrotrans" localSheetId="22">'[6]BAU - Footprint'!#REF!</definedName>
    <definedName name="conv_calchydrotrans" localSheetId="23">'[6]BAU - Footprint'!#REF!</definedName>
    <definedName name="conv_calchydrotrans" localSheetId="26">'[6]BAU - Footprint'!#REF!</definedName>
    <definedName name="conv_calchydrotrans" localSheetId="27">'[6]BAU - Footprint'!#REF!</definedName>
    <definedName name="conv_calchydrotrans" localSheetId="1">'[6]BAU - Footprint'!#REF!</definedName>
    <definedName name="conv_calchydrotrans" localSheetId="18">'[6]BAU - Footprint'!#REF!</definedName>
    <definedName name="conv_calchydrotrans" localSheetId="5">'[6]BAU - Footprint'!#REF!</definedName>
    <definedName name="conv_calchydrotrans" localSheetId="11">'[6]BAU - Footprint'!#REF!</definedName>
    <definedName name="conv_calchydrotrans" localSheetId="8">'[6]BAU - Footprint'!#REF!</definedName>
    <definedName name="conv_calchydrotrans" localSheetId="2">'[6]BAU - Footprint'!#REF!</definedName>
    <definedName name="conv_calchydrotrans" localSheetId="13">'[6]BAU - Footprint'!#REF!</definedName>
    <definedName name="conv_calchydrotrans">'[6]BAU - Footprint'!#REF!</definedName>
    <definedName name="conv_cars" localSheetId="19">'[6]BAU - Footprint'!#REF!</definedName>
    <definedName name="conv_cars" localSheetId="29">'[6]BAU - Footprint'!#REF!</definedName>
    <definedName name="conv_cars" localSheetId="30">'[6]BAU - Footprint'!#REF!</definedName>
    <definedName name="conv_cars" localSheetId="31">'[6]BAU - Footprint'!#REF!</definedName>
    <definedName name="conv_cars" localSheetId="33">'[6]BAU - Footprint'!#REF!</definedName>
    <definedName name="conv_cars" localSheetId="36">'[6]BAU - Footprint'!#REF!</definedName>
    <definedName name="conv_cars" localSheetId="37">'[6]BAU - Footprint'!#REF!</definedName>
    <definedName name="conv_cars" localSheetId="38">'[6]BAU - Footprint'!#REF!</definedName>
    <definedName name="conv_cars" localSheetId="39">'[6]BAU - Footprint'!#REF!</definedName>
    <definedName name="conv_cars" localSheetId="41">'[6]BAU - Footprint'!#REF!</definedName>
    <definedName name="conv_cars" localSheetId="42">'[6]BAU - Footprint'!#REF!</definedName>
    <definedName name="conv_cars" localSheetId="43">'[6]BAU - Footprint'!#REF!</definedName>
    <definedName name="conv_cars" localSheetId="44">'[6]BAU - Footprint'!#REF!</definedName>
    <definedName name="conv_cars" localSheetId="21">'[6]BAU - Footprint'!#REF!</definedName>
    <definedName name="conv_cars" localSheetId="22">'[6]BAU - Footprint'!#REF!</definedName>
    <definedName name="conv_cars" localSheetId="23">'[6]BAU - Footprint'!#REF!</definedName>
    <definedName name="conv_cars" localSheetId="26">'[6]BAU - Footprint'!#REF!</definedName>
    <definedName name="conv_cars" localSheetId="27">'[6]BAU - Footprint'!#REF!</definedName>
    <definedName name="conv_cars" localSheetId="1">'[6]BAU - Footprint'!#REF!</definedName>
    <definedName name="conv_cars" localSheetId="18">'[6]BAU - Footprint'!#REF!</definedName>
    <definedName name="conv_cars" localSheetId="5">'[6]BAU - Footprint'!#REF!</definedName>
    <definedName name="conv_cars" localSheetId="11">'[6]BAU - Footprint'!#REF!</definedName>
    <definedName name="conv_cars" localSheetId="8">'[6]BAU - Footprint'!#REF!</definedName>
    <definedName name="conv_cars" localSheetId="2">'[6]BAU - Footprint'!#REF!</definedName>
    <definedName name="conv_cars" localSheetId="13">'[6]BAU - Footprint'!#REF!</definedName>
    <definedName name="conv_cars">'[6]BAU - Footprint'!#REF!</definedName>
    <definedName name="conv_chlorine" localSheetId="19">'[6]BAU - Footprint'!#REF!</definedName>
    <definedName name="conv_chlorine" localSheetId="29">'[6]BAU - Footprint'!#REF!</definedName>
    <definedName name="conv_chlorine" localSheetId="30">'[6]BAU - Footprint'!#REF!</definedName>
    <definedName name="conv_chlorine" localSheetId="31">'[6]BAU - Footprint'!#REF!</definedName>
    <definedName name="conv_chlorine" localSheetId="33">'[6]BAU - Footprint'!#REF!</definedName>
    <definedName name="conv_chlorine" localSheetId="36">'[6]BAU - Footprint'!#REF!</definedName>
    <definedName name="conv_chlorine" localSheetId="37">'[6]BAU - Footprint'!#REF!</definedName>
    <definedName name="conv_chlorine" localSheetId="38">'[6]BAU - Footprint'!#REF!</definedName>
    <definedName name="conv_chlorine" localSheetId="39">'[6]BAU - Footprint'!#REF!</definedName>
    <definedName name="conv_chlorine" localSheetId="41">'[6]BAU - Footprint'!#REF!</definedName>
    <definedName name="conv_chlorine" localSheetId="42">'[6]BAU - Footprint'!#REF!</definedName>
    <definedName name="conv_chlorine" localSheetId="43">'[6]BAU - Footprint'!#REF!</definedName>
    <definedName name="conv_chlorine" localSheetId="44">'[6]BAU - Footprint'!#REF!</definedName>
    <definedName name="conv_chlorine" localSheetId="21">'[6]BAU - Footprint'!#REF!</definedName>
    <definedName name="conv_chlorine" localSheetId="22">'[6]BAU - Footprint'!#REF!</definedName>
    <definedName name="conv_chlorine" localSheetId="23">'[6]BAU - Footprint'!#REF!</definedName>
    <definedName name="conv_chlorine" localSheetId="26">'[6]BAU - Footprint'!#REF!</definedName>
    <definedName name="conv_chlorine" localSheetId="27">'[6]BAU - Footprint'!#REF!</definedName>
    <definedName name="conv_chlorine" localSheetId="1">'[6]BAU - Footprint'!#REF!</definedName>
    <definedName name="conv_chlorine" localSheetId="18">'[6]BAU - Footprint'!#REF!</definedName>
    <definedName name="conv_chlorine" localSheetId="5">'[6]BAU - Footprint'!#REF!</definedName>
    <definedName name="conv_chlorine" localSheetId="11">'[6]BAU - Footprint'!#REF!</definedName>
    <definedName name="conv_chlorine" localSheetId="8">'[6]BAU - Footprint'!#REF!</definedName>
    <definedName name="conv_chlorine" localSheetId="2">'[6]BAU - Footprint'!#REF!</definedName>
    <definedName name="conv_chlorine" localSheetId="13">'[6]BAU - Footprint'!#REF!</definedName>
    <definedName name="conv_chlorine">'[6]BAU - Footprint'!#REF!</definedName>
    <definedName name="conv_chlorinetrans" localSheetId="19">'[6]BAU - Footprint'!#REF!</definedName>
    <definedName name="conv_chlorinetrans" localSheetId="29">'[6]BAU - Footprint'!#REF!</definedName>
    <definedName name="conv_chlorinetrans" localSheetId="30">'[6]BAU - Footprint'!#REF!</definedName>
    <definedName name="conv_chlorinetrans" localSheetId="31">'[6]BAU - Footprint'!#REF!</definedName>
    <definedName name="conv_chlorinetrans" localSheetId="33">'[6]BAU - Footprint'!#REF!</definedName>
    <definedName name="conv_chlorinetrans" localSheetId="36">'[6]BAU - Footprint'!#REF!</definedName>
    <definedName name="conv_chlorinetrans" localSheetId="37">'[6]BAU - Footprint'!#REF!</definedName>
    <definedName name="conv_chlorinetrans" localSheetId="38">'[6]BAU - Footprint'!#REF!</definedName>
    <definedName name="conv_chlorinetrans" localSheetId="39">'[6]BAU - Footprint'!#REF!</definedName>
    <definedName name="conv_chlorinetrans" localSheetId="41">'[6]BAU - Footprint'!#REF!</definedName>
    <definedName name="conv_chlorinetrans" localSheetId="42">'[6]BAU - Footprint'!#REF!</definedName>
    <definedName name="conv_chlorinetrans" localSheetId="43">'[6]BAU - Footprint'!#REF!</definedName>
    <definedName name="conv_chlorinetrans" localSheetId="44">'[6]BAU - Footprint'!#REF!</definedName>
    <definedName name="conv_chlorinetrans" localSheetId="21">'[6]BAU - Footprint'!#REF!</definedName>
    <definedName name="conv_chlorinetrans" localSheetId="22">'[6]BAU - Footprint'!#REF!</definedName>
    <definedName name="conv_chlorinetrans" localSheetId="23">'[6]BAU - Footprint'!#REF!</definedName>
    <definedName name="conv_chlorinetrans" localSheetId="26">'[6]BAU - Footprint'!#REF!</definedName>
    <definedName name="conv_chlorinetrans" localSheetId="27">'[6]BAU - Footprint'!#REF!</definedName>
    <definedName name="conv_chlorinetrans" localSheetId="1">'[6]BAU - Footprint'!#REF!</definedName>
    <definedName name="conv_chlorinetrans" localSheetId="18">'[6]BAU - Footprint'!#REF!</definedName>
    <definedName name="conv_chlorinetrans" localSheetId="5">'[6]BAU - Footprint'!#REF!</definedName>
    <definedName name="conv_chlorinetrans" localSheetId="11">'[6]BAU - Footprint'!#REF!</definedName>
    <definedName name="conv_chlorinetrans" localSheetId="8">'[6]BAU - Footprint'!#REF!</definedName>
    <definedName name="conv_chlorinetrans" localSheetId="2">'[6]BAU - Footprint'!#REF!</definedName>
    <definedName name="conv_chlorinetrans" localSheetId="13">'[6]BAU - Footprint'!#REF!</definedName>
    <definedName name="conv_chlorinetrans">'[6]BAU - Footprint'!#REF!</definedName>
    <definedName name="conv_commvehicles" localSheetId="19">'[6]BAU - Footprint'!#REF!</definedName>
    <definedName name="conv_commvehicles" localSheetId="29">'[6]BAU - Footprint'!#REF!</definedName>
    <definedName name="conv_commvehicles" localSheetId="30">'[6]BAU - Footprint'!#REF!</definedName>
    <definedName name="conv_commvehicles" localSheetId="31">'[6]BAU - Footprint'!#REF!</definedName>
    <definedName name="conv_commvehicles" localSheetId="33">'[6]BAU - Footprint'!#REF!</definedName>
    <definedName name="conv_commvehicles" localSheetId="36">'[6]BAU - Footprint'!#REF!</definedName>
    <definedName name="conv_commvehicles" localSheetId="37">'[6]BAU - Footprint'!#REF!</definedName>
    <definedName name="conv_commvehicles" localSheetId="38">'[6]BAU - Footprint'!#REF!</definedName>
    <definedName name="conv_commvehicles" localSheetId="39">'[6]BAU - Footprint'!#REF!</definedName>
    <definedName name="conv_commvehicles" localSheetId="41">'[6]BAU - Footprint'!#REF!</definedName>
    <definedName name="conv_commvehicles" localSheetId="42">'[6]BAU - Footprint'!#REF!</definedName>
    <definedName name="conv_commvehicles" localSheetId="43">'[6]BAU - Footprint'!#REF!</definedName>
    <definedName name="conv_commvehicles" localSheetId="44">'[6]BAU - Footprint'!#REF!</definedName>
    <definedName name="conv_commvehicles" localSheetId="21">'[6]BAU - Footprint'!#REF!</definedName>
    <definedName name="conv_commvehicles" localSheetId="22">'[6]BAU - Footprint'!#REF!</definedName>
    <definedName name="conv_commvehicles" localSheetId="23">'[6]BAU - Footprint'!#REF!</definedName>
    <definedName name="conv_commvehicles" localSheetId="26">'[6]BAU - Footprint'!#REF!</definedName>
    <definedName name="conv_commvehicles" localSheetId="27">'[6]BAU - Footprint'!#REF!</definedName>
    <definedName name="conv_commvehicles" localSheetId="1">'[6]BAU - Footprint'!#REF!</definedName>
    <definedName name="conv_commvehicles" localSheetId="18">'[6]BAU - Footprint'!#REF!</definedName>
    <definedName name="conv_commvehicles" localSheetId="5">'[6]BAU - Footprint'!#REF!</definedName>
    <definedName name="conv_commvehicles" localSheetId="11">'[6]BAU - Footprint'!#REF!</definedName>
    <definedName name="conv_commvehicles" localSheetId="8">'[6]BAU - Footprint'!#REF!</definedName>
    <definedName name="conv_commvehicles" localSheetId="2">'[6]BAU - Footprint'!#REF!</definedName>
    <definedName name="conv_commvehicles" localSheetId="13">'[6]BAU - Footprint'!#REF!</definedName>
    <definedName name="conv_commvehicles">'[6]BAU - Footprint'!#REF!</definedName>
    <definedName name="conv_computers" localSheetId="19">'[6]BAU - Footprint'!#REF!</definedName>
    <definedName name="conv_computers" localSheetId="29">'[6]BAU - Footprint'!#REF!</definedName>
    <definedName name="conv_computers" localSheetId="30">'[6]BAU - Footprint'!#REF!</definedName>
    <definedName name="conv_computers" localSheetId="31">'[6]BAU - Footprint'!#REF!</definedName>
    <definedName name="conv_computers" localSheetId="33">'[6]BAU - Footprint'!#REF!</definedName>
    <definedName name="conv_computers" localSheetId="36">'[6]BAU - Footprint'!#REF!</definedName>
    <definedName name="conv_computers" localSheetId="37">'[6]BAU - Footprint'!#REF!</definedName>
    <definedName name="conv_computers" localSheetId="38">'[6]BAU - Footprint'!#REF!</definedName>
    <definedName name="conv_computers" localSheetId="39">'[6]BAU - Footprint'!#REF!</definedName>
    <definedName name="conv_computers" localSheetId="41">'[6]BAU - Footprint'!#REF!</definedName>
    <definedName name="conv_computers" localSheetId="42">'[6]BAU - Footprint'!#REF!</definedName>
    <definedName name="conv_computers" localSheetId="43">'[6]BAU - Footprint'!#REF!</definedName>
    <definedName name="conv_computers" localSheetId="44">'[6]BAU - Footprint'!#REF!</definedName>
    <definedName name="conv_computers" localSheetId="21">'[6]BAU - Footprint'!#REF!</definedName>
    <definedName name="conv_computers" localSheetId="22">'[6]BAU - Footprint'!#REF!</definedName>
    <definedName name="conv_computers" localSheetId="23">'[6]BAU - Footprint'!#REF!</definedName>
    <definedName name="conv_computers" localSheetId="26">'[6]BAU - Footprint'!#REF!</definedName>
    <definedName name="conv_computers" localSheetId="27">'[6]BAU - Footprint'!#REF!</definedName>
    <definedName name="conv_computers" localSheetId="1">'[6]BAU - Footprint'!#REF!</definedName>
    <definedName name="conv_computers" localSheetId="18">'[6]BAU - Footprint'!#REF!</definedName>
    <definedName name="conv_computers" localSheetId="5">'[6]BAU - Footprint'!#REF!</definedName>
    <definedName name="conv_computers" localSheetId="11">'[6]BAU - Footprint'!#REF!</definedName>
    <definedName name="conv_computers" localSheetId="8">'[6]BAU - Footprint'!#REF!</definedName>
    <definedName name="conv_computers" localSheetId="2">'[6]BAU - Footprint'!#REF!</definedName>
    <definedName name="conv_computers" localSheetId="13">'[6]BAU - Footprint'!#REF!</definedName>
    <definedName name="conv_computers">'[6]BAU - Footprint'!#REF!</definedName>
    <definedName name="conv_computerstrans" localSheetId="19">'[6]BAU - Footprint'!#REF!</definedName>
    <definedName name="conv_computerstrans" localSheetId="29">'[6]BAU - Footprint'!#REF!</definedName>
    <definedName name="conv_computerstrans" localSheetId="30">'[6]BAU - Footprint'!#REF!</definedName>
    <definedName name="conv_computerstrans" localSheetId="31">'[6]BAU - Footprint'!#REF!</definedName>
    <definedName name="conv_computerstrans" localSheetId="33">'[6]BAU - Footprint'!#REF!</definedName>
    <definedName name="conv_computerstrans" localSheetId="36">'[6]BAU - Footprint'!#REF!</definedName>
    <definedName name="conv_computerstrans" localSheetId="37">'[6]BAU - Footprint'!#REF!</definedName>
    <definedName name="conv_computerstrans" localSheetId="38">'[6]BAU - Footprint'!#REF!</definedName>
    <definedName name="conv_computerstrans" localSheetId="39">'[6]BAU - Footprint'!#REF!</definedName>
    <definedName name="conv_computerstrans" localSheetId="41">'[6]BAU - Footprint'!#REF!</definedName>
    <definedName name="conv_computerstrans" localSheetId="42">'[6]BAU - Footprint'!#REF!</definedName>
    <definedName name="conv_computerstrans" localSheetId="43">'[6]BAU - Footprint'!#REF!</definedName>
    <definedName name="conv_computerstrans" localSheetId="44">'[6]BAU - Footprint'!#REF!</definedName>
    <definedName name="conv_computerstrans" localSheetId="21">'[6]BAU - Footprint'!#REF!</definedName>
    <definedName name="conv_computerstrans" localSheetId="22">'[6]BAU - Footprint'!#REF!</definedName>
    <definedName name="conv_computerstrans" localSheetId="23">'[6]BAU - Footprint'!#REF!</definedName>
    <definedName name="conv_computerstrans" localSheetId="26">'[6]BAU - Footprint'!#REF!</definedName>
    <definedName name="conv_computerstrans" localSheetId="27">'[6]BAU - Footprint'!#REF!</definedName>
    <definedName name="conv_computerstrans" localSheetId="1">'[6]BAU - Footprint'!#REF!</definedName>
    <definedName name="conv_computerstrans" localSheetId="18">'[6]BAU - Footprint'!#REF!</definedName>
    <definedName name="conv_computerstrans" localSheetId="5">'[6]BAU - Footprint'!#REF!</definedName>
    <definedName name="conv_computerstrans" localSheetId="11">'[6]BAU - Footprint'!#REF!</definedName>
    <definedName name="conv_computerstrans" localSheetId="8">'[6]BAU - Footprint'!#REF!</definedName>
    <definedName name="conv_computerstrans" localSheetId="2">'[6]BAU - Footprint'!#REF!</definedName>
    <definedName name="conv_computerstrans" localSheetId="13">'[6]BAU - Footprint'!#REF!</definedName>
    <definedName name="conv_computerstrans">'[6]BAU - Footprint'!#REF!</definedName>
    <definedName name="conv_diesel" localSheetId="19">'[6]BAU - Footprint'!#REF!</definedName>
    <definedName name="conv_diesel" localSheetId="29">'[6]BAU - Footprint'!#REF!</definedName>
    <definedName name="conv_diesel" localSheetId="30">'[6]BAU - Footprint'!#REF!</definedName>
    <definedName name="conv_diesel" localSheetId="31">'[6]BAU - Footprint'!#REF!</definedName>
    <definedName name="conv_diesel" localSheetId="33">'[6]BAU - Footprint'!#REF!</definedName>
    <definedName name="conv_diesel" localSheetId="36">'[6]BAU - Footprint'!#REF!</definedName>
    <definedName name="conv_diesel" localSheetId="37">'[6]BAU - Footprint'!#REF!</definedName>
    <definedName name="conv_diesel" localSheetId="38">'[6]BAU - Footprint'!#REF!</definedName>
    <definedName name="conv_diesel" localSheetId="39">'[6]BAU - Footprint'!#REF!</definedName>
    <definedName name="conv_diesel" localSheetId="41">'[6]BAU - Footprint'!#REF!</definedName>
    <definedName name="conv_diesel" localSheetId="42">'[6]BAU - Footprint'!#REF!</definedName>
    <definedName name="conv_diesel" localSheetId="43">'[6]BAU - Footprint'!#REF!</definedName>
    <definedName name="conv_diesel" localSheetId="44">'[6]BAU - Footprint'!#REF!</definedName>
    <definedName name="conv_diesel" localSheetId="21">'[6]BAU - Footprint'!#REF!</definedName>
    <definedName name="conv_diesel" localSheetId="22">'[6]BAU - Footprint'!#REF!</definedName>
    <definedName name="conv_diesel" localSheetId="23">'[6]BAU - Footprint'!#REF!</definedName>
    <definedName name="conv_diesel" localSheetId="26">'[6]BAU - Footprint'!#REF!</definedName>
    <definedName name="conv_diesel" localSheetId="27">'[6]BAU - Footprint'!#REF!</definedName>
    <definedName name="conv_diesel" localSheetId="1">'[6]BAU - Footprint'!#REF!</definedName>
    <definedName name="conv_diesel" localSheetId="18">'[6]BAU - Footprint'!#REF!</definedName>
    <definedName name="conv_diesel" localSheetId="5">'[6]BAU - Footprint'!#REF!</definedName>
    <definedName name="conv_diesel" localSheetId="11">'[6]BAU - Footprint'!#REF!</definedName>
    <definedName name="conv_diesel" localSheetId="8">'[6]BAU - Footprint'!#REF!</definedName>
    <definedName name="conv_diesel" localSheetId="2">'[6]BAU - Footprint'!#REF!</definedName>
    <definedName name="conv_diesel" localSheetId="13">'[6]BAU - Footprint'!#REF!</definedName>
    <definedName name="conv_diesel">'[6]BAU - Footprint'!#REF!</definedName>
    <definedName name="conv_ferrchlor" localSheetId="19">'[6]BAU - Footprint'!#REF!</definedName>
    <definedName name="conv_ferrchlor" localSheetId="29">'[6]BAU - Footprint'!#REF!</definedName>
    <definedName name="conv_ferrchlor" localSheetId="30">'[6]BAU - Footprint'!#REF!</definedName>
    <definedName name="conv_ferrchlor" localSheetId="31">'[6]BAU - Footprint'!#REF!</definedName>
    <definedName name="conv_ferrchlor" localSheetId="33">'[6]BAU - Footprint'!#REF!</definedName>
    <definedName name="conv_ferrchlor" localSheetId="36">'[6]BAU - Footprint'!#REF!</definedName>
    <definedName name="conv_ferrchlor" localSheetId="37">'[6]BAU - Footprint'!#REF!</definedName>
    <definedName name="conv_ferrchlor" localSheetId="38">'[6]BAU - Footprint'!#REF!</definedName>
    <definedName name="conv_ferrchlor" localSheetId="39">'[6]BAU - Footprint'!#REF!</definedName>
    <definedName name="conv_ferrchlor" localSheetId="41">'[6]BAU - Footprint'!#REF!</definedName>
    <definedName name="conv_ferrchlor" localSheetId="42">'[6]BAU - Footprint'!#REF!</definedName>
    <definedName name="conv_ferrchlor" localSheetId="43">'[6]BAU - Footprint'!#REF!</definedName>
    <definedName name="conv_ferrchlor" localSheetId="44">'[6]BAU - Footprint'!#REF!</definedName>
    <definedName name="conv_ferrchlor" localSheetId="21">'[6]BAU - Footprint'!#REF!</definedName>
    <definedName name="conv_ferrchlor" localSheetId="22">'[6]BAU - Footprint'!#REF!</definedName>
    <definedName name="conv_ferrchlor" localSheetId="23">'[6]BAU - Footprint'!#REF!</definedName>
    <definedName name="conv_ferrchlor" localSheetId="26">'[6]BAU - Footprint'!#REF!</definedName>
    <definedName name="conv_ferrchlor" localSheetId="27">'[6]BAU - Footprint'!#REF!</definedName>
    <definedName name="conv_ferrchlor" localSheetId="1">'[6]BAU - Footprint'!#REF!</definedName>
    <definedName name="conv_ferrchlor" localSheetId="18">'[6]BAU - Footprint'!#REF!</definedName>
    <definedName name="conv_ferrchlor" localSheetId="5">'[6]BAU - Footprint'!#REF!</definedName>
    <definedName name="conv_ferrchlor" localSheetId="11">'[6]BAU - Footprint'!#REF!</definedName>
    <definedName name="conv_ferrchlor" localSheetId="8">'[6]BAU - Footprint'!#REF!</definedName>
    <definedName name="conv_ferrchlor" localSheetId="2">'[6]BAU - Footprint'!#REF!</definedName>
    <definedName name="conv_ferrchlor" localSheetId="13">'[6]BAU - Footprint'!#REF!</definedName>
    <definedName name="conv_ferrchlor">'[6]BAU - Footprint'!#REF!</definedName>
    <definedName name="conv_ferrchlortrans" localSheetId="19">'[6]BAU - Footprint'!#REF!</definedName>
    <definedName name="conv_ferrchlortrans" localSheetId="29">'[6]BAU - Footprint'!#REF!</definedName>
    <definedName name="conv_ferrchlortrans" localSheetId="30">'[6]BAU - Footprint'!#REF!</definedName>
    <definedName name="conv_ferrchlortrans" localSheetId="31">'[6]BAU - Footprint'!#REF!</definedName>
    <definedName name="conv_ferrchlortrans" localSheetId="33">'[6]BAU - Footprint'!#REF!</definedName>
    <definedName name="conv_ferrchlortrans" localSheetId="36">'[6]BAU - Footprint'!#REF!</definedName>
    <definedName name="conv_ferrchlortrans" localSheetId="37">'[6]BAU - Footprint'!#REF!</definedName>
    <definedName name="conv_ferrchlortrans" localSheetId="38">'[6]BAU - Footprint'!#REF!</definedName>
    <definedName name="conv_ferrchlortrans" localSheetId="39">'[6]BAU - Footprint'!#REF!</definedName>
    <definedName name="conv_ferrchlortrans" localSheetId="41">'[6]BAU - Footprint'!#REF!</definedName>
    <definedName name="conv_ferrchlortrans" localSheetId="42">'[6]BAU - Footprint'!#REF!</definedName>
    <definedName name="conv_ferrchlortrans" localSheetId="43">'[6]BAU - Footprint'!#REF!</definedName>
    <definedName name="conv_ferrchlortrans" localSheetId="44">'[6]BAU - Footprint'!#REF!</definedName>
    <definedName name="conv_ferrchlortrans" localSheetId="21">'[6]BAU - Footprint'!#REF!</definedName>
    <definedName name="conv_ferrchlortrans" localSheetId="22">'[6]BAU - Footprint'!#REF!</definedName>
    <definedName name="conv_ferrchlortrans" localSheetId="23">'[6]BAU - Footprint'!#REF!</definedName>
    <definedName name="conv_ferrchlortrans" localSheetId="26">'[6]BAU - Footprint'!#REF!</definedName>
    <definedName name="conv_ferrchlortrans" localSheetId="27">'[6]BAU - Footprint'!#REF!</definedName>
    <definedName name="conv_ferrchlortrans" localSheetId="1">'[6]BAU - Footprint'!#REF!</definedName>
    <definedName name="conv_ferrchlortrans" localSheetId="18">'[6]BAU - Footprint'!#REF!</definedName>
    <definedName name="conv_ferrchlortrans" localSheetId="5">'[6]BAU - Footprint'!#REF!</definedName>
    <definedName name="conv_ferrchlortrans" localSheetId="11">'[6]BAU - Footprint'!#REF!</definedName>
    <definedName name="conv_ferrchlortrans" localSheetId="8">'[6]BAU - Footprint'!#REF!</definedName>
    <definedName name="conv_ferrchlortrans" localSheetId="2">'[6]BAU - Footprint'!#REF!</definedName>
    <definedName name="conv_ferrchlortrans" localSheetId="13">'[6]BAU - Footprint'!#REF!</definedName>
    <definedName name="conv_ferrchlortrans">'[6]BAU - Footprint'!#REF!</definedName>
    <definedName name="conv_foamconc" localSheetId="19">'[6]BAU - Footprint'!#REF!</definedName>
    <definedName name="conv_foamconc" localSheetId="29">'[6]BAU - Footprint'!#REF!</definedName>
    <definedName name="conv_foamconc" localSheetId="30">'[6]BAU - Footprint'!#REF!</definedName>
    <definedName name="conv_foamconc" localSheetId="31">'[6]BAU - Footprint'!#REF!</definedName>
    <definedName name="conv_foamconc" localSheetId="33">'[6]BAU - Footprint'!#REF!</definedName>
    <definedName name="conv_foamconc" localSheetId="36">'[6]BAU - Footprint'!#REF!</definedName>
    <definedName name="conv_foamconc" localSheetId="37">'[6]BAU - Footprint'!#REF!</definedName>
    <definedName name="conv_foamconc" localSheetId="38">'[6]BAU - Footprint'!#REF!</definedName>
    <definedName name="conv_foamconc" localSheetId="39">'[6]BAU - Footprint'!#REF!</definedName>
    <definedName name="conv_foamconc" localSheetId="41">'[6]BAU - Footprint'!#REF!</definedName>
    <definedName name="conv_foamconc" localSheetId="42">'[6]BAU - Footprint'!#REF!</definedName>
    <definedName name="conv_foamconc" localSheetId="43">'[6]BAU - Footprint'!#REF!</definedName>
    <definedName name="conv_foamconc" localSheetId="44">'[6]BAU - Footprint'!#REF!</definedName>
    <definedName name="conv_foamconc" localSheetId="21">'[6]BAU - Footprint'!#REF!</definedName>
    <definedName name="conv_foamconc" localSheetId="22">'[6]BAU - Footprint'!#REF!</definedName>
    <definedName name="conv_foamconc" localSheetId="23">'[6]BAU - Footprint'!#REF!</definedName>
    <definedName name="conv_foamconc" localSheetId="26">'[6]BAU - Footprint'!#REF!</definedName>
    <definedName name="conv_foamconc" localSheetId="27">'[6]BAU - Footprint'!#REF!</definedName>
    <definedName name="conv_foamconc" localSheetId="1">'[6]BAU - Footprint'!#REF!</definedName>
    <definedName name="conv_foamconc" localSheetId="18">'[6]BAU - Footprint'!#REF!</definedName>
    <definedName name="conv_foamconc" localSheetId="5">'[6]BAU - Footprint'!#REF!</definedName>
    <definedName name="conv_foamconc" localSheetId="11">'[6]BAU - Footprint'!#REF!</definedName>
    <definedName name="conv_foamconc" localSheetId="8">'[6]BAU - Footprint'!#REF!</definedName>
    <definedName name="conv_foamconc" localSheetId="2">'[6]BAU - Footprint'!#REF!</definedName>
    <definedName name="conv_foamconc" localSheetId="13">'[6]BAU - Footprint'!#REF!</definedName>
    <definedName name="conv_foamconc">'[6]BAU - Footprint'!#REF!</definedName>
    <definedName name="conv_fuelonsite" localSheetId="19">'[6]BAU - Footprint'!#REF!</definedName>
    <definedName name="conv_fuelonsite" localSheetId="29">'[6]BAU - Footprint'!#REF!</definedName>
    <definedName name="conv_fuelonsite" localSheetId="30">'[6]BAU - Footprint'!#REF!</definedName>
    <definedName name="conv_fuelonsite" localSheetId="31">'[6]BAU - Footprint'!#REF!</definedName>
    <definedName name="conv_fuelonsite" localSheetId="33">'[6]BAU - Footprint'!#REF!</definedName>
    <definedName name="conv_fuelonsite" localSheetId="36">'[6]BAU - Footprint'!#REF!</definedName>
    <definedName name="conv_fuelonsite" localSheetId="37">'[6]BAU - Footprint'!#REF!</definedName>
    <definedName name="conv_fuelonsite" localSheetId="38">'[6]BAU - Footprint'!#REF!</definedName>
    <definedName name="conv_fuelonsite" localSheetId="39">'[6]BAU - Footprint'!#REF!</definedName>
    <definedName name="conv_fuelonsite" localSheetId="41">'[6]BAU - Footprint'!#REF!</definedName>
    <definedName name="conv_fuelonsite" localSheetId="42">'[6]BAU - Footprint'!#REF!</definedName>
    <definedName name="conv_fuelonsite" localSheetId="43">'[6]BAU - Footprint'!#REF!</definedName>
    <definedName name="conv_fuelonsite" localSheetId="44">'[6]BAU - Footprint'!#REF!</definedName>
    <definedName name="conv_fuelonsite" localSheetId="21">'[6]BAU - Footprint'!#REF!</definedName>
    <definedName name="conv_fuelonsite" localSheetId="22">'[6]BAU - Footprint'!#REF!</definedName>
    <definedName name="conv_fuelonsite" localSheetId="23">'[6]BAU - Footprint'!#REF!</definedName>
    <definedName name="conv_fuelonsite" localSheetId="26">'[6]BAU - Footprint'!#REF!</definedName>
    <definedName name="conv_fuelonsite" localSheetId="27">'[6]BAU - Footprint'!#REF!</definedName>
    <definedName name="conv_fuelonsite" localSheetId="1">'[6]BAU - Footprint'!#REF!</definedName>
    <definedName name="conv_fuelonsite" localSheetId="18">'[6]BAU - Footprint'!#REF!</definedName>
    <definedName name="conv_fuelonsite" localSheetId="5">'[6]BAU - Footprint'!#REF!</definedName>
    <definedName name="conv_fuelonsite" localSheetId="11">'[6]BAU - Footprint'!#REF!</definedName>
    <definedName name="conv_fuelonsite" localSheetId="8">'[6]BAU - Footprint'!#REF!</definedName>
    <definedName name="conv_fuelonsite" localSheetId="2">'[6]BAU - Footprint'!#REF!</definedName>
    <definedName name="conv_fuelonsite" localSheetId="13">'[6]BAU - Footprint'!#REF!</definedName>
    <definedName name="conv_fuelonsite">'[6]BAU - Footprint'!#REF!</definedName>
    <definedName name="conv_fuelonsitetrans" localSheetId="19">'[6]BAU - Footprint'!#REF!</definedName>
    <definedName name="conv_fuelonsitetrans" localSheetId="29">'[6]BAU - Footprint'!#REF!</definedName>
    <definedName name="conv_fuelonsitetrans" localSheetId="30">'[6]BAU - Footprint'!#REF!</definedName>
    <definedName name="conv_fuelonsitetrans" localSheetId="31">'[6]BAU - Footprint'!#REF!</definedName>
    <definedName name="conv_fuelonsitetrans" localSheetId="33">'[6]BAU - Footprint'!#REF!</definedName>
    <definedName name="conv_fuelonsitetrans" localSheetId="36">'[6]BAU - Footprint'!#REF!</definedName>
    <definedName name="conv_fuelonsitetrans" localSheetId="37">'[6]BAU - Footprint'!#REF!</definedName>
    <definedName name="conv_fuelonsitetrans" localSheetId="38">'[6]BAU - Footprint'!#REF!</definedName>
    <definedName name="conv_fuelonsitetrans" localSheetId="39">'[6]BAU - Footprint'!#REF!</definedName>
    <definedName name="conv_fuelonsitetrans" localSheetId="41">'[6]BAU - Footprint'!#REF!</definedName>
    <definedName name="conv_fuelonsitetrans" localSheetId="42">'[6]BAU - Footprint'!#REF!</definedName>
    <definedName name="conv_fuelonsitetrans" localSheetId="43">'[6]BAU - Footprint'!#REF!</definedName>
    <definedName name="conv_fuelonsitetrans" localSheetId="44">'[6]BAU - Footprint'!#REF!</definedName>
    <definedName name="conv_fuelonsitetrans" localSheetId="21">'[6]BAU - Footprint'!#REF!</definedName>
    <definedName name="conv_fuelonsitetrans" localSheetId="22">'[6]BAU - Footprint'!#REF!</definedName>
    <definedName name="conv_fuelonsitetrans" localSheetId="23">'[6]BAU - Footprint'!#REF!</definedName>
    <definedName name="conv_fuelonsitetrans" localSheetId="26">'[6]BAU - Footprint'!#REF!</definedName>
    <definedName name="conv_fuelonsitetrans" localSheetId="27">'[6]BAU - Footprint'!#REF!</definedName>
    <definedName name="conv_fuelonsitetrans" localSheetId="1">'[6]BAU - Footprint'!#REF!</definedName>
    <definedName name="conv_fuelonsitetrans" localSheetId="18">'[6]BAU - Footprint'!#REF!</definedName>
    <definedName name="conv_fuelonsitetrans" localSheetId="5">'[6]BAU - Footprint'!#REF!</definedName>
    <definedName name="conv_fuelonsitetrans" localSheetId="11">'[6]BAU - Footprint'!#REF!</definedName>
    <definedName name="conv_fuelonsitetrans" localSheetId="8">'[6]BAU - Footprint'!#REF!</definedName>
    <definedName name="conv_fuelonsitetrans" localSheetId="2">'[6]BAU - Footprint'!#REF!</definedName>
    <definedName name="conv_fuelonsitetrans" localSheetId="13">'[6]BAU - Footprint'!#REF!</definedName>
    <definedName name="conv_fuelonsitetrans">'[6]BAU - Footprint'!#REF!</definedName>
    <definedName name="conv_fuelvehiclefleettrans" localSheetId="19">'[6]BAU - Footprint'!#REF!</definedName>
    <definedName name="conv_fuelvehiclefleettrans" localSheetId="29">'[6]BAU - Footprint'!#REF!</definedName>
    <definedName name="conv_fuelvehiclefleettrans" localSheetId="30">'[6]BAU - Footprint'!#REF!</definedName>
    <definedName name="conv_fuelvehiclefleettrans" localSheetId="31">'[6]BAU - Footprint'!#REF!</definedName>
    <definedName name="conv_fuelvehiclefleettrans" localSheetId="33">'[6]BAU - Footprint'!#REF!</definedName>
    <definedName name="conv_fuelvehiclefleettrans" localSheetId="36">'[6]BAU - Footprint'!#REF!</definedName>
    <definedName name="conv_fuelvehiclefleettrans" localSheetId="37">'[6]BAU - Footprint'!#REF!</definedName>
    <definedName name="conv_fuelvehiclefleettrans" localSheetId="38">'[6]BAU - Footprint'!#REF!</definedName>
    <definedName name="conv_fuelvehiclefleettrans" localSheetId="39">'[6]BAU - Footprint'!#REF!</definedName>
    <definedName name="conv_fuelvehiclefleettrans" localSheetId="41">'[6]BAU - Footprint'!#REF!</definedName>
    <definedName name="conv_fuelvehiclefleettrans" localSheetId="42">'[6]BAU - Footprint'!#REF!</definedName>
    <definedName name="conv_fuelvehiclefleettrans" localSheetId="43">'[6]BAU - Footprint'!#REF!</definedName>
    <definedName name="conv_fuelvehiclefleettrans" localSheetId="44">'[6]BAU - Footprint'!#REF!</definedName>
    <definedName name="conv_fuelvehiclefleettrans" localSheetId="21">'[6]BAU - Footprint'!#REF!</definedName>
    <definedName name="conv_fuelvehiclefleettrans" localSheetId="22">'[6]BAU - Footprint'!#REF!</definedName>
    <definedName name="conv_fuelvehiclefleettrans" localSheetId="23">'[6]BAU - Footprint'!#REF!</definedName>
    <definedName name="conv_fuelvehiclefleettrans" localSheetId="26">'[6]BAU - Footprint'!#REF!</definedName>
    <definedName name="conv_fuelvehiclefleettrans" localSheetId="27">'[6]BAU - Footprint'!#REF!</definedName>
    <definedName name="conv_fuelvehiclefleettrans" localSheetId="1">'[6]BAU - Footprint'!#REF!</definedName>
    <definedName name="conv_fuelvehiclefleettrans" localSheetId="18">'[6]BAU - Footprint'!#REF!</definedName>
    <definedName name="conv_fuelvehiclefleettrans" localSheetId="5">'[6]BAU - Footprint'!#REF!</definedName>
    <definedName name="conv_fuelvehiclefleettrans" localSheetId="11">'[6]BAU - Footprint'!#REF!</definedName>
    <definedName name="conv_fuelvehiclefleettrans" localSheetId="8">'[6]BAU - Footprint'!#REF!</definedName>
    <definedName name="conv_fuelvehiclefleettrans" localSheetId="2">'[6]BAU - Footprint'!#REF!</definedName>
    <definedName name="conv_fuelvehiclefleettrans" localSheetId="13">'[6]BAU - Footprint'!#REF!</definedName>
    <definedName name="conv_fuelvehiclefleettrans">'[6]BAU - Footprint'!#REF!</definedName>
    <definedName name="conv_gas" localSheetId="19">'[6]BAU - Footprint'!#REF!</definedName>
    <definedName name="conv_gas" localSheetId="29">'[6]BAU - Footprint'!#REF!</definedName>
    <definedName name="conv_gas" localSheetId="30">'[6]BAU - Footprint'!#REF!</definedName>
    <definedName name="conv_gas" localSheetId="31">'[6]BAU - Footprint'!#REF!</definedName>
    <definedName name="conv_gas" localSheetId="33">'[6]BAU - Footprint'!#REF!</definedName>
    <definedName name="conv_gas" localSheetId="36">'[6]BAU - Footprint'!#REF!</definedName>
    <definedName name="conv_gas" localSheetId="37">'[6]BAU - Footprint'!#REF!</definedName>
    <definedName name="conv_gas" localSheetId="38">'[6]BAU - Footprint'!#REF!</definedName>
    <definedName name="conv_gas" localSheetId="39">'[6]BAU - Footprint'!#REF!</definedName>
    <definedName name="conv_gas" localSheetId="41">'[6]BAU - Footprint'!#REF!</definedName>
    <definedName name="conv_gas" localSheetId="42">'[6]BAU - Footprint'!#REF!</definedName>
    <definedName name="conv_gas" localSheetId="43">'[6]BAU - Footprint'!#REF!</definedName>
    <definedName name="conv_gas" localSheetId="44">'[6]BAU - Footprint'!#REF!</definedName>
    <definedName name="conv_gas" localSheetId="21">'[6]BAU - Footprint'!#REF!</definedName>
    <definedName name="conv_gas" localSheetId="22">'[6]BAU - Footprint'!#REF!</definedName>
    <definedName name="conv_gas" localSheetId="23">'[6]BAU - Footprint'!#REF!</definedName>
    <definedName name="conv_gas" localSheetId="26">'[6]BAU - Footprint'!#REF!</definedName>
    <definedName name="conv_gas" localSheetId="27">'[6]BAU - Footprint'!#REF!</definedName>
    <definedName name="conv_gas" localSheetId="1">'[6]BAU - Footprint'!#REF!</definedName>
    <definedName name="conv_gas" localSheetId="18">'[6]BAU - Footprint'!#REF!</definedName>
    <definedName name="conv_gas" localSheetId="5">'[6]BAU - Footprint'!#REF!</definedName>
    <definedName name="conv_gas" localSheetId="11">'[6]BAU - Footprint'!#REF!</definedName>
    <definedName name="conv_gas" localSheetId="8">'[6]BAU - Footprint'!#REF!</definedName>
    <definedName name="conv_gas" localSheetId="2">'[6]BAU - Footprint'!#REF!</definedName>
    <definedName name="conv_gas" localSheetId="13">'[6]BAU - Footprint'!#REF!</definedName>
    <definedName name="conv_gas">'[6]BAU - Footprint'!#REF!</definedName>
    <definedName name="conv_gritsludgelandfill" localSheetId="19">'[6]BAU - Footprint'!#REF!</definedName>
    <definedName name="conv_gritsludgelandfill" localSheetId="29">'[6]BAU - Footprint'!#REF!</definedName>
    <definedName name="conv_gritsludgelandfill" localSheetId="30">'[6]BAU - Footprint'!#REF!</definedName>
    <definedName name="conv_gritsludgelandfill" localSheetId="31">'[6]BAU - Footprint'!#REF!</definedName>
    <definedName name="conv_gritsludgelandfill" localSheetId="33">'[6]BAU - Footprint'!#REF!</definedName>
    <definedName name="conv_gritsludgelandfill" localSheetId="36">'[6]BAU - Footprint'!#REF!</definedName>
    <definedName name="conv_gritsludgelandfill" localSheetId="37">'[6]BAU - Footprint'!#REF!</definedName>
    <definedName name="conv_gritsludgelandfill" localSheetId="38">'[6]BAU - Footprint'!#REF!</definedName>
    <definedName name="conv_gritsludgelandfill" localSheetId="39">'[6]BAU - Footprint'!#REF!</definedName>
    <definedName name="conv_gritsludgelandfill" localSheetId="41">'[6]BAU - Footprint'!#REF!</definedName>
    <definedName name="conv_gritsludgelandfill" localSheetId="42">'[6]BAU - Footprint'!#REF!</definedName>
    <definedName name="conv_gritsludgelandfill" localSheetId="43">'[6]BAU - Footprint'!#REF!</definedName>
    <definedName name="conv_gritsludgelandfill" localSheetId="44">'[6]BAU - Footprint'!#REF!</definedName>
    <definedName name="conv_gritsludgelandfill" localSheetId="21">'[6]BAU - Footprint'!#REF!</definedName>
    <definedName name="conv_gritsludgelandfill" localSheetId="22">'[6]BAU - Footprint'!#REF!</definedName>
    <definedName name="conv_gritsludgelandfill" localSheetId="23">'[6]BAU - Footprint'!#REF!</definedName>
    <definedName name="conv_gritsludgelandfill" localSheetId="26">'[6]BAU - Footprint'!#REF!</definedName>
    <definedName name="conv_gritsludgelandfill" localSheetId="27">'[6]BAU - Footprint'!#REF!</definedName>
    <definedName name="conv_gritsludgelandfill" localSheetId="1">'[6]BAU - Footprint'!#REF!</definedName>
    <definedName name="conv_gritsludgelandfill" localSheetId="18">'[6]BAU - Footprint'!#REF!</definedName>
    <definedName name="conv_gritsludgelandfill" localSheetId="5">'[6]BAU - Footprint'!#REF!</definedName>
    <definedName name="conv_gritsludgelandfill" localSheetId="11">'[6]BAU - Footprint'!#REF!</definedName>
    <definedName name="conv_gritsludgelandfill" localSheetId="8">'[6]BAU - Footprint'!#REF!</definedName>
    <definedName name="conv_gritsludgelandfill" localSheetId="2">'[6]BAU - Footprint'!#REF!</definedName>
    <definedName name="conv_gritsludgelandfill" localSheetId="13">'[6]BAU - Footprint'!#REF!</definedName>
    <definedName name="conv_gritsludgelandfill">'[6]BAU - Footprint'!#REF!</definedName>
    <definedName name="conv_hydro" localSheetId="19">'[6]BAU - Footprint'!#REF!</definedName>
    <definedName name="conv_hydro" localSheetId="29">'[6]BAU - Footprint'!#REF!</definedName>
    <definedName name="conv_hydro" localSheetId="30">'[6]BAU - Footprint'!#REF!</definedName>
    <definedName name="conv_hydro" localSheetId="31">'[6]BAU - Footprint'!#REF!</definedName>
    <definedName name="conv_hydro" localSheetId="33">'[6]BAU - Footprint'!#REF!</definedName>
    <definedName name="conv_hydro" localSheetId="36">'[6]BAU - Footprint'!#REF!</definedName>
    <definedName name="conv_hydro" localSheetId="37">'[6]BAU - Footprint'!#REF!</definedName>
    <definedName name="conv_hydro" localSheetId="38">'[6]BAU - Footprint'!#REF!</definedName>
    <definedName name="conv_hydro" localSheetId="39">'[6]BAU - Footprint'!#REF!</definedName>
    <definedName name="conv_hydro" localSheetId="41">'[6]BAU - Footprint'!#REF!</definedName>
    <definedName name="conv_hydro" localSheetId="42">'[6]BAU - Footprint'!#REF!</definedName>
    <definedName name="conv_hydro" localSheetId="43">'[6]BAU - Footprint'!#REF!</definedName>
    <definedName name="conv_hydro" localSheetId="44">'[6]BAU - Footprint'!#REF!</definedName>
    <definedName name="conv_hydro" localSheetId="21">'[6]BAU - Footprint'!#REF!</definedName>
    <definedName name="conv_hydro" localSheetId="22">'[6]BAU - Footprint'!#REF!</definedName>
    <definedName name="conv_hydro" localSheetId="23">'[6]BAU - Footprint'!#REF!</definedName>
    <definedName name="conv_hydro" localSheetId="26">'[6]BAU - Footprint'!#REF!</definedName>
    <definedName name="conv_hydro" localSheetId="27">'[6]BAU - Footprint'!#REF!</definedName>
    <definedName name="conv_hydro" localSheetId="1">'[6]BAU - Footprint'!#REF!</definedName>
    <definedName name="conv_hydro" localSheetId="18">'[6]BAU - Footprint'!#REF!</definedName>
    <definedName name="conv_hydro" localSheetId="5">'[6]BAU - Footprint'!#REF!</definedName>
    <definedName name="conv_hydro" localSheetId="11">'[6]BAU - Footprint'!#REF!</definedName>
    <definedName name="conv_hydro" localSheetId="8">'[6]BAU - Footprint'!#REF!</definedName>
    <definedName name="conv_hydro" localSheetId="2">'[6]BAU - Footprint'!#REF!</definedName>
    <definedName name="conv_hydro" localSheetId="13">'[6]BAU - Footprint'!#REF!</definedName>
    <definedName name="conv_hydro">'[6]BAU - Footprint'!#REF!</definedName>
    <definedName name="conv_mainswastelandfill" localSheetId="19">'[6]BAU - Footprint'!#REF!</definedName>
    <definedName name="conv_mainswastelandfill" localSheetId="29">'[6]BAU - Footprint'!#REF!</definedName>
    <definedName name="conv_mainswastelandfill" localSheetId="30">'[6]BAU - Footprint'!#REF!</definedName>
    <definedName name="conv_mainswastelandfill" localSheetId="31">'[6]BAU - Footprint'!#REF!</definedName>
    <definedName name="conv_mainswastelandfill" localSheetId="33">'[6]BAU - Footprint'!#REF!</definedName>
    <definedName name="conv_mainswastelandfill" localSheetId="36">'[6]BAU - Footprint'!#REF!</definedName>
    <definedName name="conv_mainswastelandfill" localSheetId="37">'[6]BAU - Footprint'!#REF!</definedName>
    <definedName name="conv_mainswastelandfill" localSheetId="38">'[6]BAU - Footprint'!#REF!</definedName>
    <definedName name="conv_mainswastelandfill" localSheetId="39">'[6]BAU - Footprint'!#REF!</definedName>
    <definedName name="conv_mainswastelandfill" localSheetId="41">'[6]BAU - Footprint'!#REF!</definedName>
    <definedName name="conv_mainswastelandfill" localSheetId="42">'[6]BAU - Footprint'!#REF!</definedName>
    <definedName name="conv_mainswastelandfill" localSheetId="43">'[6]BAU - Footprint'!#REF!</definedName>
    <definedName name="conv_mainswastelandfill" localSheetId="44">'[6]BAU - Footprint'!#REF!</definedName>
    <definedName name="conv_mainswastelandfill" localSheetId="21">'[6]BAU - Footprint'!#REF!</definedName>
    <definedName name="conv_mainswastelandfill" localSheetId="22">'[6]BAU - Footprint'!#REF!</definedName>
    <definedName name="conv_mainswastelandfill" localSheetId="23">'[6]BAU - Footprint'!#REF!</definedName>
    <definedName name="conv_mainswastelandfill" localSheetId="26">'[6]BAU - Footprint'!#REF!</definedName>
    <definedName name="conv_mainswastelandfill" localSheetId="27">'[6]BAU - Footprint'!#REF!</definedName>
    <definedName name="conv_mainswastelandfill" localSheetId="1">'[6]BAU - Footprint'!#REF!</definedName>
    <definedName name="conv_mainswastelandfill" localSheetId="18">'[6]BAU - Footprint'!#REF!</definedName>
    <definedName name="conv_mainswastelandfill" localSheetId="5">'[6]BAU - Footprint'!#REF!</definedName>
    <definedName name="conv_mainswastelandfill" localSheetId="11">'[6]BAU - Footprint'!#REF!</definedName>
    <definedName name="conv_mainswastelandfill" localSheetId="8">'[6]BAU - Footprint'!#REF!</definedName>
    <definedName name="conv_mainswastelandfill" localSheetId="2">'[6]BAU - Footprint'!#REF!</definedName>
    <definedName name="conv_mainswastelandfill" localSheetId="13">'[6]BAU - Footprint'!#REF!</definedName>
    <definedName name="conv_mainswastelandfill">'[6]BAU - Footprint'!#REF!</definedName>
    <definedName name="conv_natgrid" localSheetId="19">'[6]BAU - Footprint'!#REF!</definedName>
    <definedName name="conv_natgrid" localSheetId="29">'[6]BAU - Footprint'!#REF!</definedName>
    <definedName name="conv_natgrid" localSheetId="30">'[6]BAU - Footprint'!#REF!</definedName>
    <definedName name="conv_natgrid" localSheetId="31">'[6]BAU - Footprint'!#REF!</definedName>
    <definedName name="conv_natgrid" localSheetId="33">'[6]BAU - Footprint'!#REF!</definedName>
    <definedName name="conv_natgrid" localSheetId="36">'[6]BAU - Footprint'!#REF!</definedName>
    <definedName name="conv_natgrid" localSheetId="37">'[6]BAU - Footprint'!#REF!</definedName>
    <definedName name="conv_natgrid" localSheetId="38">'[6]BAU - Footprint'!#REF!</definedName>
    <definedName name="conv_natgrid" localSheetId="39">'[6]BAU - Footprint'!#REF!</definedName>
    <definedName name="conv_natgrid" localSheetId="41">'[6]BAU - Footprint'!#REF!</definedName>
    <definedName name="conv_natgrid" localSheetId="42">'[6]BAU - Footprint'!#REF!</definedName>
    <definedName name="conv_natgrid" localSheetId="43">'[6]BAU - Footprint'!#REF!</definedName>
    <definedName name="conv_natgrid" localSheetId="44">'[6]BAU - Footprint'!#REF!</definedName>
    <definedName name="conv_natgrid" localSheetId="21">'[6]BAU - Footprint'!#REF!</definedName>
    <definedName name="conv_natgrid" localSheetId="22">'[6]BAU - Footprint'!#REF!</definedName>
    <definedName name="conv_natgrid" localSheetId="23">'[6]BAU - Footprint'!#REF!</definedName>
    <definedName name="conv_natgrid" localSheetId="26">'[6]BAU - Footprint'!#REF!</definedName>
    <definedName name="conv_natgrid" localSheetId="27">'[6]BAU - Footprint'!#REF!</definedName>
    <definedName name="conv_natgrid" localSheetId="1">'[6]BAU - Footprint'!#REF!</definedName>
    <definedName name="conv_natgrid" localSheetId="18">'[6]BAU - Footprint'!#REF!</definedName>
    <definedName name="conv_natgrid" localSheetId="5">'[6]BAU - Footprint'!#REF!</definedName>
    <definedName name="conv_natgrid" localSheetId="11">'[6]BAU - Footprint'!#REF!</definedName>
    <definedName name="conv_natgrid" localSheetId="8">'[6]BAU - Footprint'!#REF!</definedName>
    <definedName name="conv_natgrid" localSheetId="2">'[6]BAU - Footprint'!#REF!</definedName>
    <definedName name="conv_natgrid" localSheetId="13">'[6]BAU - Footprint'!#REF!</definedName>
    <definedName name="conv_natgrid">'[6]BAU - Footprint'!#REF!</definedName>
    <definedName name="conv_Nutriox" localSheetId="19">'[6]BAU - Footprint'!#REF!</definedName>
    <definedName name="conv_Nutriox" localSheetId="29">'[6]BAU - Footprint'!#REF!</definedName>
    <definedName name="conv_Nutriox" localSheetId="30">'[6]BAU - Footprint'!#REF!</definedName>
    <definedName name="conv_Nutriox" localSheetId="31">'[6]BAU - Footprint'!#REF!</definedName>
    <definedName name="conv_Nutriox" localSheetId="33">'[6]BAU - Footprint'!#REF!</definedName>
    <definedName name="conv_Nutriox" localSheetId="36">'[6]BAU - Footprint'!#REF!</definedName>
    <definedName name="conv_Nutriox" localSheetId="37">'[6]BAU - Footprint'!#REF!</definedName>
    <definedName name="conv_Nutriox" localSheetId="38">'[6]BAU - Footprint'!#REF!</definedName>
    <definedName name="conv_Nutriox" localSheetId="39">'[6]BAU - Footprint'!#REF!</definedName>
    <definedName name="conv_Nutriox" localSheetId="41">'[6]BAU - Footprint'!#REF!</definedName>
    <definedName name="conv_Nutriox" localSheetId="42">'[6]BAU - Footprint'!#REF!</definedName>
    <definedName name="conv_Nutriox" localSheetId="43">'[6]BAU - Footprint'!#REF!</definedName>
    <definedName name="conv_Nutriox" localSheetId="44">'[6]BAU - Footprint'!#REF!</definedName>
    <definedName name="conv_Nutriox" localSheetId="21">'[6]BAU - Footprint'!#REF!</definedName>
    <definedName name="conv_Nutriox" localSheetId="22">'[6]BAU - Footprint'!#REF!</definedName>
    <definedName name="conv_Nutriox" localSheetId="23">'[6]BAU - Footprint'!#REF!</definedName>
    <definedName name="conv_Nutriox" localSheetId="26">'[6]BAU - Footprint'!#REF!</definedName>
    <definedName name="conv_Nutriox" localSheetId="27">'[6]BAU - Footprint'!#REF!</definedName>
    <definedName name="conv_Nutriox" localSheetId="1">'[6]BAU - Footprint'!#REF!</definedName>
    <definedName name="conv_Nutriox" localSheetId="18">'[6]BAU - Footprint'!#REF!</definedName>
    <definedName name="conv_Nutriox" localSheetId="5">'[6]BAU - Footprint'!#REF!</definedName>
    <definedName name="conv_Nutriox" localSheetId="11">'[6]BAU - Footprint'!#REF!</definedName>
    <definedName name="conv_Nutriox" localSheetId="8">'[6]BAU - Footprint'!#REF!</definedName>
    <definedName name="conv_Nutriox" localSheetId="2">'[6]BAU - Footprint'!#REF!</definedName>
    <definedName name="conv_Nutriox" localSheetId="13">'[6]BAU - Footprint'!#REF!</definedName>
    <definedName name="conv_Nutriox">'[6]BAU - Footprint'!#REF!</definedName>
    <definedName name="conv_Nutrioxtrans" localSheetId="19">'[6]BAU - Footprint'!#REF!</definedName>
    <definedName name="conv_Nutrioxtrans" localSheetId="29">'[6]BAU - Footprint'!#REF!</definedName>
    <definedName name="conv_Nutrioxtrans" localSheetId="30">'[6]BAU - Footprint'!#REF!</definedName>
    <definedName name="conv_Nutrioxtrans" localSheetId="31">'[6]BAU - Footprint'!#REF!</definedName>
    <definedName name="conv_Nutrioxtrans" localSheetId="33">'[6]BAU - Footprint'!#REF!</definedName>
    <definedName name="conv_Nutrioxtrans" localSheetId="36">'[6]BAU - Footprint'!#REF!</definedName>
    <definedName name="conv_Nutrioxtrans" localSheetId="37">'[6]BAU - Footprint'!#REF!</definedName>
    <definedName name="conv_Nutrioxtrans" localSheetId="38">'[6]BAU - Footprint'!#REF!</definedName>
    <definedName name="conv_Nutrioxtrans" localSheetId="39">'[6]BAU - Footprint'!#REF!</definedName>
    <definedName name="conv_Nutrioxtrans" localSheetId="41">'[6]BAU - Footprint'!#REF!</definedName>
    <definedName name="conv_Nutrioxtrans" localSheetId="42">'[6]BAU - Footprint'!#REF!</definedName>
    <definedName name="conv_Nutrioxtrans" localSheetId="43">'[6]BAU - Footprint'!#REF!</definedName>
    <definedName name="conv_Nutrioxtrans" localSheetId="44">'[6]BAU - Footprint'!#REF!</definedName>
    <definedName name="conv_Nutrioxtrans" localSheetId="21">'[6]BAU - Footprint'!#REF!</definedName>
    <definedName name="conv_Nutrioxtrans" localSheetId="22">'[6]BAU - Footprint'!#REF!</definedName>
    <definedName name="conv_Nutrioxtrans" localSheetId="23">'[6]BAU - Footprint'!#REF!</definedName>
    <definedName name="conv_Nutrioxtrans" localSheetId="26">'[6]BAU - Footprint'!#REF!</definedName>
    <definedName name="conv_Nutrioxtrans" localSheetId="27">'[6]BAU - Footprint'!#REF!</definedName>
    <definedName name="conv_Nutrioxtrans" localSheetId="1">'[6]BAU - Footprint'!#REF!</definedName>
    <definedName name="conv_Nutrioxtrans" localSheetId="18">'[6]BAU - Footprint'!#REF!</definedName>
    <definedName name="conv_Nutrioxtrans" localSheetId="5">'[6]BAU - Footprint'!#REF!</definedName>
    <definedName name="conv_Nutrioxtrans" localSheetId="11">'[6]BAU - Footprint'!#REF!</definedName>
    <definedName name="conv_Nutrioxtrans" localSheetId="8">'[6]BAU - Footprint'!#REF!</definedName>
    <definedName name="conv_Nutrioxtrans" localSheetId="2">'[6]BAU - Footprint'!#REF!</definedName>
    <definedName name="conv_Nutrioxtrans" localSheetId="13">'[6]BAU - Footprint'!#REF!</definedName>
    <definedName name="conv_Nutrioxtrans">'[6]BAU - Footprint'!#REF!</definedName>
    <definedName name="conv_offwastelandfill" localSheetId="19">'[6]BAU - Footprint'!#REF!</definedName>
    <definedName name="conv_offwastelandfill" localSheetId="29">'[6]BAU - Footprint'!#REF!</definedName>
    <definedName name="conv_offwastelandfill" localSheetId="30">'[6]BAU - Footprint'!#REF!</definedName>
    <definedName name="conv_offwastelandfill" localSheetId="31">'[6]BAU - Footprint'!#REF!</definedName>
    <definedName name="conv_offwastelandfill" localSheetId="33">'[6]BAU - Footprint'!#REF!</definedName>
    <definedName name="conv_offwastelandfill" localSheetId="36">'[6]BAU - Footprint'!#REF!</definedName>
    <definedName name="conv_offwastelandfill" localSheetId="37">'[6]BAU - Footprint'!#REF!</definedName>
    <definedName name="conv_offwastelandfill" localSheetId="38">'[6]BAU - Footprint'!#REF!</definedName>
    <definedName name="conv_offwastelandfill" localSheetId="39">'[6]BAU - Footprint'!#REF!</definedName>
    <definedName name="conv_offwastelandfill" localSheetId="41">'[6]BAU - Footprint'!#REF!</definedName>
    <definedName name="conv_offwastelandfill" localSheetId="42">'[6]BAU - Footprint'!#REF!</definedName>
    <definedName name="conv_offwastelandfill" localSheetId="43">'[6]BAU - Footprint'!#REF!</definedName>
    <definedName name="conv_offwastelandfill" localSheetId="44">'[6]BAU - Footprint'!#REF!</definedName>
    <definedName name="conv_offwastelandfill" localSheetId="21">'[6]BAU - Footprint'!#REF!</definedName>
    <definedName name="conv_offwastelandfill" localSheetId="22">'[6]BAU - Footprint'!#REF!</definedName>
    <definedName name="conv_offwastelandfill" localSheetId="23">'[6]BAU - Footprint'!#REF!</definedName>
    <definedName name="conv_offwastelandfill" localSheetId="26">'[6]BAU - Footprint'!#REF!</definedName>
    <definedName name="conv_offwastelandfill" localSheetId="27">'[6]BAU - Footprint'!#REF!</definedName>
    <definedName name="conv_offwastelandfill" localSheetId="1">'[6]BAU - Footprint'!#REF!</definedName>
    <definedName name="conv_offwastelandfill" localSheetId="18">'[6]BAU - Footprint'!#REF!</definedName>
    <definedName name="conv_offwastelandfill" localSheetId="5">'[6]BAU - Footprint'!#REF!</definedName>
    <definedName name="conv_offwastelandfill" localSheetId="11">'[6]BAU - Footprint'!#REF!</definedName>
    <definedName name="conv_offwastelandfill" localSheetId="8">'[6]BAU - Footprint'!#REF!</definedName>
    <definedName name="conv_offwastelandfill" localSheetId="2">'[6]BAU - Footprint'!#REF!</definedName>
    <definedName name="conv_offwastelandfill" localSheetId="13">'[6]BAU - Footprint'!#REF!</definedName>
    <definedName name="conv_offwastelandfill">'[6]BAU - Footprint'!#REF!</definedName>
    <definedName name="conv_oilelectric" localSheetId="19">'[6]BAU - Footprint'!#REF!</definedName>
    <definedName name="conv_oilelectric" localSheetId="29">'[6]BAU - Footprint'!#REF!</definedName>
    <definedName name="conv_oilelectric" localSheetId="30">'[6]BAU - Footprint'!#REF!</definedName>
    <definedName name="conv_oilelectric" localSheetId="31">'[6]BAU - Footprint'!#REF!</definedName>
    <definedName name="conv_oilelectric" localSheetId="33">'[6]BAU - Footprint'!#REF!</definedName>
    <definedName name="conv_oilelectric" localSheetId="36">'[6]BAU - Footprint'!#REF!</definedName>
    <definedName name="conv_oilelectric" localSheetId="37">'[6]BAU - Footprint'!#REF!</definedName>
    <definedName name="conv_oilelectric" localSheetId="38">'[6]BAU - Footprint'!#REF!</definedName>
    <definedName name="conv_oilelectric" localSheetId="39">'[6]BAU - Footprint'!#REF!</definedName>
    <definedName name="conv_oilelectric" localSheetId="41">'[6]BAU - Footprint'!#REF!</definedName>
    <definedName name="conv_oilelectric" localSheetId="42">'[6]BAU - Footprint'!#REF!</definedName>
    <definedName name="conv_oilelectric" localSheetId="43">'[6]BAU - Footprint'!#REF!</definedName>
    <definedName name="conv_oilelectric" localSheetId="44">'[6]BAU - Footprint'!#REF!</definedName>
    <definedName name="conv_oilelectric" localSheetId="21">'[6]BAU - Footprint'!#REF!</definedName>
    <definedName name="conv_oilelectric" localSheetId="22">'[6]BAU - Footprint'!#REF!</definedName>
    <definedName name="conv_oilelectric" localSheetId="23">'[6]BAU - Footprint'!#REF!</definedName>
    <definedName name="conv_oilelectric" localSheetId="26">'[6]BAU - Footprint'!#REF!</definedName>
    <definedName name="conv_oilelectric" localSheetId="27">'[6]BAU - Footprint'!#REF!</definedName>
    <definedName name="conv_oilelectric" localSheetId="1">'[6]BAU - Footprint'!#REF!</definedName>
    <definedName name="conv_oilelectric" localSheetId="18">'[6]BAU - Footprint'!#REF!</definedName>
    <definedName name="conv_oilelectric" localSheetId="5">'[6]BAU - Footprint'!#REF!</definedName>
    <definedName name="conv_oilelectric" localSheetId="11">'[6]BAU - Footprint'!#REF!</definedName>
    <definedName name="conv_oilelectric" localSheetId="8">'[6]BAU - Footprint'!#REF!</definedName>
    <definedName name="conv_oilelectric" localSheetId="2">'[6]BAU - Footprint'!#REF!</definedName>
    <definedName name="conv_oilelectric" localSheetId="13">'[6]BAU - Footprint'!#REF!</definedName>
    <definedName name="conv_oilelectric">'[6]BAU - Footprint'!#REF!</definedName>
    <definedName name="conv_paper" localSheetId="19">'[6]BAU - Footprint'!#REF!</definedName>
    <definedName name="conv_paper" localSheetId="29">'[6]BAU - Footprint'!#REF!</definedName>
    <definedName name="conv_paper" localSheetId="30">'[6]BAU - Footprint'!#REF!</definedName>
    <definedName name="conv_paper" localSheetId="31">'[6]BAU - Footprint'!#REF!</definedName>
    <definedName name="conv_paper" localSheetId="33">'[6]BAU - Footprint'!#REF!</definedName>
    <definedName name="conv_paper" localSheetId="36">'[6]BAU - Footprint'!#REF!</definedName>
    <definedName name="conv_paper" localSheetId="37">'[6]BAU - Footprint'!#REF!</definedName>
    <definedName name="conv_paper" localSheetId="38">'[6]BAU - Footprint'!#REF!</definedName>
    <definedName name="conv_paper" localSheetId="39">'[6]BAU - Footprint'!#REF!</definedName>
    <definedName name="conv_paper" localSheetId="41">'[6]BAU - Footprint'!#REF!</definedName>
    <definedName name="conv_paper" localSheetId="42">'[6]BAU - Footprint'!#REF!</definedName>
    <definedName name="conv_paper" localSheetId="43">'[6]BAU - Footprint'!#REF!</definedName>
    <definedName name="conv_paper" localSheetId="44">'[6]BAU - Footprint'!#REF!</definedName>
    <definedName name="conv_paper" localSheetId="21">'[6]BAU - Footprint'!#REF!</definedName>
    <definedName name="conv_paper" localSheetId="22">'[6]BAU - Footprint'!#REF!</definedName>
    <definedName name="conv_paper" localSheetId="23">'[6]BAU - Footprint'!#REF!</definedName>
    <definedName name="conv_paper" localSheetId="26">'[6]BAU - Footprint'!#REF!</definedName>
    <definedName name="conv_paper" localSheetId="27">'[6]BAU - Footprint'!#REF!</definedName>
    <definedName name="conv_paper" localSheetId="1">'[6]BAU - Footprint'!#REF!</definedName>
    <definedName name="conv_paper" localSheetId="18">'[6]BAU - Footprint'!#REF!</definedName>
    <definedName name="conv_paper" localSheetId="5">'[6]BAU - Footprint'!#REF!</definedName>
    <definedName name="conv_paper" localSheetId="11">'[6]BAU - Footprint'!#REF!</definedName>
    <definedName name="conv_paper" localSheetId="8">'[6]BAU - Footprint'!#REF!</definedName>
    <definedName name="conv_paper" localSheetId="2">'[6]BAU - Footprint'!#REF!</definedName>
    <definedName name="conv_paper" localSheetId="13">'[6]BAU - Footprint'!#REF!</definedName>
    <definedName name="conv_paper">'[6]BAU - Footprint'!#REF!</definedName>
    <definedName name="conv_papertrans" localSheetId="19">'[6]BAU - Footprint'!#REF!</definedName>
    <definedName name="conv_papertrans" localSheetId="29">'[6]BAU - Footprint'!#REF!</definedName>
    <definedName name="conv_papertrans" localSheetId="30">'[6]BAU - Footprint'!#REF!</definedName>
    <definedName name="conv_papertrans" localSheetId="31">'[6]BAU - Footprint'!#REF!</definedName>
    <definedName name="conv_papertrans" localSheetId="33">'[6]BAU - Footprint'!#REF!</definedName>
    <definedName name="conv_papertrans" localSheetId="36">'[6]BAU - Footprint'!#REF!</definedName>
    <definedName name="conv_papertrans" localSheetId="37">'[6]BAU - Footprint'!#REF!</definedName>
    <definedName name="conv_papertrans" localSheetId="38">'[6]BAU - Footprint'!#REF!</definedName>
    <definedName name="conv_papertrans" localSheetId="39">'[6]BAU - Footprint'!#REF!</definedName>
    <definedName name="conv_papertrans" localSheetId="41">'[6]BAU - Footprint'!#REF!</definedName>
    <definedName name="conv_papertrans" localSheetId="42">'[6]BAU - Footprint'!#REF!</definedName>
    <definedName name="conv_papertrans" localSheetId="43">'[6]BAU - Footprint'!#REF!</definedName>
    <definedName name="conv_papertrans" localSheetId="44">'[6]BAU - Footprint'!#REF!</definedName>
    <definedName name="conv_papertrans" localSheetId="21">'[6]BAU - Footprint'!#REF!</definedName>
    <definedName name="conv_papertrans" localSheetId="22">'[6]BAU - Footprint'!#REF!</definedName>
    <definedName name="conv_papertrans" localSheetId="23">'[6]BAU - Footprint'!#REF!</definedName>
    <definedName name="conv_papertrans" localSheetId="26">'[6]BAU - Footprint'!#REF!</definedName>
    <definedName name="conv_papertrans" localSheetId="27">'[6]BAU - Footprint'!#REF!</definedName>
    <definedName name="conv_papertrans" localSheetId="1">'[6]BAU - Footprint'!#REF!</definedName>
    <definedName name="conv_papertrans" localSheetId="18">'[6]BAU - Footprint'!#REF!</definedName>
    <definedName name="conv_papertrans" localSheetId="5">'[6]BAU - Footprint'!#REF!</definedName>
    <definedName name="conv_papertrans" localSheetId="11">'[6]BAU - Footprint'!#REF!</definedName>
    <definedName name="conv_papertrans" localSheetId="8">'[6]BAU - Footprint'!#REF!</definedName>
    <definedName name="conv_papertrans" localSheetId="2">'[6]BAU - Footprint'!#REF!</definedName>
    <definedName name="conv_papertrans" localSheetId="13">'[6]BAU - Footprint'!#REF!</definedName>
    <definedName name="conv_papertrans">'[6]BAU - Footprint'!#REF!</definedName>
    <definedName name="conv_petrol" localSheetId="19">'[6]BAU - Footprint'!#REF!</definedName>
    <definedName name="conv_petrol" localSheetId="29">'[6]BAU - Footprint'!#REF!</definedName>
    <definedName name="conv_petrol" localSheetId="30">'[6]BAU - Footprint'!#REF!</definedName>
    <definedName name="conv_petrol" localSheetId="31">'[6]BAU - Footprint'!#REF!</definedName>
    <definedName name="conv_petrol" localSheetId="33">'[6]BAU - Footprint'!#REF!</definedName>
    <definedName name="conv_petrol" localSheetId="36">'[6]BAU - Footprint'!#REF!</definedName>
    <definedName name="conv_petrol" localSheetId="37">'[6]BAU - Footprint'!#REF!</definedName>
    <definedName name="conv_petrol" localSheetId="38">'[6]BAU - Footprint'!#REF!</definedName>
    <definedName name="conv_petrol" localSheetId="39">'[6]BAU - Footprint'!#REF!</definedName>
    <definedName name="conv_petrol" localSheetId="41">'[6]BAU - Footprint'!#REF!</definedName>
    <definedName name="conv_petrol" localSheetId="42">'[6]BAU - Footprint'!#REF!</definedName>
    <definedName name="conv_petrol" localSheetId="43">'[6]BAU - Footprint'!#REF!</definedName>
    <definedName name="conv_petrol" localSheetId="44">'[6]BAU - Footprint'!#REF!</definedName>
    <definedName name="conv_petrol" localSheetId="21">'[6]BAU - Footprint'!#REF!</definedName>
    <definedName name="conv_petrol" localSheetId="22">'[6]BAU - Footprint'!#REF!</definedName>
    <definedName name="conv_petrol" localSheetId="23">'[6]BAU - Footprint'!#REF!</definedName>
    <definedName name="conv_petrol" localSheetId="26">'[6]BAU - Footprint'!#REF!</definedName>
    <definedName name="conv_petrol" localSheetId="27">'[6]BAU - Footprint'!#REF!</definedName>
    <definedName name="conv_petrol" localSheetId="1">'[6]BAU - Footprint'!#REF!</definedName>
    <definedName name="conv_petrol" localSheetId="18">'[6]BAU - Footprint'!#REF!</definedName>
    <definedName name="conv_petrol" localSheetId="5">'[6]BAU - Footprint'!#REF!</definedName>
    <definedName name="conv_petrol" localSheetId="11">'[6]BAU - Footprint'!#REF!</definedName>
    <definedName name="conv_petrol" localSheetId="8">'[6]BAU - Footprint'!#REF!</definedName>
    <definedName name="conv_petrol" localSheetId="2">'[6]BAU - Footprint'!#REF!</definedName>
    <definedName name="conv_petrol" localSheetId="13">'[6]BAU - Footprint'!#REF!</definedName>
    <definedName name="conv_petrol">'[6]BAU - Footprint'!#REF!</definedName>
    <definedName name="conv_photo" localSheetId="19">'[6]BAU - Footprint'!#REF!</definedName>
    <definedName name="conv_photo" localSheetId="29">'[6]BAU - Footprint'!#REF!</definedName>
    <definedName name="conv_photo" localSheetId="30">'[6]BAU - Footprint'!#REF!</definedName>
    <definedName name="conv_photo" localSheetId="31">'[6]BAU - Footprint'!#REF!</definedName>
    <definedName name="conv_photo" localSheetId="33">'[6]BAU - Footprint'!#REF!</definedName>
    <definedName name="conv_photo" localSheetId="36">'[6]BAU - Footprint'!#REF!</definedName>
    <definedName name="conv_photo" localSheetId="37">'[6]BAU - Footprint'!#REF!</definedName>
    <definedName name="conv_photo" localSheetId="38">'[6]BAU - Footprint'!#REF!</definedName>
    <definedName name="conv_photo" localSheetId="39">'[6]BAU - Footprint'!#REF!</definedName>
    <definedName name="conv_photo" localSheetId="41">'[6]BAU - Footprint'!#REF!</definedName>
    <definedName name="conv_photo" localSheetId="42">'[6]BAU - Footprint'!#REF!</definedName>
    <definedName name="conv_photo" localSheetId="43">'[6]BAU - Footprint'!#REF!</definedName>
    <definedName name="conv_photo" localSheetId="44">'[6]BAU - Footprint'!#REF!</definedName>
    <definedName name="conv_photo" localSheetId="21">'[6]BAU - Footprint'!#REF!</definedName>
    <definedName name="conv_photo" localSheetId="22">'[6]BAU - Footprint'!#REF!</definedName>
    <definedName name="conv_photo" localSheetId="23">'[6]BAU - Footprint'!#REF!</definedName>
    <definedName name="conv_photo" localSheetId="26">'[6]BAU - Footprint'!#REF!</definedName>
    <definedName name="conv_photo" localSheetId="27">'[6]BAU - Footprint'!#REF!</definedName>
    <definedName name="conv_photo" localSheetId="1">'[6]BAU - Footprint'!#REF!</definedName>
    <definedName name="conv_photo" localSheetId="18">'[6]BAU - Footprint'!#REF!</definedName>
    <definedName name="conv_photo" localSheetId="5">'[6]BAU - Footprint'!#REF!</definedName>
    <definedName name="conv_photo" localSheetId="11">'[6]BAU - Footprint'!#REF!</definedName>
    <definedName name="conv_photo" localSheetId="8">'[6]BAU - Footprint'!#REF!</definedName>
    <definedName name="conv_photo" localSheetId="2">'[6]BAU - Footprint'!#REF!</definedName>
    <definedName name="conv_photo" localSheetId="13">'[6]BAU - Footprint'!#REF!</definedName>
    <definedName name="conv_photo">'[6]BAU - Footprint'!#REF!</definedName>
    <definedName name="conv_pipes" localSheetId="19">'[6]BAU - Footprint'!#REF!</definedName>
    <definedName name="conv_pipes" localSheetId="29">'[6]BAU - Footprint'!#REF!</definedName>
    <definedName name="conv_pipes" localSheetId="30">'[6]BAU - Footprint'!#REF!</definedName>
    <definedName name="conv_pipes" localSheetId="31">'[6]BAU - Footprint'!#REF!</definedName>
    <definedName name="conv_pipes" localSheetId="33">'[6]BAU - Footprint'!#REF!</definedName>
    <definedName name="conv_pipes" localSheetId="36">'[6]BAU - Footprint'!#REF!</definedName>
    <definedName name="conv_pipes" localSheetId="37">'[6]BAU - Footprint'!#REF!</definedName>
    <definedName name="conv_pipes" localSheetId="38">'[6]BAU - Footprint'!#REF!</definedName>
    <definedName name="conv_pipes" localSheetId="39">'[6]BAU - Footprint'!#REF!</definedName>
    <definedName name="conv_pipes" localSheetId="41">'[6]BAU - Footprint'!#REF!</definedName>
    <definedName name="conv_pipes" localSheetId="42">'[6]BAU - Footprint'!#REF!</definedName>
    <definedName name="conv_pipes" localSheetId="43">'[6]BAU - Footprint'!#REF!</definedName>
    <definedName name="conv_pipes" localSheetId="44">'[6]BAU - Footprint'!#REF!</definedName>
    <definedName name="conv_pipes" localSheetId="21">'[6]BAU - Footprint'!#REF!</definedName>
    <definedName name="conv_pipes" localSheetId="22">'[6]BAU - Footprint'!#REF!</definedName>
    <definedName name="conv_pipes" localSheetId="23">'[6]BAU - Footprint'!#REF!</definedName>
    <definedName name="conv_pipes" localSheetId="26">'[6]BAU - Footprint'!#REF!</definedName>
    <definedName name="conv_pipes" localSheetId="27">'[6]BAU - Footprint'!#REF!</definedName>
    <definedName name="conv_pipes" localSheetId="1">'[6]BAU - Footprint'!#REF!</definedName>
    <definedName name="conv_pipes" localSheetId="18">'[6]BAU - Footprint'!#REF!</definedName>
    <definedName name="conv_pipes" localSheetId="5">'[6]BAU - Footprint'!#REF!</definedName>
    <definedName name="conv_pipes" localSheetId="11">'[6]BAU - Footprint'!#REF!</definedName>
    <definedName name="conv_pipes" localSheetId="8">'[6]BAU - Footprint'!#REF!</definedName>
    <definedName name="conv_pipes" localSheetId="2">'[6]BAU - Footprint'!#REF!</definedName>
    <definedName name="conv_pipes" localSheetId="13">'[6]BAU - Footprint'!#REF!</definedName>
    <definedName name="conv_pipes">'[6]BAU - Footprint'!#REF!</definedName>
    <definedName name="conv_pipesiron" localSheetId="19">'[6]BAU - Footprint'!#REF!</definedName>
    <definedName name="conv_pipesiron" localSheetId="29">'[6]BAU - Footprint'!#REF!</definedName>
    <definedName name="conv_pipesiron" localSheetId="30">'[6]BAU - Footprint'!#REF!</definedName>
    <definedName name="conv_pipesiron" localSheetId="31">'[6]BAU - Footprint'!#REF!</definedName>
    <definedName name="conv_pipesiron" localSheetId="33">'[6]BAU - Footprint'!#REF!</definedName>
    <definedName name="conv_pipesiron" localSheetId="36">'[6]BAU - Footprint'!#REF!</definedName>
    <definedName name="conv_pipesiron" localSheetId="37">'[6]BAU - Footprint'!#REF!</definedName>
    <definedName name="conv_pipesiron" localSheetId="38">'[6]BAU - Footprint'!#REF!</definedName>
    <definedName name="conv_pipesiron" localSheetId="39">'[6]BAU - Footprint'!#REF!</definedName>
    <definedName name="conv_pipesiron" localSheetId="41">'[6]BAU - Footprint'!#REF!</definedName>
    <definedName name="conv_pipesiron" localSheetId="42">'[6]BAU - Footprint'!#REF!</definedName>
    <definedName name="conv_pipesiron" localSheetId="43">'[6]BAU - Footprint'!#REF!</definedName>
    <definedName name="conv_pipesiron" localSheetId="44">'[6]BAU - Footprint'!#REF!</definedName>
    <definedName name="conv_pipesiron" localSheetId="21">'[6]BAU - Footprint'!#REF!</definedName>
    <definedName name="conv_pipesiron" localSheetId="22">'[6]BAU - Footprint'!#REF!</definedName>
    <definedName name="conv_pipesiron" localSheetId="23">'[6]BAU - Footprint'!#REF!</definedName>
    <definedName name="conv_pipesiron" localSheetId="26">'[6]BAU - Footprint'!#REF!</definedName>
    <definedName name="conv_pipesiron" localSheetId="27">'[6]BAU - Footprint'!#REF!</definedName>
    <definedName name="conv_pipesiron" localSheetId="1">'[6]BAU - Footprint'!#REF!</definedName>
    <definedName name="conv_pipesiron" localSheetId="18">'[6]BAU - Footprint'!#REF!</definedName>
    <definedName name="conv_pipesiron" localSheetId="5">'[6]BAU - Footprint'!#REF!</definedName>
    <definedName name="conv_pipesiron" localSheetId="11">'[6]BAU - Footprint'!#REF!</definedName>
    <definedName name="conv_pipesiron" localSheetId="8">'[6]BAU - Footprint'!#REF!</definedName>
    <definedName name="conv_pipesiron" localSheetId="2">'[6]BAU - Footprint'!#REF!</definedName>
    <definedName name="conv_pipesiron" localSheetId="13">'[6]BAU - Footprint'!#REF!</definedName>
    <definedName name="conv_pipesiron">'[6]BAU - Footprint'!#REF!</definedName>
    <definedName name="conv_pipesirontrans" localSheetId="19">'[6]BAU - Footprint'!#REF!</definedName>
    <definedName name="conv_pipesirontrans" localSheetId="29">'[6]BAU - Footprint'!#REF!</definedName>
    <definedName name="conv_pipesirontrans" localSheetId="30">'[6]BAU - Footprint'!#REF!</definedName>
    <definedName name="conv_pipesirontrans" localSheetId="31">'[6]BAU - Footprint'!#REF!</definedName>
    <definedName name="conv_pipesirontrans" localSheetId="33">'[6]BAU - Footprint'!#REF!</definedName>
    <definedName name="conv_pipesirontrans" localSheetId="36">'[6]BAU - Footprint'!#REF!</definedName>
    <definedName name="conv_pipesirontrans" localSheetId="37">'[6]BAU - Footprint'!#REF!</definedName>
    <definedName name="conv_pipesirontrans" localSheetId="38">'[6]BAU - Footprint'!#REF!</definedName>
    <definedName name="conv_pipesirontrans" localSheetId="39">'[6]BAU - Footprint'!#REF!</definedName>
    <definedName name="conv_pipesirontrans" localSheetId="41">'[6]BAU - Footprint'!#REF!</definedName>
    <definedName name="conv_pipesirontrans" localSheetId="42">'[6]BAU - Footprint'!#REF!</definedName>
    <definedName name="conv_pipesirontrans" localSheetId="43">'[6]BAU - Footprint'!#REF!</definedName>
    <definedName name="conv_pipesirontrans" localSheetId="44">'[6]BAU - Footprint'!#REF!</definedName>
    <definedName name="conv_pipesirontrans" localSheetId="21">'[6]BAU - Footprint'!#REF!</definedName>
    <definedName name="conv_pipesirontrans" localSheetId="22">'[6]BAU - Footprint'!#REF!</definedName>
    <definedName name="conv_pipesirontrans" localSheetId="23">'[6]BAU - Footprint'!#REF!</definedName>
    <definedName name="conv_pipesirontrans" localSheetId="26">'[6]BAU - Footprint'!#REF!</definedName>
    <definedName name="conv_pipesirontrans" localSheetId="27">'[6]BAU - Footprint'!#REF!</definedName>
    <definedName name="conv_pipesirontrans" localSheetId="1">'[6]BAU - Footprint'!#REF!</definedName>
    <definedName name="conv_pipesirontrans" localSheetId="18">'[6]BAU - Footprint'!#REF!</definedName>
    <definedName name="conv_pipesirontrans" localSheetId="5">'[6]BAU - Footprint'!#REF!</definedName>
    <definedName name="conv_pipesirontrans" localSheetId="11">'[6]BAU - Footprint'!#REF!</definedName>
    <definedName name="conv_pipesirontrans" localSheetId="8">'[6]BAU - Footprint'!#REF!</definedName>
    <definedName name="conv_pipesirontrans" localSheetId="2">'[6]BAU - Footprint'!#REF!</definedName>
    <definedName name="conv_pipesirontrans" localSheetId="13">'[6]BAU - Footprint'!#REF!</definedName>
    <definedName name="conv_pipesirontrans">'[6]BAU - Footprint'!#REF!</definedName>
    <definedName name="conv_pipestrans" localSheetId="19">'[6]BAU - Footprint'!#REF!</definedName>
    <definedName name="conv_pipestrans" localSheetId="29">'[6]BAU - Footprint'!#REF!</definedName>
    <definedName name="conv_pipestrans" localSheetId="30">'[6]BAU - Footprint'!#REF!</definedName>
    <definedName name="conv_pipestrans" localSheetId="31">'[6]BAU - Footprint'!#REF!</definedName>
    <definedName name="conv_pipestrans" localSheetId="33">'[6]BAU - Footprint'!#REF!</definedName>
    <definedName name="conv_pipestrans" localSheetId="36">'[6]BAU - Footprint'!#REF!</definedName>
    <definedName name="conv_pipestrans" localSheetId="37">'[6]BAU - Footprint'!#REF!</definedName>
    <definedName name="conv_pipestrans" localSheetId="38">'[6]BAU - Footprint'!#REF!</definedName>
    <definedName name="conv_pipestrans" localSheetId="39">'[6]BAU - Footprint'!#REF!</definedName>
    <definedName name="conv_pipestrans" localSheetId="41">'[6]BAU - Footprint'!#REF!</definedName>
    <definedName name="conv_pipestrans" localSheetId="42">'[6]BAU - Footprint'!#REF!</definedName>
    <definedName name="conv_pipestrans" localSheetId="43">'[6]BAU - Footprint'!#REF!</definedName>
    <definedName name="conv_pipestrans" localSheetId="44">'[6]BAU - Footprint'!#REF!</definedName>
    <definedName name="conv_pipestrans" localSheetId="21">'[6]BAU - Footprint'!#REF!</definedName>
    <definedName name="conv_pipestrans" localSheetId="22">'[6]BAU - Footprint'!#REF!</definedName>
    <definedName name="conv_pipestrans" localSheetId="23">'[6]BAU - Footprint'!#REF!</definedName>
    <definedName name="conv_pipestrans" localSheetId="26">'[6]BAU - Footprint'!#REF!</definedName>
    <definedName name="conv_pipestrans" localSheetId="27">'[6]BAU - Footprint'!#REF!</definedName>
    <definedName name="conv_pipestrans" localSheetId="1">'[6]BAU - Footprint'!#REF!</definedName>
    <definedName name="conv_pipestrans" localSheetId="18">'[6]BAU - Footprint'!#REF!</definedName>
    <definedName name="conv_pipestrans" localSheetId="5">'[6]BAU - Footprint'!#REF!</definedName>
    <definedName name="conv_pipestrans" localSheetId="11">'[6]BAU - Footprint'!#REF!</definedName>
    <definedName name="conv_pipestrans" localSheetId="8">'[6]BAU - Footprint'!#REF!</definedName>
    <definedName name="conv_pipestrans" localSheetId="2">'[6]BAU - Footprint'!#REF!</definedName>
    <definedName name="conv_pipestrans" localSheetId="13">'[6]BAU - Footprint'!#REF!</definedName>
    <definedName name="conv_pipestrans">'[6]BAU - Footprint'!#REF!</definedName>
    <definedName name="conv_prodland" localSheetId="19">'[6]BAU - Footprint'!#REF!</definedName>
    <definedName name="conv_prodland" localSheetId="29">'[6]BAU - Footprint'!#REF!</definedName>
    <definedName name="conv_prodland" localSheetId="30">'[6]BAU - Footprint'!#REF!</definedName>
    <definedName name="conv_prodland" localSheetId="31">'[6]BAU - Footprint'!#REF!</definedName>
    <definedName name="conv_prodland" localSheetId="33">'[6]BAU - Footprint'!#REF!</definedName>
    <definedName name="conv_prodland" localSheetId="36">'[6]BAU - Footprint'!#REF!</definedName>
    <definedName name="conv_prodland" localSheetId="37">'[6]BAU - Footprint'!#REF!</definedName>
    <definedName name="conv_prodland" localSheetId="38">'[6]BAU - Footprint'!#REF!</definedName>
    <definedName name="conv_prodland" localSheetId="39">'[6]BAU - Footprint'!#REF!</definedName>
    <definedName name="conv_prodland" localSheetId="41">'[6]BAU - Footprint'!#REF!</definedName>
    <definedName name="conv_prodland" localSheetId="42">'[6]BAU - Footprint'!#REF!</definedName>
    <definedName name="conv_prodland" localSheetId="43">'[6]BAU - Footprint'!#REF!</definedName>
    <definedName name="conv_prodland" localSheetId="44">'[6]BAU - Footprint'!#REF!</definedName>
    <definedName name="conv_prodland" localSheetId="21">'[6]BAU - Footprint'!#REF!</definedName>
    <definedName name="conv_prodland" localSheetId="22">'[6]BAU - Footprint'!#REF!</definedName>
    <definedName name="conv_prodland" localSheetId="23">'[6]BAU - Footprint'!#REF!</definedName>
    <definedName name="conv_prodland" localSheetId="26">'[6]BAU - Footprint'!#REF!</definedName>
    <definedName name="conv_prodland" localSheetId="27">'[6]BAU - Footprint'!#REF!</definedName>
    <definedName name="conv_prodland" localSheetId="1">'[6]BAU - Footprint'!#REF!</definedName>
    <definedName name="conv_prodland" localSheetId="18">'[6]BAU - Footprint'!#REF!</definedName>
    <definedName name="conv_prodland" localSheetId="5">'[6]BAU - Footprint'!#REF!</definedName>
    <definedName name="conv_prodland" localSheetId="11">'[6]BAU - Footprint'!#REF!</definedName>
    <definedName name="conv_prodland" localSheetId="8">'[6]BAU - Footprint'!#REF!</definedName>
    <definedName name="conv_prodland" localSheetId="2">'[6]BAU - Footprint'!#REF!</definedName>
    <definedName name="conv_prodland" localSheetId="13">'[6]BAU - Footprint'!#REF!</definedName>
    <definedName name="conv_prodland">'[6]BAU - Footprint'!#REF!</definedName>
    <definedName name="conv_pumps" localSheetId="19">'[6]BAU - Footprint'!#REF!</definedName>
    <definedName name="conv_pumps" localSheetId="29">'[6]BAU - Footprint'!#REF!</definedName>
    <definedName name="conv_pumps" localSheetId="30">'[6]BAU - Footprint'!#REF!</definedName>
    <definedName name="conv_pumps" localSheetId="31">'[6]BAU - Footprint'!#REF!</definedName>
    <definedName name="conv_pumps" localSheetId="33">'[6]BAU - Footprint'!#REF!</definedName>
    <definedName name="conv_pumps" localSheetId="36">'[6]BAU - Footprint'!#REF!</definedName>
    <definedName name="conv_pumps" localSheetId="37">'[6]BAU - Footprint'!#REF!</definedName>
    <definedName name="conv_pumps" localSheetId="38">'[6]BAU - Footprint'!#REF!</definedName>
    <definedName name="conv_pumps" localSheetId="39">'[6]BAU - Footprint'!#REF!</definedName>
    <definedName name="conv_pumps" localSheetId="41">'[6]BAU - Footprint'!#REF!</definedName>
    <definedName name="conv_pumps" localSheetId="42">'[6]BAU - Footprint'!#REF!</definedName>
    <definedName name="conv_pumps" localSheetId="43">'[6]BAU - Footprint'!#REF!</definedName>
    <definedName name="conv_pumps" localSheetId="44">'[6]BAU - Footprint'!#REF!</definedName>
    <definedName name="conv_pumps" localSheetId="21">'[6]BAU - Footprint'!#REF!</definedName>
    <definedName name="conv_pumps" localSheetId="22">'[6]BAU - Footprint'!#REF!</definedName>
    <definedName name="conv_pumps" localSheetId="23">'[6]BAU - Footprint'!#REF!</definedName>
    <definedName name="conv_pumps" localSheetId="26">'[6]BAU - Footprint'!#REF!</definedName>
    <definedName name="conv_pumps" localSheetId="27">'[6]BAU - Footprint'!#REF!</definedName>
    <definedName name="conv_pumps" localSheetId="1">'[6]BAU - Footprint'!#REF!</definedName>
    <definedName name="conv_pumps" localSheetId="18">'[6]BAU - Footprint'!#REF!</definedName>
    <definedName name="conv_pumps" localSheetId="5">'[6]BAU - Footprint'!#REF!</definedName>
    <definedName name="conv_pumps" localSheetId="11">'[6]BAU - Footprint'!#REF!</definedName>
    <definedName name="conv_pumps" localSheetId="8">'[6]BAU - Footprint'!#REF!</definedName>
    <definedName name="conv_pumps" localSheetId="2">'[6]BAU - Footprint'!#REF!</definedName>
    <definedName name="conv_pumps" localSheetId="13">'[6]BAU - Footprint'!#REF!</definedName>
    <definedName name="conv_pumps">'[6]BAU - Footprint'!#REF!</definedName>
    <definedName name="conv_pumpstrans" localSheetId="19">'[6]BAU - Footprint'!#REF!</definedName>
    <definedName name="conv_pumpstrans" localSheetId="29">'[6]BAU - Footprint'!#REF!</definedName>
    <definedName name="conv_pumpstrans" localSheetId="30">'[6]BAU - Footprint'!#REF!</definedName>
    <definedName name="conv_pumpstrans" localSheetId="31">'[6]BAU - Footprint'!#REF!</definedName>
    <definedName name="conv_pumpstrans" localSheetId="33">'[6]BAU - Footprint'!#REF!</definedName>
    <definedName name="conv_pumpstrans" localSheetId="36">'[6]BAU - Footprint'!#REF!</definedName>
    <definedName name="conv_pumpstrans" localSheetId="37">'[6]BAU - Footprint'!#REF!</definedName>
    <definedName name="conv_pumpstrans" localSheetId="38">'[6]BAU - Footprint'!#REF!</definedName>
    <definedName name="conv_pumpstrans" localSheetId="39">'[6]BAU - Footprint'!#REF!</definedName>
    <definedName name="conv_pumpstrans" localSheetId="41">'[6]BAU - Footprint'!#REF!</definedName>
    <definedName name="conv_pumpstrans" localSheetId="42">'[6]BAU - Footprint'!#REF!</definedName>
    <definedName name="conv_pumpstrans" localSheetId="43">'[6]BAU - Footprint'!#REF!</definedName>
    <definedName name="conv_pumpstrans" localSheetId="44">'[6]BAU - Footprint'!#REF!</definedName>
    <definedName name="conv_pumpstrans" localSheetId="21">'[6]BAU - Footprint'!#REF!</definedName>
    <definedName name="conv_pumpstrans" localSheetId="22">'[6]BAU - Footprint'!#REF!</definedName>
    <definedName name="conv_pumpstrans" localSheetId="23">'[6]BAU - Footprint'!#REF!</definedName>
    <definedName name="conv_pumpstrans" localSheetId="26">'[6]BAU - Footprint'!#REF!</definedName>
    <definedName name="conv_pumpstrans" localSheetId="27">'[6]BAU - Footprint'!#REF!</definedName>
    <definedName name="conv_pumpstrans" localSheetId="1">'[6]BAU - Footprint'!#REF!</definedName>
    <definedName name="conv_pumpstrans" localSheetId="18">'[6]BAU - Footprint'!#REF!</definedName>
    <definedName name="conv_pumpstrans" localSheetId="5">'[6]BAU - Footprint'!#REF!</definedName>
    <definedName name="conv_pumpstrans" localSheetId="11">'[6]BAU - Footprint'!#REF!</definedName>
    <definedName name="conv_pumpstrans" localSheetId="8">'[6]BAU - Footprint'!#REF!</definedName>
    <definedName name="conv_pumpstrans" localSheetId="2">'[6]BAU - Footprint'!#REF!</definedName>
    <definedName name="conv_pumpstrans" localSheetId="13">'[6]BAU - Footprint'!#REF!</definedName>
    <definedName name="conv_pumpstrans">'[6]BAU - Footprint'!#REF!</definedName>
    <definedName name="conv_sludgecompost" localSheetId="19">'[6]BAU - Footprint'!#REF!</definedName>
    <definedName name="conv_sludgecompost" localSheetId="29">'[6]BAU - Footprint'!#REF!</definedName>
    <definedName name="conv_sludgecompost" localSheetId="30">'[6]BAU - Footprint'!#REF!</definedName>
    <definedName name="conv_sludgecompost" localSheetId="31">'[6]BAU - Footprint'!#REF!</definedName>
    <definedName name="conv_sludgecompost" localSheetId="33">'[6]BAU - Footprint'!#REF!</definedName>
    <definedName name="conv_sludgecompost" localSheetId="36">'[6]BAU - Footprint'!#REF!</definedName>
    <definedName name="conv_sludgecompost" localSheetId="37">'[6]BAU - Footprint'!#REF!</definedName>
    <definedName name="conv_sludgecompost" localSheetId="38">'[6]BAU - Footprint'!#REF!</definedName>
    <definedName name="conv_sludgecompost" localSheetId="39">'[6]BAU - Footprint'!#REF!</definedName>
    <definedName name="conv_sludgecompost" localSheetId="41">'[6]BAU - Footprint'!#REF!</definedName>
    <definedName name="conv_sludgecompost" localSheetId="42">'[6]BAU - Footprint'!#REF!</definedName>
    <definedName name="conv_sludgecompost" localSheetId="43">'[6]BAU - Footprint'!#REF!</definedName>
    <definedName name="conv_sludgecompost" localSheetId="44">'[6]BAU - Footprint'!#REF!</definedName>
    <definedName name="conv_sludgecompost" localSheetId="21">'[6]BAU - Footprint'!#REF!</definedName>
    <definedName name="conv_sludgecompost" localSheetId="22">'[6]BAU - Footprint'!#REF!</definedName>
    <definedName name="conv_sludgecompost" localSheetId="23">'[6]BAU - Footprint'!#REF!</definedName>
    <definedName name="conv_sludgecompost" localSheetId="26">'[6]BAU - Footprint'!#REF!</definedName>
    <definedName name="conv_sludgecompost" localSheetId="27">'[6]BAU - Footprint'!#REF!</definedName>
    <definedName name="conv_sludgecompost" localSheetId="1">'[6]BAU - Footprint'!#REF!</definedName>
    <definedName name="conv_sludgecompost" localSheetId="18">'[6]BAU - Footprint'!#REF!</definedName>
    <definedName name="conv_sludgecompost" localSheetId="5">'[6]BAU - Footprint'!#REF!</definedName>
    <definedName name="conv_sludgecompost" localSheetId="11">'[6]BAU - Footprint'!#REF!</definedName>
    <definedName name="conv_sludgecompost" localSheetId="8">'[6]BAU - Footprint'!#REF!</definedName>
    <definedName name="conv_sludgecompost" localSheetId="2">'[6]BAU - Footprint'!#REF!</definedName>
    <definedName name="conv_sludgecompost" localSheetId="13">'[6]BAU - Footprint'!#REF!</definedName>
    <definedName name="conv_sludgecompost">'[6]BAU - Footprint'!#REF!</definedName>
    <definedName name="conv_sludgerecycling" localSheetId="19">'[6]BAU - Footprint'!#REF!</definedName>
    <definedName name="conv_sludgerecycling" localSheetId="29">'[6]BAU - Footprint'!#REF!</definedName>
    <definedName name="conv_sludgerecycling" localSheetId="30">'[6]BAU - Footprint'!#REF!</definedName>
    <definedName name="conv_sludgerecycling" localSheetId="31">'[6]BAU - Footprint'!#REF!</definedName>
    <definedName name="conv_sludgerecycling" localSheetId="33">'[6]BAU - Footprint'!#REF!</definedName>
    <definedName name="conv_sludgerecycling" localSheetId="36">'[6]BAU - Footprint'!#REF!</definedName>
    <definedName name="conv_sludgerecycling" localSheetId="37">'[6]BAU - Footprint'!#REF!</definedName>
    <definedName name="conv_sludgerecycling" localSheetId="38">'[6]BAU - Footprint'!#REF!</definedName>
    <definedName name="conv_sludgerecycling" localSheetId="39">'[6]BAU - Footprint'!#REF!</definedName>
    <definedName name="conv_sludgerecycling" localSheetId="41">'[6]BAU - Footprint'!#REF!</definedName>
    <definedName name="conv_sludgerecycling" localSheetId="42">'[6]BAU - Footprint'!#REF!</definedName>
    <definedName name="conv_sludgerecycling" localSheetId="43">'[6]BAU - Footprint'!#REF!</definedName>
    <definedName name="conv_sludgerecycling" localSheetId="44">'[6]BAU - Footprint'!#REF!</definedName>
    <definedName name="conv_sludgerecycling" localSheetId="21">'[6]BAU - Footprint'!#REF!</definedName>
    <definedName name="conv_sludgerecycling" localSheetId="22">'[6]BAU - Footprint'!#REF!</definedName>
    <definedName name="conv_sludgerecycling" localSheetId="23">'[6]BAU - Footprint'!#REF!</definedName>
    <definedName name="conv_sludgerecycling" localSheetId="26">'[6]BAU - Footprint'!#REF!</definedName>
    <definedName name="conv_sludgerecycling" localSheetId="27">'[6]BAU - Footprint'!#REF!</definedName>
    <definedName name="conv_sludgerecycling" localSheetId="1">'[6]BAU - Footprint'!#REF!</definedName>
    <definedName name="conv_sludgerecycling" localSheetId="18">'[6]BAU - Footprint'!#REF!</definedName>
    <definedName name="conv_sludgerecycling" localSheetId="5">'[6]BAU - Footprint'!#REF!</definedName>
    <definedName name="conv_sludgerecycling" localSheetId="11">'[6]BAU - Footprint'!#REF!</definedName>
    <definedName name="conv_sludgerecycling" localSheetId="8">'[6]BAU - Footprint'!#REF!</definedName>
    <definedName name="conv_sludgerecycling" localSheetId="2">'[6]BAU - Footprint'!#REF!</definedName>
    <definedName name="conv_sludgerecycling" localSheetId="13">'[6]BAU - Footprint'!#REF!</definedName>
    <definedName name="conv_sludgerecycling">'[6]BAU - Footprint'!#REF!</definedName>
    <definedName name="conv_sodbicarb" localSheetId="19">'[6]BAU - Footprint'!#REF!</definedName>
    <definedName name="conv_sodbicarb" localSheetId="29">'[6]BAU - Footprint'!#REF!</definedName>
    <definedName name="conv_sodbicarb" localSheetId="30">'[6]BAU - Footprint'!#REF!</definedName>
    <definedName name="conv_sodbicarb" localSheetId="31">'[6]BAU - Footprint'!#REF!</definedName>
    <definedName name="conv_sodbicarb" localSheetId="33">'[6]BAU - Footprint'!#REF!</definedName>
    <definedName name="conv_sodbicarb" localSheetId="36">'[6]BAU - Footprint'!#REF!</definedName>
    <definedName name="conv_sodbicarb" localSheetId="37">'[6]BAU - Footprint'!#REF!</definedName>
    <definedName name="conv_sodbicarb" localSheetId="38">'[6]BAU - Footprint'!#REF!</definedName>
    <definedName name="conv_sodbicarb" localSheetId="39">'[6]BAU - Footprint'!#REF!</definedName>
    <definedName name="conv_sodbicarb" localSheetId="41">'[6]BAU - Footprint'!#REF!</definedName>
    <definedName name="conv_sodbicarb" localSheetId="42">'[6]BAU - Footprint'!#REF!</definedName>
    <definedName name="conv_sodbicarb" localSheetId="43">'[6]BAU - Footprint'!#REF!</definedName>
    <definedName name="conv_sodbicarb" localSheetId="44">'[6]BAU - Footprint'!#REF!</definedName>
    <definedName name="conv_sodbicarb" localSheetId="21">'[6]BAU - Footprint'!#REF!</definedName>
    <definedName name="conv_sodbicarb" localSheetId="22">'[6]BAU - Footprint'!#REF!</definedName>
    <definedName name="conv_sodbicarb" localSheetId="23">'[6]BAU - Footprint'!#REF!</definedName>
    <definedName name="conv_sodbicarb" localSheetId="26">'[6]BAU - Footprint'!#REF!</definedName>
    <definedName name="conv_sodbicarb" localSheetId="27">'[6]BAU - Footprint'!#REF!</definedName>
    <definedName name="conv_sodbicarb" localSheetId="1">'[6]BAU - Footprint'!#REF!</definedName>
    <definedName name="conv_sodbicarb" localSheetId="18">'[6]BAU - Footprint'!#REF!</definedName>
    <definedName name="conv_sodbicarb" localSheetId="5">'[6]BAU - Footprint'!#REF!</definedName>
    <definedName name="conv_sodbicarb" localSheetId="11">'[6]BAU - Footprint'!#REF!</definedName>
    <definedName name="conv_sodbicarb" localSheetId="8">'[6]BAU - Footprint'!#REF!</definedName>
    <definedName name="conv_sodbicarb" localSheetId="2">'[6]BAU - Footprint'!#REF!</definedName>
    <definedName name="conv_sodbicarb" localSheetId="13">'[6]BAU - Footprint'!#REF!</definedName>
    <definedName name="conv_sodbicarb">'[6]BAU - Footprint'!#REF!</definedName>
    <definedName name="conv_sodbicarbtrans" localSheetId="19">'[6]BAU - Footprint'!#REF!</definedName>
    <definedName name="conv_sodbicarbtrans" localSheetId="29">'[6]BAU - Footprint'!#REF!</definedName>
    <definedName name="conv_sodbicarbtrans" localSheetId="30">'[6]BAU - Footprint'!#REF!</definedName>
    <definedName name="conv_sodbicarbtrans" localSheetId="31">'[6]BAU - Footprint'!#REF!</definedName>
    <definedName name="conv_sodbicarbtrans" localSheetId="33">'[6]BAU - Footprint'!#REF!</definedName>
    <definedName name="conv_sodbicarbtrans" localSheetId="36">'[6]BAU - Footprint'!#REF!</definedName>
    <definedName name="conv_sodbicarbtrans" localSheetId="37">'[6]BAU - Footprint'!#REF!</definedName>
    <definedName name="conv_sodbicarbtrans" localSheetId="38">'[6]BAU - Footprint'!#REF!</definedName>
    <definedName name="conv_sodbicarbtrans" localSheetId="39">'[6]BAU - Footprint'!#REF!</definedName>
    <definedName name="conv_sodbicarbtrans" localSheetId="41">'[6]BAU - Footprint'!#REF!</definedName>
    <definedName name="conv_sodbicarbtrans" localSheetId="42">'[6]BAU - Footprint'!#REF!</definedName>
    <definedName name="conv_sodbicarbtrans" localSheetId="43">'[6]BAU - Footprint'!#REF!</definedName>
    <definedName name="conv_sodbicarbtrans" localSheetId="44">'[6]BAU - Footprint'!#REF!</definedName>
    <definedName name="conv_sodbicarbtrans" localSheetId="21">'[6]BAU - Footprint'!#REF!</definedName>
    <definedName name="conv_sodbicarbtrans" localSheetId="22">'[6]BAU - Footprint'!#REF!</definedName>
    <definedName name="conv_sodbicarbtrans" localSheetId="23">'[6]BAU - Footprint'!#REF!</definedName>
    <definedName name="conv_sodbicarbtrans" localSheetId="26">'[6]BAU - Footprint'!#REF!</definedName>
    <definedName name="conv_sodbicarbtrans" localSheetId="27">'[6]BAU - Footprint'!#REF!</definedName>
    <definedName name="conv_sodbicarbtrans" localSheetId="1">'[6]BAU - Footprint'!#REF!</definedName>
    <definedName name="conv_sodbicarbtrans" localSheetId="18">'[6]BAU - Footprint'!#REF!</definedName>
    <definedName name="conv_sodbicarbtrans" localSheetId="5">'[6]BAU - Footprint'!#REF!</definedName>
    <definedName name="conv_sodbicarbtrans" localSheetId="11">'[6]BAU - Footprint'!#REF!</definedName>
    <definedName name="conv_sodbicarbtrans" localSheetId="8">'[6]BAU - Footprint'!#REF!</definedName>
    <definedName name="conv_sodbicarbtrans" localSheetId="2">'[6]BAU - Footprint'!#REF!</definedName>
    <definedName name="conv_sodbicarbtrans" localSheetId="13">'[6]BAU - Footprint'!#REF!</definedName>
    <definedName name="conv_sodbicarbtrans">'[6]BAU - Footprint'!#REF!</definedName>
    <definedName name="conv_sodchlor" localSheetId="19">'[6]BAU - Footprint'!#REF!</definedName>
    <definedName name="conv_sodchlor" localSheetId="29">'[6]BAU - Footprint'!#REF!</definedName>
    <definedName name="conv_sodchlor" localSheetId="30">'[6]BAU - Footprint'!#REF!</definedName>
    <definedName name="conv_sodchlor" localSheetId="31">'[6]BAU - Footprint'!#REF!</definedName>
    <definedName name="conv_sodchlor" localSheetId="33">'[6]BAU - Footprint'!#REF!</definedName>
    <definedName name="conv_sodchlor" localSheetId="36">'[6]BAU - Footprint'!#REF!</definedName>
    <definedName name="conv_sodchlor" localSheetId="37">'[6]BAU - Footprint'!#REF!</definedName>
    <definedName name="conv_sodchlor" localSheetId="38">'[6]BAU - Footprint'!#REF!</definedName>
    <definedName name="conv_sodchlor" localSheetId="39">'[6]BAU - Footprint'!#REF!</definedName>
    <definedName name="conv_sodchlor" localSheetId="41">'[6]BAU - Footprint'!#REF!</definedName>
    <definedName name="conv_sodchlor" localSheetId="42">'[6]BAU - Footprint'!#REF!</definedName>
    <definedName name="conv_sodchlor" localSheetId="43">'[6]BAU - Footprint'!#REF!</definedName>
    <definedName name="conv_sodchlor" localSheetId="44">'[6]BAU - Footprint'!#REF!</definedName>
    <definedName name="conv_sodchlor" localSheetId="21">'[6]BAU - Footprint'!#REF!</definedName>
    <definedName name="conv_sodchlor" localSheetId="22">'[6]BAU - Footprint'!#REF!</definedName>
    <definedName name="conv_sodchlor" localSheetId="23">'[6]BAU - Footprint'!#REF!</definedName>
    <definedName name="conv_sodchlor" localSheetId="26">'[6]BAU - Footprint'!#REF!</definedName>
    <definedName name="conv_sodchlor" localSheetId="27">'[6]BAU - Footprint'!#REF!</definedName>
    <definedName name="conv_sodchlor" localSheetId="1">'[6]BAU - Footprint'!#REF!</definedName>
    <definedName name="conv_sodchlor" localSheetId="18">'[6]BAU - Footprint'!#REF!</definedName>
    <definedName name="conv_sodchlor" localSheetId="5">'[6]BAU - Footprint'!#REF!</definedName>
    <definedName name="conv_sodchlor" localSheetId="11">'[6]BAU - Footprint'!#REF!</definedName>
    <definedName name="conv_sodchlor" localSheetId="8">'[6]BAU - Footprint'!#REF!</definedName>
    <definedName name="conv_sodchlor" localSheetId="2">'[6]BAU - Footprint'!#REF!</definedName>
    <definedName name="conv_sodchlor" localSheetId="13">'[6]BAU - Footprint'!#REF!</definedName>
    <definedName name="conv_sodchlor">'[6]BAU - Footprint'!#REF!</definedName>
    <definedName name="conv_sodchlortrans" localSheetId="19">'[6]BAU - Footprint'!#REF!</definedName>
    <definedName name="conv_sodchlortrans" localSheetId="29">'[6]BAU - Footprint'!#REF!</definedName>
    <definedName name="conv_sodchlortrans" localSheetId="30">'[6]BAU - Footprint'!#REF!</definedName>
    <definedName name="conv_sodchlortrans" localSheetId="31">'[6]BAU - Footprint'!#REF!</definedName>
    <definedName name="conv_sodchlortrans" localSheetId="33">'[6]BAU - Footprint'!#REF!</definedName>
    <definedName name="conv_sodchlortrans" localSheetId="36">'[6]BAU - Footprint'!#REF!</definedName>
    <definedName name="conv_sodchlortrans" localSheetId="37">'[6]BAU - Footprint'!#REF!</definedName>
    <definedName name="conv_sodchlortrans" localSheetId="38">'[6]BAU - Footprint'!#REF!</definedName>
    <definedName name="conv_sodchlortrans" localSheetId="39">'[6]BAU - Footprint'!#REF!</definedName>
    <definedName name="conv_sodchlortrans" localSheetId="41">'[6]BAU - Footprint'!#REF!</definedName>
    <definedName name="conv_sodchlortrans" localSheetId="42">'[6]BAU - Footprint'!#REF!</definedName>
    <definedName name="conv_sodchlortrans" localSheetId="43">'[6]BAU - Footprint'!#REF!</definedName>
    <definedName name="conv_sodchlortrans" localSheetId="44">'[6]BAU - Footprint'!#REF!</definedName>
    <definedName name="conv_sodchlortrans" localSheetId="21">'[6]BAU - Footprint'!#REF!</definedName>
    <definedName name="conv_sodchlortrans" localSheetId="22">'[6]BAU - Footprint'!#REF!</definedName>
    <definedName name="conv_sodchlortrans" localSheetId="23">'[6]BAU - Footprint'!#REF!</definedName>
    <definedName name="conv_sodchlortrans" localSheetId="26">'[6]BAU - Footprint'!#REF!</definedName>
    <definedName name="conv_sodchlortrans" localSheetId="27">'[6]BAU - Footprint'!#REF!</definedName>
    <definedName name="conv_sodchlortrans" localSheetId="1">'[6]BAU - Footprint'!#REF!</definedName>
    <definedName name="conv_sodchlortrans" localSheetId="18">'[6]BAU - Footprint'!#REF!</definedName>
    <definedName name="conv_sodchlortrans" localSheetId="5">'[6]BAU - Footprint'!#REF!</definedName>
    <definedName name="conv_sodchlortrans" localSheetId="11">'[6]BAU - Footprint'!#REF!</definedName>
    <definedName name="conv_sodchlortrans" localSheetId="8">'[6]BAU - Footprint'!#REF!</definedName>
    <definedName name="conv_sodchlortrans" localSheetId="2">'[6]BAU - Footprint'!#REF!</definedName>
    <definedName name="conv_sodchlortrans" localSheetId="13">'[6]BAU - Footprint'!#REF!</definedName>
    <definedName name="conv_sodchlortrans">'[6]BAU - Footprint'!#REF!</definedName>
    <definedName name="conv_spoil" localSheetId="19">'[6]BAU - Footprint'!#REF!</definedName>
    <definedName name="conv_spoil" localSheetId="29">'[6]BAU - Footprint'!#REF!</definedName>
    <definedName name="conv_spoil" localSheetId="30">'[6]BAU - Footprint'!#REF!</definedName>
    <definedName name="conv_spoil" localSheetId="31">'[6]BAU - Footprint'!#REF!</definedName>
    <definedName name="conv_spoil" localSheetId="33">'[6]BAU - Footprint'!#REF!</definedName>
    <definedName name="conv_spoil" localSheetId="36">'[6]BAU - Footprint'!#REF!</definedName>
    <definedName name="conv_spoil" localSheetId="37">'[6]BAU - Footprint'!#REF!</definedName>
    <definedName name="conv_spoil" localSheetId="38">'[6]BAU - Footprint'!#REF!</definedName>
    <definedName name="conv_spoil" localSheetId="39">'[6]BAU - Footprint'!#REF!</definedName>
    <definedName name="conv_spoil" localSheetId="41">'[6]BAU - Footprint'!#REF!</definedName>
    <definedName name="conv_spoil" localSheetId="42">'[6]BAU - Footprint'!#REF!</definedName>
    <definedName name="conv_spoil" localSheetId="43">'[6]BAU - Footprint'!#REF!</definedName>
    <definedName name="conv_spoil" localSheetId="44">'[6]BAU - Footprint'!#REF!</definedName>
    <definedName name="conv_spoil" localSheetId="21">'[6]BAU - Footprint'!#REF!</definedName>
    <definedName name="conv_spoil" localSheetId="22">'[6]BAU - Footprint'!#REF!</definedName>
    <definedName name="conv_spoil" localSheetId="23">'[6]BAU - Footprint'!#REF!</definedName>
    <definedName name="conv_spoil" localSheetId="26">'[6]BAU - Footprint'!#REF!</definedName>
    <definedName name="conv_spoil" localSheetId="27">'[6]BAU - Footprint'!#REF!</definedName>
    <definedName name="conv_spoil" localSheetId="1">'[6]BAU - Footprint'!#REF!</definedName>
    <definedName name="conv_spoil" localSheetId="18">'[6]BAU - Footprint'!#REF!</definedName>
    <definedName name="conv_spoil" localSheetId="5">'[6]BAU - Footprint'!#REF!</definedName>
    <definedName name="conv_spoil" localSheetId="11">'[6]BAU - Footprint'!#REF!</definedName>
    <definedName name="conv_spoil" localSheetId="8">'[6]BAU - Footprint'!#REF!</definedName>
    <definedName name="conv_spoil" localSheetId="2">'[6]BAU - Footprint'!#REF!</definedName>
    <definedName name="conv_spoil" localSheetId="13">'[6]BAU - Footprint'!#REF!</definedName>
    <definedName name="conv_spoil">'[6]BAU - Footprint'!#REF!</definedName>
    <definedName name="conv_totaldisttrans" localSheetId="19">'[6]BAU - Footprint'!#REF!</definedName>
    <definedName name="conv_totaldisttrans" localSheetId="29">'[6]BAU - Footprint'!#REF!</definedName>
    <definedName name="conv_totaldisttrans" localSheetId="30">'[6]BAU - Footprint'!#REF!</definedName>
    <definedName name="conv_totaldisttrans" localSheetId="31">'[6]BAU - Footprint'!#REF!</definedName>
    <definedName name="conv_totaldisttrans" localSheetId="33">'[6]BAU - Footprint'!#REF!</definedName>
    <definedName name="conv_totaldisttrans" localSheetId="36">'[6]BAU - Footprint'!#REF!</definedName>
    <definedName name="conv_totaldisttrans" localSheetId="37">'[6]BAU - Footprint'!#REF!</definedName>
    <definedName name="conv_totaldisttrans" localSheetId="38">'[6]BAU - Footprint'!#REF!</definedName>
    <definedName name="conv_totaldisttrans" localSheetId="39">'[6]BAU - Footprint'!#REF!</definedName>
    <definedName name="conv_totaldisttrans" localSheetId="41">'[6]BAU - Footprint'!#REF!</definedName>
    <definedName name="conv_totaldisttrans" localSheetId="42">'[6]BAU - Footprint'!#REF!</definedName>
    <definedName name="conv_totaldisttrans" localSheetId="43">'[6]BAU - Footprint'!#REF!</definedName>
    <definedName name="conv_totaldisttrans" localSheetId="44">'[6]BAU - Footprint'!#REF!</definedName>
    <definedName name="conv_totaldisttrans" localSheetId="21">'[6]BAU - Footprint'!#REF!</definedName>
    <definedName name="conv_totaldisttrans" localSheetId="22">'[6]BAU - Footprint'!#REF!</definedName>
    <definedName name="conv_totaldisttrans" localSheetId="23">'[6]BAU - Footprint'!#REF!</definedName>
    <definedName name="conv_totaldisttrans" localSheetId="26">'[6]BAU - Footprint'!#REF!</definedName>
    <definedName name="conv_totaldisttrans" localSheetId="27">'[6]BAU - Footprint'!#REF!</definedName>
    <definedName name="conv_totaldisttrans" localSheetId="1">'[6]BAU - Footprint'!#REF!</definedName>
    <definedName name="conv_totaldisttrans" localSheetId="18">'[6]BAU - Footprint'!#REF!</definedName>
    <definedName name="conv_totaldisttrans" localSheetId="5">'[6]BAU - Footprint'!#REF!</definedName>
    <definedName name="conv_totaldisttrans" localSheetId="11">'[6]BAU - Footprint'!#REF!</definedName>
    <definedName name="conv_totaldisttrans" localSheetId="8">'[6]BAU - Footprint'!#REF!</definedName>
    <definedName name="conv_totaldisttrans" localSheetId="2">'[6]BAU - Footprint'!#REF!</definedName>
    <definedName name="conv_totaldisttrans" localSheetId="13">'[6]BAU - Footprint'!#REF!</definedName>
    <definedName name="conv_totaldisttrans">'[6]BAU - Footprint'!#REF!</definedName>
    <definedName name="conv_vans" localSheetId="19">'[6]BAU - Footprint'!#REF!</definedName>
    <definedName name="conv_vans" localSheetId="29">'[6]BAU - Footprint'!#REF!</definedName>
    <definedName name="conv_vans" localSheetId="30">'[6]BAU - Footprint'!#REF!</definedName>
    <definedName name="conv_vans" localSheetId="31">'[6]BAU - Footprint'!#REF!</definedName>
    <definedName name="conv_vans" localSheetId="33">'[6]BAU - Footprint'!#REF!</definedName>
    <definedName name="conv_vans" localSheetId="36">'[6]BAU - Footprint'!#REF!</definedName>
    <definedName name="conv_vans" localSheetId="37">'[6]BAU - Footprint'!#REF!</definedName>
    <definedName name="conv_vans" localSheetId="38">'[6]BAU - Footprint'!#REF!</definedName>
    <definedName name="conv_vans" localSheetId="39">'[6]BAU - Footprint'!#REF!</definedName>
    <definedName name="conv_vans" localSheetId="41">'[6]BAU - Footprint'!#REF!</definedName>
    <definedName name="conv_vans" localSheetId="42">'[6]BAU - Footprint'!#REF!</definedName>
    <definedName name="conv_vans" localSheetId="43">'[6]BAU - Footprint'!#REF!</definedName>
    <definedName name="conv_vans" localSheetId="44">'[6]BAU - Footprint'!#REF!</definedName>
    <definedName name="conv_vans" localSheetId="21">'[6]BAU - Footprint'!#REF!</definedName>
    <definedName name="conv_vans" localSheetId="22">'[6]BAU - Footprint'!#REF!</definedName>
    <definedName name="conv_vans" localSheetId="23">'[6]BAU - Footprint'!#REF!</definedName>
    <definedName name="conv_vans" localSheetId="26">'[6]BAU - Footprint'!#REF!</definedName>
    <definedName name="conv_vans" localSheetId="27">'[6]BAU - Footprint'!#REF!</definedName>
    <definedName name="conv_vans" localSheetId="1">'[6]BAU - Footprint'!#REF!</definedName>
    <definedName name="conv_vans" localSheetId="18">'[6]BAU - Footprint'!#REF!</definedName>
    <definedName name="conv_vans" localSheetId="5">'[6]BAU - Footprint'!#REF!</definedName>
    <definedName name="conv_vans" localSheetId="11">'[6]BAU - Footprint'!#REF!</definedName>
    <definedName name="conv_vans" localSheetId="8">'[6]BAU - Footprint'!#REF!</definedName>
    <definedName name="conv_vans" localSheetId="2">'[6]BAU - Footprint'!#REF!</definedName>
    <definedName name="conv_vans" localSheetId="13">'[6]BAU - Footprint'!#REF!</definedName>
    <definedName name="conv_vans">'[6]BAU - Footprint'!#REF!</definedName>
    <definedName name="conv_VGA" localSheetId="19">'[6]BAU - Footprint'!#REF!</definedName>
    <definedName name="conv_VGA" localSheetId="29">'[6]BAU - Footprint'!#REF!</definedName>
    <definedName name="conv_VGA" localSheetId="30">'[6]BAU - Footprint'!#REF!</definedName>
    <definedName name="conv_VGA" localSheetId="31">'[6]BAU - Footprint'!#REF!</definedName>
    <definedName name="conv_VGA" localSheetId="33">'[6]BAU - Footprint'!#REF!</definedName>
    <definedName name="conv_VGA" localSheetId="36">'[6]BAU - Footprint'!#REF!</definedName>
    <definedName name="conv_VGA" localSheetId="37">'[6]BAU - Footprint'!#REF!</definedName>
    <definedName name="conv_VGA" localSheetId="38">'[6]BAU - Footprint'!#REF!</definedName>
    <definedName name="conv_VGA" localSheetId="39">'[6]BAU - Footprint'!#REF!</definedName>
    <definedName name="conv_VGA" localSheetId="41">'[6]BAU - Footprint'!#REF!</definedName>
    <definedName name="conv_VGA" localSheetId="42">'[6]BAU - Footprint'!#REF!</definedName>
    <definedName name="conv_VGA" localSheetId="43">'[6]BAU - Footprint'!#REF!</definedName>
    <definedName name="conv_VGA" localSheetId="44">'[6]BAU - Footprint'!#REF!</definedName>
    <definedName name="conv_VGA" localSheetId="21">'[6]BAU - Footprint'!#REF!</definedName>
    <definedName name="conv_VGA" localSheetId="22">'[6]BAU - Footprint'!#REF!</definedName>
    <definedName name="conv_VGA" localSheetId="23">'[6]BAU - Footprint'!#REF!</definedName>
    <definedName name="conv_VGA" localSheetId="26">'[6]BAU - Footprint'!#REF!</definedName>
    <definedName name="conv_VGA" localSheetId="27">'[6]BAU - Footprint'!#REF!</definedName>
    <definedName name="conv_VGA" localSheetId="1">'[6]BAU - Footprint'!#REF!</definedName>
    <definedName name="conv_VGA" localSheetId="18">'[6]BAU - Footprint'!#REF!</definedName>
    <definedName name="conv_VGA" localSheetId="5">'[6]BAU - Footprint'!#REF!</definedName>
    <definedName name="conv_VGA" localSheetId="11">'[6]BAU - Footprint'!#REF!</definedName>
    <definedName name="conv_VGA" localSheetId="8">'[6]BAU - Footprint'!#REF!</definedName>
    <definedName name="conv_VGA" localSheetId="2">'[6]BAU - Footprint'!#REF!</definedName>
    <definedName name="conv_VGA" localSheetId="13">'[6]BAU - Footprint'!#REF!</definedName>
    <definedName name="conv_VGA">'[6]BAU - Footprint'!#REF!</definedName>
    <definedName name="conv_VGAtrans" localSheetId="19">'[6]BAU - Footprint'!#REF!</definedName>
    <definedName name="conv_VGAtrans" localSheetId="29">'[6]BAU - Footprint'!#REF!</definedName>
    <definedName name="conv_VGAtrans" localSheetId="30">'[6]BAU - Footprint'!#REF!</definedName>
    <definedName name="conv_VGAtrans" localSheetId="31">'[6]BAU - Footprint'!#REF!</definedName>
    <definedName name="conv_VGAtrans" localSheetId="33">'[6]BAU - Footprint'!#REF!</definedName>
    <definedName name="conv_VGAtrans" localSheetId="36">'[6]BAU - Footprint'!#REF!</definedName>
    <definedName name="conv_VGAtrans" localSheetId="37">'[6]BAU - Footprint'!#REF!</definedName>
    <definedName name="conv_VGAtrans" localSheetId="38">'[6]BAU - Footprint'!#REF!</definedName>
    <definedName name="conv_VGAtrans" localSheetId="39">'[6]BAU - Footprint'!#REF!</definedName>
    <definedName name="conv_VGAtrans" localSheetId="41">'[6]BAU - Footprint'!#REF!</definedName>
    <definedName name="conv_VGAtrans" localSheetId="42">'[6]BAU - Footprint'!#REF!</definedName>
    <definedName name="conv_VGAtrans" localSheetId="43">'[6]BAU - Footprint'!#REF!</definedName>
    <definedName name="conv_VGAtrans" localSheetId="44">'[6]BAU - Footprint'!#REF!</definedName>
    <definedName name="conv_VGAtrans" localSheetId="21">'[6]BAU - Footprint'!#REF!</definedName>
    <definedName name="conv_VGAtrans" localSheetId="22">'[6]BAU - Footprint'!#REF!</definedName>
    <definedName name="conv_VGAtrans" localSheetId="23">'[6]BAU - Footprint'!#REF!</definedName>
    <definedName name="conv_VGAtrans" localSheetId="26">'[6]BAU - Footprint'!#REF!</definedName>
    <definedName name="conv_VGAtrans" localSheetId="27">'[6]BAU - Footprint'!#REF!</definedName>
    <definedName name="conv_VGAtrans" localSheetId="1">'[6]BAU - Footprint'!#REF!</definedName>
    <definedName name="conv_VGAtrans" localSheetId="18">'[6]BAU - Footprint'!#REF!</definedName>
    <definedName name="conv_VGAtrans" localSheetId="5">'[6]BAU - Footprint'!#REF!</definedName>
    <definedName name="conv_VGAtrans" localSheetId="11">'[6]BAU - Footprint'!#REF!</definedName>
    <definedName name="conv_VGAtrans" localSheetId="8">'[6]BAU - Footprint'!#REF!</definedName>
    <definedName name="conv_VGAtrans" localSheetId="2">'[6]BAU - Footprint'!#REF!</definedName>
    <definedName name="conv_VGAtrans" localSheetId="13">'[6]BAU - Footprint'!#REF!</definedName>
    <definedName name="conv_VGAtrans">'[6]BAU - Footprint'!#REF!</definedName>
    <definedName name="conv_wind" localSheetId="19">'[6]BAU - Footprint'!#REF!</definedName>
    <definedName name="conv_wind" localSheetId="29">'[6]BAU - Footprint'!#REF!</definedName>
    <definedName name="conv_wind" localSheetId="30">'[6]BAU - Footprint'!#REF!</definedName>
    <definedName name="conv_wind" localSheetId="31">'[6]BAU - Footprint'!#REF!</definedName>
    <definedName name="conv_wind" localSheetId="33">'[6]BAU - Footprint'!#REF!</definedName>
    <definedName name="conv_wind" localSheetId="36">'[6]BAU - Footprint'!#REF!</definedName>
    <definedName name="conv_wind" localSheetId="37">'[6]BAU - Footprint'!#REF!</definedName>
    <definedName name="conv_wind" localSheetId="38">'[6]BAU - Footprint'!#REF!</definedName>
    <definedName name="conv_wind" localSheetId="39">'[6]BAU - Footprint'!#REF!</definedName>
    <definedName name="conv_wind" localSheetId="41">'[6]BAU - Footprint'!#REF!</definedName>
    <definedName name="conv_wind" localSheetId="42">'[6]BAU - Footprint'!#REF!</definedName>
    <definedName name="conv_wind" localSheetId="43">'[6]BAU - Footprint'!#REF!</definedName>
    <definedName name="conv_wind" localSheetId="44">'[6]BAU - Footprint'!#REF!</definedName>
    <definedName name="conv_wind" localSheetId="21">'[6]BAU - Footprint'!#REF!</definedName>
    <definedName name="conv_wind" localSheetId="22">'[6]BAU - Footprint'!#REF!</definedName>
    <definedName name="conv_wind" localSheetId="23">'[6]BAU - Footprint'!#REF!</definedName>
    <definedName name="conv_wind" localSheetId="26">'[6]BAU - Footprint'!#REF!</definedName>
    <definedName name="conv_wind" localSheetId="27">'[6]BAU - Footprint'!#REF!</definedName>
    <definedName name="conv_wind" localSheetId="1">'[6]BAU - Footprint'!#REF!</definedName>
    <definedName name="conv_wind" localSheetId="18">'[6]BAU - Footprint'!#REF!</definedName>
    <definedName name="conv_wind" localSheetId="5">'[6]BAU - Footprint'!#REF!</definedName>
    <definedName name="conv_wind" localSheetId="11">'[6]BAU - Footprint'!#REF!</definedName>
    <definedName name="conv_wind" localSheetId="8">'[6]BAU - Footprint'!#REF!</definedName>
    <definedName name="conv_wind" localSheetId="2">'[6]BAU - Footprint'!#REF!</definedName>
    <definedName name="conv_wind" localSheetId="13">'[6]BAU - Footprint'!#REF!</definedName>
    <definedName name="conv_wind">'[6]BAU - Footprint'!#REF!</definedName>
    <definedName name="Convert_km_to_miles">[8]Conversions!$F$52</definedName>
    <definedName name="COST" localSheetId="19">#REF!</definedName>
    <definedName name="COST" localSheetId="29">#REF!</definedName>
    <definedName name="COST" localSheetId="30">#REF!</definedName>
    <definedName name="COST" localSheetId="31">#REF!</definedName>
    <definedName name="COST" localSheetId="37">#REF!</definedName>
    <definedName name="COST" localSheetId="38">#REF!</definedName>
    <definedName name="COST" localSheetId="39">#REF!</definedName>
    <definedName name="COST" localSheetId="43">#REF!</definedName>
    <definedName name="COST" localSheetId="44">#REF!</definedName>
    <definedName name="COST" localSheetId="21">#REF!</definedName>
    <definedName name="COST" localSheetId="26">#REF!</definedName>
    <definedName name="COST" localSheetId="1">#REF!</definedName>
    <definedName name="COST" localSheetId="18">#REF!</definedName>
    <definedName name="COST" localSheetId="5">#REF!</definedName>
    <definedName name="COST" localSheetId="2">#REF!</definedName>
    <definedName name="COST">#REF!</definedName>
    <definedName name="deg_days" localSheetId="19">#REF!</definedName>
    <definedName name="deg_days" localSheetId="29">#REF!</definedName>
    <definedName name="deg_days" localSheetId="30">#REF!</definedName>
    <definedName name="deg_days" localSheetId="31">#REF!</definedName>
    <definedName name="deg_days" localSheetId="33">#REF!</definedName>
    <definedName name="deg_days" localSheetId="36">#REF!</definedName>
    <definedName name="deg_days" localSheetId="37">#REF!</definedName>
    <definedName name="deg_days" localSheetId="38">#REF!</definedName>
    <definedName name="deg_days" localSheetId="39">#REF!</definedName>
    <definedName name="deg_days" localSheetId="41">#REF!</definedName>
    <definedName name="deg_days" localSheetId="42">#REF!</definedName>
    <definedName name="deg_days" localSheetId="43">#REF!</definedName>
    <definedName name="deg_days" localSheetId="44">#REF!</definedName>
    <definedName name="deg_days" localSheetId="21">#REF!</definedName>
    <definedName name="deg_days" localSheetId="22">#REF!</definedName>
    <definedName name="deg_days" localSheetId="23">#REF!</definedName>
    <definedName name="deg_days" localSheetId="26">#REF!</definedName>
    <definedName name="deg_days" localSheetId="27">#REF!</definedName>
    <definedName name="deg_days" localSheetId="48">#REF!</definedName>
    <definedName name="deg_days" localSheetId="1">#REF!</definedName>
    <definedName name="deg_days" localSheetId="18">#REF!</definedName>
    <definedName name="deg_days" localSheetId="5">#REF!</definedName>
    <definedName name="deg_days" localSheetId="11">#REF!</definedName>
    <definedName name="deg_days" localSheetId="8">#REF!</definedName>
    <definedName name="deg_days" localSheetId="2">#REF!</definedName>
    <definedName name="deg_days" localSheetId="13">#REF!</definedName>
    <definedName name="deg_days">#REF!</definedName>
    <definedName name="dg" localSheetId="19">[1]earningsrawdata!#REF!</definedName>
    <definedName name="dg" localSheetId="29">[1]earningsrawdata!#REF!</definedName>
    <definedName name="dg" localSheetId="30">[1]earningsrawdata!#REF!</definedName>
    <definedName name="dg" localSheetId="31">[1]earningsrawdata!#REF!</definedName>
    <definedName name="dg" localSheetId="43">[1]earningsrawdata!#REF!</definedName>
    <definedName name="dg" localSheetId="44">[1]earningsrawdata!#REF!</definedName>
    <definedName name="dg" localSheetId="21">[1]earningsrawdata!#REF!</definedName>
    <definedName name="dg" localSheetId="26">[1]earningsrawdata!#REF!</definedName>
    <definedName name="dg" localSheetId="1">[1]earningsrawdata!#REF!</definedName>
    <definedName name="dg" localSheetId="18">[1]earningsrawdata!#REF!</definedName>
    <definedName name="dg" localSheetId="5">[1]earningsrawdata!#REF!</definedName>
    <definedName name="dg" localSheetId="2">[1]earningsrawdata!#REF!</definedName>
    <definedName name="dg">[1]earningsrawdata!#REF!</definedName>
    <definedName name="dies_emiss_fac" localSheetId="19">#REF!</definedName>
    <definedName name="dies_emiss_fac" localSheetId="29">#REF!</definedName>
    <definedName name="dies_emiss_fac" localSheetId="30">#REF!</definedName>
    <definedName name="dies_emiss_fac" localSheetId="31">#REF!</definedName>
    <definedName name="dies_emiss_fac" localSheetId="33">#REF!</definedName>
    <definedName name="dies_emiss_fac" localSheetId="36">#REF!</definedName>
    <definedName name="dies_emiss_fac" localSheetId="37">#REF!</definedName>
    <definedName name="dies_emiss_fac" localSheetId="38">#REF!</definedName>
    <definedName name="dies_emiss_fac" localSheetId="39">#REF!</definedName>
    <definedName name="dies_emiss_fac" localSheetId="41">#REF!</definedName>
    <definedName name="dies_emiss_fac" localSheetId="42">#REF!</definedName>
    <definedName name="dies_emiss_fac" localSheetId="43">#REF!</definedName>
    <definedName name="dies_emiss_fac" localSheetId="44">#REF!</definedName>
    <definedName name="dies_emiss_fac" localSheetId="21">#REF!</definedName>
    <definedName name="dies_emiss_fac" localSheetId="22">#REF!</definedName>
    <definedName name="dies_emiss_fac" localSheetId="23">#REF!</definedName>
    <definedName name="dies_emiss_fac" localSheetId="26">#REF!</definedName>
    <definedName name="dies_emiss_fac" localSheetId="27">#REF!</definedName>
    <definedName name="dies_emiss_fac" localSheetId="48">#REF!</definedName>
    <definedName name="dies_emiss_fac" localSheetId="1">#REF!</definedName>
    <definedName name="dies_emiss_fac" localSheetId="18">#REF!</definedName>
    <definedName name="dies_emiss_fac" localSheetId="5">#REF!</definedName>
    <definedName name="dies_emiss_fac" localSheetId="11">#REF!</definedName>
    <definedName name="dies_emiss_fac" localSheetId="8">#REF!</definedName>
    <definedName name="dies_emiss_fac" localSheetId="2">#REF!</definedName>
    <definedName name="dies_emiss_fac" localSheetId="13">#REF!</definedName>
    <definedName name="dies_emiss_fac">#REF!</definedName>
    <definedName name="DLRINV" localSheetId="19">#REF!</definedName>
    <definedName name="DLRINV" localSheetId="29">#REF!</definedName>
    <definedName name="DLRINV" localSheetId="30">#REF!</definedName>
    <definedName name="DLRINV" localSheetId="31">#REF!</definedName>
    <definedName name="DLRINV" localSheetId="37">#REF!</definedName>
    <definedName name="DLRINV" localSheetId="38">#REF!</definedName>
    <definedName name="DLRINV" localSheetId="39">#REF!</definedName>
    <definedName name="DLRINV" localSheetId="43">#REF!</definedName>
    <definedName name="DLRINV" localSheetId="44">#REF!</definedName>
    <definedName name="DLRINV" localSheetId="21">#REF!</definedName>
    <definedName name="DLRINV" localSheetId="26">#REF!</definedName>
    <definedName name="DLRINV" localSheetId="1">#REF!</definedName>
    <definedName name="DLRINV" localSheetId="18">#REF!</definedName>
    <definedName name="DLRINV" localSheetId="5">#REF!</definedName>
    <definedName name="DLRINV" localSheetId="2">#REF!</definedName>
    <definedName name="DLRINV">#REF!</definedName>
    <definedName name="EARNS" localSheetId="19">[1]earningsrawdata!#REF!</definedName>
    <definedName name="EARNS" localSheetId="29">[1]earningsrawdata!#REF!</definedName>
    <definedName name="EARNS" localSheetId="30">[1]earningsrawdata!#REF!</definedName>
    <definedName name="EARNS" localSheetId="31">[1]earningsrawdata!#REF!</definedName>
    <definedName name="EARNS" localSheetId="37">[1]earningsrawdata!#REF!</definedName>
    <definedName name="EARNS" localSheetId="38">[1]earningsrawdata!#REF!</definedName>
    <definedName name="EARNS" localSheetId="39">[1]earningsrawdata!#REF!</definedName>
    <definedName name="EARNS" localSheetId="43">[1]earningsrawdata!#REF!</definedName>
    <definedName name="EARNS" localSheetId="44">[1]earningsrawdata!#REF!</definedName>
    <definedName name="EARNS" localSheetId="21">[1]earningsrawdata!#REF!</definedName>
    <definedName name="EARNS" localSheetId="26">[1]earningsrawdata!#REF!</definedName>
    <definedName name="EARNS" localSheetId="1">[1]earningsrawdata!#REF!</definedName>
    <definedName name="EARNS" localSheetId="18">[1]earningsrawdata!#REF!</definedName>
    <definedName name="EARNS" localSheetId="5">[1]earningsrawdata!#REF!</definedName>
    <definedName name="EARNS" localSheetId="2">[1]earningsrawdata!#REF!</definedName>
    <definedName name="EARNS">[1]earningsrawdata!#REF!</definedName>
    <definedName name="EF_biosolids_GWh" localSheetId="19">'[6]BAU - Footprint'!#REF!</definedName>
    <definedName name="EF_biosolids_GWh" localSheetId="29">'[6]BAU - Footprint'!#REF!</definedName>
    <definedName name="EF_biosolids_GWh" localSheetId="30">'[6]BAU - Footprint'!#REF!</definedName>
    <definedName name="EF_biosolids_GWh" localSheetId="31">'[6]BAU - Footprint'!#REF!</definedName>
    <definedName name="EF_biosolids_GWh" localSheetId="33">'[6]BAU - Footprint'!#REF!</definedName>
    <definedName name="EF_biosolids_GWh" localSheetId="36">'[6]BAU - Footprint'!#REF!</definedName>
    <definedName name="EF_biosolids_GWh" localSheetId="37">'[6]BAU - Footprint'!#REF!</definedName>
    <definedName name="EF_biosolids_GWh" localSheetId="38">'[6]BAU - Footprint'!#REF!</definedName>
    <definedName name="EF_biosolids_GWh" localSheetId="39">'[6]BAU - Footprint'!#REF!</definedName>
    <definedName name="EF_biosolids_GWh" localSheetId="41">'[6]BAU - Footprint'!#REF!</definedName>
    <definedName name="EF_biosolids_GWh" localSheetId="42">'[6]BAU - Footprint'!#REF!</definedName>
    <definedName name="EF_biosolids_GWh" localSheetId="43">'[6]BAU - Footprint'!#REF!</definedName>
    <definedName name="EF_biosolids_GWh" localSheetId="44">'[6]BAU - Footprint'!#REF!</definedName>
    <definedName name="EF_biosolids_GWh" localSheetId="21">'[6]BAU - Footprint'!#REF!</definedName>
    <definedName name="EF_biosolids_GWh" localSheetId="22">'[6]BAU - Footprint'!#REF!</definedName>
    <definedName name="EF_biosolids_GWh" localSheetId="23">'[6]BAU - Footprint'!#REF!</definedName>
    <definedName name="EF_biosolids_GWh" localSheetId="26">'[6]BAU - Footprint'!#REF!</definedName>
    <definedName name="EF_biosolids_GWh" localSheetId="27">'[6]BAU - Footprint'!#REF!</definedName>
    <definedName name="EF_biosolids_GWh" localSheetId="1">'[6]BAU - Footprint'!#REF!</definedName>
    <definedName name="EF_biosolids_GWh" localSheetId="18">'[6]BAU - Footprint'!#REF!</definedName>
    <definedName name="EF_biosolids_GWh" localSheetId="5">'[6]BAU - Footprint'!#REF!</definedName>
    <definedName name="EF_biosolids_GWh" localSheetId="11">'[6]BAU - Footprint'!#REF!</definedName>
    <definedName name="EF_biosolids_GWh" localSheetId="8">'[6]BAU - Footprint'!#REF!</definedName>
    <definedName name="EF_biosolids_GWh" localSheetId="2">'[6]BAU - Footprint'!#REF!</definedName>
    <definedName name="EF_biosolids_GWh" localSheetId="13">'[6]BAU - Footprint'!#REF!</definedName>
    <definedName name="EF_biosolids_GWh">'[6]BAU - Footprint'!#REF!</definedName>
    <definedName name="EF_wind_GWh" localSheetId="19">'[6]BAU - Footprint'!#REF!</definedName>
    <definedName name="EF_wind_GWh" localSheetId="29">'[6]BAU - Footprint'!#REF!</definedName>
    <definedName name="EF_wind_GWh" localSheetId="30">'[6]BAU - Footprint'!#REF!</definedName>
    <definedName name="EF_wind_GWh" localSheetId="31">'[6]BAU - Footprint'!#REF!</definedName>
    <definedName name="EF_wind_GWh" localSheetId="33">'[6]BAU - Footprint'!#REF!</definedName>
    <definedName name="EF_wind_GWh" localSheetId="36">'[6]BAU - Footprint'!#REF!</definedName>
    <definedName name="EF_wind_GWh" localSheetId="37">'[6]BAU - Footprint'!#REF!</definedName>
    <definedName name="EF_wind_GWh" localSheetId="38">'[6]BAU - Footprint'!#REF!</definedName>
    <definedName name="EF_wind_GWh" localSheetId="39">'[6]BAU - Footprint'!#REF!</definedName>
    <definedName name="EF_wind_GWh" localSheetId="41">'[6]BAU - Footprint'!#REF!</definedName>
    <definedName name="EF_wind_GWh" localSheetId="42">'[6]BAU - Footprint'!#REF!</definedName>
    <definedName name="EF_wind_GWh" localSheetId="43">'[6]BAU - Footprint'!#REF!</definedName>
    <definedName name="EF_wind_GWh" localSheetId="44">'[6]BAU - Footprint'!#REF!</definedName>
    <definedName name="EF_wind_GWh" localSheetId="21">'[6]BAU - Footprint'!#REF!</definedName>
    <definedName name="EF_wind_GWh" localSheetId="22">'[6]BAU - Footprint'!#REF!</definedName>
    <definedName name="EF_wind_GWh" localSheetId="23">'[6]BAU - Footprint'!#REF!</definedName>
    <definedName name="EF_wind_GWh" localSheetId="26">'[6]BAU - Footprint'!#REF!</definedName>
    <definedName name="EF_wind_GWh" localSheetId="27">'[6]BAU - Footprint'!#REF!</definedName>
    <definedName name="EF_wind_GWh" localSheetId="1">'[6]BAU - Footprint'!#REF!</definedName>
    <definedName name="EF_wind_GWh" localSheetId="18">'[6]BAU - Footprint'!#REF!</definedName>
    <definedName name="EF_wind_GWh" localSheetId="5">'[6]BAU - Footprint'!#REF!</definedName>
    <definedName name="EF_wind_GWh" localSheetId="11">'[6]BAU - Footprint'!#REF!</definedName>
    <definedName name="EF_wind_GWh" localSheetId="8">'[6]BAU - Footprint'!#REF!</definedName>
    <definedName name="EF_wind_GWh" localSheetId="2">'[6]BAU - Footprint'!#REF!</definedName>
    <definedName name="EF_wind_GWh" localSheetId="13">'[6]BAU - Footprint'!#REF!</definedName>
    <definedName name="EF_wind_GWh">'[6]BAU - Footprint'!#REF!</definedName>
    <definedName name="effy" localSheetId="19">#REF!</definedName>
    <definedName name="effy" localSheetId="29">#REF!</definedName>
    <definedName name="effy" localSheetId="30">#REF!</definedName>
    <definedName name="effy" localSheetId="31">#REF!</definedName>
    <definedName name="effy" localSheetId="33">#REF!</definedName>
    <definedName name="effy" localSheetId="36">#REF!</definedName>
    <definedName name="effy" localSheetId="37">#REF!</definedName>
    <definedName name="effy" localSheetId="38">#REF!</definedName>
    <definedName name="effy" localSheetId="39">#REF!</definedName>
    <definedName name="effy" localSheetId="41">#REF!</definedName>
    <definedName name="effy" localSheetId="42">#REF!</definedName>
    <definedName name="effy" localSheetId="43">#REF!</definedName>
    <definedName name="effy" localSheetId="44">#REF!</definedName>
    <definedName name="effy" localSheetId="21">#REF!</definedName>
    <definedName name="effy" localSheetId="22">#REF!</definedName>
    <definedName name="effy" localSheetId="23">#REF!</definedName>
    <definedName name="effy" localSheetId="26">#REF!</definedName>
    <definedName name="effy" localSheetId="27">#REF!</definedName>
    <definedName name="effy" localSheetId="48">#REF!</definedName>
    <definedName name="effy" localSheetId="1">#REF!</definedName>
    <definedName name="effy" localSheetId="18">#REF!</definedName>
    <definedName name="effy" localSheetId="5">#REF!</definedName>
    <definedName name="effy" localSheetId="11">#REF!</definedName>
    <definedName name="effy" localSheetId="8">#REF!</definedName>
    <definedName name="effy" localSheetId="2">#REF!</definedName>
    <definedName name="effy" localSheetId="13">#REF!</definedName>
    <definedName name="effy">#REF!</definedName>
    <definedName name="elec_bill_total" localSheetId="19">#REF!</definedName>
    <definedName name="elec_bill_total" localSheetId="29">#REF!</definedName>
    <definedName name="elec_bill_total" localSheetId="30">#REF!</definedName>
    <definedName name="elec_bill_total" localSheetId="31">#REF!</definedName>
    <definedName name="elec_bill_total" localSheetId="33">#REF!</definedName>
    <definedName name="elec_bill_total" localSheetId="36">#REF!</definedName>
    <definedName name="elec_bill_total" localSheetId="37">#REF!</definedName>
    <definedName name="elec_bill_total" localSheetId="38">#REF!</definedName>
    <definedName name="elec_bill_total" localSheetId="39">#REF!</definedName>
    <definedName name="elec_bill_total" localSheetId="41">#REF!</definedName>
    <definedName name="elec_bill_total" localSheetId="42">#REF!</definedName>
    <definedName name="elec_bill_total" localSheetId="43">#REF!</definedName>
    <definedName name="elec_bill_total" localSheetId="44">#REF!</definedName>
    <definedName name="elec_bill_total" localSheetId="21">#REF!</definedName>
    <definedName name="elec_bill_total" localSheetId="22">#REF!</definedName>
    <definedName name="elec_bill_total" localSheetId="23">#REF!</definedName>
    <definedName name="elec_bill_total" localSheetId="26">#REF!</definedName>
    <definedName name="elec_bill_total" localSheetId="27">#REF!</definedName>
    <definedName name="elec_bill_total" localSheetId="48">#REF!</definedName>
    <definedName name="elec_bill_total" localSheetId="1">#REF!</definedName>
    <definedName name="elec_bill_total" localSheetId="18">#REF!</definedName>
    <definedName name="elec_bill_total" localSheetId="5">#REF!</definedName>
    <definedName name="elec_bill_total" localSheetId="11">#REF!</definedName>
    <definedName name="elec_bill_total" localSheetId="8">#REF!</definedName>
    <definedName name="elec_bill_total" localSheetId="2">#REF!</definedName>
    <definedName name="elec_bill_total" localSheetId="13">#REF!</definedName>
    <definedName name="elec_bill_total">#REF!</definedName>
    <definedName name="elec_co2_factor">'[9]Emission Factors'!$E$3</definedName>
    <definedName name="elec_cost_dom_2000" localSheetId="19">#REF!</definedName>
    <definedName name="elec_cost_dom_2000" localSheetId="29">#REF!</definedName>
    <definedName name="elec_cost_dom_2000" localSheetId="30">#REF!</definedName>
    <definedName name="elec_cost_dom_2000" localSheetId="31">#REF!</definedName>
    <definedName name="elec_cost_dom_2000" localSheetId="33">#REF!</definedName>
    <definedName name="elec_cost_dom_2000" localSheetId="36">#REF!</definedName>
    <definedName name="elec_cost_dom_2000" localSheetId="37">#REF!</definedName>
    <definedName name="elec_cost_dom_2000" localSheetId="38">#REF!</definedName>
    <definedName name="elec_cost_dom_2000" localSheetId="39">#REF!</definedName>
    <definedName name="elec_cost_dom_2000" localSheetId="41">#REF!</definedName>
    <definedName name="elec_cost_dom_2000" localSheetId="42">#REF!</definedName>
    <definedName name="elec_cost_dom_2000" localSheetId="43">#REF!</definedName>
    <definedName name="elec_cost_dom_2000" localSheetId="44">#REF!</definedName>
    <definedName name="elec_cost_dom_2000" localSheetId="21">#REF!</definedName>
    <definedName name="elec_cost_dom_2000" localSheetId="22">#REF!</definedName>
    <definedName name="elec_cost_dom_2000" localSheetId="23">#REF!</definedName>
    <definedName name="elec_cost_dom_2000" localSheetId="26">#REF!</definedName>
    <definedName name="elec_cost_dom_2000" localSheetId="27">#REF!</definedName>
    <definedName name="elec_cost_dom_2000" localSheetId="48">#REF!</definedName>
    <definedName name="elec_cost_dom_2000" localSheetId="1">#REF!</definedName>
    <definedName name="elec_cost_dom_2000" localSheetId="18">#REF!</definedName>
    <definedName name="elec_cost_dom_2000" localSheetId="5">#REF!</definedName>
    <definedName name="elec_cost_dom_2000" localSheetId="11">#REF!</definedName>
    <definedName name="elec_cost_dom_2000" localSheetId="8">#REF!</definedName>
    <definedName name="elec_cost_dom_2000" localSheetId="2">#REF!</definedName>
    <definedName name="elec_cost_dom_2000" localSheetId="13">#REF!</definedName>
    <definedName name="elec_cost_dom_2000">#REF!</definedName>
    <definedName name="elec_cost_nondom_2000" localSheetId="19">#REF!</definedName>
    <definedName name="elec_cost_nondom_2000" localSheetId="29">#REF!</definedName>
    <definedName name="elec_cost_nondom_2000" localSheetId="30">#REF!</definedName>
    <definedName name="elec_cost_nondom_2000" localSheetId="31">#REF!</definedName>
    <definedName name="elec_cost_nondom_2000" localSheetId="33">#REF!</definedName>
    <definedName name="elec_cost_nondom_2000" localSheetId="36">#REF!</definedName>
    <definedName name="elec_cost_nondom_2000" localSheetId="37">#REF!</definedName>
    <definedName name="elec_cost_nondom_2000" localSheetId="38">#REF!</definedName>
    <definedName name="elec_cost_nondom_2000" localSheetId="39">#REF!</definedName>
    <definedName name="elec_cost_nondom_2000" localSheetId="41">#REF!</definedName>
    <definedName name="elec_cost_nondom_2000" localSheetId="42">#REF!</definedName>
    <definedName name="elec_cost_nondom_2000" localSheetId="43">#REF!</definedName>
    <definedName name="elec_cost_nondom_2000" localSheetId="44">#REF!</definedName>
    <definedName name="elec_cost_nondom_2000" localSheetId="21">#REF!</definedName>
    <definedName name="elec_cost_nondom_2000" localSheetId="22">#REF!</definedName>
    <definedName name="elec_cost_nondom_2000" localSheetId="23">#REF!</definedName>
    <definedName name="elec_cost_nondom_2000" localSheetId="26">#REF!</definedName>
    <definedName name="elec_cost_nondom_2000" localSheetId="27">#REF!</definedName>
    <definedName name="elec_cost_nondom_2000" localSheetId="48">#REF!</definedName>
    <definedName name="elec_cost_nondom_2000" localSheetId="1">#REF!</definedName>
    <definedName name="elec_cost_nondom_2000" localSheetId="18">#REF!</definedName>
    <definedName name="elec_cost_nondom_2000" localSheetId="5">#REF!</definedName>
    <definedName name="elec_cost_nondom_2000" localSheetId="11">#REF!</definedName>
    <definedName name="elec_cost_nondom_2000" localSheetId="8">#REF!</definedName>
    <definedName name="elec_cost_nondom_2000" localSheetId="2">#REF!</definedName>
    <definedName name="elec_cost_nondom_2000" localSheetId="13">#REF!</definedName>
    <definedName name="elec_cost_nondom_2000">#REF!</definedName>
    <definedName name="elec_kwh" localSheetId="19">#REF!</definedName>
    <definedName name="elec_kwh" localSheetId="29">#REF!</definedName>
    <definedName name="elec_kwh" localSheetId="30">#REF!</definedName>
    <definedName name="elec_kwh" localSheetId="31">#REF!</definedName>
    <definedName name="elec_kwh" localSheetId="33">#REF!</definedName>
    <definedName name="elec_kwh" localSheetId="36">#REF!</definedName>
    <definedName name="elec_kwh" localSheetId="37">#REF!</definedName>
    <definedName name="elec_kwh" localSheetId="38">#REF!</definedName>
    <definedName name="elec_kwh" localSheetId="39">#REF!</definedName>
    <definedName name="elec_kwh" localSheetId="41">#REF!</definedName>
    <definedName name="elec_kwh" localSheetId="42">#REF!</definedName>
    <definedName name="elec_kwh" localSheetId="43">#REF!</definedName>
    <definedName name="elec_kwh" localSheetId="44">#REF!</definedName>
    <definedName name="elec_kwh" localSheetId="21">#REF!</definedName>
    <definedName name="elec_kwh" localSheetId="22">#REF!</definedName>
    <definedName name="elec_kwh" localSheetId="23">#REF!</definedName>
    <definedName name="elec_kwh" localSheetId="26">#REF!</definedName>
    <definedName name="elec_kwh" localSheetId="27">#REF!</definedName>
    <definedName name="elec_kwh" localSheetId="48">#REF!</definedName>
    <definedName name="elec_kwh" localSheetId="1">#REF!</definedName>
    <definedName name="elec_kwh" localSheetId="18">#REF!</definedName>
    <definedName name="elec_kwh" localSheetId="5">#REF!</definedName>
    <definedName name="elec_kwh" localSheetId="11">#REF!</definedName>
    <definedName name="elec_kwh" localSheetId="8">#REF!</definedName>
    <definedName name="elec_kwh" localSheetId="2">#REF!</definedName>
    <definedName name="elec_kwh" localSheetId="13">#REF!</definedName>
    <definedName name="elec_kwh">#REF!</definedName>
    <definedName name="elecpricedwelling">[7]Assumptions!$C$88</definedName>
    <definedName name="electricrateincCCL" localSheetId="19">#REF!</definedName>
    <definedName name="electricrateincCCL" localSheetId="29">#REF!</definedName>
    <definedName name="electricrateincCCL" localSheetId="30">#REF!</definedName>
    <definedName name="electricrateincCCL" localSheetId="31">#REF!</definedName>
    <definedName name="electricrateincCCL" localSheetId="33">#REF!</definedName>
    <definedName name="electricrateincCCL" localSheetId="36">#REF!</definedName>
    <definedName name="electricrateincCCL" localSheetId="37">#REF!</definedName>
    <definedName name="electricrateincCCL" localSheetId="38">#REF!</definedName>
    <definedName name="electricrateincCCL" localSheetId="39">#REF!</definedName>
    <definedName name="electricrateincCCL" localSheetId="41">#REF!</definedName>
    <definedName name="electricrateincCCL" localSheetId="42">#REF!</definedName>
    <definedName name="electricrateincCCL" localSheetId="43">#REF!</definedName>
    <definedName name="electricrateincCCL" localSheetId="44">#REF!</definedName>
    <definedName name="electricrateincCCL" localSheetId="21">#REF!</definedName>
    <definedName name="electricrateincCCL" localSheetId="22">#REF!</definedName>
    <definedName name="electricrateincCCL" localSheetId="23">#REF!</definedName>
    <definedName name="electricrateincCCL" localSheetId="26">#REF!</definedName>
    <definedName name="electricrateincCCL" localSheetId="27">#REF!</definedName>
    <definedName name="electricrateincCCL" localSheetId="1">#REF!</definedName>
    <definedName name="electricrateincCCL" localSheetId="18">#REF!</definedName>
    <definedName name="electricrateincCCL" localSheetId="5">#REF!</definedName>
    <definedName name="electricrateincCCL" localSheetId="2">#REF!</definedName>
    <definedName name="electricrateincCCL">#REF!</definedName>
    <definedName name="emissionfactorelectricity">[7]Assumptions!$C$106</definedName>
    <definedName name="emissionfactorgas">[7]Assumptions!$C$107</definedName>
    <definedName name="emissionfactorlightoil">[7]Assumptions!$C$108</definedName>
    <definedName name="ExpenseCategories" localSheetId="19">#REF!</definedName>
    <definedName name="ExpenseCategories" localSheetId="43">#REF!</definedName>
    <definedName name="ExpenseCategories" localSheetId="44">#REF!</definedName>
    <definedName name="ExpenseCategories" localSheetId="21">#REF!</definedName>
    <definedName name="ExpenseCategories" localSheetId="1">#REF!</definedName>
    <definedName name="ExpenseCategories" localSheetId="18">#REF!</definedName>
    <definedName name="ExpenseCategories" localSheetId="5">#REF!</definedName>
    <definedName name="ExpenseCategories" localSheetId="2">#REF!</definedName>
    <definedName name="ExpenseCategories">#REF!</definedName>
    <definedName name="f_area" localSheetId="19">#REF!</definedName>
    <definedName name="f_area" localSheetId="29">#REF!</definedName>
    <definedName name="f_area" localSheetId="30">#REF!</definedName>
    <definedName name="f_area" localSheetId="31">#REF!</definedName>
    <definedName name="f_area" localSheetId="33">#REF!</definedName>
    <definedName name="f_area" localSheetId="36">#REF!</definedName>
    <definedName name="f_area" localSheetId="37">#REF!</definedName>
    <definedName name="f_area" localSheetId="38">#REF!</definedName>
    <definedName name="f_area" localSheetId="39">#REF!</definedName>
    <definedName name="f_area" localSheetId="41">#REF!</definedName>
    <definedName name="f_area" localSheetId="42">#REF!</definedName>
    <definedName name="f_area" localSheetId="43">#REF!</definedName>
    <definedName name="f_area" localSheetId="44">#REF!</definedName>
    <definedName name="f_area" localSheetId="21">#REF!</definedName>
    <definedName name="f_area" localSheetId="22">#REF!</definedName>
    <definedName name="f_area" localSheetId="23">#REF!</definedName>
    <definedName name="f_area" localSheetId="26">#REF!</definedName>
    <definedName name="f_area" localSheetId="27">#REF!</definedName>
    <definedName name="f_area" localSheetId="48">#REF!</definedName>
    <definedName name="f_area" localSheetId="1">#REF!</definedName>
    <definedName name="f_area" localSheetId="18">#REF!</definedName>
    <definedName name="f_area" localSheetId="5">#REF!</definedName>
    <definedName name="f_area" localSheetId="11">#REF!</definedName>
    <definedName name="f_area" localSheetId="8">#REF!</definedName>
    <definedName name="f_area" localSheetId="2">#REF!</definedName>
    <definedName name="f_area" localSheetId="13">#REF!</definedName>
    <definedName name="f_area">#REF!</definedName>
    <definedName name="f_uval" localSheetId="19">#REF!</definedName>
    <definedName name="f_uval" localSheetId="29">#REF!</definedName>
    <definedName name="f_uval" localSheetId="30">#REF!</definedName>
    <definedName name="f_uval" localSheetId="31">#REF!</definedName>
    <definedName name="f_uval" localSheetId="33">#REF!</definedName>
    <definedName name="f_uval" localSheetId="36">#REF!</definedName>
    <definedName name="f_uval" localSheetId="37">#REF!</definedName>
    <definedName name="f_uval" localSheetId="38">#REF!</definedName>
    <definedName name="f_uval" localSheetId="39">#REF!</definedName>
    <definedName name="f_uval" localSheetId="41">#REF!</definedName>
    <definedName name="f_uval" localSheetId="42">#REF!</definedName>
    <definedName name="f_uval" localSheetId="43">#REF!</definedName>
    <definedName name="f_uval" localSheetId="44">#REF!</definedName>
    <definedName name="f_uval" localSheetId="21">#REF!</definedName>
    <definedName name="f_uval" localSheetId="22">#REF!</definedName>
    <definedName name="f_uval" localSheetId="23">#REF!</definedName>
    <definedName name="f_uval" localSheetId="26">#REF!</definedName>
    <definedName name="f_uval" localSheetId="27">#REF!</definedName>
    <definedName name="f_uval" localSheetId="48">#REF!</definedName>
    <definedName name="f_uval" localSheetId="1">#REF!</definedName>
    <definedName name="f_uval" localSheetId="18">#REF!</definedName>
    <definedName name="f_uval" localSheetId="5">#REF!</definedName>
    <definedName name="f_uval" localSheetId="11">#REF!</definedName>
    <definedName name="f_uval" localSheetId="8">#REF!</definedName>
    <definedName name="f_uval" localSheetId="2">#REF!</definedName>
    <definedName name="f_uval" localSheetId="13">#REF!</definedName>
    <definedName name="f_uval">#REF!</definedName>
    <definedName name="fa_gnd" localSheetId="19">#REF!</definedName>
    <definedName name="fa_gnd" localSheetId="29">#REF!</definedName>
    <definedName name="fa_gnd" localSheetId="30">#REF!</definedName>
    <definedName name="fa_gnd" localSheetId="31">#REF!</definedName>
    <definedName name="fa_gnd" localSheetId="33">#REF!</definedName>
    <definedName name="fa_gnd" localSheetId="36">#REF!</definedName>
    <definedName name="fa_gnd" localSheetId="37">#REF!</definedName>
    <definedName name="fa_gnd" localSheetId="38">#REF!</definedName>
    <definedName name="fa_gnd" localSheetId="39">#REF!</definedName>
    <definedName name="fa_gnd" localSheetId="41">#REF!</definedName>
    <definedName name="fa_gnd" localSheetId="42">#REF!</definedName>
    <definedName name="fa_gnd" localSheetId="43">#REF!</definedName>
    <definedName name="fa_gnd" localSheetId="44">#REF!</definedName>
    <definedName name="fa_gnd" localSheetId="21">#REF!</definedName>
    <definedName name="fa_gnd" localSheetId="22">#REF!</definedName>
    <definedName name="fa_gnd" localSheetId="23">#REF!</definedName>
    <definedName name="fa_gnd" localSheetId="26">#REF!</definedName>
    <definedName name="fa_gnd" localSheetId="27">#REF!</definedName>
    <definedName name="fa_gnd" localSheetId="48">#REF!</definedName>
    <definedName name="fa_gnd" localSheetId="1">#REF!</definedName>
    <definedName name="fa_gnd" localSheetId="18">#REF!</definedName>
    <definedName name="fa_gnd" localSheetId="5">#REF!</definedName>
    <definedName name="fa_gnd" localSheetId="11">#REF!</definedName>
    <definedName name="fa_gnd" localSheetId="8">#REF!</definedName>
    <definedName name="fa_gnd" localSheetId="2">#REF!</definedName>
    <definedName name="fa_gnd" localSheetId="13">#REF!</definedName>
    <definedName name="fa_gnd">#REF!</definedName>
    <definedName name="FARE">[1]earningsrawdata!$I$20:$I$26</definedName>
    <definedName name="ferry_cost" localSheetId="19">'[6]BAU - Financials'!#REF!</definedName>
    <definedName name="ferry_cost" localSheetId="29">'[6]BAU - Financials'!#REF!</definedName>
    <definedName name="ferry_cost" localSheetId="30">'[6]BAU - Financials'!#REF!</definedName>
    <definedName name="ferry_cost" localSheetId="31">'[6]BAU - Financials'!#REF!</definedName>
    <definedName name="ferry_cost" localSheetId="33">'[6]BAU - Financials'!#REF!</definedName>
    <definedName name="ferry_cost" localSheetId="36">'[6]BAU - Financials'!#REF!</definedName>
    <definedName name="ferry_cost" localSheetId="37">'[6]BAU - Financials'!#REF!</definedName>
    <definedName name="ferry_cost" localSheetId="38">'[6]BAU - Financials'!#REF!</definedName>
    <definedName name="ferry_cost" localSheetId="39">'[6]BAU - Financials'!#REF!</definedName>
    <definedName name="ferry_cost" localSheetId="41">'[6]BAU - Financials'!#REF!</definedName>
    <definedName name="ferry_cost" localSheetId="42">'[6]BAU - Financials'!#REF!</definedName>
    <definedName name="ferry_cost" localSheetId="43">'[6]BAU - Financials'!#REF!</definedName>
    <definedName name="ferry_cost" localSheetId="44">'[6]BAU - Financials'!#REF!</definedName>
    <definedName name="ferry_cost" localSheetId="21">'[6]BAU - Financials'!#REF!</definedName>
    <definedName name="ferry_cost" localSheetId="22">'[6]BAU - Financials'!#REF!</definedName>
    <definedName name="ferry_cost" localSheetId="23">'[6]BAU - Financials'!#REF!</definedName>
    <definedName name="ferry_cost" localSheetId="26">'[6]BAU - Financials'!#REF!</definedName>
    <definedName name="ferry_cost" localSheetId="27">'[6]BAU - Financials'!#REF!</definedName>
    <definedName name="ferry_cost" localSheetId="1">'[6]BAU - Financials'!#REF!</definedName>
    <definedName name="ferry_cost" localSheetId="18">'[6]BAU - Financials'!#REF!</definedName>
    <definedName name="ferry_cost" localSheetId="5">'[6]BAU - Financials'!#REF!</definedName>
    <definedName name="ferry_cost" localSheetId="11">'[6]BAU - Financials'!#REF!</definedName>
    <definedName name="ferry_cost" localSheetId="8">'[6]BAU - Financials'!#REF!</definedName>
    <definedName name="ferry_cost" localSheetId="2">'[6]BAU - Financials'!#REF!</definedName>
    <definedName name="ferry_cost" localSheetId="13">'[6]BAU - Financials'!#REF!</definedName>
    <definedName name="ferry_cost">'[6]BAU - Financials'!#REF!</definedName>
    <definedName name="ferry_EF" localSheetId="19">'[6]BAU - Footprint'!#REF!</definedName>
    <definedName name="ferry_EF" localSheetId="29">'[6]BAU - Footprint'!#REF!</definedName>
    <definedName name="ferry_EF" localSheetId="30">'[6]BAU - Footprint'!#REF!</definedName>
    <definedName name="ferry_EF" localSheetId="31">'[6]BAU - Footprint'!#REF!</definedName>
    <definedName name="ferry_EF" localSheetId="33">'[6]BAU - Footprint'!#REF!</definedName>
    <definedName name="ferry_EF" localSheetId="36">'[6]BAU - Footprint'!#REF!</definedName>
    <definedName name="ferry_EF" localSheetId="37">'[6]BAU - Footprint'!#REF!</definedName>
    <definedName name="ferry_EF" localSheetId="38">'[6]BAU - Footprint'!#REF!</definedName>
    <definedName name="ferry_EF" localSheetId="39">'[6]BAU - Footprint'!#REF!</definedName>
    <definedName name="ferry_EF" localSheetId="41">'[6]BAU - Footprint'!#REF!</definedName>
    <definedName name="ferry_EF" localSheetId="42">'[6]BAU - Footprint'!#REF!</definedName>
    <definedName name="ferry_EF" localSheetId="43">'[6]BAU - Footprint'!#REF!</definedName>
    <definedName name="ferry_EF" localSheetId="44">'[6]BAU - Footprint'!#REF!</definedName>
    <definedName name="ferry_EF" localSheetId="21">'[6]BAU - Footprint'!#REF!</definedName>
    <definedName name="ferry_EF" localSheetId="22">'[6]BAU - Footprint'!#REF!</definedName>
    <definedName name="ferry_EF" localSheetId="23">'[6]BAU - Footprint'!#REF!</definedName>
    <definedName name="ferry_EF" localSheetId="26">'[6]BAU - Footprint'!#REF!</definedName>
    <definedName name="ferry_EF" localSheetId="27">'[6]BAU - Footprint'!#REF!</definedName>
    <definedName name="ferry_EF" localSheetId="1">'[6]BAU - Footprint'!#REF!</definedName>
    <definedName name="ferry_EF" localSheetId="18">'[6]BAU - Footprint'!#REF!</definedName>
    <definedName name="ferry_EF" localSheetId="5">'[6]BAU - Footprint'!#REF!</definedName>
    <definedName name="ferry_EF" localSheetId="11">'[6]BAU - Footprint'!#REF!</definedName>
    <definedName name="ferry_EF" localSheetId="8">'[6]BAU - Footprint'!#REF!</definedName>
    <definedName name="ferry_EF" localSheetId="2">'[6]BAU - Footprint'!#REF!</definedName>
    <definedName name="ferry_EF" localSheetId="13">'[6]BAU - Footprint'!#REF!</definedName>
    <definedName name="ferry_EF">'[6]BAU - Footprint'!#REF!</definedName>
    <definedName name="ff" localSheetId="19">[1]earningsrawdata!#REF!</definedName>
    <definedName name="ff" localSheetId="29">[1]earningsrawdata!#REF!</definedName>
    <definedName name="ff" localSheetId="30">[1]earningsrawdata!#REF!</definedName>
    <definedName name="ff" localSheetId="31">[1]earningsrawdata!#REF!</definedName>
    <definedName name="ff" localSheetId="37">[1]earningsrawdata!#REF!</definedName>
    <definedName name="ff" localSheetId="38">[1]earningsrawdata!#REF!</definedName>
    <definedName name="ff" localSheetId="39">[1]earningsrawdata!#REF!</definedName>
    <definedName name="ff" localSheetId="43">[1]earningsrawdata!#REF!</definedName>
    <definedName name="ff" localSheetId="44">[1]earningsrawdata!#REF!</definedName>
    <definedName name="ff" localSheetId="21">[1]earningsrawdata!#REF!</definedName>
    <definedName name="ff" localSheetId="26">[1]earningsrawdata!#REF!</definedName>
    <definedName name="ff" localSheetId="1">[1]earningsrawdata!#REF!</definedName>
    <definedName name="ff" localSheetId="18">[1]earningsrawdata!#REF!</definedName>
    <definedName name="ff" localSheetId="5">[1]earningsrawdata!#REF!</definedName>
    <definedName name="ff" localSheetId="2">[1]earningsrawdata!#REF!</definedName>
    <definedName name="ff">[1]earningsrawdata!#REF!</definedName>
    <definedName name="FlAreaUnitsSt1" localSheetId="19">'[10]1.3 Floor area'!#REF!</definedName>
    <definedName name="FlAreaUnitsSt1" localSheetId="29">'[10]1.3 Floor area'!#REF!</definedName>
    <definedName name="FlAreaUnitsSt1" localSheetId="30">'[10]1.3 Floor area'!#REF!</definedName>
    <definedName name="FlAreaUnitsSt1" localSheetId="31">'[10]1.3 Floor area'!#REF!</definedName>
    <definedName name="FlAreaUnitsSt1" localSheetId="37">'[10]1.3 Floor area'!#REF!</definedName>
    <definedName name="FlAreaUnitsSt1" localSheetId="38">'[10]1.3 Floor area'!#REF!</definedName>
    <definedName name="FlAreaUnitsSt1" localSheetId="39">'[10]1.3 Floor area'!#REF!</definedName>
    <definedName name="FlAreaUnitsSt1" localSheetId="43">'[11]1.3 Floor area'!#REF!</definedName>
    <definedName name="FlAreaUnitsSt1" localSheetId="44">'[10]1.3 Floor area'!#REF!</definedName>
    <definedName name="FlAreaUnitsSt1" localSheetId="21">'[10]1.3 Floor area'!#REF!</definedName>
    <definedName name="FlAreaUnitsSt1" localSheetId="26">'[10]1.3 Floor area'!#REF!</definedName>
    <definedName name="FlAreaUnitsSt1" localSheetId="1">'[10]1.3 Floor area'!#REF!</definedName>
    <definedName name="FlAreaUnitsSt1" localSheetId="18">'[10]1.3 Floor area'!#REF!</definedName>
    <definedName name="FlAreaUnitsSt1" localSheetId="5">'[10]1.3 Floor area'!#REF!</definedName>
    <definedName name="FlAreaUnitsSt1" localSheetId="11">'[11]1.3 Floor area'!#REF!</definedName>
    <definedName name="FlAreaUnitsSt1" localSheetId="8">'[11]1.3 Floor area'!#REF!</definedName>
    <definedName name="FlAreaUnitsSt1" localSheetId="2">'[10]1.3 Floor area'!#REF!</definedName>
    <definedName name="FlAreaUnitsSt1" localSheetId="13">'[11]1.3 Floor area'!#REF!</definedName>
    <definedName name="FlAreaUnitsSt1">'[10]1.3 Floor area'!#REF!</definedName>
    <definedName name="fuel">[12]Main!$E$31:$E$32</definedName>
    <definedName name="fueloil_cost_dom_2000" localSheetId="19">#REF!</definedName>
    <definedName name="fueloil_cost_dom_2000" localSheetId="29">#REF!</definedName>
    <definedName name="fueloil_cost_dom_2000" localSheetId="30">#REF!</definedName>
    <definedName name="fueloil_cost_dom_2000" localSheetId="31">#REF!</definedName>
    <definedName name="fueloil_cost_dom_2000" localSheetId="33">#REF!</definedName>
    <definedName name="fueloil_cost_dom_2000" localSheetId="36">#REF!</definedName>
    <definedName name="fueloil_cost_dom_2000" localSheetId="37">#REF!</definedName>
    <definedName name="fueloil_cost_dom_2000" localSheetId="38">#REF!</definedName>
    <definedName name="fueloil_cost_dom_2000" localSheetId="39">#REF!</definedName>
    <definedName name="fueloil_cost_dom_2000" localSheetId="41">#REF!</definedName>
    <definedName name="fueloil_cost_dom_2000" localSheetId="42">#REF!</definedName>
    <definedName name="fueloil_cost_dom_2000" localSheetId="43">#REF!</definedName>
    <definedName name="fueloil_cost_dom_2000" localSheetId="44">#REF!</definedName>
    <definedName name="fueloil_cost_dom_2000" localSheetId="21">#REF!</definedName>
    <definedName name="fueloil_cost_dom_2000" localSheetId="22">#REF!</definedName>
    <definedName name="fueloil_cost_dom_2000" localSheetId="23">#REF!</definedName>
    <definedName name="fueloil_cost_dom_2000" localSheetId="26">#REF!</definedName>
    <definedName name="fueloil_cost_dom_2000" localSheetId="27">#REF!</definedName>
    <definedName name="fueloil_cost_dom_2000" localSheetId="48">#REF!</definedName>
    <definedName name="fueloil_cost_dom_2000" localSheetId="1">#REF!</definedName>
    <definedName name="fueloil_cost_dom_2000" localSheetId="18">#REF!</definedName>
    <definedName name="fueloil_cost_dom_2000" localSheetId="5">#REF!</definedName>
    <definedName name="fueloil_cost_dom_2000" localSheetId="11">#REF!</definedName>
    <definedName name="fueloil_cost_dom_2000" localSheetId="8">#REF!</definedName>
    <definedName name="fueloil_cost_dom_2000" localSheetId="2">#REF!</definedName>
    <definedName name="fueloil_cost_dom_2000" localSheetId="13">#REF!</definedName>
    <definedName name="fueloil_cost_dom_2000">#REF!</definedName>
    <definedName name="fueloil_cost_nondom_2000" localSheetId="19">#REF!</definedName>
    <definedName name="fueloil_cost_nondom_2000" localSheetId="29">#REF!</definedName>
    <definedName name="fueloil_cost_nondom_2000" localSheetId="30">#REF!</definedName>
    <definedName name="fueloil_cost_nondom_2000" localSheetId="31">#REF!</definedName>
    <definedName name="fueloil_cost_nondom_2000" localSheetId="33">#REF!</definedName>
    <definedName name="fueloil_cost_nondom_2000" localSheetId="36">#REF!</definedName>
    <definedName name="fueloil_cost_nondom_2000" localSheetId="37">#REF!</definedName>
    <definedName name="fueloil_cost_nondom_2000" localSheetId="38">#REF!</definedName>
    <definedName name="fueloil_cost_nondom_2000" localSheetId="39">#REF!</definedName>
    <definedName name="fueloil_cost_nondom_2000" localSheetId="41">#REF!</definedName>
    <definedName name="fueloil_cost_nondom_2000" localSheetId="42">#REF!</definedName>
    <definedName name="fueloil_cost_nondom_2000" localSheetId="43">#REF!</definedName>
    <definedName name="fueloil_cost_nondom_2000" localSheetId="44">#REF!</definedName>
    <definedName name="fueloil_cost_nondom_2000" localSheetId="21">#REF!</definedName>
    <definedName name="fueloil_cost_nondom_2000" localSheetId="22">#REF!</definedName>
    <definedName name="fueloil_cost_nondom_2000" localSheetId="23">#REF!</definedName>
    <definedName name="fueloil_cost_nondom_2000" localSheetId="26">#REF!</definedName>
    <definedName name="fueloil_cost_nondom_2000" localSheetId="27">#REF!</definedName>
    <definedName name="fueloil_cost_nondom_2000" localSheetId="48">#REF!</definedName>
    <definedName name="fueloil_cost_nondom_2000" localSheetId="1">#REF!</definedName>
    <definedName name="fueloil_cost_nondom_2000" localSheetId="18">#REF!</definedName>
    <definedName name="fueloil_cost_nondom_2000" localSheetId="5">#REF!</definedName>
    <definedName name="fueloil_cost_nondom_2000" localSheetId="11">#REF!</definedName>
    <definedName name="fueloil_cost_nondom_2000" localSheetId="8">#REF!</definedName>
    <definedName name="fueloil_cost_nondom_2000" localSheetId="2">#REF!</definedName>
    <definedName name="fueloil_cost_nondom_2000" localSheetId="13">#REF!</definedName>
    <definedName name="fueloil_cost_nondom_2000">#REF!</definedName>
    <definedName name="fuelprice">[7]Assumptions!$C$92</definedName>
    <definedName name="FULL">'[2]NSETRAF data'!$D$14:$D$24</definedName>
    <definedName name="gas_bill_total" localSheetId="19">#REF!</definedName>
    <definedName name="gas_bill_total" localSheetId="29">#REF!</definedName>
    <definedName name="gas_bill_total" localSheetId="30">#REF!</definedName>
    <definedName name="gas_bill_total" localSheetId="31">#REF!</definedName>
    <definedName name="gas_bill_total" localSheetId="33">#REF!</definedName>
    <definedName name="gas_bill_total" localSheetId="36">#REF!</definedName>
    <definedName name="gas_bill_total" localSheetId="37">#REF!</definedName>
    <definedName name="gas_bill_total" localSheetId="38">#REF!</definedName>
    <definedName name="gas_bill_total" localSheetId="39">#REF!</definedName>
    <definedName name="gas_bill_total" localSheetId="41">#REF!</definedName>
    <definedName name="gas_bill_total" localSheetId="42">#REF!</definedName>
    <definedName name="gas_bill_total" localSheetId="43">#REF!</definedName>
    <definedName name="gas_bill_total" localSheetId="44">#REF!</definedName>
    <definedName name="gas_bill_total" localSheetId="21">#REF!</definedName>
    <definedName name="gas_bill_total" localSheetId="22">#REF!</definedName>
    <definedName name="gas_bill_total" localSheetId="23">#REF!</definedName>
    <definedName name="gas_bill_total" localSheetId="26">#REF!</definedName>
    <definedName name="gas_bill_total" localSheetId="27">#REF!</definedName>
    <definedName name="gas_bill_total" localSheetId="48">#REF!</definedName>
    <definedName name="gas_bill_total" localSheetId="1">#REF!</definedName>
    <definedName name="gas_bill_total" localSheetId="18">#REF!</definedName>
    <definedName name="gas_bill_total" localSheetId="5">#REF!</definedName>
    <definedName name="gas_bill_total" localSheetId="11">#REF!</definedName>
    <definedName name="gas_bill_total" localSheetId="8">#REF!</definedName>
    <definedName name="gas_bill_total" localSheetId="2">#REF!</definedName>
    <definedName name="gas_bill_total" localSheetId="13">#REF!</definedName>
    <definedName name="gas_bill_total">#REF!</definedName>
    <definedName name="gas_conv_fac" localSheetId="19">#REF!</definedName>
    <definedName name="gas_conv_fac" localSheetId="29">#REF!</definedName>
    <definedName name="gas_conv_fac" localSheetId="30">#REF!</definedName>
    <definedName name="gas_conv_fac" localSheetId="31">#REF!</definedName>
    <definedName name="gas_conv_fac" localSheetId="33">#REF!</definedName>
    <definedName name="gas_conv_fac" localSheetId="36">#REF!</definedName>
    <definedName name="gas_conv_fac" localSheetId="37">#REF!</definedName>
    <definedName name="gas_conv_fac" localSheetId="38">#REF!</definedName>
    <definedName name="gas_conv_fac" localSheetId="39">#REF!</definedName>
    <definedName name="gas_conv_fac" localSheetId="41">#REF!</definedName>
    <definedName name="gas_conv_fac" localSheetId="42">#REF!</definedName>
    <definedName name="gas_conv_fac" localSheetId="43">#REF!</definedName>
    <definedName name="gas_conv_fac" localSheetId="44">#REF!</definedName>
    <definedName name="gas_conv_fac" localSheetId="21">#REF!</definedName>
    <definedName name="gas_conv_fac" localSheetId="22">#REF!</definedName>
    <definedName name="gas_conv_fac" localSheetId="23">#REF!</definedName>
    <definedName name="gas_conv_fac" localSheetId="26">#REF!</definedName>
    <definedName name="gas_conv_fac" localSheetId="27">#REF!</definedName>
    <definedName name="gas_conv_fac" localSheetId="48">#REF!</definedName>
    <definedName name="gas_conv_fac" localSheetId="1">#REF!</definedName>
    <definedName name="gas_conv_fac" localSheetId="18">#REF!</definedName>
    <definedName name="gas_conv_fac" localSheetId="5">#REF!</definedName>
    <definedName name="gas_conv_fac" localSheetId="11">#REF!</definedName>
    <definedName name="gas_conv_fac" localSheetId="8">#REF!</definedName>
    <definedName name="gas_conv_fac" localSheetId="2">#REF!</definedName>
    <definedName name="gas_conv_fac" localSheetId="13">#REF!</definedName>
    <definedName name="gas_conv_fac">#REF!</definedName>
    <definedName name="gas_cost_dom_2000" localSheetId="19">#REF!</definedName>
    <definedName name="gas_cost_dom_2000" localSheetId="29">#REF!</definedName>
    <definedName name="gas_cost_dom_2000" localSheetId="30">#REF!</definedName>
    <definedName name="gas_cost_dom_2000" localSheetId="31">#REF!</definedName>
    <definedName name="gas_cost_dom_2000" localSheetId="33">#REF!</definedName>
    <definedName name="gas_cost_dom_2000" localSheetId="36">#REF!</definedName>
    <definedName name="gas_cost_dom_2000" localSheetId="37">#REF!</definedName>
    <definedName name="gas_cost_dom_2000" localSheetId="38">#REF!</definedName>
    <definedName name="gas_cost_dom_2000" localSheetId="39">#REF!</definedName>
    <definedName name="gas_cost_dom_2000" localSheetId="41">#REF!</definedName>
    <definedName name="gas_cost_dom_2000" localSheetId="42">#REF!</definedName>
    <definedName name="gas_cost_dom_2000" localSheetId="43">#REF!</definedName>
    <definedName name="gas_cost_dom_2000" localSheetId="44">#REF!</definedName>
    <definedName name="gas_cost_dom_2000" localSheetId="21">#REF!</definedName>
    <definedName name="gas_cost_dom_2000" localSheetId="22">#REF!</definedName>
    <definedName name="gas_cost_dom_2000" localSheetId="23">#REF!</definedName>
    <definedName name="gas_cost_dom_2000" localSheetId="26">#REF!</definedName>
    <definedName name="gas_cost_dom_2000" localSheetId="27">#REF!</definedName>
    <definedName name="gas_cost_dom_2000" localSheetId="48">#REF!</definedName>
    <definedName name="gas_cost_dom_2000" localSheetId="1">#REF!</definedName>
    <definedName name="gas_cost_dom_2000" localSheetId="18">#REF!</definedName>
    <definedName name="gas_cost_dom_2000" localSheetId="5">#REF!</definedName>
    <definedName name="gas_cost_dom_2000" localSheetId="11">#REF!</definedName>
    <definedName name="gas_cost_dom_2000" localSheetId="8">#REF!</definedName>
    <definedName name="gas_cost_dom_2000" localSheetId="2">#REF!</definedName>
    <definedName name="gas_cost_dom_2000" localSheetId="13">#REF!</definedName>
    <definedName name="gas_cost_dom_2000">#REF!</definedName>
    <definedName name="gas_cost_nondom_2000" localSheetId="19">#REF!</definedName>
    <definedName name="gas_cost_nondom_2000" localSheetId="29">#REF!</definedName>
    <definedName name="gas_cost_nondom_2000" localSheetId="30">#REF!</definedName>
    <definedName name="gas_cost_nondom_2000" localSheetId="31">#REF!</definedName>
    <definedName name="gas_cost_nondom_2000" localSheetId="33">#REF!</definedName>
    <definedName name="gas_cost_nondom_2000" localSheetId="36">#REF!</definedName>
    <definedName name="gas_cost_nondom_2000" localSheetId="37">#REF!</definedName>
    <definedName name="gas_cost_nondom_2000" localSheetId="38">#REF!</definedName>
    <definedName name="gas_cost_nondom_2000" localSheetId="39">#REF!</definedName>
    <definedName name="gas_cost_nondom_2000" localSheetId="41">#REF!</definedName>
    <definedName name="gas_cost_nondom_2000" localSheetId="42">#REF!</definedName>
    <definedName name="gas_cost_nondom_2000" localSheetId="43">#REF!</definedName>
    <definedName name="gas_cost_nondom_2000" localSheetId="44">#REF!</definedName>
    <definedName name="gas_cost_nondom_2000" localSheetId="21">#REF!</definedName>
    <definedName name="gas_cost_nondom_2000" localSheetId="22">#REF!</definedName>
    <definedName name="gas_cost_nondom_2000" localSheetId="23">#REF!</definedName>
    <definedName name="gas_cost_nondom_2000" localSheetId="26">#REF!</definedName>
    <definedName name="gas_cost_nondom_2000" localSheetId="27">#REF!</definedName>
    <definedName name="gas_cost_nondom_2000" localSheetId="48">#REF!</definedName>
    <definedName name="gas_cost_nondom_2000" localSheetId="1">#REF!</definedName>
    <definedName name="gas_cost_nondom_2000" localSheetId="18">#REF!</definedName>
    <definedName name="gas_cost_nondom_2000" localSheetId="5">#REF!</definedName>
    <definedName name="gas_cost_nondom_2000" localSheetId="11">#REF!</definedName>
    <definedName name="gas_cost_nondom_2000" localSheetId="8">#REF!</definedName>
    <definedName name="gas_cost_nondom_2000" localSheetId="2">#REF!</definedName>
    <definedName name="gas_cost_nondom_2000" localSheetId="13">#REF!</definedName>
    <definedName name="gas_cost_nondom_2000">#REF!</definedName>
    <definedName name="gas_emiss_fac">'[9]Emission Factors'!$E$2</definedName>
    <definedName name="gas_kwh" localSheetId="19">#REF!</definedName>
    <definedName name="gas_kwh" localSheetId="29">#REF!</definedName>
    <definedName name="gas_kwh" localSheetId="30">#REF!</definedName>
    <definedName name="gas_kwh" localSheetId="31">#REF!</definedName>
    <definedName name="gas_kwh" localSheetId="33">#REF!</definedName>
    <definedName name="gas_kwh" localSheetId="36">#REF!</definedName>
    <definedName name="gas_kwh" localSheetId="37">#REF!</definedName>
    <definedName name="gas_kwh" localSheetId="38">#REF!</definedName>
    <definedName name="gas_kwh" localSheetId="39">#REF!</definedName>
    <definedName name="gas_kwh" localSheetId="41">#REF!</definedName>
    <definedName name="gas_kwh" localSheetId="42">#REF!</definedName>
    <definedName name="gas_kwh" localSheetId="43">#REF!</definedName>
    <definedName name="gas_kwh" localSheetId="44">#REF!</definedName>
    <definedName name="gas_kwh" localSheetId="21">#REF!</definedName>
    <definedName name="gas_kwh" localSheetId="22">#REF!</definedName>
    <definedName name="gas_kwh" localSheetId="23">#REF!</definedName>
    <definedName name="gas_kwh" localSheetId="26">#REF!</definedName>
    <definedName name="gas_kwh" localSheetId="27">#REF!</definedName>
    <definedName name="gas_kwh" localSheetId="48">#REF!</definedName>
    <definedName name="gas_kwh" localSheetId="1">#REF!</definedName>
    <definedName name="gas_kwh" localSheetId="18">#REF!</definedName>
    <definedName name="gas_kwh" localSheetId="5">#REF!</definedName>
    <definedName name="gas_kwh" localSheetId="11">#REF!</definedName>
    <definedName name="gas_kwh" localSheetId="8">#REF!</definedName>
    <definedName name="gas_kwh" localSheetId="2">#REF!</definedName>
    <definedName name="gas_kwh" localSheetId="13">#REF!</definedName>
    <definedName name="gas_kwh">#REF!</definedName>
    <definedName name="GB">'[1]TSL Table2a'!$X$9:$X$12</definedName>
    <definedName name="GB00">[1]earningsrawdata!$L$34</definedName>
    <definedName name="GBR00">[1]earningsrawdata!$L$34</definedName>
    <definedName name="ghgf" localSheetId="19">'[10]1.3 Floor area'!#REF!</definedName>
    <definedName name="ghgf" localSheetId="29">'[10]1.3 Floor area'!#REF!</definedName>
    <definedName name="ghgf" localSheetId="30">'[10]1.3 Floor area'!#REF!</definedName>
    <definedName name="ghgf" localSheetId="31">'[10]1.3 Floor area'!#REF!</definedName>
    <definedName name="ghgf" localSheetId="37">'[10]1.3 Floor area'!#REF!</definedName>
    <definedName name="ghgf" localSheetId="38">'[10]1.3 Floor area'!#REF!</definedName>
    <definedName name="ghgf" localSheetId="39">'[10]1.3 Floor area'!#REF!</definedName>
    <definedName name="ghgf" localSheetId="43">'[10]1.3 Floor area'!#REF!</definedName>
    <definedName name="ghgf" localSheetId="44">'[10]1.3 Floor area'!#REF!</definedName>
    <definedName name="ghgf" localSheetId="21">'[10]1.3 Floor area'!#REF!</definedName>
    <definedName name="ghgf" localSheetId="26">'[10]1.3 Floor area'!#REF!</definedName>
    <definedName name="ghgf" localSheetId="1">'[10]1.3 Floor area'!#REF!</definedName>
    <definedName name="ghgf" localSheetId="18">'[10]1.3 Floor area'!#REF!</definedName>
    <definedName name="ghgf" localSheetId="5">'[10]1.3 Floor area'!#REF!</definedName>
    <definedName name="ghgf" localSheetId="2">'[10]1.3 Floor area'!#REF!</definedName>
    <definedName name="ghgf">'[10]1.3 Floor area'!#REF!</definedName>
    <definedName name="GOE00">[1]earningsrawdata!$K$34</definedName>
    <definedName name="GOSE00">[1]earningsrawdata!$J$34</definedName>
    <definedName name="GOSE86">[1]earningsrawdata!$J$20</definedName>
    <definedName name="GOSE87">[1]earningsrawdata!$J$21</definedName>
    <definedName name="GOSE88">[1]earningsrawdata!$J$22</definedName>
    <definedName name="GOSE89">[1]earningsrawdata!$J$23</definedName>
    <definedName name="GOSE90">[1]earningsrawdata!$J$24</definedName>
    <definedName name="GOSE91">[1]earningsrawdata!$J$25</definedName>
    <definedName name="GOSE92">[1]earningsrawdata!$J$26</definedName>
    <definedName name="GOSE93">[1]earningsrawdata!$J$27</definedName>
    <definedName name="GOSE94">[1]earningsrawdata!$J$28</definedName>
    <definedName name="GOSE95">[1]earningsrawdata!$J$29</definedName>
    <definedName name="GOSE96">[1]earningsrawdata!$J$30</definedName>
    <definedName name="GOSE97">[1]earningsrawdata!$J$31</definedName>
    <definedName name="GOSE98">[1]earningsrawdata!$J$32</definedName>
    <definedName name="GOSE99">[1]earningsrawdata!$J$33</definedName>
    <definedName name="gram_A4paper" localSheetId="19">#REF!</definedName>
    <definedName name="gram_A4paper" localSheetId="29">#REF!</definedName>
    <definedName name="gram_A4paper" localSheetId="30">#REF!</definedName>
    <definedName name="gram_A4paper" localSheetId="31">#REF!</definedName>
    <definedName name="gram_A4paper" localSheetId="33">#REF!</definedName>
    <definedName name="gram_A4paper" localSheetId="36">#REF!</definedName>
    <definedName name="gram_A4paper" localSheetId="37">#REF!</definedName>
    <definedName name="gram_A4paper" localSheetId="38">#REF!</definedName>
    <definedName name="gram_A4paper" localSheetId="39">#REF!</definedName>
    <definedName name="gram_A4paper" localSheetId="41">#REF!</definedName>
    <definedName name="gram_A4paper" localSheetId="42">#REF!</definedName>
    <definedName name="gram_A4paper" localSheetId="43">#REF!</definedName>
    <definedName name="gram_A4paper" localSheetId="44">#REF!</definedName>
    <definedName name="gram_A4paper" localSheetId="21">#REF!</definedName>
    <definedName name="gram_A4paper" localSheetId="22">#REF!</definedName>
    <definedName name="gram_A4paper" localSheetId="23">#REF!</definedName>
    <definedName name="gram_A4paper" localSheetId="26">#REF!</definedName>
    <definedName name="gram_A4paper" localSheetId="27">#REF!</definedName>
    <definedName name="gram_A4paper" localSheetId="48">#REF!</definedName>
    <definedName name="gram_A4paper" localSheetId="1">#REF!</definedName>
    <definedName name="gram_A4paper" localSheetId="18">#REF!</definedName>
    <definedName name="gram_A4paper" localSheetId="5">#REF!</definedName>
    <definedName name="gram_A4paper" localSheetId="11">#REF!</definedName>
    <definedName name="gram_A4paper" localSheetId="8">#REF!</definedName>
    <definedName name="gram_A4paper" localSheetId="2">#REF!</definedName>
    <definedName name="gram_A4paper" localSheetId="13">#REF!</definedName>
    <definedName name="gram_A4paper">#REF!</definedName>
    <definedName name="gridelectricity" localSheetId="19">#REF!</definedName>
    <definedName name="gridelectricity" localSheetId="29">#REF!</definedName>
    <definedName name="gridelectricity" localSheetId="30">#REF!</definedName>
    <definedName name="gridelectricity" localSheetId="31">#REF!</definedName>
    <definedName name="gridelectricity" localSheetId="33">#REF!</definedName>
    <definedName name="gridelectricity" localSheetId="36">#REF!</definedName>
    <definedName name="gridelectricity" localSheetId="37">#REF!</definedName>
    <definedName name="gridelectricity" localSheetId="38">#REF!</definedName>
    <definedName name="gridelectricity" localSheetId="39">#REF!</definedName>
    <definedName name="gridelectricity" localSheetId="41">#REF!</definedName>
    <definedName name="gridelectricity" localSheetId="42">#REF!</definedName>
    <definedName name="gridelectricity" localSheetId="43">#REF!</definedName>
    <definedName name="gridelectricity" localSheetId="44">#REF!</definedName>
    <definedName name="gridelectricity" localSheetId="21">#REF!</definedName>
    <definedName name="gridelectricity" localSheetId="22">#REF!</definedName>
    <definedName name="gridelectricity" localSheetId="23">#REF!</definedName>
    <definedName name="gridelectricity" localSheetId="26">#REF!</definedName>
    <definedName name="gridelectricity" localSheetId="27">#REF!</definedName>
    <definedName name="gridelectricity" localSheetId="1">#REF!</definedName>
    <definedName name="gridelectricity" localSheetId="18">#REF!</definedName>
    <definedName name="gridelectricity" localSheetId="5">#REF!</definedName>
    <definedName name="gridelectricity" localSheetId="2">#REF!</definedName>
    <definedName name="gridelectricity">#REF!</definedName>
    <definedName name="heat_loss_tot" localSheetId="19">#REF!</definedName>
    <definedName name="heat_loss_tot" localSheetId="29">#REF!</definedName>
    <definedName name="heat_loss_tot" localSheetId="30">#REF!</definedName>
    <definedName name="heat_loss_tot" localSheetId="31">#REF!</definedName>
    <definedName name="heat_loss_tot" localSheetId="33">#REF!</definedName>
    <definedName name="heat_loss_tot" localSheetId="36">#REF!</definedName>
    <definedName name="heat_loss_tot" localSheetId="37">#REF!</definedName>
    <definedName name="heat_loss_tot" localSheetId="38">#REF!</definedName>
    <definedName name="heat_loss_tot" localSheetId="39">#REF!</definedName>
    <definedName name="heat_loss_tot" localSheetId="41">#REF!</definedName>
    <definedName name="heat_loss_tot" localSheetId="42">#REF!</definedName>
    <definedName name="heat_loss_tot" localSheetId="43">#REF!</definedName>
    <definedName name="heat_loss_tot" localSheetId="44">#REF!</definedName>
    <definedName name="heat_loss_tot" localSheetId="21">#REF!</definedName>
    <definedName name="heat_loss_tot" localSheetId="22">#REF!</definedName>
    <definedName name="heat_loss_tot" localSheetId="23">#REF!</definedName>
    <definedName name="heat_loss_tot" localSheetId="26">#REF!</definedName>
    <definedName name="heat_loss_tot" localSheetId="27">#REF!</definedName>
    <definedName name="heat_loss_tot" localSheetId="48">#REF!</definedName>
    <definedName name="heat_loss_tot" localSheetId="1">#REF!</definedName>
    <definedName name="heat_loss_tot" localSheetId="18">#REF!</definedName>
    <definedName name="heat_loss_tot" localSheetId="5">#REF!</definedName>
    <definedName name="heat_loss_tot" localSheetId="11">#REF!</definedName>
    <definedName name="heat_loss_tot" localSheetId="8">#REF!</definedName>
    <definedName name="heat_loss_tot" localSheetId="2">#REF!</definedName>
    <definedName name="heat_loss_tot" localSheetId="13">#REF!</definedName>
    <definedName name="heat_loss_tot">#REF!</definedName>
    <definedName name="HEI" localSheetId="19">[13]Sheet1!#REF!</definedName>
    <definedName name="HEI" localSheetId="29">[13]Sheet1!#REF!</definedName>
    <definedName name="HEI" localSheetId="30">[13]Sheet1!#REF!</definedName>
    <definedName name="HEI" localSheetId="31">[13]Sheet1!#REF!</definedName>
    <definedName name="HEI" localSheetId="37">[13]Sheet1!#REF!</definedName>
    <definedName name="HEI" localSheetId="38">[13]Sheet1!#REF!</definedName>
    <definedName name="HEI" localSheetId="39">[13]Sheet1!#REF!</definedName>
    <definedName name="HEI" localSheetId="43">[13]Sheet1!#REF!</definedName>
    <definedName name="HEI" localSheetId="44">[13]Sheet1!#REF!</definedName>
    <definedName name="HEI" localSheetId="21">[13]Sheet1!#REF!</definedName>
    <definedName name="HEI" localSheetId="26">[13]Sheet1!#REF!</definedName>
    <definedName name="HEI" localSheetId="1">[13]Sheet1!#REF!</definedName>
    <definedName name="HEI" localSheetId="18">[13]Sheet1!#REF!</definedName>
    <definedName name="HEI" localSheetId="5">[13]Sheet1!#REF!</definedName>
    <definedName name="HEI" localSheetId="2">[13]Sheet1!#REF!</definedName>
    <definedName name="HEI">[13]Sheet1!#REF!</definedName>
    <definedName name="IND">'[2]NSETRAF data'!$K$14:$K$24</definedName>
    <definedName name="INDBBUS" localSheetId="19">'[4]cordon table'!#REF!</definedName>
    <definedName name="INDBBUS" localSheetId="29">'[4]cordon table'!#REF!</definedName>
    <definedName name="INDBBUS" localSheetId="30">'[4]cordon table'!#REF!</definedName>
    <definedName name="INDBBUS" localSheetId="31">'[4]cordon table'!#REF!</definedName>
    <definedName name="INDBBUS" localSheetId="37">'[4]cordon table'!#REF!</definedName>
    <definedName name="INDBBUS" localSheetId="38">'[4]cordon table'!#REF!</definedName>
    <definedName name="INDBBUS" localSheetId="39">'[4]cordon table'!#REF!</definedName>
    <definedName name="INDBBUS" localSheetId="43">'[4]cordon table'!#REF!</definedName>
    <definedName name="INDBBUS" localSheetId="44">'[4]cordon table'!#REF!</definedName>
    <definedName name="INDBBUS" localSheetId="21">'[4]cordon table'!#REF!</definedName>
    <definedName name="INDBBUS" localSheetId="26">'[4]cordon table'!#REF!</definedName>
    <definedName name="INDBBUS" localSheetId="1">'[4]cordon table'!#REF!</definedName>
    <definedName name="INDBBUS" localSheetId="18">'[4]cordon table'!#REF!</definedName>
    <definedName name="INDBBUS" localSheetId="5">'[4]cordon table'!#REF!</definedName>
    <definedName name="INDBBUS" localSheetId="2">'[4]cordon table'!#REF!</definedName>
    <definedName name="INDBBUS">'[4]cordon table'!#REF!</definedName>
    <definedName name="INDBCAR" localSheetId="19">'[4]cordon table'!#REF!</definedName>
    <definedName name="INDBCAR" localSheetId="29">'[4]cordon table'!#REF!</definedName>
    <definedName name="INDBCAR" localSheetId="30">'[4]cordon table'!#REF!</definedName>
    <definedName name="INDBCAR" localSheetId="31">'[4]cordon table'!#REF!</definedName>
    <definedName name="INDBCAR" localSheetId="37">'[4]cordon table'!#REF!</definedName>
    <definedName name="INDBCAR" localSheetId="38">'[4]cordon table'!#REF!</definedName>
    <definedName name="INDBCAR" localSheetId="39">'[4]cordon table'!#REF!</definedName>
    <definedName name="INDBCAR" localSheetId="43">'[4]cordon table'!#REF!</definedName>
    <definedName name="INDBCAR" localSheetId="44">'[4]cordon table'!#REF!</definedName>
    <definedName name="INDBCAR" localSheetId="21">'[4]cordon table'!#REF!</definedName>
    <definedName name="INDBCAR" localSheetId="26">'[4]cordon table'!#REF!</definedName>
    <definedName name="INDBCAR" localSheetId="1">'[4]cordon table'!#REF!</definedName>
    <definedName name="INDBCAR" localSheetId="18">'[4]cordon table'!#REF!</definedName>
    <definedName name="INDBCAR" localSheetId="5">'[4]cordon table'!#REF!</definedName>
    <definedName name="INDBCAR" localSheetId="2">'[4]cordon table'!#REF!</definedName>
    <definedName name="INDBCAR">'[4]cordon table'!#REF!</definedName>
    <definedName name="INDBGOODS" localSheetId="19">'[4]cordon table'!#REF!</definedName>
    <definedName name="INDBGOODS" localSheetId="29">'[4]cordon table'!#REF!</definedName>
    <definedName name="INDBGOODS" localSheetId="30">'[4]cordon table'!#REF!</definedName>
    <definedName name="INDBGOODS" localSheetId="31">'[4]cordon table'!#REF!</definedName>
    <definedName name="INDBGOODS" localSheetId="37">'[4]cordon table'!#REF!</definedName>
    <definedName name="INDBGOODS" localSheetId="38">'[4]cordon table'!#REF!</definedName>
    <definedName name="INDBGOODS" localSheetId="39">'[4]cordon table'!#REF!</definedName>
    <definedName name="INDBGOODS" localSheetId="43">'[4]cordon table'!#REF!</definedName>
    <definedName name="INDBGOODS" localSheetId="44">'[4]cordon table'!#REF!</definedName>
    <definedName name="INDBGOODS" localSheetId="21">'[4]cordon table'!#REF!</definedName>
    <definedName name="INDBGOODS" localSheetId="26">'[4]cordon table'!#REF!</definedName>
    <definedName name="INDBGOODS" localSheetId="1">'[4]cordon table'!#REF!</definedName>
    <definedName name="INDBGOODS" localSheetId="18">'[4]cordon table'!#REF!</definedName>
    <definedName name="INDBGOODS" localSheetId="5">'[4]cordon table'!#REF!</definedName>
    <definedName name="INDBGOODS" localSheetId="2">'[4]cordon table'!#REF!</definedName>
    <definedName name="INDBGOODS">'[4]cordon table'!#REF!</definedName>
    <definedName name="INDBMC" localSheetId="19">'[4]cordon table'!#REF!</definedName>
    <definedName name="INDBMC" localSheetId="29">'[4]cordon table'!#REF!</definedName>
    <definedName name="INDBMC" localSheetId="30">'[4]cordon table'!#REF!</definedName>
    <definedName name="INDBMC" localSheetId="31">'[4]cordon table'!#REF!</definedName>
    <definedName name="INDBMC" localSheetId="37">'[4]cordon table'!#REF!</definedName>
    <definedName name="INDBMC" localSheetId="38">'[4]cordon table'!#REF!</definedName>
    <definedName name="INDBMC" localSheetId="39">'[4]cordon table'!#REF!</definedName>
    <definedName name="INDBMC" localSheetId="43">'[4]cordon table'!#REF!</definedName>
    <definedName name="INDBMC" localSheetId="44">'[4]cordon table'!#REF!</definedName>
    <definedName name="INDBMC" localSheetId="21">'[4]cordon table'!#REF!</definedName>
    <definedName name="INDBMC" localSheetId="26">'[4]cordon table'!#REF!</definedName>
    <definedName name="INDBMC" localSheetId="1">'[4]cordon table'!#REF!</definedName>
    <definedName name="INDBMC" localSheetId="18">'[4]cordon table'!#REF!</definedName>
    <definedName name="INDBMC" localSheetId="5">'[4]cordon table'!#REF!</definedName>
    <definedName name="INDBMC" localSheetId="2">'[4]cordon table'!#REF!</definedName>
    <definedName name="INDBMC">'[4]cordon table'!#REF!</definedName>
    <definedName name="INDBTOTAL" localSheetId="19">'[4]cordon table'!#REF!</definedName>
    <definedName name="INDBTOTAL" localSheetId="29">'[4]cordon table'!#REF!</definedName>
    <definedName name="INDBTOTAL" localSheetId="30">'[4]cordon table'!#REF!</definedName>
    <definedName name="INDBTOTAL" localSheetId="31">'[4]cordon table'!#REF!</definedName>
    <definedName name="INDBTOTAL" localSheetId="37">'[4]cordon table'!#REF!</definedName>
    <definedName name="INDBTOTAL" localSheetId="38">'[4]cordon table'!#REF!</definedName>
    <definedName name="INDBTOTAL" localSheetId="39">'[4]cordon table'!#REF!</definedName>
    <definedName name="INDBTOTAL" localSheetId="43">'[4]cordon table'!#REF!</definedName>
    <definedName name="INDBTOTAL" localSheetId="44">'[4]cordon table'!#REF!</definedName>
    <definedName name="INDBTOTAL" localSheetId="21">'[4]cordon table'!#REF!</definedName>
    <definedName name="INDBTOTAL" localSheetId="26">'[4]cordon table'!#REF!</definedName>
    <definedName name="INDBTOTAL" localSheetId="1">'[4]cordon table'!#REF!</definedName>
    <definedName name="INDBTOTAL" localSheetId="18">'[4]cordon table'!#REF!</definedName>
    <definedName name="INDBTOTAL" localSheetId="5">'[4]cordon table'!#REF!</definedName>
    <definedName name="INDBTOTAL" localSheetId="2">'[4]cordon table'!#REF!</definedName>
    <definedName name="INDBTOTAL">'[4]cordon table'!#REF!</definedName>
    <definedName name="INDCBUS" localSheetId="19">'[4]cordon table'!#REF!</definedName>
    <definedName name="INDCBUS" localSheetId="29">'[4]cordon table'!#REF!</definedName>
    <definedName name="INDCBUS" localSheetId="30">'[4]cordon table'!#REF!</definedName>
    <definedName name="INDCBUS" localSheetId="31">'[4]cordon table'!#REF!</definedName>
    <definedName name="INDCBUS" localSheetId="37">'[4]cordon table'!#REF!</definedName>
    <definedName name="INDCBUS" localSheetId="38">'[4]cordon table'!#REF!</definedName>
    <definedName name="INDCBUS" localSheetId="39">'[4]cordon table'!#REF!</definedName>
    <definedName name="INDCBUS" localSheetId="43">'[4]cordon table'!#REF!</definedName>
    <definedName name="INDCBUS" localSheetId="44">'[4]cordon table'!#REF!</definedName>
    <definedName name="INDCBUS" localSheetId="21">'[4]cordon table'!#REF!</definedName>
    <definedName name="INDCBUS" localSheetId="26">'[4]cordon table'!#REF!</definedName>
    <definedName name="INDCBUS" localSheetId="1">'[4]cordon table'!#REF!</definedName>
    <definedName name="INDCBUS" localSheetId="18">'[4]cordon table'!#REF!</definedName>
    <definedName name="INDCBUS" localSheetId="5">'[4]cordon table'!#REF!</definedName>
    <definedName name="INDCBUS" localSheetId="2">'[4]cordon table'!#REF!</definedName>
    <definedName name="INDCBUS">'[4]cordon table'!#REF!</definedName>
    <definedName name="INDCCAR" localSheetId="19">'[4]cordon table'!#REF!</definedName>
    <definedName name="INDCCAR" localSheetId="29">'[4]cordon table'!#REF!</definedName>
    <definedName name="INDCCAR" localSheetId="30">'[4]cordon table'!#REF!</definedName>
    <definedName name="INDCCAR" localSheetId="31">'[4]cordon table'!#REF!</definedName>
    <definedName name="INDCCAR" localSheetId="37">'[4]cordon table'!#REF!</definedName>
    <definedName name="INDCCAR" localSheetId="38">'[4]cordon table'!#REF!</definedName>
    <definedName name="INDCCAR" localSheetId="39">'[4]cordon table'!#REF!</definedName>
    <definedName name="INDCCAR" localSheetId="43">'[4]cordon table'!#REF!</definedName>
    <definedName name="INDCCAR" localSheetId="44">'[4]cordon table'!#REF!</definedName>
    <definedName name="INDCCAR" localSheetId="21">'[4]cordon table'!#REF!</definedName>
    <definedName name="INDCCAR" localSheetId="26">'[4]cordon table'!#REF!</definedName>
    <definedName name="INDCCAR" localSheetId="1">'[4]cordon table'!#REF!</definedName>
    <definedName name="INDCCAR" localSheetId="18">'[4]cordon table'!#REF!</definedName>
    <definedName name="INDCCAR" localSheetId="5">'[4]cordon table'!#REF!</definedName>
    <definedName name="INDCCAR" localSheetId="2">'[4]cordon table'!#REF!</definedName>
    <definedName name="INDCCAR">'[4]cordon table'!#REF!</definedName>
    <definedName name="INDCGOODS" localSheetId="19">'[4]cordon table'!#REF!</definedName>
    <definedName name="INDCGOODS" localSheetId="29">'[4]cordon table'!#REF!</definedName>
    <definedName name="INDCGOODS" localSheetId="30">'[4]cordon table'!#REF!</definedName>
    <definedName name="INDCGOODS" localSheetId="31">'[4]cordon table'!#REF!</definedName>
    <definedName name="INDCGOODS" localSheetId="37">'[4]cordon table'!#REF!</definedName>
    <definedName name="INDCGOODS" localSheetId="38">'[4]cordon table'!#REF!</definedName>
    <definedName name="INDCGOODS" localSheetId="39">'[4]cordon table'!#REF!</definedName>
    <definedName name="INDCGOODS" localSheetId="43">'[4]cordon table'!#REF!</definedName>
    <definedName name="INDCGOODS" localSheetId="44">'[4]cordon table'!#REF!</definedName>
    <definedName name="INDCGOODS" localSheetId="21">'[4]cordon table'!#REF!</definedName>
    <definedName name="INDCGOODS" localSheetId="26">'[4]cordon table'!#REF!</definedName>
    <definedName name="INDCGOODS" localSheetId="1">'[4]cordon table'!#REF!</definedName>
    <definedName name="INDCGOODS" localSheetId="18">'[4]cordon table'!#REF!</definedName>
    <definedName name="INDCGOODS" localSheetId="5">'[4]cordon table'!#REF!</definedName>
    <definedName name="INDCGOODS" localSheetId="2">'[4]cordon table'!#REF!</definedName>
    <definedName name="INDCGOODS">'[4]cordon table'!#REF!</definedName>
    <definedName name="INDCMC" localSheetId="19">'[4]cordon table'!#REF!</definedName>
    <definedName name="INDCMC" localSheetId="29">'[4]cordon table'!#REF!</definedName>
    <definedName name="INDCMC" localSheetId="30">'[4]cordon table'!#REF!</definedName>
    <definedName name="INDCMC" localSheetId="31">'[4]cordon table'!#REF!</definedName>
    <definedName name="INDCMC" localSheetId="37">'[4]cordon table'!#REF!</definedName>
    <definedName name="INDCMC" localSheetId="38">'[4]cordon table'!#REF!</definedName>
    <definedName name="INDCMC" localSheetId="39">'[4]cordon table'!#REF!</definedName>
    <definedName name="INDCMC" localSheetId="43">'[4]cordon table'!#REF!</definedName>
    <definedName name="INDCMC" localSheetId="44">'[4]cordon table'!#REF!</definedName>
    <definedName name="INDCMC" localSheetId="21">'[4]cordon table'!#REF!</definedName>
    <definedName name="INDCMC" localSheetId="26">'[4]cordon table'!#REF!</definedName>
    <definedName name="INDCMC" localSheetId="1">'[4]cordon table'!#REF!</definedName>
    <definedName name="INDCMC" localSheetId="18">'[4]cordon table'!#REF!</definedName>
    <definedName name="INDCMC" localSheetId="5">'[4]cordon table'!#REF!</definedName>
    <definedName name="INDCMC" localSheetId="2">'[4]cordon table'!#REF!</definedName>
    <definedName name="INDCMC">'[4]cordon table'!#REF!</definedName>
    <definedName name="INDCTOTAL" localSheetId="19">'[4]cordon table'!#REF!</definedName>
    <definedName name="INDCTOTAL" localSheetId="29">'[4]cordon table'!#REF!</definedName>
    <definedName name="INDCTOTAL" localSheetId="30">'[4]cordon table'!#REF!</definedName>
    <definedName name="INDCTOTAL" localSheetId="31">'[4]cordon table'!#REF!</definedName>
    <definedName name="INDCTOTAL" localSheetId="37">'[4]cordon table'!#REF!</definedName>
    <definedName name="INDCTOTAL" localSheetId="38">'[4]cordon table'!#REF!</definedName>
    <definedName name="INDCTOTAL" localSheetId="39">'[4]cordon table'!#REF!</definedName>
    <definedName name="INDCTOTAL" localSheetId="43">'[4]cordon table'!#REF!</definedName>
    <definedName name="INDCTOTAL" localSheetId="44">'[4]cordon table'!#REF!</definedName>
    <definedName name="INDCTOTAL" localSheetId="21">'[4]cordon table'!#REF!</definedName>
    <definedName name="INDCTOTAL" localSheetId="26">'[4]cordon table'!#REF!</definedName>
    <definedName name="INDCTOTAL" localSheetId="1">'[4]cordon table'!#REF!</definedName>
    <definedName name="INDCTOTAL" localSheetId="18">'[4]cordon table'!#REF!</definedName>
    <definedName name="INDCTOTAL" localSheetId="5">'[4]cordon table'!#REF!</definedName>
    <definedName name="INDCTOTAL" localSheetId="2">'[4]cordon table'!#REF!</definedName>
    <definedName name="INDCTOTAL">'[4]cordon table'!#REF!</definedName>
    <definedName name="INDIBUS" localSheetId="19">'[4]cordon table'!#REF!</definedName>
    <definedName name="INDIBUS" localSheetId="29">'[4]cordon table'!#REF!</definedName>
    <definedName name="INDIBUS" localSheetId="30">'[4]cordon table'!#REF!</definedName>
    <definedName name="INDIBUS" localSheetId="31">'[4]cordon table'!#REF!</definedName>
    <definedName name="INDIBUS" localSheetId="37">'[4]cordon table'!#REF!</definedName>
    <definedName name="INDIBUS" localSheetId="38">'[4]cordon table'!#REF!</definedName>
    <definedName name="INDIBUS" localSheetId="39">'[4]cordon table'!#REF!</definedName>
    <definedName name="INDIBUS" localSheetId="43">'[4]cordon table'!#REF!</definedName>
    <definedName name="INDIBUS" localSheetId="44">'[4]cordon table'!#REF!</definedName>
    <definedName name="INDIBUS" localSheetId="21">'[4]cordon table'!#REF!</definedName>
    <definedName name="INDIBUS" localSheetId="26">'[4]cordon table'!#REF!</definedName>
    <definedName name="INDIBUS" localSheetId="1">'[4]cordon table'!#REF!</definedName>
    <definedName name="INDIBUS" localSheetId="18">'[4]cordon table'!#REF!</definedName>
    <definedName name="INDIBUS" localSheetId="5">'[4]cordon table'!#REF!</definedName>
    <definedName name="INDIBUS" localSheetId="2">'[4]cordon table'!#REF!</definedName>
    <definedName name="INDIBUS">'[4]cordon table'!#REF!</definedName>
    <definedName name="INDICAR" localSheetId="19">'[4]cordon table'!#REF!</definedName>
    <definedName name="INDICAR" localSheetId="29">'[4]cordon table'!#REF!</definedName>
    <definedName name="INDICAR" localSheetId="30">'[4]cordon table'!#REF!</definedName>
    <definedName name="INDICAR" localSheetId="31">'[4]cordon table'!#REF!</definedName>
    <definedName name="INDICAR" localSheetId="37">'[4]cordon table'!#REF!</definedName>
    <definedName name="INDICAR" localSheetId="38">'[4]cordon table'!#REF!</definedName>
    <definedName name="INDICAR" localSheetId="39">'[4]cordon table'!#REF!</definedName>
    <definedName name="INDICAR" localSheetId="43">'[4]cordon table'!#REF!</definedName>
    <definedName name="INDICAR" localSheetId="44">'[4]cordon table'!#REF!</definedName>
    <definedName name="INDICAR" localSheetId="21">'[4]cordon table'!#REF!</definedName>
    <definedName name="INDICAR" localSheetId="26">'[4]cordon table'!#REF!</definedName>
    <definedName name="INDICAR" localSheetId="1">'[4]cordon table'!#REF!</definedName>
    <definedName name="INDICAR" localSheetId="18">'[4]cordon table'!#REF!</definedName>
    <definedName name="INDICAR" localSheetId="5">'[4]cordon table'!#REF!</definedName>
    <definedName name="INDICAR" localSheetId="2">'[4]cordon table'!#REF!</definedName>
    <definedName name="INDICAR">'[4]cordon table'!#REF!</definedName>
    <definedName name="INDIGOODS" localSheetId="19">'[4]cordon table'!#REF!</definedName>
    <definedName name="INDIGOODS" localSheetId="29">'[4]cordon table'!#REF!</definedName>
    <definedName name="INDIGOODS" localSheetId="30">'[4]cordon table'!#REF!</definedName>
    <definedName name="INDIGOODS" localSheetId="31">'[4]cordon table'!#REF!</definedName>
    <definedName name="INDIGOODS" localSheetId="37">'[4]cordon table'!#REF!</definedName>
    <definedName name="INDIGOODS" localSheetId="38">'[4]cordon table'!#REF!</definedName>
    <definedName name="INDIGOODS" localSheetId="39">'[4]cordon table'!#REF!</definedName>
    <definedName name="INDIGOODS" localSheetId="43">'[4]cordon table'!#REF!</definedName>
    <definedName name="INDIGOODS" localSheetId="44">'[4]cordon table'!#REF!</definedName>
    <definedName name="INDIGOODS" localSheetId="21">'[4]cordon table'!#REF!</definedName>
    <definedName name="INDIGOODS" localSheetId="26">'[4]cordon table'!#REF!</definedName>
    <definedName name="INDIGOODS" localSheetId="1">'[4]cordon table'!#REF!</definedName>
    <definedName name="INDIGOODS" localSheetId="18">'[4]cordon table'!#REF!</definedName>
    <definedName name="INDIGOODS" localSheetId="5">'[4]cordon table'!#REF!</definedName>
    <definedName name="INDIGOODS" localSheetId="2">'[4]cordon table'!#REF!</definedName>
    <definedName name="INDIGOODS">'[4]cordon table'!#REF!</definedName>
    <definedName name="INDIMC" localSheetId="19">'[4]cordon table'!#REF!</definedName>
    <definedName name="INDIMC" localSheetId="29">'[4]cordon table'!#REF!</definedName>
    <definedName name="INDIMC" localSheetId="30">'[4]cordon table'!#REF!</definedName>
    <definedName name="INDIMC" localSheetId="31">'[4]cordon table'!#REF!</definedName>
    <definedName name="INDIMC" localSheetId="37">'[4]cordon table'!#REF!</definedName>
    <definedName name="INDIMC" localSheetId="38">'[4]cordon table'!#REF!</definedName>
    <definedName name="INDIMC" localSheetId="39">'[4]cordon table'!#REF!</definedName>
    <definedName name="INDIMC" localSheetId="43">'[4]cordon table'!#REF!</definedName>
    <definedName name="INDIMC" localSheetId="44">'[4]cordon table'!#REF!</definedName>
    <definedName name="INDIMC" localSheetId="21">'[4]cordon table'!#REF!</definedName>
    <definedName name="INDIMC" localSheetId="26">'[4]cordon table'!#REF!</definedName>
    <definedName name="INDIMC" localSheetId="1">'[4]cordon table'!#REF!</definedName>
    <definedName name="INDIMC" localSheetId="18">'[4]cordon table'!#REF!</definedName>
    <definedName name="INDIMC" localSheetId="5">'[4]cordon table'!#REF!</definedName>
    <definedName name="INDIMC" localSheetId="2">'[4]cordon table'!#REF!</definedName>
    <definedName name="INDIMC">'[4]cordon table'!#REF!</definedName>
    <definedName name="INDITOTAL" localSheetId="19">'[4]cordon table'!#REF!</definedName>
    <definedName name="INDITOTAL" localSheetId="29">'[4]cordon table'!#REF!</definedName>
    <definedName name="INDITOTAL" localSheetId="30">'[4]cordon table'!#REF!</definedName>
    <definedName name="INDITOTAL" localSheetId="31">'[4]cordon table'!#REF!</definedName>
    <definedName name="INDITOTAL" localSheetId="37">'[4]cordon table'!#REF!</definedName>
    <definedName name="INDITOTAL" localSheetId="38">'[4]cordon table'!#REF!</definedName>
    <definedName name="INDITOTAL" localSheetId="39">'[4]cordon table'!#REF!</definedName>
    <definedName name="INDITOTAL" localSheetId="43">'[4]cordon table'!#REF!</definedName>
    <definedName name="INDITOTAL" localSheetId="44">'[4]cordon table'!#REF!</definedName>
    <definedName name="INDITOTAL" localSheetId="21">'[4]cordon table'!#REF!</definedName>
    <definedName name="INDITOTAL" localSheetId="26">'[4]cordon table'!#REF!</definedName>
    <definedName name="INDITOTAL" localSheetId="1">'[4]cordon table'!#REF!</definedName>
    <definedName name="INDITOTAL" localSheetId="18">'[4]cordon table'!#REF!</definedName>
    <definedName name="INDITOTAL" localSheetId="5">'[4]cordon table'!#REF!</definedName>
    <definedName name="INDITOTAL" localSheetId="2">'[4]cordon table'!#REF!</definedName>
    <definedName name="INDITOTAL">'[4]cordon table'!#REF!</definedName>
    <definedName name="INDPKM">'[2]NSETRAF data'!$AA$14:$AA$24</definedName>
    <definedName name="INDRECPKMS">'[2]NSETRAF data'!$AC$14:$AC$24</definedName>
    <definedName name="INDVKM">'[2]NSETRAF data'!$AB$14:$AB$24</definedName>
    <definedName name="int_rate" localSheetId="19">#REF!</definedName>
    <definedName name="int_rate" localSheetId="29">#REF!</definedName>
    <definedName name="int_rate" localSheetId="30">#REF!</definedName>
    <definedName name="int_rate" localSheetId="31">#REF!</definedName>
    <definedName name="int_rate" localSheetId="33">#REF!</definedName>
    <definedName name="int_rate" localSheetId="36">#REF!</definedName>
    <definedName name="int_rate" localSheetId="37">#REF!</definedName>
    <definedName name="int_rate" localSheetId="38">#REF!</definedName>
    <definedName name="int_rate" localSheetId="39">#REF!</definedName>
    <definedName name="int_rate" localSheetId="41">#REF!</definedName>
    <definedName name="int_rate" localSheetId="42">#REF!</definedName>
    <definedName name="int_rate" localSheetId="43">#REF!</definedName>
    <definedName name="int_rate" localSheetId="44">#REF!</definedName>
    <definedName name="int_rate" localSheetId="21">#REF!</definedName>
    <definedName name="int_rate" localSheetId="22">#REF!</definedName>
    <definedName name="int_rate" localSheetId="23">#REF!</definedName>
    <definedName name="int_rate" localSheetId="26">#REF!</definedName>
    <definedName name="int_rate" localSheetId="27">#REF!</definedName>
    <definedName name="int_rate" localSheetId="48">#REF!</definedName>
    <definedName name="int_rate" localSheetId="1">#REF!</definedName>
    <definedName name="int_rate" localSheetId="18">#REF!</definedName>
    <definedName name="int_rate" localSheetId="5">#REF!</definedName>
    <definedName name="int_rate" localSheetId="11">#REF!</definedName>
    <definedName name="int_rate" localSheetId="8">#REF!</definedName>
    <definedName name="int_rate" localSheetId="2">#REF!</definedName>
    <definedName name="int_rate" localSheetId="13">#REF!</definedName>
    <definedName name="int_rate">#REF!</definedName>
    <definedName name="irrad_mean" localSheetId="19">#REF!</definedName>
    <definedName name="irrad_mean" localSheetId="29">#REF!</definedName>
    <definedName name="irrad_mean" localSheetId="30">#REF!</definedName>
    <definedName name="irrad_mean" localSheetId="31">#REF!</definedName>
    <definedName name="irrad_mean" localSheetId="33">#REF!</definedName>
    <definedName name="irrad_mean" localSheetId="36">#REF!</definedName>
    <definedName name="irrad_mean" localSheetId="37">#REF!</definedName>
    <definedName name="irrad_mean" localSheetId="38">#REF!</definedName>
    <definedName name="irrad_mean" localSheetId="39">#REF!</definedName>
    <definedName name="irrad_mean" localSheetId="41">#REF!</definedName>
    <definedName name="irrad_mean" localSheetId="42">#REF!</definedName>
    <definedName name="irrad_mean" localSheetId="43">#REF!</definedName>
    <definedName name="irrad_mean" localSheetId="44">#REF!</definedName>
    <definedName name="irrad_mean" localSheetId="21">#REF!</definedName>
    <definedName name="irrad_mean" localSheetId="22">#REF!</definedName>
    <definedName name="irrad_mean" localSheetId="23">#REF!</definedName>
    <definedName name="irrad_mean" localSheetId="26">#REF!</definedName>
    <definedName name="irrad_mean" localSheetId="27">#REF!</definedName>
    <definedName name="irrad_mean" localSheetId="48">#REF!</definedName>
    <definedName name="irrad_mean" localSheetId="1">#REF!</definedName>
    <definedName name="irrad_mean" localSheetId="18">#REF!</definedName>
    <definedName name="irrad_mean" localSheetId="5">#REF!</definedName>
    <definedName name="irrad_mean" localSheetId="11">#REF!</definedName>
    <definedName name="irrad_mean" localSheetId="8">#REF!</definedName>
    <definedName name="irrad_mean" localSheetId="2">#REF!</definedName>
    <definedName name="irrad_mean" localSheetId="13">#REF!</definedName>
    <definedName name="irrad_mean">#REF!</definedName>
    <definedName name="JOUR" localSheetId="19">#REF!</definedName>
    <definedName name="JOUR" localSheetId="29">#REF!</definedName>
    <definedName name="JOUR" localSheetId="30">#REF!</definedName>
    <definedName name="JOUR" localSheetId="31">#REF!</definedName>
    <definedName name="JOUR" localSheetId="37">#REF!</definedName>
    <definedName name="JOUR" localSheetId="38">#REF!</definedName>
    <definedName name="JOUR" localSheetId="39">#REF!</definedName>
    <definedName name="JOUR" localSheetId="43">#REF!</definedName>
    <definedName name="JOUR" localSheetId="44">#REF!</definedName>
    <definedName name="JOUR" localSheetId="21">#REF!</definedName>
    <definedName name="JOUR" localSheetId="26">#REF!</definedName>
    <definedName name="JOUR" localSheetId="1">#REF!</definedName>
    <definedName name="JOUR" localSheetId="18">#REF!</definedName>
    <definedName name="JOUR" localSheetId="5">#REF!</definedName>
    <definedName name="JOUR" localSheetId="2">#REF!</definedName>
    <definedName name="JOUR">#REF!</definedName>
    <definedName name="kWh_elec_good" localSheetId="19">#REF!</definedName>
    <definedName name="kWh_elec_good" localSheetId="29">#REF!</definedName>
    <definedName name="kWh_elec_good" localSheetId="30">#REF!</definedName>
    <definedName name="kWh_elec_good" localSheetId="31">#REF!</definedName>
    <definedName name="kWh_elec_good" localSheetId="33">#REF!</definedName>
    <definedName name="kWh_elec_good" localSheetId="36">#REF!</definedName>
    <definedName name="kWh_elec_good" localSheetId="37">#REF!</definedName>
    <definedName name="kWh_elec_good" localSheetId="38">#REF!</definedName>
    <definedName name="kWh_elec_good" localSheetId="39">#REF!</definedName>
    <definedName name="kWh_elec_good" localSheetId="41">#REF!</definedName>
    <definedName name="kWh_elec_good" localSheetId="42">#REF!</definedName>
    <definedName name="kWh_elec_good" localSheetId="43">#REF!</definedName>
    <definedName name="kWh_elec_good" localSheetId="44">#REF!</definedName>
    <definedName name="kWh_elec_good" localSheetId="21">#REF!</definedName>
    <definedName name="kWh_elec_good" localSheetId="22">#REF!</definedName>
    <definedName name="kWh_elec_good" localSheetId="23">#REF!</definedName>
    <definedName name="kWh_elec_good" localSheetId="26">#REF!</definedName>
    <definedName name="kWh_elec_good" localSheetId="27">#REF!</definedName>
    <definedName name="kWh_elec_good" localSheetId="48">#REF!</definedName>
    <definedName name="kWh_elec_good" localSheetId="1">#REF!</definedName>
    <definedName name="kWh_elec_good" localSheetId="18">#REF!</definedName>
    <definedName name="kWh_elec_good" localSheetId="5">#REF!</definedName>
    <definedName name="kWh_elec_good" localSheetId="11">#REF!</definedName>
    <definedName name="kWh_elec_good" localSheetId="8">#REF!</definedName>
    <definedName name="kWh_elec_good" localSheetId="2">#REF!</definedName>
    <definedName name="kWh_elec_good" localSheetId="13">#REF!</definedName>
    <definedName name="kWh_elec_good">#REF!</definedName>
    <definedName name="LDDCINV" localSheetId="19">#REF!</definedName>
    <definedName name="LDDCINV" localSheetId="29">#REF!</definedName>
    <definedName name="LDDCINV" localSheetId="30">#REF!</definedName>
    <definedName name="LDDCINV" localSheetId="31">#REF!</definedName>
    <definedName name="LDDCINV" localSheetId="37">#REF!</definedName>
    <definedName name="LDDCINV" localSheetId="38">#REF!</definedName>
    <definedName name="LDDCINV" localSheetId="39">#REF!</definedName>
    <definedName name="LDDCINV" localSheetId="43">#REF!</definedName>
    <definedName name="LDDCINV" localSheetId="44">#REF!</definedName>
    <definedName name="LDDCINV" localSheetId="21">#REF!</definedName>
    <definedName name="LDDCINV" localSheetId="26">#REF!</definedName>
    <definedName name="LDDCINV" localSheetId="1">#REF!</definedName>
    <definedName name="LDDCINV" localSheetId="18">#REF!</definedName>
    <definedName name="LDDCINV" localSheetId="5">#REF!</definedName>
    <definedName name="LDDCINV" localSheetId="2">#REF!</definedName>
    <definedName name="LDDCINV">#REF!</definedName>
    <definedName name="LON00">[1]earningsrawdata!$I$34</definedName>
    <definedName name="LONDON">'[1]TSL Table2a'!$U$9:$U$12</definedName>
    <definedName name="MEN">'[1]TSL Table2a'!$J$30</definedName>
    <definedName name="MENFT">'[1]TSL Table2a'!$J$10:$J$13</definedName>
    <definedName name="mode">[12]Main!$C$31:$C$38</definedName>
    <definedName name="ModelName">[14]QA_Index!$C$6</definedName>
    <definedName name="Month">'[15]Report Data'!$F$3:$F$14079</definedName>
    <definedName name="Months">[15]Report!$M$2:$M$16</definedName>
    <definedName name="MOREARN">[1]earningsrawdata!$D$18:$D$27</definedName>
    <definedName name="nnBb">'[16]Technical - compatibility'!$B$43</definedName>
    <definedName name="nnCc">'[16]Technical - compatibility'!$B$42</definedName>
    <definedName name="nnComp">'[16]Technical - compatibility'!$B$39</definedName>
    <definedName name="nnErr">'[16]Technical - compatibility'!$B$38</definedName>
    <definedName name="nnHelp">'[16]Technical - compatibility'!$B$44</definedName>
    <definedName name="nnInc">'[16]Technical - compatibility'!$B$37</definedName>
    <definedName name="nnQuery">'[16]Technical - compatibility'!$B$40</definedName>
    <definedName name="No">[7]Lookups!$D$5</definedName>
    <definedName name="OFF_PEAK">'[5]tsl table'!$AA$7:$AA$13</definedName>
    <definedName name="OFFPEAK">'[2]NSETRAF data'!$U$14:$U$24</definedName>
    <definedName name="oil_emiss_fac" localSheetId="19">#REF!</definedName>
    <definedName name="oil_emiss_fac" localSheetId="29">#REF!</definedName>
    <definedName name="oil_emiss_fac" localSheetId="30">#REF!</definedName>
    <definedName name="oil_emiss_fac" localSheetId="31">#REF!</definedName>
    <definedName name="oil_emiss_fac" localSheetId="33">#REF!</definedName>
    <definedName name="oil_emiss_fac" localSheetId="36">#REF!</definedName>
    <definedName name="oil_emiss_fac" localSheetId="37">#REF!</definedName>
    <definedName name="oil_emiss_fac" localSheetId="38">#REF!</definedName>
    <definedName name="oil_emiss_fac" localSheetId="39">#REF!</definedName>
    <definedName name="oil_emiss_fac" localSheetId="41">#REF!</definedName>
    <definedName name="oil_emiss_fac" localSheetId="42">#REF!</definedName>
    <definedName name="oil_emiss_fac" localSheetId="43">#REF!</definedName>
    <definedName name="oil_emiss_fac" localSheetId="44">#REF!</definedName>
    <definedName name="oil_emiss_fac" localSheetId="21">#REF!</definedName>
    <definedName name="oil_emiss_fac" localSheetId="22">#REF!</definedName>
    <definedName name="oil_emiss_fac" localSheetId="23">#REF!</definedName>
    <definedName name="oil_emiss_fac" localSheetId="26">#REF!</definedName>
    <definedName name="oil_emiss_fac" localSheetId="27">#REF!</definedName>
    <definedName name="oil_emiss_fac" localSheetId="48">#REF!</definedName>
    <definedName name="oil_emiss_fac" localSheetId="1">#REF!</definedName>
    <definedName name="oil_emiss_fac" localSheetId="18">#REF!</definedName>
    <definedName name="oil_emiss_fac" localSheetId="5">#REF!</definedName>
    <definedName name="oil_emiss_fac" localSheetId="11">#REF!</definedName>
    <definedName name="oil_emiss_fac" localSheetId="8">#REF!</definedName>
    <definedName name="oil_emiss_fac" localSheetId="2">#REF!</definedName>
    <definedName name="oil_emiss_fac" localSheetId="13">#REF!</definedName>
    <definedName name="oil_emiss_fac">#REF!</definedName>
    <definedName name="oilfactor" localSheetId="19">#REF!</definedName>
    <definedName name="oilfactor" localSheetId="29">#REF!</definedName>
    <definedName name="oilfactor" localSheetId="30">#REF!</definedName>
    <definedName name="oilfactor" localSheetId="31">#REF!</definedName>
    <definedName name="oilfactor" localSheetId="33">#REF!</definedName>
    <definedName name="oilfactor" localSheetId="36">#REF!</definedName>
    <definedName name="oilfactor" localSheetId="37">#REF!</definedName>
    <definedName name="oilfactor" localSheetId="38">#REF!</definedName>
    <definedName name="oilfactor" localSheetId="39">#REF!</definedName>
    <definedName name="oilfactor" localSheetId="41">#REF!</definedName>
    <definedName name="oilfactor" localSheetId="42">#REF!</definedName>
    <definedName name="oilfactor" localSheetId="43">#REF!</definedName>
    <definedName name="oilfactor" localSheetId="44">#REF!</definedName>
    <definedName name="oilfactor" localSheetId="21">#REF!</definedName>
    <definedName name="oilfactor" localSheetId="22">#REF!</definedName>
    <definedName name="oilfactor" localSheetId="23">#REF!</definedName>
    <definedName name="oilfactor" localSheetId="26">#REF!</definedName>
    <definedName name="oilfactor" localSheetId="27">#REF!</definedName>
    <definedName name="oilfactor" localSheetId="1">#REF!</definedName>
    <definedName name="oilfactor" localSheetId="18">#REF!</definedName>
    <definedName name="oilfactor" localSheetId="5">#REF!</definedName>
    <definedName name="oilfactor" localSheetId="2">#REF!</definedName>
    <definedName name="oilfactor">#REF!</definedName>
    <definedName name="oilrateincCCL" localSheetId="19">#REF!</definedName>
    <definedName name="oilrateincCCL" localSheetId="29">#REF!</definedName>
    <definedName name="oilrateincCCL" localSheetId="30">#REF!</definedName>
    <definedName name="oilrateincCCL" localSheetId="31">#REF!</definedName>
    <definedName name="oilrateincCCL" localSheetId="33">#REF!</definedName>
    <definedName name="oilrateincCCL" localSheetId="36">#REF!</definedName>
    <definedName name="oilrateincCCL" localSheetId="37">#REF!</definedName>
    <definedName name="oilrateincCCL" localSheetId="38">#REF!</definedName>
    <definedName name="oilrateincCCL" localSheetId="39">#REF!</definedName>
    <definedName name="oilrateincCCL" localSheetId="41">#REF!</definedName>
    <definedName name="oilrateincCCL" localSheetId="42">#REF!</definedName>
    <definedName name="oilrateincCCL" localSheetId="43">#REF!</definedName>
    <definedName name="oilrateincCCL" localSheetId="44">#REF!</definedName>
    <definedName name="oilrateincCCL" localSheetId="21">#REF!</definedName>
    <definedName name="oilrateincCCL" localSheetId="22">#REF!</definedName>
    <definedName name="oilrateincCCL" localSheetId="23">#REF!</definedName>
    <definedName name="oilrateincCCL" localSheetId="26">#REF!</definedName>
    <definedName name="oilrateincCCL" localSheetId="27">#REF!</definedName>
    <definedName name="oilrateincCCL" localSheetId="1">#REF!</definedName>
    <definedName name="oilrateincCCL" localSheetId="18">#REF!</definedName>
    <definedName name="oilrateincCCL" localSheetId="5">#REF!</definedName>
    <definedName name="oilrateincCCL" localSheetId="2">#REF!</definedName>
    <definedName name="oilrateincCCL">#REF!</definedName>
    <definedName name="P" localSheetId="19">#REF!</definedName>
    <definedName name="P" localSheetId="29">#REF!</definedName>
    <definedName name="P" localSheetId="30">#REF!</definedName>
    <definedName name="P" localSheetId="31">#REF!</definedName>
    <definedName name="P" localSheetId="33">#REF!</definedName>
    <definedName name="P" localSheetId="36">#REF!</definedName>
    <definedName name="P" localSheetId="37">#REF!</definedName>
    <definedName name="P" localSheetId="38">#REF!</definedName>
    <definedName name="P" localSheetId="39">#REF!</definedName>
    <definedName name="P" localSheetId="41">#REF!</definedName>
    <definedName name="P" localSheetId="42">#REF!</definedName>
    <definedName name="P" localSheetId="43">#REF!</definedName>
    <definedName name="P" localSheetId="44">#REF!</definedName>
    <definedName name="P" localSheetId="21">#REF!</definedName>
    <definedName name="P" localSheetId="22">#REF!</definedName>
    <definedName name="P" localSheetId="23">#REF!</definedName>
    <definedName name="P" localSheetId="26">#REF!</definedName>
    <definedName name="P" localSheetId="27">#REF!</definedName>
    <definedName name="P" localSheetId="48">#REF!</definedName>
    <definedName name="P" localSheetId="1">#REF!</definedName>
    <definedName name="P" localSheetId="18">#REF!</definedName>
    <definedName name="P" localSheetId="5">#REF!</definedName>
    <definedName name="P" localSheetId="11">#REF!</definedName>
    <definedName name="P" localSheetId="8">#REF!</definedName>
    <definedName name="P" localSheetId="2">#REF!</definedName>
    <definedName name="P" localSheetId="13">#REF!</definedName>
    <definedName name="P">#REF!</definedName>
    <definedName name="Pages">'[15]Report Data'!$M$3:$M$14079</definedName>
    <definedName name="PEAK">'[2]NSETRAF data'!$AD$14:$AD$24</definedName>
    <definedName name="Peakhour" localSheetId="19">#REF!</definedName>
    <definedName name="Peakhour" localSheetId="29">#REF!</definedName>
    <definedName name="Peakhour" localSheetId="30">#REF!</definedName>
    <definedName name="Peakhour" localSheetId="31">#REF!</definedName>
    <definedName name="Peakhour" localSheetId="37">#REF!</definedName>
    <definedName name="Peakhour" localSheetId="38">#REF!</definedName>
    <definedName name="Peakhour" localSheetId="39">#REF!</definedName>
    <definedName name="Peakhour" localSheetId="43">#REF!</definedName>
    <definedName name="Peakhour" localSheetId="44">#REF!</definedName>
    <definedName name="Peakhour" localSheetId="21">#REF!</definedName>
    <definedName name="Peakhour" localSheetId="26">#REF!</definedName>
    <definedName name="Peakhour" localSheetId="1">#REF!</definedName>
    <definedName name="Peakhour" localSheetId="18">#REF!</definedName>
    <definedName name="Peakhour" localSheetId="5">#REF!</definedName>
    <definedName name="Peakhour" localSheetId="2">#REF!</definedName>
    <definedName name="Peakhour">#REF!</definedName>
    <definedName name="perim" localSheetId="19">#REF!</definedName>
    <definedName name="perim" localSheetId="29">#REF!</definedName>
    <definedName name="perim" localSheetId="30">#REF!</definedName>
    <definedName name="perim" localSheetId="31">#REF!</definedName>
    <definedName name="perim" localSheetId="33">#REF!</definedName>
    <definedName name="perim" localSheetId="36">#REF!</definedName>
    <definedName name="perim" localSheetId="37">#REF!</definedName>
    <definedName name="perim" localSheetId="38">#REF!</definedName>
    <definedName name="perim" localSheetId="39">#REF!</definedName>
    <definedName name="perim" localSheetId="41">#REF!</definedName>
    <definedName name="perim" localSheetId="42">#REF!</definedName>
    <definedName name="perim" localSheetId="43">#REF!</definedName>
    <definedName name="perim" localSheetId="44">#REF!</definedName>
    <definedName name="perim" localSheetId="21">#REF!</definedName>
    <definedName name="perim" localSheetId="22">#REF!</definedName>
    <definedName name="perim" localSheetId="23">#REF!</definedName>
    <definedName name="perim" localSheetId="26">#REF!</definedName>
    <definedName name="perim" localSheetId="27">#REF!</definedName>
    <definedName name="perim" localSheetId="48">#REF!</definedName>
    <definedName name="perim" localSheetId="1">#REF!</definedName>
    <definedName name="perim" localSheetId="18">#REF!</definedName>
    <definedName name="perim" localSheetId="5">#REF!</definedName>
    <definedName name="perim" localSheetId="11">#REF!</definedName>
    <definedName name="perim" localSheetId="8">#REF!</definedName>
    <definedName name="perim" localSheetId="2">#REF!</definedName>
    <definedName name="perim" localSheetId="13">#REF!</definedName>
    <definedName name="perim">#REF!</definedName>
    <definedName name="petrol_emis_fac" localSheetId="19">#REF!</definedName>
    <definedName name="petrol_emis_fac" localSheetId="29">#REF!</definedName>
    <definedName name="petrol_emis_fac" localSheetId="30">#REF!</definedName>
    <definedName name="petrol_emis_fac" localSheetId="31">#REF!</definedName>
    <definedName name="petrol_emis_fac" localSheetId="33">#REF!</definedName>
    <definedName name="petrol_emis_fac" localSheetId="36">#REF!</definedName>
    <definedName name="petrol_emis_fac" localSheetId="37">#REF!</definedName>
    <definedName name="petrol_emis_fac" localSheetId="38">#REF!</definedName>
    <definedName name="petrol_emis_fac" localSheetId="39">#REF!</definedName>
    <definedName name="petrol_emis_fac" localSheetId="41">#REF!</definedName>
    <definedName name="petrol_emis_fac" localSheetId="42">#REF!</definedName>
    <definedName name="petrol_emis_fac" localSheetId="43">#REF!</definedName>
    <definedName name="petrol_emis_fac" localSheetId="44">#REF!</definedName>
    <definedName name="petrol_emis_fac" localSheetId="21">#REF!</definedName>
    <definedName name="petrol_emis_fac" localSheetId="22">#REF!</definedName>
    <definedName name="petrol_emis_fac" localSheetId="23">#REF!</definedName>
    <definedName name="petrol_emis_fac" localSheetId="26">#REF!</definedName>
    <definedName name="petrol_emis_fac" localSheetId="27">#REF!</definedName>
    <definedName name="petrol_emis_fac" localSheetId="48">#REF!</definedName>
    <definedName name="petrol_emis_fac" localSheetId="1">#REF!</definedName>
    <definedName name="petrol_emis_fac" localSheetId="18">#REF!</definedName>
    <definedName name="petrol_emis_fac" localSheetId="5">#REF!</definedName>
    <definedName name="petrol_emis_fac" localSheetId="11">#REF!</definedName>
    <definedName name="petrol_emis_fac" localSheetId="8">#REF!</definedName>
    <definedName name="petrol_emis_fac" localSheetId="2">#REF!</definedName>
    <definedName name="petrol_emis_fac" localSheetId="13">#REF!</definedName>
    <definedName name="petrol_emis_fac">#REF!</definedName>
    <definedName name="PJS">'[5]tsl table'!$J$7:$J$12</definedName>
    <definedName name="PKMS">'[2]NSETRAF data'!$H$14:$H$24</definedName>
    <definedName name="PKMS83INDEX">'[5]tsl table'!$Y$7:$Y$13</definedName>
    <definedName name="Port">'[15]Report Data'!$O$3:$O$14079</definedName>
    <definedName name="pounds" localSheetId="19">'[9]Detailed £ Benchmarks'!#REF!</definedName>
    <definedName name="pounds" localSheetId="29">'[9]Detailed £ Benchmarks'!#REF!</definedName>
    <definedName name="pounds" localSheetId="30">'[9]Detailed £ Benchmarks'!#REF!</definedName>
    <definedName name="pounds" localSheetId="31">'[9]Detailed £ Benchmarks'!#REF!</definedName>
    <definedName name="pounds" localSheetId="33">'[9]Detailed £ Benchmarks'!#REF!</definedName>
    <definedName name="pounds" localSheetId="36">'[9]Detailed £ Benchmarks'!#REF!</definedName>
    <definedName name="pounds" localSheetId="37">'[9]Detailed £ Benchmarks'!#REF!</definedName>
    <definedName name="pounds" localSheetId="38">'[9]Detailed £ Benchmarks'!#REF!</definedName>
    <definedName name="pounds" localSheetId="39">'[9]Detailed £ Benchmarks'!#REF!</definedName>
    <definedName name="pounds" localSheetId="41">'[9]Detailed £ Benchmarks'!#REF!</definedName>
    <definedName name="pounds" localSheetId="42">'[9]Detailed £ Benchmarks'!#REF!</definedName>
    <definedName name="pounds" localSheetId="43">'[9]Detailed £ Benchmarks'!#REF!</definedName>
    <definedName name="pounds" localSheetId="44">'[9]Detailed £ Benchmarks'!#REF!</definedName>
    <definedName name="pounds" localSheetId="21">'[9]Detailed £ Benchmarks'!#REF!</definedName>
    <definedName name="pounds" localSheetId="22">'[9]Detailed £ Benchmarks'!#REF!</definedName>
    <definedName name="pounds" localSheetId="23">'[9]Detailed £ Benchmarks'!#REF!</definedName>
    <definedName name="pounds" localSheetId="26">'[9]Detailed £ Benchmarks'!#REF!</definedName>
    <definedName name="pounds" localSheetId="27">'[9]Detailed £ Benchmarks'!#REF!</definedName>
    <definedName name="pounds" localSheetId="48">'[9]Detailed £ Benchmarks'!#REF!</definedName>
    <definedName name="pounds" localSheetId="1">'[9]Detailed £ Benchmarks'!#REF!</definedName>
    <definedName name="pounds" localSheetId="18">'[9]Detailed £ Benchmarks'!#REF!</definedName>
    <definedName name="pounds" localSheetId="5">'[9]Detailed £ Benchmarks'!#REF!</definedName>
    <definedName name="pounds" localSheetId="11">'[9]Detailed £ Benchmarks'!#REF!</definedName>
    <definedName name="pounds" localSheetId="8">'[9]Detailed £ Benchmarks'!#REF!</definedName>
    <definedName name="pounds" localSheetId="2">'[9]Detailed £ Benchmarks'!#REF!</definedName>
    <definedName name="pounds" localSheetId="13">'[9]Detailed £ Benchmarks'!#REF!</definedName>
    <definedName name="pounds">'[9]Detailed £ Benchmarks'!#REF!</definedName>
    <definedName name="_xlnm.Print_Area">'[5]tsl table'!$A$1:$T$59</definedName>
    <definedName name="Print_Area_MI">'[1]TSL Table2a'!$A$1:$Q$28</definedName>
    <definedName name="PW">"gr2020"</definedName>
    <definedName name="REAL84ON">[2]NSEFARES!$E$55:$E$62</definedName>
    <definedName name="REC">#N/A</definedName>
    <definedName name="RECS" localSheetId="19">#REF!</definedName>
    <definedName name="RECS" localSheetId="29">#REF!</definedName>
    <definedName name="RECS" localSheetId="30">#REF!</definedName>
    <definedName name="RECS" localSheetId="31">#REF!</definedName>
    <definedName name="RECS" localSheetId="37">#REF!</definedName>
    <definedName name="RECS" localSheetId="38">#REF!</definedName>
    <definedName name="RECS" localSheetId="39">#REF!</definedName>
    <definedName name="RECS" localSheetId="43">#REF!</definedName>
    <definedName name="RECS" localSheetId="44">#REF!</definedName>
    <definedName name="RECS" localSheetId="21">#REF!</definedName>
    <definedName name="RECS" localSheetId="26">#REF!</definedName>
    <definedName name="RECS" localSheetId="1">#REF!</definedName>
    <definedName name="RECS" localSheetId="18">#REF!</definedName>
    <definedName name="RECS" localSheetId="5">#REF!</definedName>
    <definedName name="RECS" localSheetId="2">#REF!</definedName>
    <definedName name="RECS">#REF!</definedName>
    <definedName name="recyclingm2" localSheetId="19">#REF!</definedName>
    <definedName name="recyclingm2" localSheetId="29">#REF!</definedName>
    <definedName name="recyclingm2" localSheetId="30">#REF!</definedName>
    <definedName name="recyclingm2" localSheetId="31">#REF!</definedName>
    <definedName name="recyclingm2" localSheetId="33">#REF!</definedName>
    <definedName name="recyclingm2" localSheetId="36">#REF!</definedName>
    <definedName name="recyclingm2" localSheetId="37">#REF!</definedName>
    <definedName name="recyclingm2" localSheetId="38">#REF!</definedName>
    <definedName name="recyclingm2" localSheetId="39">#REF!</definedName>
    <definedName name="recyclingm2" localSheetId="41">#REF!</definedName>
    <definedName name="recyclingm2" localSheetId="42">#REF!</definedName>
    <definedName name="recyclingm2" localSheetId="43">#REF!</definedName>
    <definedName name="recyclingm2" localSheetId="44">#REF!</definedName>
    <definedName name="recyclingm2" localSheetId="21">#REF!</definedName>
    <definedName name="recyclingm2" localSheetId="22">#REF!</definedName>
    <definedName name="recyclingm2" localSheetId="23">#REF!</definedName>
    <definedName name="recyclingm2" localSheetId="26">#REF!</definedName>
    <definedName name="recyclingm2" localSheetId="27">#REF!</definedName>
    <definedName name="recyclingm2" localSheetId="48">#REF!</definedName>
    <definedName name="recyclingm2" localSheetId="1">#REF!</definedName>
    <definedName name="recyclingm2" localSheetId="18">#REF!</definedName>
    <definedName name="recyclingm2" localSheetId="5">#REF!</definedName>
    <definedName name="recyclingm2" localSheetId="11">#REF!</definedName>
    <definedName name="recyclingm2" localSheetId="8">#REF!</definedName>
    <definedName name="recyclingm2" localSheetId="2">#REF!</definedName>
    <definedName name="recyclingm2" localSheetId="13">#REF!</definedName>
    <definedName name="recyclingm2">#REF!</definedName>
    <definedName name="RPI">#N/A</definedName>
    <definedName name="s_char_elec" localSheetId="19">[9]NPIs!#REF!</definedName>
    <definedName name="s_char_elec" localSheetId="29">[9]NPIs!#REF!</definedName>
    <definedName name="s_char_elec" localSheetId="30">[9]NPIs!#REF!</definedName>
    <definedName name="s_char_elec" localSheetId="31">[9]NPIs!#REF!</definedName>
    <definedName name="s_char_elec" localSheetId="33">[9]NPIs!#REF!</definedName>
    <definedName name="s_char_elec" localSheetId="36">[9]NPIs!#REF!</definedName>
    <definedName name="s_char_elec" localSheetId="37">[9]NPIs!#REF!</definedName>
    <definedName name="s_char_elec" localSheetId="38">[9]NPIs!#REF!</definedName>
    <definedName name="s_char_elec" localSheetId="39">[9]NPIs!#REF!</definedName>
    <definedName name="s_char_elec" localSheetId="41">[9]NPIs!#REF!</definedName>
    <definedName name="s_char_elec" localSheetId="42">[9]NPIs!#REF!</definedName>
    <definedName name="s_char_elec" localSheetId="43">[9]NPIs!#REF!</definedName>
    <definedName name="s_char_elec" localSheetId="44">[9]NPIs!#REF!</definedName>
    <definedName name="s_char_elec" localSheetId="21">[9]NPIs!#REF!</definedName>
    <definedName name="s_char_elec" localSheetId="22">[9]NPIs!#REF!</definedName>
    <definedName name="s_char_elec" localSheetId="23">[9]NPIs!#REF!</definedName>
    <definedName name="s_char_elec" localSheetId="26">[9]NPIs!#REF!</definedName>
    <definedName name="s_char_elec" localSheetId="27">[9]NPIs!#REF!</definedName>
    <definedName name="s_char_elec" localSheetId="48">[9]NPIs!#REF!</definedName>
    <definedName name="s_char_elec" localSheetId="1">[9]NPIs!#REF!</definedName>
    <definedName name="s_char_elec" localSheetId="18">[9]NPIs!#REF!</definedName>
    <definedName name="s_char_elec" localSheetId="5">[9]NPIs!#REF!</definedName>
    <definedName name="s_char_elec" localSheetId="11">[9]NPIs!#REF!</definedName>
    <definedName name="s_char_elec" localSheetId="8">[9]NPIs!#REF!</definedName>
    <definedName name="s_char_elec" localSheetId="2">[9]NPIs!#REF!</definedName>
    <definedName name="s_char_elec" localSheetId="13">[9]NPIs!#REF!</definedName>
    <definedName name="s_char_elec">[9]NPIs!#REF!</definedName>
    <definedName name="s_charge_elec" localSheetId="19">[9]NPIs!#REF!</definedName>
    <definedName name="s_charge_elec" localSheetId="29">[9]NPIs!#REF!</definedName>
    <definedName name="s_charge_elec" localSheetId="30">[9]NPIs!#REF!</definedName>
    <definedName name="s_charge_elec" localSheetId="31">[9]NPIs!#REF!</definedName>
    <definedName name="s_charge_elec" localSheetId="33">[9]NPIs!#REF!</definedName>
    <definedName name="s_charge_elec" localSheetId="36">[9]NPIs!#REF!</definedName>
    <definedName name="s_charge_elec" localSheetId="37">[9]NPIs!#REF!</definedName>
    <definedName name="s_charge_elec" localSheetId="38">[9]NPIs!#REF!</definedName>
    <definedName name="s_charge_elec" localSheetId="39">[9]NPIs!#REF!</definedName>
    <definedName name="s_charge_elec" localSheetId="41">[9]NPIs!#REF!</definedName>
    <definedName name="s_charge_elec" localSheetId="42">[9]NPIs!#REF!</definedName>
    <definedName name="s_charge_elec" localSheetId="43">[9]NPIs!#REF!</definedName>
    <definedName name="s_charge_elec" localSheetId="44">[9]NPIs!#REF!</definedName>
    <definedName name="s_charge_elec" localSheetId="21">[9]NPIs!#REF!</definedName>
    <definedName name="s_charge_elec" localSheetId="22">[9]NPIs!#REF!</definedName>
    <definedName name="s_charge_elec" localSheetId="23">[9]NPIs!#REF!</definedName>
    <definedName name="s_charge_elec" localSheetId="26">[9]NPIs!#REF!</definedName>
    <definedName name="s_charge_elec" localSheetId="27">[9]NPIs!#REF!</definedName>
    <definedName name="s_charge_elec" localSheetId="48">[9]NPIs!#REF!</definedName>
    <definedName name="s_charge_elec" localSheetId="1">[9]NPIs!#REF!</definedName>
    <definedName name="s_charge_elec" localSheetId="18">[9]NPIs!#REF!</definedName>
    <definedName name="s_charge_elec" localSheetId="5">[9]NPIs!#REF!</definedName>
    <definedName name="s_charge_elec" localSheetId="11">[9]NPIs!#REF!</definedName>
    <definedName name="s_charge_elec" localSheetId="8">[9]NPIs!#REF!</definedName>
    <definedName name="s_charge_elec" localSheetId="2">[9]NPIs!#REF!</definedName>
    <definedName name="s_charge_elec" localSheetId="13">[9]NPIs!#REF!</definedName>
    <definedName name="s_charge_elec">[9]NPIs!#REF!</definedName>
    <definedName name="s_charge_gas" localSheetId="19">[9]NPIs!#REF!</definedName>
    <definedName name="s_charge_gas" localSheetId="29">[9]NPIs!#REF!</definedName>
    <definedName name="s_charge_gas" localSheetId="30">[9]NPIs!#REF!</definedName>
    <definedName name="s_charge_gas" localSheetId="31">[9]NPIs!#REF!</definedName>
    <definedName name="s_charge_gas" localSheetId="33">[9]NPIs!#REF!</definedName>
    <definedName name="s_charge_gas" localSheetId="36">[9]NPIs!#REF!</definedName>
    <definedName name="s_charge_gas" localSheetId="37">[9]NPIs!#REF!</definedName>
    <definedName name="s_charge_gas" localSheetId="38">[9]NPIs!#REF!</definedName>
    <definedName name="s_charge_gas" localSheetId="39">[9]NPIs!#REF!</definedName>
    <definedName name="s_charge_gas" localSheetId="41">[9]NPIs!#REF!</definedName>
    <definedName name="s_charge_gas" localSheetId="42">[9]NPIs!#REF!</definedName>
    <definedName name="s_charge_gas" localSheetId="43">[9]NPIs!#REF!</definedName>
    <definedName name="s_charge_gas" localSheetId="44">[9]NPIs!#REF!</definedName>
    <definedName name="s_charge_gas" localSheetId="21">[9]NPIs!#REF!</definedName>
    <definedName name="s_charge_gas" localSheetId="22">[9]NPIs!#REF!</definedName>
    <definedName name="s_charge_gas" localSheetId="23">[9]NPIs!#REF!</definedName>
    <definedName name="s_charge_gas" localSheetId="26">[9]NPIs!#REF!</definedName>
    <definedName name="s_charge_gas" localSheetId="27">[9]NPIs!#REF!</definedName>
    <definedName name="s_charge_gas" localSheetId="48">[9]NPIs!#REF!</definedName>
    <definedName name="s_charge_gas" localSheetId="1">[9]NPIs!#REF!</definedName>
    <definedName name="s_charge_gas" localSheetId="18">[9]NPIs!#REF!</definedName>
    <definedName name="s_charge_gas" localSheetId="5">[9]NPIs!#REF!</definedName>
    <definedName name="s_charge_gas" localSheetId="11">[9]NPIs!#REF!</definedName>
    <definedName name="s_charge_gas" localSheetId="8">[9]NPIs!#REF!</definedName>
    <definedName name="s_charge_gas" localSheetId="2">[9]NPIs!#REF!</definedName>
    <definedName name="s_charge_gas" localSheetId="13">[9]NPIs!#REF!</definedName>
    <definedName name="s_charge_gas">[9]NPIs!#REF!</definedName>
    <definedName name="sc_elec" localSheetId="19">#REF!</definedName>
    <definedName name="sc_elec" localSheetId="29">#REF!</definedName>
    <definedName name="sc_elec" localSheetId="30">#REF!</definedName>
    <definedName name="sc_elec" localSheetId="31">#REF!</definedName>
    <definedName name="sc_elec" localSheetId="33">#REF!</definedName>
    <definedName name="sc_elec" localSheetId="36">#REF!</definedName>
    <definedName name="sc_elec" localSheetId="37">#REF!</definedName>
    <definedName name="sc_elec" localSheetId="38">#REF!</definedName>
    <definedName name="sc_elec" localSheetId="39">#REF!</definedName>
    <definedName name="sc_elec" localSheetId="41">#REF!</definedName>
    <definedName name="sc_elec" localSheetId="42">#REF!</definedName>
    <definedName name="sc_elec" localSheetId="43">#REF!</definedName>
    <definedName name="sc_elec" localSheetId="44">#REF!</definedName>
    <definedName name="sc_elec" localSheetId="21">#REF!</definedName>
    <definedName name="sc_elec" localSheetId="22">#REF!</definedName>
    <definedName name="sc_elec" localSheetId="23">#REF!</definedName>
    <definedName name="sc_elec" localSheetId="26">#REF!</definedName>
    <definedName name="sc_elec" localSheetId="27">#REF!</definedName>
    <definedName name="sc_elec" localSheetId="48">#REF!</definedName>
    <definedName name="sc_elec" localSheetId="1">#REF!</definedName>
    <definedName name="sc_elec" localSheetId="18">#REF!</definedName>
    <definedName name="sc_elec" localSheetId="5">#REF!</definedName>
    <definedName name="sc_elec" localSheetId="11">#REF!</definedName>
    <definedName name="sc_elec" localSheetId="8">#REF!</definedName>
    <definedName name="sc_elec" localSheetId="2">#REF!</definedName>
    <definedName name="sc_elec" localSheetId="13">#REF!</definedName>
    <definedName name="sc_elec">#REF!</definedName>
    <definedName name="sc_gas" localSheetId="19">#REF!</definedName>
    <definedName name="sc_gas" localSheetId="29">#REF!</definedName>
    <definedName name="sc_gas" localSheetId="30">#REF!</definedName>
    <definedName name="sc_gas" localSheetId="31">#REF!</definedName>
    <definedName name="sc_gas" localSheetId="33">#REF!</definedName>
    <definedName name="sc_gas" localSheetId="36">#REF!</definedName>
    <definedName name="sc_gas" localSheetId="37">#REF!</definedName>
    <definedName name="sc_gas" localSheetId="38">#REF!</definedName>
    <definedName name="sc_gas" localSheetId="39">#REF!</definedName>
    <definedName name="sc_gas" localSheetId="41">#REF!</definedName>
    <definedName name="sc_gas" localSheetId="42">#REF!</definedName>
    <definedName name="sc_gas" localSheetId="43">#REF!</definedName>
    <definedName name="sc_gas" localSheetId="44">#REF!</definedName>
    <definedName name="sc_gas" localSheetId="21">#REF!</definedName>
    <definedName name="sc_gas" localSheetId="22">#REF!</definedName>
    <definedName name="sc_gas" localSheetId="23">#REF!</definedName>
    <definedName name="sc_gas" localSheetId="26">#REF!</definedName>
    <definedName name="sc_gas" localSheetId="27">#REF!</definedName>
    <definedName name="sc_gas" localSheetId="48">#REF!</definedName>
    <definedName name="sc_gas" localSheetId="1">#REF!</definedName>
    <definedName name="sc_gas" localSheetId="18">#REF!</definedName>
    <definedName name="sc_gas" localSheetId="5">#REF!</definedName>
    <definedName name="sc_gas" localSheetId="11">#REF!</definedName>
    <definedName name="sc_gas" localSheetId="8">#REF!</definedName>
    <definedName name="sc_gas" localSheetId="2">#REF!</definedName>
    <definedName name="sc_gas" localSheetId="13">#REF!</definedName>
    <definedName name="sc_gas">#REF!</definedName>
    <definedName name="SEAS">'[2]NSETRAF data'!$F$14:$F$24</definedName>
    <definedName name="sic" localSheetId="19">#REF!</definedName>
    <definedName name="sic" localSheetId="29">#REF!</definedName>
    <definedName name="sic" localSheetId="30">#REF!</definedName>
    <definedName name="sic" localSheetId="31">#REF!</definedName>
    <definedName name="sic" localSheetId="33">#REF!</definedName>
    <definedName name="sic" localSheetId="36">#REF!</definedName>
    <definedName name="sic" localSheetId="37">#REF!</definedName>
    <definedName name="sic" localSheetId="38">#REF!</definedName>
    <definedName name="sic" localSheetId="39">#REF!</definedName>
    <definedName name="sic" localSheetId="41">#REF!</definedName>
    <definedName name="sic" localSheetId="42">#REF!</definedName>
    <definedName name="sic" localSheetId="43">#REF!</definedName>
    <definedName name="sic" localSheetId="44">#REF!</definedName>
    <definedName name="sic" localSheetId="21">#REF!</definedName>
    <definedName name="sic" localSheetId="22">#REF!</definedName>
    <definedName name="sic" localSheetId="23">#REF!</definedName>
    <definedName name="sic" localSheetId="26">#REF!</definedName>
    <definedName name="sic" localSheetId="27">#REF!</definedName>
    <definedName name="sic" localSheetId="48">#REF!</definedName>
    <definedName name="sic" localSheetId="1">#REF!</definedName>
    <definedName name="sic" localSheetId="18">#REF!</definedName>
    <definedName name="sic" localSheetId="5">#REF!</definedName>
    <definedName name="sic" localSheetId="11">#REF!</definedName>
    <definedName name="sic" localSheetId="8">#REF!</definedName>
    <definedName name="sic" localSheetId="2">#REF!</definedName>
    <definedName name="sic" localSheetId="13">#REF!</definedName>
    <definedName name="sic">#REF!</definedName>
    <definedName name="Sic_type" localSheetId="19">#REF!</definedName>
    <definedName name="Sic_type" localSheetId="29">#REF!</definedName>
    <definedName name="Sic_type" localSheetId="30">#REF!</definedName>
    <definedName name="Sic_type" localSheetId="31">#REF!</definedName>
    <definedName name="Sic_type" localSheetId="33">#REF!</definedName>
    <definedName name="Sic_type" localSheetId="36">#REF!</definedName>
    <definedName name="Sic_type" localSheetId="37">#REF!</definedName>
    <definedName name="Sic_type" localSheetId="38">#REF!</definedName>
    <definedName name="Sic_type" localSheetId="39">#REF!</definedName>
    <definedName name="Sic_type" localSheetId="41">#REF!</definedName>
    <definedName name="Sic_type" localSheetId="42">#REF!</definedName>
    <definedName name="Sic_type" localSheetId="43">#REF!</definedName>
    <definedName name="Sic_type" localSheetId="44">#REF!</definedName>
    <definedName name="Sic_type" localSheetId="21">#REF!</definedName>
    <definedName name="Sic_type" localSheetId="22">#REF!</definedName>
    <definedName name="Sic_type" localSheetId="23">#REF!</definedName>
    <definedName name="Sic_type" localSheetId="26">#REF!</definedName>
    <definedName name="Sic_type" localSheetId="27">#REF!</definedName>
    <definedName name="Sic_type" localSheetId="48">#REF!</definedName>
    <definedName name="Sic_type" localSheetId="1">#REF!</definedName>
    <definedName name="Sic_type" localSheetId="18">#REF!</definedName>
    <definedName name="Sic_type" localSheetId="5">#REF!</definedName>
    <definedName name="Sic_type" localSheetId="11">#REF!</definedName>
    <definedName name="Sic_type" localSheetId="8">#REF!</definedName>
    <definedName name="Sic_type" localSheetId="2">#REF!</definedName>
    <definedName name="Sic_type" localSheetId="13">#REF!</definedName>
    <definedName name="Sic_type">#REF!</definedName>
    <definedName name="sol_gain_fac" localSheetId="19">#REF!</definedName>
    <definedName name="sol_gain_fac" localSheetId="29">#REF!</definedName>
    <definedName name="sol_gain_fac" localSheetId="30">#REF!</definedName>
    <definedName name="sol_gain_fac" localSheetId="31">#REF!</definedName>
    <definedName name="sol_gain_fac" localSheetId="33">#REF!</definedName>
    <definedName name="sol_gain_fac" localSheetId="36">#REF!</definedName>
    <definedName name="sol_gain_fac" localSheetId="37">#REF!</definedName>
    <definedName name="sol_gain_fac" localSheetId="38">#REF!</definedName>
    <definedName name="sol_gain_fac" localSheetId="39">#REF!</definedName>
    <definedName name="sol_gain_fac" localSheetId="41">#REF!</definedName>
    <definedName name="sol_gain_fac" localSheetId="42">#REF!</definedName>
    <definedName name="sol_gain_fac" localSheetId="43">#REF!</definedName>
    <definedName name="sol_gain_fac" localSheetId="44">#REF!</definedName>
    <definedName name="sol_gain_fac" localSheetId="21">#REF!</definedName>
    <definedName name="sol_gain_fac" localSheetId="22">#REF!</definedName>
    <definedName name="sol_gain_fac" localSheetId="23">#REF!</definedName>
    <definedName name="sol_gain_fac" localSheetId="26">#REF!</definedName>
    <definedName name="sol_gain_fac" localSheetId="27">#REF!</definedName>
    <definedName name="sol_gain_fac" localSheetId="48">#REF!</definedName>
    <definedName name="sol_gain_fac" localSheetId="1">#REF!</definedName>
    <definedName name="sol_gain_fac" localSheetId="18">#REF!</definedName>
    <definedName name="sol_gain_fac" localSheetId="5">#REF!</definedName>
    <definedName name="sol_gain_fac" localSheetId="11">#REF!</definedName>
    <definedName name="sol_gain_fac" localSheetId="8">#REF!</definedName>
    <definedName name="sol_gain_fac" localSheetId="2">#REF!</definedName>
    <definedName name="sol_gain_fac" localSheetId="13">#REF!</definedName>
    <definedName name="sol_gain_fac">#REF!</definedName>
    <definedName name="solarhotwaterfuel">[7]Lookups!$D$29:$D$30</definedName>
    <definedName name="solarhotwatertype">[7]Lookups!$D$23:$D$24</definedName>
    <definedName name="Status_Overall">[14]Lookups!$D$7:$D$18</definedName>
    <definedName name="storeys" localSheetId="19">#REF!</definedName>
    <definedName name="storeys" localSheetId="29">#REF!</definedName>
    <definedName name="storeys" localSheetId="30">#REF!</definedName>
    <definedName name="storeys" localSheetId="31">#REF!</definedName>
    <definedName name="storeys" localSheetId="33">#REF!</definedName>
    <definedName name="storeys" localSheetId="36">#REF!</definedName>
    <definedName name="storeys" localSheetId="37">#REF!</definedName>
    <definedName name="storeys" localSheetId="38">#REF!</definedName>
    <definedName name="storeys" localSheetId="39">#REF!</definedName>
    <definedName name="storeys" localSheetId="41">#REF!</definedName>
    <definedName name="storeys" localSheetId="42">#REF!</definedName>
    <definedName name="storeys" localSheetId="43">#REF!</definedName>
    <definedName name="storeys" localSheetId="44">#REF!</definedName>
    <definedName name="storeys" localSheetId="21">#REF!</definedName>
    <definedName name="storeys" localSheetId="22">#REF!</definedName>
    <definedName name="storeys" localSheetId="23">#REF!</definedName>
    <definedName name="storeys" localSheetId="26">#REF!</definedName>
    <definedName name="storeys" localSheetId="27">#REF!</definedName>
    <definedName name="storeys" localSheetId="48">#REF!</definedName>
    <definedName name="storeys" localSheetId="1">#REF!</definedName>
    <definedName name="storeys" localSheetId="18">#REF!</definedName>
    <definedName name="storeys" localSheetId="5">#REF!</definedName>
    <definedName name="storeys" localSheetId="11">#REF!</definedName>
    <definedName name="storeys" localSheetId="8">#REF!</definedName>
    <definedName name="storeys" localSheetId="2">#REF!</definedName>
    <definedName name="storeys" localSheetId="13">#REF!</definedName>
    <definedName name="storeys">#REF!</definedName>
    <definedName name="t_Business_travel_air">'Business travel- air'!$B$21:$M$36</definedName>
    <definedName name="t_Business_travel_land">'Business travel- land'!$B$23:$AJ$90</definedName>
    <definedName name="t_Material_use">'Material use factors'!$B$20:$H$85</definedName>
    <definedName name="t_Passenger_vehicles">'Passenger vehicles'!$B$24:$AJ$66</definedName>
    <definedName name="t_UK_electricity">'UK electricity main'!$F$23:$I$23</definedName>
    <definedName name="t_UK_electricity_EVs">'UK electricity for EVs'!$B$24:$L$71</definedName>
    <definedName name="t_UK_TD_EVs">'UK electricity T&amp;D for EVs'!$B$22:$L$69</definedName>
    <definedName name="t_Waste_disposal">'Waste disposal factors'!$B$19:$K$86</definedName>
    <definedName name="t_Water_supply">'Water supply'!$B$17:$E$19</definedName>
    <definedName name="t_Water_treatment">'Water treatment'!$B$16:$E$18</definedName>
    <definedName name="t_WTT_business_travel_air">'WTT- business travel- air'!$B$18:$G$33</definedName>
    <definedName name="TABA">#N/A</definedName>
    <definedName name="TABB">#N/A</definedName>
    <definedName name="TABC">#N/A</definedName>
    <definedName name="Team">[14]Lookups!$B$7:$B$18</definedName>
    <definedName name="TKMS">'[5]tsl table'!$F$7:$F$12</definedName>
    <definedName name="TKMS83INDEX">'[5]tsl table'!$X$7:$X$13</definedName>
    <definedName name="tot_casual" localSheetId="19">#REF!</definedName>
    <definedName name="tot_casual" localSheetId="29">#REF!</definedName>
    <definedName name="tot_casual" localSheetId="30">#REF!</definedName>
    <definedName name="tot_casual" localSheetId="31">#REF!</definedName>
    <definedName name="tot_casual" localSheetId="33">#REF!</definedName>
    <definedName name="tot_casual" localSheetId="36">#REF!</definedName>
    <definedName name="tot_casual" localSheetId="37">#REF!</definedName>
    <definedName name="tot_casual" localSheetId="38">#REF!</definedName>
    <definedName name="tot_casual" localSheetId="39">#REF!</definedName>
    <definedName name="tot_casual" localSheetId="41">#REF!</definedName>
    <definedName name="tot_casual" localSheetId="42">#REF!</definedName>
    <definedName name="tot_casual" localSheetId="43">#REF!</definedName>
    <definedName name="tot_casual" localSheetId="44">#REF!</definedName>
    <definedName name="tot_casual" localSheetId="21">#REF!</definedName>
    <definedName name="tot_casual" localSheetId="22">#REF!</definedName>
    <definedName name="tot_casual" localSheetId="23">#REF!</definedName>
    <definedName name="tot_casual" localSheetId="26">#REF!</definedName>
    <definedName name="tot_casual" localSheetId="27">#REF!</definedName>
    <definedName name="tot_casual" localSheetId="48">#REF!</definedName>
    <definedName name="tot_casual" localSheetId="1">#REF!</definedName>
    <definedName name="tot_casual" localSheetId="18">#REF!</definedName>
    <definedName name="tot_casual" localSheetId="5">#REF!</definedName>
    <definedName name="tot_casual" localSheetId="11">#REF!</definedName>
    <definedName name="tot_casual" localSheetId="8">#REF!</definedName>
    <definedName name="tot_casual" localSheetId="2">#REF!</definedName>
    <definedName name="tot_casual" localSheetId="13">#REF!</definedName>
    <definedName name="tot_casual">#REF!</definedName>
    <definedName name="total" localSheetId="19">#REF!</definedName>
    <definedName name="total" localSheetId="29">#REF!</definedName>
    <definedName name="total" localSheetId="30">#REF!</definedName>
    <definedName name="total" localSheetId="31">#REF!</definedName>
    <definedName name="total" localSheetId="33">#REF!</definedName>
    <definedName name="total" localSheetId="36">#REF!</definedName>
    <definedName name="total" localSheetId="37">#REF!</definedName>
    <definedName name="total" localSheetId="38">#REF!</definedName>
    <definedName name="total" localSheetId="39">#REF!</definedName>
    <definedName name="total" localSheetId="41">#REF!</definedName>
    <definedName name="total" localSheetId="42">#REF!</definedName>
    <definedName name="total" localSheetId="43">#REF!</definedName>
    <definedName name="total" localSheetId="44">#REF!</definedName>
    <definedName name="total" localSheetId="21">#REF!</definedName>
    <definedName name="total" localSheetId="22">#REF!</definedName>
    <definedName name="total" localSheetId="23">#REF!</definedName>
    <definedName name="total" localSheetId="26">#REF!</definedName>
    <definedName name="total" localSheetId="27">#REF!</definedName>
    <definedName name="total" localSheetId="48">#REF!</definedName>
    <definedName name="total" localSheetId="1">#REF!</definedName>
    <definedName name="total" localSheetId="18">#REF!</definedName>
    <definedName name="total" localSheetId="5">#REF!</definedName>
    <definedName name="total" localSheetId="11">#REF!</definedName>
    <definedName name="total" localSheetId="8">#REF!</definedName>
    <definedName name="total" localSheetId="2">#REF!</definedName>
    <definedName name="total" localSheetId="13">#REF!</definedName>
    <definedName name="total">#REF!</definedName>
    <definedName name="train_EF" localSheetId="19">'[6]BAU - Footprint'!#REF!</definedName>
    <definedName name="train_EF" localSheetId="29">'[6]BAU - Footprint'!#REF!</definedName>
    <definedName name="train_EF" localSheetId="30">'[6]BAU - Footprint'!#REF!</definedName>
    <definedName name="train_EF" localSheetId="31">'[6]BAU - Footprint'!#REF!</definedName>
    <definedName name="train_EF" localSheetId="33">'[6]BAU - Footprint'!#REF!</definedName>
    <definedName name="train_EF" localSheetId="36">'[6]BAU - Footprint'!#REF!</definedName>
    <definedName name="train_EF" localSheetId="37">'[6]BAU - Footprint'!#REF!</definedName>
    <definedName name="train_EF" localSheetId="38">'[6]BAU - Footprint'!#REF!</definedName>
    <definedName name="train_EF" localSheetId="39">'[6]BAU - Footprint'!#REF!</definedName>
    <definedName name="train_EF" localSheetId="41">'[6]BAU - Footprint'!#REF!</definedName>
    <definedName name="train_EF" localSheetId="42">'[6]BAU - Footprint'!#REF!</definedName>
    <definedName name="train_EF" localSheetId="43">'[6]BAU - Footprint'!#REF!</definedName>
    <definedName name="train_EF" localSheetId="44">'[6]BAU - Footprint'!#REF!</definedName>
    <definedName name="train_EF" localSheetId="21">'[6]BAU - Footprint'!#REF!</definedName>
    <definedName name="train_EF" localSheetId="22">'[6]BAU - Footprint'!#REF!</definedName>
    <definedName name="train_EF" localSheetId="23">'[6]BAU - Footprint'!#REF!</definedName>
    <definedName name="train_EF" localSheetId="26">'[6]BAU - Footprint'!#REF!</definedName>
    <definedName name="train_EF" localSheetId="27">'[6]BAU - Footprint'!#REF!</definedName>
    <definedName name="train_EF" localSheetId="1">'[6]BAU - Footprint'!#REF!</definedName>
    <definedName name="train_EF" localSheetId="18">'[6]BAU - Footprint'!#REF!</definedName>
    <definedName name="train_EF" localSheetId="5">'[6]BAU - Footprint'!#REF!</definedName>
    <definedName name="train_EF" localSheetId="11">'[6]BAU - Footprint'!#REF!</definedName>
    <definedName name="train_EF" localSheetId="8">'[6]BAU - Footprint'!#REF!</definedName>
    <definedName name="train_EF" localSheetId="2">'[6]BAU - Footprint'!#REF!</definedName>
    <definedName name="train_EF" localSheetId="13">'[6]BAU - Footprint'!#REF!</definedName>
    <definedName name="train_EF">'[6]BAU - Footprint'!#REF!</definedName>
    <definedName name="TRAINKMS" localSheetId="19">#REF!</definedName>
    <definedName name="TRAINKMS" localSheetId="29">#REF!</definedName>
    <definedName name="TRAINKMS" localSheetId="30">#REF!</definedName>
    <definedName name="TRAINKMS" localSheetId="31">#REF!</definedName>
    <definedName name="TRAINKMS" localSheetId="37">#REF!</definedName>
    <definedName name="TRAINKMS" localSheetId="38">#REF!</definedName>
    <definedName name="TRAINKMS" localSheetId="39">#REF!</definedName>
    <definedName name="TRAINKMS" localSheetId="43">#REF!</definedName>
    <definedName name="TRAINKMS" localSheetId="44">#REF!</definedName>
    <definedName name="TRAINKMS" localSheetId="21">#REF!</definedName>
    <definedName name="TRAINKMS" localSheetId="26">#REF!</definedName>
    <definedName name="TRAINKMS" localSheetId="1">#REF!</definedName>
    <definedName name="TRAINKMS" localSheetId="18">#REF!</definedName>
    <definedName name="TRAINKMS" localSheetId="5">#REF!</definedName>
    <definedName name="TRAINKMS" localSheetId="2">#REF!</definedName>
    <definedName name="TRAINKMS">#REF!</definedName>
    <definedName name="TSL_TSGB_data" localSheetId="19">#REF!</definedName>
    <definedName name="TSL_TSGB_data" localSheetId="29">#REF!</definedName>
    <definedName name="TSL_TSGB_data" localSheetId="30">#REF!</definedName>
    <definedName name="TSL_TSGB_data" localSheetId="31">#REF!</definedName>
    <definedName name="TSL_TSGB_data" localSheetId="37">#REF!</definedName>
    <definedName name="TSL_TSGB_data" localSheetId="38">#REF!</definedName>
    <definedName name="TSL_TSGB_data" localSheetId="39">#REF!</definedName>
    <definedName name="TSL_TSGB_data" localSheetId="43">#REF!</definedName>
    <definedName name="TSL_TSGB_data" localSheetId="44">#REF!</definedName>
    <definedName name="TSL_TSGB_data" localSheetId="21">#REF!</definedName>
    <definedName name="TSL_TSGB_data" localSheetId="26">#REF!</definedName>
    <definedName name="TSL_TSGB_data" localSheetId="1">#REF!</definedName>
    <definedName name="TSL_TSGB_data" localSheetId="18">#REF!</definedName>
    <definedName name="TSL_TSGB_data" localSheetId="5">#REF!</definedName>
    <definedName name="TSL_TSGB_data" localSheetId="2">#REF!</definedName>
    <definedName name="TSL_TSGB_data">#REF!</definedName>
    <definedName name="TSL845INDEX">#N/A</definedName>
    <definedName name="tube_cost" localSheetId="19">'[6]BAU - Financials'!#REF!</definedName>
    <definedName name="tube_cost" localSheetId="29">'[6]BAU - Financials'!#REF!</definedName>
    <definedName name="tube_cost" localSheetId="30">'[6]BAU - Financials'!#REF!</definedName>
    <definedName name="tube_cost" localSheetId="31">'[6]BAU - Financials'!#REF!</definedName>
    <definedName name="tube_cost" localSheetId="33">'[6]BAU - Financials'!#REF!</definedName>
    <definedName name="tube_cost" localSheetId="36">'[6]BAU - Financials'!#REF!</definedName>
    <definedName name="tube_cost" localSheetId="37">'[6]BAU - Financials'!#REF!</definedName>
    <definedName name="tube_cost" localSheetId="38">'[6]BAU - Financials'!#REF!</definedName>
    <definedName name="tube_cost" localSheetId="39">'[6]BAU - Financials'!#REF!</definedName>
    <definedName name="tube_cost" localSheetId="41">'[6]BAU - Financials'!#REF!</definedName>
    <definedName name="tube_cost" localSheetId="42">'[6]BAU - Financials'!#REF!</definedName>
    <definedName name="tube_cost" localSheetId="43">'[6]BAU - Financials'!#REF!</definedName>
    <definedName name="tube_cost" localSheetId="44">'[6]BAU - Financials'!#REF!</definedName>
    <definedName name="tube_cost" localSheetId="21">'[6]BAU - Financials'!#REF!</definedName>
    <definedName name="tube_cost" localSheetId="22">'[6]BAU - Financials'!#REF!</definedName>
    <definedName name="tube_cost" localSheetId="23">'[6]BAU - Financials'!#REF!</definedName>
    <definedName name="tube_cost" localSheetId="26">'[6]BAU - Financials'!#REF!</definedName>
    <definedName name="tube_cost" localSheetId="27">'[6]BAU - Financials'!#REF!</definedName>
    <definedName name="tube_cost" localSheetId="1">'[6]BAU - Financials'!#REF!</definedName>
    <definedName name="tube_cost" localSheetId="18">'[6]BAU - Financials'!#REF!</definedName>
    <definedName name="tube_cost" localSheetId="5">'[6]BAU - Financials'!#REF!</definedName>
    <definedName name="tube_cost" localSheetId="11">'[6]BAU - Financials'!#REF!</definedName>
    <definedName name="tube_cost" localSheetId="8">'[6]BAU - Financials'!#REF!</definedName>
    <definedName name="tube_cost" localSheetId="2">'[6]BAU - Financials'!#REF!</definedName>
    <definedName name="tube_cost" localSheetId="13">'[6]BAU - Financials'!#REF!</definedName>
    <definedName name="tube_cost">'[6]BAU - Financials'!#REF!</definedName>
    <definedName name="tube_EF" localSheetId="19">'[6]BAU - Footprint'!#REF!</definedName>
    <definedName name="tube_EF" localSheetId="29">'[6]BAU - Footprint'!#REF!</definedName>
    <definedName name="tube_EF" localSheetId="30">'[6]BAU - Footprint'!#REF!</definedName>
    <definedName name="tube_EF" localSheetId="31">'[6]BAU - Footprint'!#REF!</definedName>
    <definedName name="tube_EF" localSheetId="33">'[6]BAU - Footprint'!#REF!</definedName>
    <definedName name="tube_EF" localSheetId="36">'[6]BAU - Footprint'!#REF!</definedName>
    <definedName name="tube_EF" localSheetId="37">'[6]BAU - Footprint'!#REF!</definedName>
    <definedName name="tube_EF" localSheetId="38">'[6]BAU - Footprint'!#REF!</definedName>
    <definedName name="tube_EF" localSheetId="39">'[6]BAU - Footprint'!#REF!</definedName>
    <definedName name="tube_EF" localSheetId="41">'[6]BAU - Footprint'!#REF!</definedName>
    <definedName name="tube_EF" localSheetId="42">'[6]BAU - Footprint'!#REF!</definedName>
    <definedName name="tube_EF" localSheetId="43">'[6]BAU - Footprint'!#REF!</definedName>
    <definedName name="tube_EF" localSheetId="44">'[6]BAU - Footprint'!#REF!</definedName>
    <definedName name="tube_EF" localSheetId="21">'[6]BAU - Footprint'!#REF!</definedName>
    <definedName name="tube_EF" localSheetId="22">'[6]BAU - Footprint'!#REF!</definedName>
    <definedName name="tube_EF" localSheetId="23">'[6]BAU - Footprint'!#REF!</definedName>
    <definedName name="tube_EF" localSheetId="26">'[6]BAU - Footprint'!#REF!</definedName>
    <definedName name="tube_EF" localSheetId="27">'[6]BAU - Footprint'!#REF!</definedName>
    <definedName name="tube_EF" localSheetId="1">'[6]BAU - Footprint'!#REF!</definedName>
    <definedName name="tube_EF" localSheetId="18">'[6]BAU - Footprint'!#REF!</definedName>
    <definedName name="tube_EF" localSheetId="5">'[6]BAU - Footprint'!#REF!</definedName>
    <definedName name="tube_EF" localSheetId="11">'[6]BAU - Footprint'!#REF!</definedName>
    <definedName name="tube_EF" localSheetId="8">'[6]BAU - Footprint'!#REF!</definedName>
    <definedName name="tube_EF" localSheetId="2">'[6]BAU - Footprint'!#REF!</definedName>
    <definedName name="tube_EF" localSheetId="13">'[6]BAU - Footprint'!#REF!</definedName>
    <definedName name="tube_EF">'[6]BAU - Footprint'!#REF!</definedName>
    <definedName name="turnover" localSheetId="19">#REF!</definedName>
    <definedName name="turnover" localSheetId="29">#REF!</definedName>
    <definedName name="turnover" localSheetId="30">#REF!</definedName>
    <definedName name="turnover" localSheetId="31">#REF!</definedName>
    <definedName name="turnover" localSheetId="33">#REF!</definedName>
    <definedName name="turnover" localSheetId="36">#REF!</definedName>
    <definedName name="turnover" localSheetId="37">#REF!</definedName>
    <definedName name="turnover" localSheetId="38">#REF!</definedName>
    <definedName name="turnover" localSheetId="39">#REF!</definedName>
    <definedName name="turnover" localSheetId="41">#REF!</definedName>
    <definedName name="turnover" localSheetId="42">#REF!</definedName>
    <definedName name="turnover" localSheetId="43">#REF!</definedName>
    <definedName name="turnover" localSheetId="44">#REF!</definedName>
    <definedName name="turnover" localSheetId="21">#REF!</definedName>
    <definedName name="turnover" localSheetId="22">#REF!</definedName>
    <definedName name="turnover" localSheetId="23">#REF!</definedName>
    <definedName name="turnover" localSheetId="26">#REF!</definedName>
    <definedName name="turnover" localSheetId="27">#REF!</definedName>
    <definedName name="turnover" localSheetId="48">#REF!</definedName>
    <definedName name="turnover" localSheetId="1">#REF!</definedName>
    <definedName name="turnover" localSheetId="18">#REF!</definedName>
    <definedName name="turnover" localSheetId="5">#REF!</definedName>
    <definedName name="turnover" localSheetId="11">#REF!</definedName>
    <definedName name="turnover" localSheetId="8">#REF!</definedName>
    <definedName name="turnover" localSheetId="2">#REF!</definedName>
    <definedName name="turnover" localSheetId="13">#REF!</definedName>
    <definedName name="turnover">#REF!</definedName>
    <definedName name="twh_total">'[17]Recycling rates'!$F$114</definedName>
    <definedName name="Unit_cost_elec" localSheetId="19">#REF!</definedName>
    <definedName name="Unit_cost_elec" localSheetId="29">#REF!</definedName>
    <definedName name="Unit_cost_elec" localSheetId="30">#REF!</definedName>
    <definedName name="Unit_cost_elec" localSheetId="31">#REF!</definedName>
    <definedName name="Unit_cost_elec" localSheetId="33">#REF!</definedName>
    <definedName name="Unit_cost_elec" localSheetId="36">#REF!</definedName>
    <definedName name="Unit_cost_elec" localSheetId="37">#REF!</definedName>
    <definedName name="Unit_cost_elec" localSheetId="38">#REF!</definedName>
    <definedName name="Unit_cost_elec" localSheetId="39">#REF!</definedName>
    <definedName name="Unit_cost_elec" localSheetId="41">#REF!</definedName>
    <definedName name="Unit_cost_elec" localSheetId="42">#REF!</definedName>
    <definedName name="Unit_cost_elec" localSheetId="43">#REF!</definedName>
    <definedName name="Unit_cost_elec" localSheetId="44">#REF!</definedName>
    <definedName name="Unit_cost_elec" localSheetId="21">#REF!</definedName>
    <definedName name="Unit_cost_elec" localSheetId="22">#REF!</definedName>
    <definedName name="Unit_cost_elec" localSheetId="23">#REF!</definedName>
    <definedName name="Unit_cost_elec" localSheetId="26">#REF!</definedName>
    <definedName name="Unit_cost_elec" localSheetId="27">#REF!</definedName>
    <definedName name="Unit_cost_elec" localSheetId="48">#REF!</definedName>
    <definedName name="Unit_cost_elec" localSheetId="1">#REF!</definedName>
    <definedName name="Unit_cost_elec" localSheetId="18">#REF!</definedName>
    <definedName name="Unit_cost_elec" localSheetId="5">#REF!</definedName>
    <definedName name="Unit_cost_elec" localSheetId="11">#REF!</definedName>
    <definedName name="Unit_cost_elec" localSheetId="8">#REF!</definedName>
    <definedName name="Unit_cost_elec" localSheetId="2">#REF!</definedName>
    <definedName name="Unit_cost_elec" localSheetId="13">#REF!</definedName>
    <definedName name="Unit_cost_elec">#REF!</definedName>
    <definedName name="unit_cost_gas" localSheetId="19">#REF!</definedName>
    <definedName name="unit_cost_gas" localSheetId="29">#REF!</definedName>
    <definedName name="unit_cost_gas" localSheetId="30">#REF!</definedName>
    <definedName name="unit_cost_gas" localSheetId="31">#REF!</definedName>
    <definedName name="unit_cost_gas" localSheetId="33">#REF!</definedName>
    <definedName name="unit_cost_gas" localSheetId="36">#REF!</definedName>
    <definedName name="unit_cost_gas" localSheetId="37">#REF!</definedName>
    <definedName name="unit_cost_gas" localSheetId="38">#REF!</definedName>
    <definedName name="unit_cost_gas" localSheetId="39">#REF!</definedName>
    <definedName name="unit_cost_gas" localSheetId="41">#REF!</definedName>
    <definedName name="unit_cost_gas" localSheetId="42">#REF!</definedName>
    <definedName name="unit_cost_gas" localSheetId="43">#REF!</definedName>
    <definedName name="unit_cost_gas" localSheetId="44">#REF!</definedName>
    <definedName name="unit_cost_gas" localSheetId="21">#REF!</definedName>
    <definedName name="unit_cost_gas" localSheetId="22">#REF!</definedName>
    <definedName name="unit_cost_gas" localSheetId="23">#REF!</definedName>
    <definedName name="unit_cost_gas" localSheetId="26">#REF!</definedName>
    <definedName name="unit_cost_gas" localSheetId="27">#REF!</definedName>
    <definedName name="unit_cost_gas" localSheetId="48">#REF!</definedName>
    <definedName name="unit_cost_gas" localSheetId="1">#REF!</definedName>
    <definedName name="unit_cost_gas" localSheetId="18">#REF!</definedName>
    <definedName name="unit_cost_gas" localSheetId="5">#REF!</definedName>
    <definedName name="unit_cost_gas" localSheetId="11">#REF!</definedName>
    <definedName name="unit_cost_gas" localSheetId="8">#REF!</definedName>
    <definedName name="unit_cost_gas" localSheetId="2">#REF!</definedName>
    <definedName name="unit_cost_gas" localSheetId="13">#REF!</definedName>
    <definedName name="unit_cost_gas">#REF!</definedName>
    <definedName name="UpdateYear" localSheetId="55">[18]Introduction!$E$6</definedName>
    <definedName name="UpdateYear" localSheetId="45">[18]Introduction!$E$6</definedName>
    <definedName name="UpdateYear" localSheetId="57">[18]Introduction!$E$6</definedName>
    <definedName name="UpdateYear">[19]Introduction!$E$6</definedName>
    <definedName name="van_cost" localSheetId="19">'[6]BAU - Financials'!#REF!</definedName>
    <definedName name="van_cost" localSheetId="29">'[6]BAU - Financials'!#REF!</definedName>
    <definedName name="van_cost" localSheetId="30">'[6]BAU - Financials'!#REF!</definedName>
    <definedName name="van_cost" localSheetId="31">'[6]BAU - Financials'!#REF!</definedName>
    <definedName name="van_cost" localSheetId="33">'[6]BAU - Financials'!#REF!</definedName>
    <definedName name="van_cost" localSheetId="36">'[6]BAU - Financials'!#REF!</definedName>
    <definedName name="van_cost" localSheetId="37">'[6]BAU - Financials'!#REF!</definedName>
    <definedName name="van_cost" localSheetId="38">'[6]BAU - Financials'!#REF!</definedName>
    <definedName name="van_cost" localSheetId="39">'[6]BAU - Financials'!#REF!</definedName>
    <definedName name="van_cost" localSheetId="41">'[6]BAU - Financials'!#REF!</definedName>
    <definedName name="van_cost" localSheetId="42">'[6]BAU - Financials'!#REF!</definedName>
    <definedName name="van_cost" localSheetId="43">'[6]BAU - Financials'!#REF!</definedName>
    <definedName name="van_cost" localSheetId="44">'[6]BAU - Financials'!#REF!</definedName>
    <definedName name="van_cost" localSheetId="21">'[6]BAU - Financials'!#REF!</definedName>
    <definedName name="van_cost" localSheetId="22">'[6]BAU - Financials'!#REF!</definedName>
    <definedName name="van_cost" localSheetId="23">'[6]BAU - Financials'!#REF!</definedName>
    <definedName name="van_cost" localSheetId="26">'[6]BAU - Financials'!#REF!</definedName>
    <definedName name="van_cost" localSheetId="27">'[6]BAU - Financials'!#REF!</definedName>
    <definedName name="van_cost" localSheetId="1">'[6]BAU - Financials'!#REF!</definedName>
    <definedName name="van_cost" localSheetId="18">'[6]BAU - Financials'!#REF!</definedName>
    <definedName name="van_cost" localSheetId="5">'[6]BAU - Financials'!#REF!</definedName>
    <definedName name="van_cost" localSheetId="11">'[6]BAU - Financials'!#REF!</definedName>
    <definedName name="van_cost" localSheetId="8">'[6]BAU - Financials'!#REF!</definedName>
    <definedName name="van_cost" localSheetId="2">'[6]BAU - Financials'!#REF!</definedName>
    <definedName name="van_cost" localSheetId="13">'[6]BAU - Financials'!#REF!</definedName>
    <definedName name="van_cost">'[6]BAU - Financials'!#REF!</definedName>
    <definedName name="van_EF" localSheetId="19">'[6]BAU - Footprint'!#REF!</definedName>
    <definedName name="van_EF" localSheetId="29">'[6]BAU - Footprint'!#REF!</definedName>
    <definedName name="van_EF" localSheetId="30">'[6]BAU - Footprint'!#REF!</definedName>
    <definedName name="van_EF" localSheetId="31">'[6]BAU - Footprint'!#REF!</definedName>
    <definedName name="van_EF" localSheetId="33">'[6]BAU - Footprint'!#REF!</definedName>
    <definedName name="van_EF" localSheetId="36">'[6]BAU - Footprint'!#REF!</definedName>
    <definedName name="van_EF" localSheetId="37">'[6]BAU - Footprint'!#REF!</definedName>
    <definedName name="van_EF" localSheetId="38">'[6]BAU - Footprint'!#REF!</definedName>
    <definedName name="van_EF" localSheetId="39">'[6]BAU - Footprint'!#REF!</definedName>
    <definedName name="van_EF" localSheetId="41">'[6]BAU - Footprint'!#REF!</definedName>
    <definedName name="van_EF" localSheetId="42">'[6]BAU - Footprint'!#REF!</definedName>
    <definedName name="van_EF" localSheetId="43">'[6]BAU - Footprint'!#REF!</definedName>
    <definedName name="van_EF" localSheetId="44">'[6]BAU - Footprint'!#REF!</definedName>
    <definedName name="van_EF" localSheetId="21">'[6]BAU - Footprint'!#REF!</definedName>
    <definedName name="van_EF" localSheetId="22">'[6]BAU - Footprint'!#REF!</definedName>
    <definedName name="van_EF" localSheetId="23">'[6]BAU - Footprint'!#REF!</definedName>
    <definedName name="van_EF" localSheetId="26">'[6]BAU - Footprint'!#REF!</definedName>
    <definedName name="van_EF" localSheetId="27">'[6]BAU - Footprint'!#REF!</definedName>
    <definedName name="van_EF" localSheetId="1">'[6]BAU - Footprint'!#REF!</definedName>
    <definedName name="van_EF" localSheetId="18">'[6]BAU - Footprint'!#REF!</definedName>
    <definedName name="van_EF" localSheetId="5">'[6]BAU - Footprint'!#REF!</definedName>
    <definedName name="van_EF" localSheetId="11">'[6]BAU - Footprint'!#REF!</definedName>
    <definedName name="van_EF" localSheetId="8">'[6]BAU - Footprint'!#REF!</definedName>
    <definedName name="van_EF" localSheetId="2">'[6]BAU - Footprint'!#REF!</definedName>
    <definedName name="van_EF" localSheetId="13">'[6]BAU - Footprint'!#REF!</definedName>
    <definedName name="van_EF">'[6]BAU - Footprint'!#REF!</definedName>
    <definedName name="VAT_elec" localSheetId="19">#REF!</definedName>
    <definedName name="VAT_elec" localSheetId="29">#REF!</definedName>
    <definedName name="VAT_elec" localSheetId="30">#REF!</definedName>
    <definedName name="VAT_elec" localSheetId="31">#REF!</definedName>
    <definedName name="VAT_elec" localSheetId="33">#REF!</definedName>
    <definedName name="VAT_elec" localSheetId="36">#REF!</definedName>
    <definedName name="VAT_elec" localSheetId="37">#REF!</definedName>
    <definedName name="VAT_elec" localSheetId="38">#REF!</definedName>
    <definedName name="VAT_elec" localSheetId="39">#REF!</definedName>
    <definedName name="VAT_elec" localSheetId="41">#REF!</definedName>
    <definedName name="VAT_elec" localSheetId="42">#REF!</definedName>
    <definedName name="VAT_elec" localSheetId="43">#REF!</definedName>
    <definedName name="VAT_elec" localSheetId="44">#REF!</definedName>
    <definedName name="VAT_elec" localSheetId="21">#REF!</definedName>
    <definedName name="VAT_elec" localSheetId="22">#REF!</definedName>
    <definedName name="VAT_elec" localSheetId="23">#REF!</definedName>
    <definedName name="VAT_elec" localSheetId="26">#REF!</definedName>
    <definedName name="VAT_elec" localSheetId="27">#REF!</definedName>
    <definedName name="VAT_elec" localSheetId="48">#REF!</definedName>
    <definedName name="VAT_elec" localSheetId="1">#REF!</definedName>
    <definedName name="VAT_elec" localSheetId="18">#REF!</definedName>
    <definedName name="VAT_elec" localSheetId="5">#REF!</definedName>
    <definedName name="VAT_elec" localSheetId="11">#REF!</definedName>
    <definedName name="VAT_elec" localSheetId="8">#REF!</definedName>
    <definedName name="VAT_elec" localSheetId="2">#REF!</definedName>
    <definedName name="VAT_elec" localSheetId="13">#REF!</definedName>
    <definedName name="VAT_elec">#REF!</definedName>
    <definedName name="VAT_gas" localSheetId="19">#REF!</definedName>
    <definedName name="VAT_gas" localSheetId="29">#REF!</definedName>
    <definedName name="VAT_gas" localSheetId="30">#REF!</definedName>
    <definedName name="VAT_gas" localSheetId="31">#REF!</definedName>
    <definedName name="VAT_gas" localSheetId="33">#REF!</definedName>
    <definedName name="VAT_gas" localSheetId="36">#REF!</definedName>
    <definedName name="VAT_gas" localSheetId="37">#REF!</definedName>
    <definedName name="VAT_gas" localSheetId="38">#REF!</definedName>
    <definedName name="VAT_gas" localSheetId="39">#REF!</definedName>
    <definedName name="VAT_gas" localSheetId="41">#REF!</definedName>
    <definedName name="VAT_gas" localSheetId="42">#REF!</definedName>
    <definedName name="VAT_gas" localSheetId="43">#REF!</definedName>
    <definedName name="VAT_gas" localSheetId="44">#REF!</definedName>
    <definedName name="VAT_gas" localSheetId="21">#REF!</definedName>
    <definedName name="VAT_gas" localSheetId="22">#REF!</definedName>
    <definedName name="VAT_gas" localSheetId="23">#REF!</definedName>
    <definedName name="VAT_gas" localSheetId="26">#REF!</definedName>
    <definedName name="VAT_gas" localSheetId="27">#REF!</definedName>
    <definedName name="VAT_gas" localSheetId="48">#REF!</definedName>
    <definedName name="VAT_gas" localSheetId="1">#REF!</definedName>
    <definedName name="VAT_gas" localSheetId="18">#REF!</definedName>
    <definedName name="VAT_gas" localSheetId="5">#REF!</definedName>
    <definedName name="VAT_gas" localSheetId="11">#REF!</definedName>
    <definedName name="VAT_gas" localSheetId="8">#REF!</definedName>
    <definedName name="VAT_gas" localSheetId="2">#REF!</definedName>
    <definedName name="VAT_gas" localSheetId="13">#REF!</definedName>
    <definedName name="VAT_gas">#REF!</definedName>
    <definedName name="volume" localSheetId="19">#REF!</definedName>
    <definedName name="volume" localSheetId="29">#REF!</definedName>
    <definedName name="volume" localSheetId="30">#REF!</definedName>
    <definedName name="volume" localSheetId="31">#REF!</definedName>
    <definedName name="volume" localSheetId="33">#REF!</definedName>
    <definedName name="volume" localSheetId="36">#REF!</definedName>
    <definedName name="volume" localSheetId="37">#REF!</definedName>
    <definedName name="volume" localSheetId="38">#REF!</definedName>
    <definedName name="volume" localSheetId="39">#REF!</definedName>
    <definedName name="volume" localSheetId="41">#REF!</definedName>
    <definedName name="volume" localSheetId="42">#REF!</definedName>
    <definedName name="volume" localSheetId="43">#REF!</definedName>
    <definedName name="volume" localSheetId="44">#REF!</definedName>
    <definedName name="volume" localSheetId="21">#REF!</definedName>
    <definedName name="volume" localSheetId="22">#REF!</definedName>
    <definedName name="volume" localSheetId="23">#REF!</definedName>
    <definedName name="volume" localSheetId="26">#REF!</definedName>
    <definedName name="volume" localSheetId="27">#REF!</definedName>
    <definedName name="volume" localSheetId="48">#REF!</definedName>
    <definedName name="volume" localSheetId="1">#REF!</definedName>
    <definedName name="volume" localSheetId="18">#REF!</definedName>
    <definedName name="volume" localSheetId="5">#REF!</definedName>
    <definedName name="volume" localSheetId="11">#REF!</definedName>
    <definedName name="volume" localSheetId="8">#REF!</definedName>
    <definedName name="volume" localSheetId="2">#REF!</definedName>
    <definedName name="volume" localSheetId="13">#REF!</definedName>
    <definedName name="volume">#REF!</definedName>
    <definedName name="WOMENFT">'[1]TSL Table2a'!$AD$10:$AD$14</definedName>
    <definedName name="WOMENFULL">'[1]TSL Table2a'!$L$30</definedName>
    <definedName name="WOMENPT">'[1]TSL Table2a'!$L$10:$L$13</definedName>
    <definedName name="WTT_CFs">[20]Calc3_WTT_Fuels!$B$60:$M$92</definedName>
    <definedName name="WTT_Fuels_names">[20]Calc3_WTT_Fuels!$B$60:$B$92</definedName>
    <definedName name="WTT_labels">[20]Calc3_WTT_Fuels!$B$60:$M$60</definedName>
    <definedName name="Yes">[7]Lookups!$D$4</definedName>
    <definedName name="yesno">[7]Lookups!$D$4:$D$5</definedName>
  </definedNames>
  <calcPr calcId="145621"/>
</workbook>
</file>

<file path=xl/calcChain.xml><?xml version="1.0" encoding="utf-8"?>
<calcChain xmlns="http://schemas.openxmlformats.org/spreadsheetml/2006/main">
  <c r="G31" i="166" l="1"/>
  <c r="H31" i="166"/>
  <c r="I31" i="166"/>
  <c r="J31" i="166"/>
  <c r="K31" i="166"/>
  <c r="F31" i="166"/>
  <c r="E31" i="166"/>
  <c r="L29" i="166"/>
  <c r="K29" i="166"/>
  <c r="J29" i="166"/>
  <c r="G29" i="166"/>
  <c r="M28" i="166"/>
  <c r="L28" i="166"/>
  <c r="K28" i="166"/>
  <c r="J28" i="166"/>
  <c r="E28" i="166"/>
  <c r="F28" i="166"/>
  <c r="H5" i="59"/>
  <c r="M27" i="166"/>
  <c r="L27" i="166"/>
  <c r="K27" i="166"/>
  <c r="J27" i="166"/>
  <c r="F27" i="166"/>
  <c r="H5" i="71"/>
  <c r="M26" i="166"/>
  <c r="L26" i="166"/>
  <c r="K26" i="166"/>
  <c r="J26" i="166"/>
  <c r="F26" i="166"/>
  <c r="M25" i="166"/>
  <c r="L25" i="166"/>
  <c r="K25" i="166"/>
  <c r="J25" i="166"/>
  <c r="F25" i="166"/>
  <c r="L24" i="166" l="1"/>
  <c r="M24" i="166"/>
  <c r="K24" i="166"/>
  <c r="J24" i="166"/>
  <c r="G5" i="70"/>
  <c r="H5" i="70" s="1"/>
  <c r="K23" i="166"/>
  <c r="L23" i="166"/>
  <c r="J23" i="166"/>
  <c r="G24" i="166"/>
  <c r="H24" i="166"/>
  <c r="F24" i="166"/>
  <c r="G23" i="166"/>
  <c r="H23" i="166"/>
  <c r="I23" i="166"/>
  <c r="F23" i="166"/>
  <c r="L21" i="166"/>
  <c r="L20" i="166"/>
  <c r="L19" i="166"/>
  <c r="L18" i="166"/>
  <c r="L17" i="166"/>
  <c r="L16" i="166"/>
  <c r="L15" i="166"/>
  <c r="L14" i="166"/>
  <c r="L13" i="166"/>
  <c r="L12" i="166"/>
  <c r="L11" i="166"/>
  <c r="M22" i="166"/>
  <c r="L22" i="166"/>
  <c r="K22" i="166"/>
  <c r="J22" i="166"/>
  <c r="F4" i="53"/>
  <c r="E4" i="53"/>
  <c r="F22" i="166"/>
  <c r="L10" i="166"/>
  <c r="L9" i="166"/>
  <c r="L8" i="166"/>
  <c r="L7" i="166"/>
  <c r="L6" i="166"/>
  <c r="M21" i="166"/>
  <c r="K21" i="166"/>
  <c r="J21" i="166"/>
  <c r="F21" i="166"/>
  <c r="M20" i="166"/>
  <c r="K20" i="166"/>
  <c r="J20" i="166"/>
  <c r="F20" i="166"/>
  <c r="M19" i="166"/>
  <c r="K19" i="166"/>
  <c r="J19" i="166"/>
  <c r="E19" i="166"/>
  <c r="B4" i="62"/>
  <c r="M18" i="166"/>
  <c r="K18" i="166"/>
  <c r="J18" i="166"/>
  <c r="F18" i="166"/>
  <c r="K17" i="166"/>
  <c r="J17" i="166"/>
  <c r="M17" i="166"/>
  <c r="G17" i="166"/>
  <c r="H17" i="166"/>
  <c r="I17" i="166"/>
  <c r="F17" i="166"/>
  <c r="M16" i="166"/>
  <c r="K16" i="166"/>
  <c r="J16" i="166"/>
  <c r="F16" i="166"/>
  <c r="E16" i="166"/>
  <c r="K15" i="166"/>
  <c r="J15" i="166"/>
  <c r="E15" i="166"/>
  <c r="K14" i="166"/>
  <c r="J14" i="166"/>
  <c r="E14" i="166"/>
  <c r="M23" i="166" l="1"/>
  <c r="I24" i="166"/>
  <c r="M8" i="166" l="1"/>
  <c r="G7" i="43"/>
  <c r="G6" i="43"/>
  <c r="H6" i="43" s="1"/>
  <c r="G5" i="43"/>
  <c r="H5" i="43" s="1"/>
  <c r="M7" i="166"/>
  <c r="H7" i="44"/>
  <c r="H8" i="44"/>
  <c r="H6" i="44"/>
  <c r="G8" i="44"/>
  <c r="G7" i="44"/>
  <c r="G6" i="44"/>
  <c r="M13" i="166"/>
  <c r="M12" i="166"/>
  <c r="K13" i="166"/>
  <c r="J13" i="166"/>
  <c r="E13" i="166"/>
  <c r="K12" i="166"/>
  <c r="J12" i="166"/>
  <c r="E12" i="166"/>
  <c r="K11" i="166"/>
  <c r="J11" i="166"/>
  <c r="E11" i="166"/>
  <c r="K10" i="166"/>
  <c r="J10" i="166"/>
  <c r="E10" i="166"/>
  <c r="K9" i="166"/>
  <c r="J9" i="166"/>
  <c r="E5" i="153"/>
  <c r="F5" i="153"/>
  <c r="G5" i="153"/>
  <c r="F4" i="153"/>
  <c r="G4" i="153"/>
  <c r="D4" i="153"/>
  <c r="E9" i="166"/>
  <c r="K8" i="166"/>
  <c r="J8" i="166"/>
  <c r="F8" i="166"/>
  <c r="E8" i="166"/>
  <c r="K7" i="166"/>
  <c r="J7" i="166"/>
  <c r="F7" i="166"/>
  <c r="E7" i="166"/>
  <c r="H7" i="43" l="1"/>
  <c r="K6" i="166"/>
  <c r="J6" i="166"/>
  <c r="F5" i="166"/>
  <c r="K5" i="166"/>
  <c r="E5" i="166"/>
  <c r="G4" i="166"/>
  <c r="I4" i="166"/>
  <c r="B18" i="60"/>
  <c r="B19" i="60" s="1"/>
  <c r="D14" i="60"/>
  <c r="D15" i="60"/>
  <c r="E10" i="60"/>
  <c r="E15" i="60" s="1"/>
  <c r="E9" i="60"/>
  <c r="E14" i="60" s="1"/>
  <c r="B16" i="60"/>
  <c r="E4" i="59"/>
  <c r="D4" i="59"/>
  <c r="F4" i="59"/>
  <c r="B12" i="59"/>
  <c r="B14" i="59"/>
  <c r="D15" i="71"/>
  <c r="D16" i="71" s="1"/>
  <c r="D16" i="73"/>
  <c r="D15" i="73"/>
  <c r="F4" i="70"/>
  <c r="E4" i="70"/>
  <c r="D4" i="70"/>
  <c r="C10" i="70"/>
  <c r="C9" i="70"/>
  <c r="D15" i="70"/>
  <c r="D14" i="70"/>
  <c r="J19" i="115"/>
  <c r="I19" i="115"/>
  <c r="K19" i="115"/>
  <c r="K18" i="115"/>
  <c r="K17" i="115"/>
  <c r="J11" i="115"/>
  <c r="I11" i="115"/>
  <c r="K11" i="115"/>
  <c r="K10" i="115"/>
  <c r="K9" i="115"/>
  <c r="B4" i="53"/>
  <c r="F4" i="76"/>
  <c r="E4" i="76"/>
  <c r="B4" i="76"/>
  <c r="F4" i="79"/>
  <c r="E4" i="79"/>
  <c r="B4" i="79"/>
  <c r="F5" i="77"/>
  <c r="F4" i="77"/>
  <c r="E5" i="77"/>
  <c r="E4" i="77"/>
  <c r="D5" i="77"/>
  <c r="B5" i="77"/>
  <c r="B4" i="77"/>
  <c r="F4" i="78"/>
  <c r="E4" i="78"/>
  <c r="F5" i="114"/>
  <c r="E5" i="114"/>
  <c r="F5" i="156"/>
  <c r="E5" i="156"/>
  <c r="E4" i="153"/>
  <c r="F6" i="43"/>
  <c r="F5" i="43"/>
  <c r="E6" i="43"/>
  <c r="E5" i="43"/>
  <c r="F7" i="44"/>
  <c r="F6" i="44"/>
  <c r="E7" i="44"/>
  <c r="E6" i="44"/>
  <c r="F7" i="101"/>
  <c r="F5" i="101"/>
  <c r="F6" i="101"/>
  <c r="F4" i="101"/>
  <c r="E5" i="101"/>
  <c r="E6" i="101"/>
  <c r="E4" i="101"/>
  <c r="E7" i="101" s="1"/>
  <c r="D6" i="101"/>
  <c r="D5" i="101"/>
  <c r="D4" i="101"/>
  <c r="K10" i="101"/>
  <c r="A11" i="101"/>
  <c r="D11" i="101"/>
  <c r="E11" i="101"/>
  <c r="F11" i="101"/>
  <c r="G11" i="101"/>
  <c r="H11" i="101"/>
  <c r="I11" i="101"/>
  <c r="J11" i="101"/>
  <c r="K11" i="101"/>
  <c r="A12" i="101"/>
  <c r="B12" i="101"/>
  <c r="C12" i="101"/>
  <c r="D12" i="101"/>
  <c r="E12" i="101"/>
  <c r="F12" i="101"/>
  <c r="G12" i="101"/>
  <c r="H12" i="101"/>
  <c r="I12" i="101"/>
  <c r="J12" i="101"/>
  <c r="K12" i="101"/>
  <c r="A13" i="101"/>
  <c r="B13" i="101"/>
  <c r="C13" i="101"/>
  <c r="D13" i="101"/>
  <c r="E13" i="101"/>
  <c r="F13" i="101"/>
  <c r="G13" i="101"/>
  <c r="H13" i="101"/>
  <c r="I13" i="101"/>
  <c r="J13" i="101"/>
  <c r="K13" i="101"/>
  <c r="A14" i="101"/>
  <c r="B14" i="101"/>
  <c r="C14" i="101"/>
  <c r="D14" i="101"/>
  <c r="E14" i="101"/>
  <c r="F14" i="101"/>
  <c r="G14" i="101"/>
  <c r="H14" i="101"/>
  <c r="I14" i="101"/>
  <c r="J14" i="101"/>
  <c r="K14" i="101"/>
  <c r="A15" i="101"/>
  <c r="B15" i="101"/>
  <c r="C15" i="101"/>
  <c r="D15" i="101"/>
  <c r="E15" i="101"/>
  <c r="F15" i="101"/>
  <c r="G15" i="101"/>
  <c r="H15" i="101"/>
  <c r="I15" i="101"/>
  <c r="J15" i="101"/>
  <c r="K15" i="101"/>
  <c r="A16" i="101"/>
  <c r="B16" i="101"/>
  <c r="C16" i="101"/>
  <c r="D16" i="101"/>
  <c r="E16" i="101"/>
  <c r="F16" i="101"/>
  <c r="G16" i="101"/>
  <c r="H16" i="101"/>
  <c r="I16" i="101"/>
  <c r="J16" i="101"/>
  <c r="K16" i="101"/>
  <c r="A17" i="101"/>
  <c r="B17" i="101"/>
  <c r="C17" i="101"/>
  <c r="D17" i="101"/>
  <c r="E17" i="101"/>
  <c r="F17" i="101"/>
  <c r="G17" i="101"/>
  <c r="H17" i="101"/>
  <c r="I17" i="101"/>
  <c r="J17" i="101"/>
  <c r="K17" i="101"/>
  <c r="A18" i="101"/>
  <c r="B18" i="101"/>
  <c r="C18" i="101"/>
  <c r="D18" i="101"/>
  <c r="E18" i="101"/>
  <c r="F18" i="101"/>
  <c r="G18" i="101"/>
  <c r="H18" i="101"/>
  <c r="I18" i="101"/>
  <c r="J18" i="101"/>
  <c r="K18" i="101"/>
  <c r="A21" i="101"/>
  <c r="B21" i="101"/>
  <c r="C21" i="101"/>
  <c r="D21" i="101"/>
  <c r="E21" i="101"/>
  <c r="F21" i="101"/>
  <c r="G21" i="101"/>
  <c r="A22" i="101"/>
  <c r="B22" i="101"/>
  <c r="C22" i="101"/>
  <c r="D22" i="101"/>
  <c r="E22" i="101"/>
  <c r="F22" i="101"/>
  <c r="G22" i="101"/>
  <c r="A23" i="101"/>
  <c r="B23" i="101"/>
  <c r="A25" i="101"/>
  <c r="A27" i="101"/>
  <c r="B27" i="101"/>
  <c r="A28" i="101"/>
  <c r="B28" i="101"/>
  <c r="A30" i="101"/>
  <c r="B30" i="101"/>
  <c r="E32" i="101"/>
  <c r="F32" i="101"/>
  <c r="G32" i="101"/>
  <c r="H32" i="101"/>
  <c r="I32" i="101"/>
  <c r="J32" i="101"/>
  <c r="K32" i="101"/>
  <c r="A33" i="101"/>
  <c r="B33" i="101"/>
  <c r="C33" i="101"/>
  <c r="D33" i="101"/>
  <c r="E33" i="101"/>
  <c r="F33" i="101"/>
  <c r="G33" i="101"/>
  <c r="H33" i="101"/>
  <c r="I33" i="101"/>
  <c r="J33" i="101"/>
  <c r="K33" i="101"/>
  <c r="A34" i="101"/>
  <c r="B34" i="101"/>
  <c r="C34" i="101"/>
  <c r="D34" i="101"/>
  <c r="E34" i="101"/>
  <c r="F34" i="101"/>
  <c r="G34" i="101"/>
  <c r="H34" i="101"/>
  <c r="I34" i="101"/>
  <c r="J34" i="101"/>
  <c r="K34" i="101"/>
  <c r="A35" i="101"/>
  <c r="B35" i="101"/>
  <c r="C35" i="101"/>
  <c r="D35" i="101"/>
  <c r="E35" i="101"/>
  <c r="F35" i="101"/>
  <c r="G35" i="101"/>
  <c r="H35" i="101"/>
  <c r="I35" i="101"/>
  <c r="J35" i="101"/>
  <c r="K35" i="101"/>
  <c r="A36" i="101"/>
  <c r="B36" i="101"/>
  <c r="C36" i="101"/>
  <c r="D36" i="101"/>
  <c r="E36" i="101"/>
  <c r="F36" i="101"/>
  <c r="G36" i="101"/>
  <c r="H36" i="101"/>
  <c r="I36" i="101"/>
  <c r="J36" i="101"/>
  <c r="K36" i="101"/>
  <c r="A37" i="101"/>
  <c r="B37" i="101"/>
  <c r="C37" i="101"/>
  <c r="D37" i="101"/>
  <c r="E37" i="101"/>
  <c r="F37" i="101"/>
  <c r="G37" i="101"/>
  <c r="H37" i="101"/>
  <c r="I37" i="101"/>
  <c r="J37" i="101"/>
  <c r="K37" i="101"/>
  <c r="A38" i="101"/>
  <c r="B38" i="101"/>
  <c r="C38" i="101"/>
  <c r="D38" i="101"/>
  <c r="E38" i="101"/>
  <c r="F38" i="101"/>
  <c r="G38" i="101"/>
  <c r="H38" i="101"/>
  <c r="I38" i="101"/>
  <c r="J38" i="101"/>
  <c r="K38" i="101"/>
  <c r="A39" i="101"/>
  <c r="B39" i="101"/>
  <c r="C39" i="101"/>
  <c r="D39" i="101"/>
  <c r="E39" i="101"/>
  <c r="F39" i="101"/>
  <c r="G39" i="101"/>
  <c r="H39" i="101"/>
  <c r="I39" i="101"/>
  <c r="J39" i="101"/>
  <c r="K39" i="101"/>
  <c r="A40" i="101"/>
  <c r="B40" i="101"/>
  <c r="C40" i="101"/>
  <c r="D40" i="101"/>
  <c r="E40" i="101"/>
  <c r="F40" i="101"/>
  <c r="G40" i="101"/>
  <c r="H40" i="101"/>
  <c r="I40" i="101"/>
  <c r="J40" i="101"/>
  <c r="K40" i="101"/>
  <c r="A41" i="101"/>
  <c r="B41" i="101"/>
  <c r="C41" i="101"/>
  <c r="D41" i="101"/>
  <c r="E41" i="101"/>
  <c r="F41" i="101"/>
  <c r="G41" i="101"/>
  <c r="H41" i="101"/>
  <c r="I41" i="101"/>
  <c r="J41" i="101"/>
  <c r="K41" i="101"/>
  <c r="A42" i="101"/>
  <c r="B42" i="101"/>
  <c r="C42" i="101"/>
  <c r="D42" i="101"/>
  <c r="E42" i="101"/>
  <c r="F42" i="101"/>
  <c r="G42" i="101"/>
  <c r="H42" i="101"/>
  <c r="I42" i="101"/>
  <c r="J42" i="101"/>
  <c r="K42" i="101"/>
  <c r="A43" i="101"/>
  <c r="B43" i="101"/>
  <c r="C43" i="101"/>
  <c r="D43" i="101"/>
  <c r="E43" i="101"/>
  <c r="F43" i="101"/>
  <c r="G43" i="101"/>
  <c r="H43" i="101"/>
  <c r="I43" i="101"/>
  <c r="J43" i="101"/>
  <c r="K43" i="101"/>
  <c r="A44" i="101"/>
  <c r="B44" i="101"/>
  <c r="C44" i="101"/>
  <c r="D44" i="101"/>
  <c r="E44" i="101"/>
  <c r="F44" i="101"/>
  <c r="G44" i="101"/>
  <c r="H44" i="101"/>
  <c r="I44" i="101"/>
  <c r="J44" i="101"/>
  <c r="K44" i="101"/>
  <c r="A45" i="101"/>
  <c r="B45" i="101"/>
  <c r="C45" i="101"/>
  <c r="D45" i="101"/>
  <c r="E45" i="101"/>
  <c r="F45" i="101"/>
  <c r="G45" i="101"/>
  <c r="H45" i="101"/>
  <c r="I45" i="101"/>
  <c r="J45" i="101"/>
  <c r="K45" i="101"/>
  <c r="A46" i="101"/>
  <c r="B46" i="101"/>
  <c r="C46" i="101"/>
  <c r="D46" i="101"/>
  <c r="E46" i="101"/>
  <c r="F46" i="101"/>
  <c r="G46" i="101"/>
  <c r="H46" i="101"/>
  <c r="I46" i="101"/>
  <c r="J46" i="101"/>
  <c r="K46" i="101"/>
  <c r="A47" i="101"/>
  <c r="B47" i="101"/>
  <c r="C47" i="101"/>
  <c r="D47" i="101"/>
  <c r="E47" i="101"/>
  <c r="F47" i="101"/>
  <c r="G47" i="101"/>
  <c r="H47" i="101"/>
  <c r="I47" i="101"/>
  <c r="J47" i="101"/>
  <c r="K47" i="101"/>
  <c r="A48" i="101"/>
  <c r="B48" i="101"/>
  <c r="C48" i="101"/>
  <c r="D48" i="101"/>
  <c r="E48" i="101"/>
  <c r="F48" i="101"/>
  <c r="G48" i="101"/>
  <c r="H48" i="101"/>
  <c r="I48" i="101"/>
  <c r="J48" i="101"/>
  <c r="K48" i="101"/>
  <c r="A49" i="101"/>
  <c r="B49" i="101"/>
  <c r="C49" i="101"/>
  <c r="D49" i="101"/>
  <c r="E49" i="101"/>
  <c r="F49" i="101"/>
  <c r="G49" i="101"/>
  <c r="H49" i="101"/>
  <c r="I49" i="101"/>
  <c r="J49" i="101"/>
  <c r="K49" i="101"/>
  <c r="A50" i="101"/>
  <c r="B50" i="101"/>
  <c r="C50" i="101"/>
  <c r="D50" i="101"/>
  <c r="E50" i="101"/>
  <c r="F50" i="101"/>
  <c r="G50" i="101"/>
  <c r="H50" i="101"/>
  <c r="I50" i="101"/>
  <c r="J50" i="101"/>
  <c r="K50" i="101"/>
  <c r="A51" i="101"/>
  <c r="B51" i="101"/>
  <c r="C51" i="101"/>
  <c r="D51" i="101"/>
  <c r="E51" i="101"/>
  <c r="F51" i="101"/>
  <c r="G51" i="101"/>
  <c r="H51" i="101"/>
  <c r="I51" i="101"/>
  <c r="J51" i="101"/>
  <c r="K51" i="101"/>
  <c r="A52" i="101"/>
  <c r="B52" i="101"/>
  <c r="C52" i="101"/>
  <c r="D52" i="101"/>
  <c r="E52" i="101"/>
  <c r="F52" i="101"/>
  <c r="G52" i="101"/>
  <c r="H52" i="101"/>
  <c r="I52" i="101"/>
  <c r="J52" i="101"/>
  <c r="K52" i="101"/>
  <c r="A53" i="101"/>
  <c r="B53" i="101"/>
  <c r="C53" i="101"/>
  <c r="D53" i="101"/>
  <c r="E53" i="101"/>
  <c r="F53" i="101"/>
  <c r="G53" i="101"/>
  <c r="H53" i="101"/>
  <c r="I53" i="101"/>
  <c r="J53" i="101"/>
  <c r="K53" i="101"/>
  <c r="A54" i="101"/>
  <c r="B54" i="101"/>
  <c r="C54" i="101"/>
  <c r="D54" i="101"/>
  <c r="E54" i="101"/>
  <c r="F54" i="101"/>
  <c r="G54" i="101"/>
  <c r="H54" i="101"/>
  <c r="I54" i="101"/>
  <c r="J54" i="101"/>
  <c r="K54" i="101"/>
  <c r="A55" i="101"/>
  <c r="B55" i="101"/>
  <c r="C55" i="101"/>
  <c r="D55" i="101"/>
  <c r="E55" i="101"/>
  <c r="F55" i="101"/>
  <c r="G55" i="101"/>
  <c r="H55" i="101"/>
  <c r="I55" i="101"/>
  <c r="J55" i="101"/>
  <c r="K55" i="101"/>
  <c r="A56" i="101"/>
  <c r="B56" i="101"/>
  <c r="C56" i="101"/>
  <c r="D56" i="101"/>
  <c r="E56" i="101"/>
  <c r="F56" i="101"/>
  <c r="G56" i="101"/>
  <c r="H56" i="101"/>
  <c r="I56" i="101"/>
  <c r="J56" i="101"/>
  <c r="K56" i="101"/>
  <c r="A57" i="101"/>
  <c r="B57" i="101"/>
  <c r="C57" i="101"/>
  <c r="D57" i="101"/>
  <c r="E57" i="101"/>
  <c r="F57" i="101"/>
  <c r="G57" i="101"/>
  <c r="H57" i="101"/>
  <c r="I57" i="101"/>
  <c r="J57" i="101"/>
  <c r="K57" i="101"/>
  <c r="A58" i="101"/>
  <c r="B58" i="101"/>
  <c r="C58" i="101"/>
  <c r="D58" i="101"/>
  <c r="E58" i="101"/>
  <c r="F58" i="101"/>
  <c r="G58" i="101"/>
  <c r="H58" i="101"/>
  <c r="I58" i="101"/>
  <c r="J58" i="101"/>
  <c r="K58" i="101"/>
  <c r="A59" i="101"/>
  <c r="B59" i="101"/>
  <c r="C59" i="101"/>
  <c r="D59" i="101"/>
  <c r="E59" i="101"/>
  <c r="F59" i="101"/>
  <c r="G59" i="101"/>
  <c r="H59" i="101"/>
  <c r="I59" i="101"/>
  <c r="J59" i="101"/>
  <c r="K59" i="101"/>
  <c r="A60" i="101"/>
  <c r="B60" i="101"/>
  <c r="C60" i="101"/>
  <c r="D60" i="101"/>
  <c r="E60" i="101"/>
  <c r="F60" i="101"/>
  <c r="G60" i="101"/>
  <c r="H60" i="101"/>
  <c r="I60" i="101"/>
  <c r="J60" i="101"/>
  <c r="K60" i="101"/>
  <c r="A61" i="101"/>
  <c r="B61" i="101"/>
  <c r="C61" i="101"/>
  <c r="D61" i="101"/>
  <c r="E61" i="101"/>
  <c r="F61" i="101"/>
  <c r="G61" i="101"/>
  <c r="H61" i="101"/>
  <c r="I61" i="101"/>
  <c r="J61" i="101"/>
  <c r="K61" i="101"/>
  <c r="A62" i="101"/>
  <c r="B62" i="101"/>
  <c r="C62" i="101"/>
  <c r="D62" i="101"/>
  <c r="E62" i="101"/>
  <c r="F62" i="101"/>
  <c r="G62" i="101"/>
  <c r="H62" i="101"/>
  <c r="I62" i="101"/>
  <c r="J62" i="101"/>
  <c r="K62" i="101"/>
  <c r="A63" i="101"/>
  <c r="B63" i="101"/>
  <c r="C63" i="101"/>
  <c r="D63" i="101"/>
  <c r="E63" i="101"/>
  <c r="F63" i="101"/>
  <c r="G63" i="101"/>
  <c r="H63" i="101"/>
  <c r="I63" i="101"/>
  <c r="J63" i="101"/>
  <c r="K63" i="101"/>
  <c r="A64" i="101"/>
  <c r="B64" i="101"/>
  <c r="C64" i="101"/>
  <c r="D64" i="101"/>
  <c r="E64" i="101"/>
  <c r="F64" i="101"/>
  <c r="G64" i="101"/>
  <c r="H64" i="101"/>
  <c r="I64" i="101"/>
  <c r="J64" i="101"/>
  <c r="K64" i="101"/>
  <c r="A65" i="101"/>
  <c r="B65" i="101"/>
  <c r="C65" i="101"/>
  <c r="D65" i="101"/>
  <c r="E65" i="101"/>
  <c r="F65" i="101"/>
  <c r="G65" i="101"/>
  <c r="H65" i="101"/>
  <c r="I65" i="101"/>
  <c r="J65" i="101"/>
  <c r="K65" i="101"/>
  <c r="A68" i="101"/>
  <c r="C68" i="101"/>
  <c r="A70" i="101"/>
  <c r="B70" i="101"/>
  <c r="C70" i="101"/>
  <c r="A71" i="101"/>
  <c r="B71" i="101"/>
  <c r="A74" i="101"/>
  <c r="A76" i="101"/>
  <c r="A77" i="101"/>
  <c r="B77" i="101"/>
  <c r="A78" i="101"/>
  <c r="B78" i="101"/>
  <c r="A80" i="101"/>
  <c r="B80" i="101"/>
  <c r="D82" i="101"/>
  <c r="E82" i="101"/>
  <c r="F82" i="101"/>
  <c r="G82" i="101"/>
  <c r="H82" i="101"/>
  <c r="I82" i="101"/>
  <c r="J82" i="101"/>
  <c r="K82" i="101"/>
  <c r="A83" i="101"/>
  <c r="B83" i="101"/>
  <c r="C83" i="101"/>
  <c r="D83" i="101"/>
  <c r="E83" i="101"/>
  <c r="F83" i="101"/>
  <c r="G83" i="101"/>
  <c r="H83" i="101"/>
  <c r="I83" i="101"/>
  <c r="J83" i="101"/>
  <c r="K83" i="101"/>
  <c r="A84" i="101"/>
  <c r="B84" i="101"/>
  <c r="C84" i="101"/>
  <c r="D84" i="101"/>
  <c r="E84" i="101"/>
  <c r="F84" i="101"/>
  <c r="G84" i="101"/>
  <c r="H84" i="101"/>
  <c r="I84" i="101"/>
  <c r="J84" i="101"/>
  <c r="K84" i="101"/>
  <c r="A85" i="101"/>
  <c r="B85" i="101"/>
  <c r="C85" i="101"/>
  <c r="D85" i="101"/>
  <c r="E85" i="101"/>
  <c r="F85" i="101"/>
  <c r="G85" i="101"/>
  <c r="H85" i="101"/>
  <c r="I85" i="101"/>
  <c r="J85" i="101"/>
  <c r="K85" i="101"/>
  <c r="A86" i="101"/>
  <c r="B86" i="101"/>
  <c r="C86" i="101"/>
  <c r="D86" i="101"/>
  <c r="E86" i="101"/>
  <c r="F86" i="101"/>
  <c r="G86" i="101"/>
  <c r="H86" i="101"/>
  <c r="I86" i="101"/>
  <c r="J86" i="101"/>
  <c r="K86" i="101"/>
  <c r="A87" i="101"/>
  <c r="B87" i="101"/>
  <c r="C87" i="101"/>
  <c r="D87" i="101"/>
  <c r="E87" i="101"/>
  <c r="F87" i="101"/>
  <c r="G87" i="101"/>
  <c r="H87" i="101"/>
  <c r="I87" i="101"/>
  <c r="J87" i="101"/>
  <c r="K87" i="101"/>
  <c r="A88" i="101"/>
  <c r="B88" i="101"/>
  <c r="C88" i="101"/>
  <c r="D88" i="101"/>
  <c r="E88" i="101"/>
  <c r="F88" i="101"/>
  <c r="G88" i="101"/>
  <c r="H88" i="101"/>
  <c r="I88" i="101"/>
  <c r="J88" i="101"/>
  <c r="K88" i="101"/>
  <c r="A89" i="101"/>
  <c r="B89" i="101"/>
  <c r="C89" i="101"/>
  <c r="D89" i="101"/>
  <c r="E89" i="101"/>
  <c r="F89" i="101"/>
  <c r="G89" i="101"/>
  <c r="H89" i="101"/>
  <c r="I89" i="101"/>
  <c r="J89" i="101"/>
  <c r="K89" i="101"/>
  <c r="A90" i="101"/>
  <c r="B90" i="101"/>
  <c r="C90" i="101"/>
  <c r="D90" i="101"/>
  <c r="E90" i="101"/>
  <c r="F90" i="101"/>
  <c r="G90" i="101"/>
  <c r="H90" i="101"/>
  <c r="I90" i="101"/>
  <c r="J90" i="101"/>
  <c r="K90" i="101"/>
  <c r="A91" i="101"/>
  <c r="B91" i="101"/>
  <c r="C91" i="101"/>
  <c r="D91" i="101"/>
  <c r="E91" i="101"/>
  <c r="F91" i="101"/>
  <c r="G91" i="101"/>
  <c r="H91" i="101"/>
  <c r="I91" i="101"/>
  <c r="J91" i="101"/>
  <c r="K91" i="101"/>
  <c r="A92" i="101"/>
  <c r="B92" i="101"/>
  <c r="C92" i="101"/>
  <c r="D92" i="101"/>
  <c r="E92" i="101"/>
  <c r="F92" i="101"/>
  <c r="G92" i="101"/>
  <c r="H92" i="101"/>
  <c r="I92" i="101"/>
  <c r="J92" i="101"/>
  <c r="K92" i="101"/>
  <c r="A93" i="101"/>
  <c r="B93" i="101"/>
  <c r="C93" i="101"/>
  <c r="D93" i="101"/>
  <c r="E93" i="101"/>
  <c r="F93" i="101"/>
  <c r="G93" i="101"/>
  <c r="H93" i="101"/>
  <c r="I93" i="101"/>
  <c r="J93" i="101"/>
  <c r="K93" i="101"/>
  <c r="A94" i="101"/>
  <c r="B94" i="101"/>
  <c r="C94" i="101"/>
  <c r="D94" i="101"/>
  <c r="E94" i="101"/>
  <c r="F94" i="101"/>
  <c r="G94" i="101"/>
  <c r="H94" i="101"/>
  <c r="I94" i="101"/>
  <c r="J94" i="101"/>
  <c r="K94" i="101"/>
  <c r="A95" i="101"/>
  <c r="B95" i="101"/>
  <c r="C95" i="101"/>
  <c r="D95" i="101"/>
  <c r="E95" i="101"/>
  <c r="F95" i="101"/>
  <c r="G95" i="101"/>
  <c r="H95" i="101"/>
  <c r="I95" i="101"/>
  <c r="J95" i="101"/>
  <c r="K95" i="101"/>
  <c r="A96" i="101"/>
  <c r="B96" i="101"/>
  <c r="C96" i="101"/>
  <c r="D96" i="101"/>
  <c r="E96" i="101"/>
  <c r="F96" i="101"/>
  <c r="G96" i="101"/>
  <c r="H96" i="101"/>
  <c r="I96" i="101"/>
  <c r="J96" i="101"/>
  <c r="K96" i="101"/>
  <c r="A97" i="101"/>
  <c r="B97" i="101"/>
  <c r="C97" i="101"/>
  <c r="D97" i="101"/>
  <c r="E97" i="101"/>
  <c r="F97" i="101"/>
  <c r="G97" i="101"/>
  <c r="H97" i="101"/>
  <c r="I97" i="101"/>
  <c r="J97" i="101"/>
  <c r="K97" i="101"/>
  <c r="A98" i="101"/>
  <c r="B98" i="101"/>
  <c r="C98" i="101"/>
  <c r="D98" i="101"/>
  <c r="E98" i="101"/>
  <c r="F98" i="101"/>
  <c r="G98" i="101"/>
  <c r="H98" i="101"/>
  <c r="I98" i="101"/>
  <c r="J98" i="101"/>
  <c r="K98" i="101"/>
  <c r="A99" i="101"/>
  <c r="B99" i="101"/>
  <c r="C99" i="101"/>
  <c r="D99" i="101"/>
  <c r="E99" i="101"/>
  <c r="F99" i="101"/>
  <c r="G99" i="101"/>
  <c r="H99" i="101"/>
  <c r="I99" i="101"/>
  <c r="J99" i="101"/>
  <c r="K99" i="101"/>
  <c r="A100" i="101"/>
  <c r="B100" i="101"/>
  <c r="C100" i="101"/>
  <c r="D100" i="101"/>
  <c r="E100" i="101"/>
  <c r="F100" i="101"/>
  <c r="G100" i="101"/>
  <c r="H100" i="101"/>
  <c r="I100" i="101"/>
  <c r="J100" i="101"/>
  <c r="K100" i="101"/>
  <c r="A101" i="101"/>
  <c r="B101" i="101"/>
  <c r="C101" i="101"/>
  <c r="D101" i="101"/>
  <c r="E101" i="101"/>
  <c r="F101" i="101"/>
  <c r="G101" i="101"/>
  <c r="H101" i="101"/>
  <c r="I101" i="101"/>
  <c r="J101" i="101"/>
  <c r="K101" i="101"/>
  <c r="A102" i="101"/>
  <c r="B102" i="101"/>
  <c r="C102" i="101"/>
  <c r="D102" i="101"/>
  <c r="E102" i="101"/>
  <c r="F102" i="101"/>
  <c r="G102" i="101"/>
  <c r="H102" i="101"/>
  <c r="I102" i="101"/>
  <c r="J102" i="101"/>
  <c r="K102" i="101"/>
  <c r="A103" i="101"/>
  <c r="B103" i="101"/>
  <c r="C103" i="101"/>
  <c r="D103" i="101"/>
  <c r="E103" i="101"/>
  <c r="F103" i="101"/>
  <c r="G103" i="101"/>
  <c r="H103" i="101"/>
  <c r="I103" i="101"/>
  <c r="J103" i="101"/>
  <c r="K103" i="101"/>
  <c r="A104" i="101"/>
  <c r="B104" i="101"/>
  <c r="C104" i="101"/>
  <c r="D104" i="101"/>
  <c r="E104" i="101"/>
  <c r="F104" i="101"/>
  <c r="G104" i="101"/>
  <c r="H104" i="101"/>
  <c r="I104" i="101"/>
  <c r="J104" i="101"/>
  <c r="K104" i="101"/>
  <c r="A105" i="101"/>
  <c r="B105" i="101"/>
  <c r="C105" i="101"/>
  <c r="D105" i="101"/>
  <c r="E105" i="101"/>
  <c r="F105" i="101"/>
  <c r="G105" i="101"/>
  <c r="H105" i="101"/>
  <c r="I105" i="101"/>
  <c r="J105" i="101"/>
  <c r="K105" i="101"/>
  <c r="A106" i="101"/>
  <c r="B106" i="101"/>
  <c r="C106" i="101"/>
  <c r="D106" i="101"/>
  <c r="E106" i="101"/>
  <c r="F106" i="101"/>
  <c r="G106" i="101"/>
  <c r="H106" i="101"/>
  <c r="I106" i="101"/>
  <c r="J106" i="101"/>
  <c r="K106" i="101"/>
  <c r="A107" i="101"/>
  <c r="B107" i="101"/>
  <c r="C107" i="101"/>
  <c r="D107" i="101"/>
  <c r="E107" i="101"/>
  <c r="F107" i="101"/>
  <c r="G107" i="101"/>
  <c r="H107" i="101"/>
  <c r="I107" i="101"/>
  <c r="J107" i="101"/>
  <c r="K107" i="101"/>
  <c r="A108" i="101"/>
  <c r="B108" i="101"/>
  <c r="C108" i="101"/>
  <c r="D108" i="101"/>
  <c r="E108" i="101"/>
  <c r="F108" i="101"/>
  <c r="G108" i="101"/>
  <c r="H108" i="101"/>
  <c r="I108" i="101"/>
  <c r="J108" i="101"/>
  <c r="K108" i="101"/>
  <c r="A109" i="101"/>
  <c r="B109" i="101"/>
  <c r="C109" i="101"/>
  <c r="D109" i="101"/>
  <c r="E109" i="101"/>
  <c r="F109" i="101"/>
  <c r="G109" i="101"/>
  <c r="H109" i="101"/>
  <c r="I109" i="101"/>
  <c r="J109" i="101"/>
  <c r="K109" i="101"/>
  <c r="A110" i="101"/>
  <c r="B110" i="101"/>
  <c r="C110" i="101"/>
  <c r="D110" i="101"/>
  <c r="E110" i="101"/>
  <c r="F110" i="101"/>
  <c r="G110" i="101"/>
  <c r="H110" i="101"/>
  <c r="I110" i="101"/>
  <c r="J110" i="101"/>
  <c r="K110" i="101"/>
  <c r="N9" i="116"/>
  <c r="C7" i="116"/>
  <c r="C9" i="116" s="1"/>
  <c r="C8" i="116"/>
  <c r="C6" i="116"/>
  <c r="C5" i="116"/>
  <c r="E9" i="116"/>
  <c r="B7" i="154"/>
  <c r="D9" i="116"/>
  <c r="I124" i="119"/>
  <c r="J124" i="119"/>
  <c r="H124" i="119"/>
  <c r="D3" i="60" l="1"/>
  <c r="G9" i="60" s="1"/>
  <c r="G14" i="60"/>
  <c r="J121" i="119"/>
  <c r="J122" i="119"/>
  <c r="J123" i="119"/>
  <c r="H121" i="119"/>
  <c r="I121" i="119"/>
  <c r="H122" i="119"/>
  <c r="I122" i="119"/>
  <c r="H123" i="119"/>
  <c r="I123" i="119"/>
  <c r="J120" i="119"/>
  <c r="F4" i="69"/>
  <c r="E4" i="69"/>
  <c r="D4" i="69"/>
  <c r="D19" i="69"/>
  <c r="D18" i="69"/>
  <c r="B4" i="78"/>
  <c r="F4" i="50"/>
  <c r="D4" i="50"/>
  <c r="C19" i="50"/>
  <c r="D19" i="50"/>
  <c r="F19" i="50"/>
  <c r="B19" i="50"/>
  <c r="B18" i="50"/>
  <c r="B17" i="50"/>
  <c r="C17" i="50" s="1"/>
  <c r="D17" i="50" s="1"/>
  <c r="A18" i="50"/>
  <c r="A17" i="50"/>
  <c r="B11" i="83"/>
  <c r="D28" i="158"/>
  <c r="E28" i="158"/>
  <c r="C28" i="158"/>
  <c r="C18" i="50" l="1"/>
  <c r="D18" i="50" s="1"/>
  <c r="E17" i="50"/>
  <c r="F17" i="50"/>
  <c r="G5" i="50"/>
  <c r="F5" i="50"/>
  <c r="D5" i="50"/>
  <c r="F5" i="70"/>
  <c r="F5" i="69"/>
  <c r="D4" i="53"/>
  <c r="D4" i="76"/>
  <c r="D4" i="79"/>
  <c r="D4" i="62"/>
  <c r="B4" i="83"/>
  <c r="A4" i="83"/>
  <c r="D4" i="77"/>
  <c r="D4" i="78"/>
  <c r="F5" i="78" s="1"/>
  <c r="C4" i="163"/>
  <c r="C6" i="163" s="1"/>
  <c r="C21" i="163"/>
  <c r="C7" i="163"/>
  <c r="C5" i="163"/>
  <c r="C15" i="163" s="1"/>
  <c r="F4" i="62" l="1"/>
  <c r="E4" i="62"/>
  <c r="E5" i="62" s="1"/>
  <c r="H5" i="62" s="1"/>
  <c r="C30" i="163"/>
  <c r="E18" i="50"/>
  <c r="E19" i="50" s="1"/>
  <c r="E4" i="50" s="1"/>
  <c r="F18" i="50"/>
  <c r="F5" i="59"/>
  <c r="E5" i="59"/>
  <c r="D5" i="59"/>
  <c r="D5" i="70"/>
  <c r="E5" i="70"/>
  <c r="D5" i="69"/>
  <c r="E5" i="69"/>
  <c r="F5" i="53"/>
  <c r="E5" i="53"/>
  <c r="H5" i="53" s="1"/>
  <c r="D5" i="53"/>
  <c r="D5" i="76"/>
  <c r="F5" i="76"/>
  <c r="E5" i="76"/>
  <c r="H5" i="76" s="1"/>
  <c r="F5" i="79"/>
  <c r="E5" i="79"/>
  <c r="H5" i="79" s="1"/>
  <c r="D5" i="79"/>
  <c r="F5" i="62"/>
  <c r="D5" i="62"/>
  <c r="D7" i="101"/>
  <c r="F6" i="77"/>
  <c r="E6" i="77"/>
  <c r="H6" i="77" s="1"/>
  <c r="D6" i="77"/>
  <c r="D5" i="78"/>
  <c r="E5" i="78"/>
  <c r="H5" i="78" s="1"/>
  <c r="E103" i="3"/>
  <c r="C103" i="3"/>
  <c r="D103" i="3" s="1"/>
  <c r="C36" i="3"/>
  <c r="D36" i="3" s="1"/>
  <c r="C35" i="3"/>
  <c r="C102" i="3" s="1"/>
  <c r="D102" i="3" s="1"/>
  <c r="B5" i="168"/>
  <c r="C9" i="162"/>
  <c r="G69" i="3"/>
  <c r="E37" i="3"/>
  <c r="J97" i="107"/>
  <c r="J98" i="107"/>
  <c r="J99" i="107"/>
  <c r="J100" i="107"/>
  <c r="J101" i="107"/>
  <c r="J102" i="107"/>
  <c r="J103" i="107"/>
  <c r="J104" i="107"/>
  <c r="J105" i="107"/>
  <c r="J106" i="107"/>
  <c r="J107" i="107"/>
  <c r="J108" i="107"/>
  <c r="J109" i="107"/>
  <c r="J110" i="107"/>
  <c r="J111" i="107"/>
  <c r="J112" i="107"/>
  <c r="J113" i="107"/>
  <c r="J114" i="107"/>
  <c r="J115" i="107"/>
  <c r="J116" i="107"/>
  <c r="J117" i="107"/>
  <c r="J118" i="107"/>
  <c r="J120" i="107"/>
  <c r="J121" i="107"/>
  <c r="J122" i="107"/>
  <c r="J123" i="107"/>
  <c r="J96" i="107"/>
  <c r="J63" i="107"/>
  <c r="J64" i="107"/>
  <c r="J65" i="107"/>
  <c r="J66" i="107"/>
  <c r="J67" i="107"/>
  <c r="J68" i="107"/>
  <c r="J69" i="107"/>
  <c r="J70" i="107"/>
  <c r="J71" i="107"/>
  <c r="J72" i="107"/>
  <c r="J73" i="107"/>
  <c r="J74" i="107"/>
  <c r="J75" i="107"/>
  <c r="J76" i="107"/>
  <c r="J77" i="107"/>
  <c r="J78" i="107"/>
  <c r="J79" i="107"/>
  <c r="J80" i="107"/>
  <c r="J81" i="107"/>
  <c r="J82" i="107"/>
  <c r="J83" i="107"/>
  <c r="J84" i="107"/>
  <c r="J86" i="107"/>
  <c r="J87" i="107"/>
  <c r="J88" i="107"/>
  <c r="J89" i="107"/>
  <c r="J62" i="107"/>
  <c r="J25" i="107"/>
  <c r="J26" i="107"/>
  <c r="J27" i="107"/>
  <c r="J28" i="107"/>
  <c r="J29" i="107"/>
  <c r="J30" i="107"/>
  <c r="J31" i="107"/>
  <c r="J32" i="107"/>
  <c r="J33" i="107"/>
  <c r="J34" i="107"/>
  <c r="J35" i="107"/>
  <c r="J36" i="107"/>
  <c r="J37" i="107"/>
  <c r="J38" i="107"/>
  <c r="J39" i="107"/>
  <c r="J40" i="107"/>
  <c r="J41" i="107"/>
  <c r="J42" i="107"/>
  <c r="J43" i="107"/>
  <c r="J44" i="107"/>
  <c r="J45" i="107"/>
  <c r="J46" i="107"/>
  <c r="J47" i="107"/>
  <c r="J48" i="107"/>
  <c r="J49" i="107"/>
  <c r="J50" i="107"/>
  <c r="J51" i="107"/>
  <c r="J24" i="107"/>
  <c r="B25" i="107"/>
  <c r="B26" i="107"/>
  <c r="B27" i="107"/>
  <c r="B28" i="107"/>
  <c r="B29" i="107"/>
  <c r="B30" i="107"/>
  <c r="B31" i="107"/>
  <c r="B32" i="107"/>
  <c r="B33" i="107"/>
  <c r="B34" i="107"/>
  <c r="B35" i="107"/>
  <c r="B36" i="107"/>
  <c r="B37" i="107"/>
  <c r="B38" i="107"/>
  <c r="B39" i="107"/>
  <c r="B40" i="107"/>
  <c r="B41" i="107"/>
  <c r="B42" i="107"/>
  <c r="B43" i="107"/>
  <c r="B44" i="107"/>
  <c r="B45" i="107"/>
  <c r="B46" i="107"/>
  <c r="B47" i="107"/>
  <c r="B48" i="107"/>
  <c r="B49" i="107"/>
  <c r="B50" i="107"/>
  <c r="B51" i="107"/>
  <c r="B24" i="107"/>
  <c r="K25" i="107"/>
  <c r="K26" i="107"/>
  <c r="K27" i="107"/>
  <c r="K28" i="107"/>
  <c r="K29" i="107"/>
  <c r="K30" i="107"/>
  <c r="K31" i="107"/>
  <c r="K32" i="107"/>
  <c r="K33" i="107"/>
  <c r="K34" i="107"/>
  <c r="K35" i="107"/>
  <c r="K36" i="107"/>
  <c r="K37" i="107"/>
  <c r="K38" i="107"/>
  <c r="K39" i="107"/>
  <c r="K40" i="107"/>
  <c r="K41" i="107"/>
  <c r="K42" i="107"/>
  <c r="K43" i="107"/>
  <c r="K44" i="107"/>
  <c r="K45" i="107"/>
  <c r="K46" i="107"/>
  <c r="K47" i="107"/>
  <c r="K48" i="107"/>
  <c r="K49" i="107"/>
  <c r="K50" i="107"/>
  <c r="K51" i="107"/>
  <c r="K24" i="107"/>
  <c r="J46" i="167"/>
  <c r="J44" i="167"/>
  <c r="J45" i="167"/>
  <c r="J20" i="167"/>
  <c r="J21" i="167"/>
  <c r="J22" i="167"/>
  <c r="J23" i="167"/>
  <c r="J24" i="167"/>
  <c r="J25" i="167"/>
  <c r="J26" i="167"/>
  <c r="J27" i="167"/>
  <c r="J28" i="167"/>
  <c r="J29" i="167"/>
  <c r="J30" i="167"/>
  <c r="J31" i="167"/>
  <c r="J32" i="167"/>
  <c r="J33" i="167"/>
  <c r="J34" i="167"/>
  <c r="J35" i="167"/>
  <c r="J36" i="167"/>
  <c r="J37" i="167"/>
  <c r="J38" i="167"/>
  <c r="J39" i="167"/>
  <c r="J40" i="167"/>
  <c r="J41" i="167"/>
  <c r="J42" i="167"/>
  <c r="J47" i="167" s="1"/>
  <c r="J43" i="167"/>
  <c r="J19" i="167"/>
  <c r="C24" i="107"/>
  <c r="D24" i="107"/>
  <c r="G24" i="107"/>
  <c r="H24" i="107"/>
  <c r="B6" i="152"/>
  <c r="B26" i="116"/>
  <c r="B27" i="116"/>
  <c r="B28" i="116"/>
  <c r="B29" i="116"/>
  <c r="B30" i="116"/>
  <c r="B25" i="116"/>
  <c r="G16" i="151"/>
  <c r="E11" i="151"/>
  <c r="E7" i="151"/>
  <c r="E8" i="151"/>
  <c r="E9" i="151"/>
  <c r="E10" i="151"/>
  <c r="E6" i="151"/>
  <c r="D7" i="151"/>
  <c r="D8" i="151"/>
  <c r="D9" i="151"/>
  <c r="D10" i="151"/>
  <c r="D6" i="151"/>
  <c r="C7" i="151"/>
  <c r="C8" i="151"/>
  <c r="C9" i="151"/>
  <c r="C10" i="151"/>
  <c r="C6" i="151"/>
  <c r="C17" i="113"/>
  <c r="B17" i="113"/>
  <c r="B18" i="113" s="1"/>
  <c r="C11" i="113"/>
  <c r="B11" i="113"/>
  <c r="C18" i="113"/>
  <c r="C94" i="107"/>
  <c r="L94" i="107"/>
  <c r="M95" i="107"/>
  <c r="N95" i="107"/>
  <c r="O95" i="107"/>
  <c r="P95" i="107"/>
  <c r="Q95" i="107"/>
  <c r="R95" i="107"/>
  <c r="S95" i="107"/>
  <c r="L95" i="107"/>
  <c r="D23" i="107"/>
  <c r="E23" i="107"/>
  <c r="F23" i="107"/>
  <c r="G23" i="107"/>
  <c r="H23" i="107"/>
  <c r="I23" i="107"/>
  <c r="C23" i="107"/>
  <c r="E24" i="107"/>
  <c r="F24" i="107"/>
  <c r="I24" i="107"/>
  <c r="C25" i="107"/>
  <c r="D25" i="107"/>
  <c r="E25" i="107"/>
  <c r="F25" i="107"/>
  <c r="G25" i="107"/>
  <c r="H25" i="107"/>
  <c r="I25" i="107"/>
  <c r="C26" i="107"/>
  <c r="D26" i="107"/>
  <c r="E26" i="107"/>
  <c r="F26" i="107"/>
  <c r="G26" i="107"/>
  <c r="H26" i="107"/>
  <c r="I26" i="107"/>
  <c r="C27" i="107"/>
  <c r="D27" i="107"/>
  <c r="E27" i="107"/>
  <c r="F27" i="107"/>
  <c r="G27" i="107"/>
  <c r="H27" i="107"/>
  <c r="I27" i="107"/>
  <c r="C28" i="107"/>
  <c r="D28" i="107"/>
  <c r="E28" i="107"/>
  <c r="F28" i="107"/>
  <c r="G28" i="107"/>
  <c r="H28" i="107"/>
  <c r="I28" i="107"/>
  <c r="C29" i="107"/>
  <c r="D29" i="107"/>
  <c r="E29" i="107"/>
  <c r="F29" i="107"/>
  <c r="G29" i="107"/>
  <c r="H29" i="107"/>
  <c r="I29" i="107"/>
  <c r="C30" i="107"/>
  <c r="D30" i="107"/>
  <c r="E30" i="107"/>
  <c r="F30" i="107"/>
  <c r="G30" i="107"/>
  <c r="H30" i="107"/>
  <c r="I30" i="107"/>
  <c r="C31" i="107"/>
  <c r="D31" i="107"/>
  <c r="E31" i="107"/>
  <c r="F31" i="107"/>
  <c r="G31" i="107"/>
  <c r="H31" i="107"/>
  <c r="I31" i="107"/>
  <c r="C32" i="107"/>
  <c r="D32" i="107"/>
  <c r="E32" i="107"/>
  <c r="F32" i="107"/>
  <c r="G32" i="107"/>
  <c r="H32" i="107"/>
  <c r="I32" i="107"/>
  <c r="C33" i="107"/>
  <c r="D33" i="107"/>
  <c r="E33" i="107"/>
  <c r="F33" i="107"/>
  <c r="G33" i="107"/>
  <c r="H33" i="107"/>
  <c r="I33" i="107"/>
  <c r="C34" i="107"/>
  <c r="D34" i="107"/>
  <c r="E34" i="107"/>
  <c r="F34" i="107"/>
  <c r="G34" i="107"/>
  <c r="H34" i="107"/>
  <c r="I34" i="107"/>
  <c r="C35" i="107"/>
  <c r="D35" i="107"/>
  <c r="E35" i="107"/>
  <c r="F35" i="107"/>
  <c r="G35" i="107"/>
  <c r="H35" i="107"/>
  <c r="I35" i="107"/>
  <c r="C36" i="107"/>
  <c r="D36" i="107"/>
  <c r="E36" i="107"/>
  <c r="F36" i="107"/>
  <c r="G36" i="107"/>
  <c r="H36" i="107"/>
  <c r="I36" i="107"/>
  <c r="C37" i="107"/>
  <c r="D37" i="107"/>
  <c r="E37" i="107"/>
  <c r="F37" i="107"/>
  <c r="G37" i="107"/>
  <c r="H37" i="107"/>
  <c r="I37" i="107"/>
  <c r="C38" i="107"/>
  <c r="D38" i="107"/>
  <c r="E38" i="107"/>
  <c r="F38" i="107"/>
  <c r="G38" i="107"/>
  <c r="H38" i="107"/>
  <c r="I38" i="107"/>
  <c r="C39" i="107"/>
  <c r="D39" i="107"/>
  <c r="E39" i="107"/>
  <c r="F39" i="107"/>
  <c r="G39" i="107"/>
  <c r="H39" i="107"/>
  <c r="I39" i="107"/>
  <c r="C40" i="107"/>
  <c r="D40" i="107"/>
  <c r="E40" i="107"/>
  <c r="F40" i="107"/>
  <c r="G40" i="107"/>
  <c r="H40" i="107"/>
  <c r="I40" i="107"/>
  <c r="C41" i="107"/>
  <c r="D41" i="107"/>
  <c r="E41" i="107"/>
  <c r="F41" i="107"/>
  <c r="G41" i="107"/>
  <c r="H41" i="107"/>
  <c r="I41" i="107"/>
  <c r="C42" i="107"/>
  <c r="D42" i="107"/>
  <c r="E42" i="107"/>
  <c r="F42" i="107"/>
  <c r="G42" i="107"/>
  <c r="H42" i="107"/>
  <c r="I42" i="107"/>
  <c r="C43" i="107"/>
  <c r="D43" i="107"/>
  <c r="E43" i="107"/>
  <c r="F43" i="107"/>
  <c r="G43" i="107"/>
  <c r="H43" i="107"/>
  <c r="I43" i="107"/>
  <c r="C44" i="107"/>
  <c r="D44" i="107"/>
  <c r="E44" i="107"/>
  <c r="F44" i="107"/>
  <c r="G44" i="107"/>
  <c r="H44" i="107"/>
  <c r="I44" i="107"/>
  <c r="C45" i="107"/>
  <c r="D45" i="107"/>
  <c r="E45" i="107"/>
  <c r="F45" i="107"/>
  <c r="G45" i="107"/>
  <c r="H45" i="107"/>
  <c r="I45" i="107"/>
  <c r="C46" i="107"/>
  <c r="D46" i="107"/>
  <c r="E46" i="107"/>
  <c r="F46" i="107"/>
  <c r="G46" i="107"/>
  <c r="H46" i="107"/>
  <c r="I46" i="107"/>
  <c r="D47" i="107"/>
  <c r="E47" i="107"/>
  <c r="F47" i="107"/>
  <c r="G47" i="107"/>
  <c r="H47" i="107"/>
  <c r="I47" i="107"/>
  <c r="C48" i="107"/>
  <c r="D48" i="107"/>
  <c r="E48" i="107"/>
  <c r="F48" i="107"/>
  <c r="G48" i="107"/>
  <c r="H48" i="107"/>
  <c r="I48" i="107"/>
  <c r="C49" i="107"/>
  <c r="D49" i="107"/>
  <c r="E49" i="107"/>
  <c r="F49" i="107"/>
  <c r="G49" i="107"/>
  <c r="H49" i="107"/>
  <c r="I49" i="107"/>
  <c r="C50" i="107"/>
  <c r="D50" i="107"/>
  <c r="E50" i="107"/>
  <c r="F50" i="107"/>
  <c r="G50" i="107"/>
  <c r="H50" i="107"/>
  <c r="I50" i="107"/>
  <c r="C51" i="107"/>
  <c r="D51" i="107"/>
  <c r="E51" i="107"/>
  <c r="F51" i="107"/>
  <c r="G51" i="107"/>
  <c r="H51" i="107"/>
  <c r="I51" i="107"/>
  <c r="B79" i="167"/>
  <c r="B78" i="167"/>
  <c r="B77" i="167"/>
  <c r="B76" i="167"/>
  <c r="B75" i="167"/>
  <c r="B74" i="167"/>
  <c r="B73" i="167"/>
  <c r="B72" i="167"/>
  <c r="D100" i="167"/>
  <c r="K37" i="167" s="1"/>
  <c r="B71" i="167"/>
  <c r="B70" i="167"/>
  <c r="B69" i="167"/>
  <c r="B68" i="167"/>
  <c r="B67" i="167"/>
  <c r="B66" i="167"/>
  <c r="B65" i="167"/>
  <c r="E93" i="167"/>
  <c r="K31" i="167" s="1"/>
  <c r="B64" i="167"/>
  <c r="B63" i="167"/>
  <c r="B62" i="167"/>
  <c r="E90" i="167"/>
  <c r="B61" i="167"/>
  <c r="B60" i="167"/>
  <c r="B59" i="167"/>
  <c r="B58" i="167"/>
  <c r="E86" i="167"/>
  <c r="K19" i="167" s="1"/>
  <c r="C57" i="167" s="1"/>
  <c r="B57" i="167"/>
  <c r="C56" i="167"/>
  <c r="I47" i="167"/>
  <c r="H47" i="167"/>
  <c r="G47" i="167"/>
  <c r="F47" i="167"/>
  <c r="E47" i="167"/>
  <c r="D47" i="167"/>
  <c r="C47" i="167"/>
  <c r="K46" i="167"/>
  <c r="B46" i="167"/>
  <c r="K43" i="167"/>
  <c r="C79" i="167" s="1"/>
  <c r="K41" i="167"/>
  <c r="K40" i="167"/>
  <c r="K39" i="167"/>
  <c r="K38" i="167"/>
  <c r="C75" i="167" s="1"/>
  <c r="K36" i="167"/>
  <c r="C73" i="167" s="1"/>
  <c r="K35" i="167"/>
  <c r="K34" i="167"/>
  <c r="K33" i="167"/>
  <c r="K32" i="167"/>
  <c r="K30" i="167"/>
  <c r="K28" i="167"/>
  <c r="C66" i="167" s="1"/>
  <c r="K27" i="167"/>
  <c r="K26" i="167"/>
  <c r="C64" i="167" s="1"/>
  <c r="K25" i="167"/>
  <c r="K24" i="167"/>
  <c r="K23" i="167"/>
  <c r="K22" i="167"/>
  <c r="K21" i="167"/>
  <c r="K20" i="167"/>
  <c r="C58" i="167" s="1"/>
  <c r="I12" i="167"/>
  <c r="R23" i="167" s="1"/>
  <c r="H12" i="167"/>
  <c r="Q33" i="167" s="1"/>
  <c r="G12" i="167"/>
  <c r="P34" i="167" s="1"/>
  <c r="F12" i="167"/>
  <c r="O42" i="167" s="1"/>
  <c r="E12" i="167"/>
  <c r="D12" i="167"/>
  <c r="M45" i="167" s="1"/>
  <c r="C12" i="167"/>
  <c r="L45" i="167" s="1"/>
  <c r="E5" i="50" l="1"/>
  <c r="H4" i="50"/>
  <c r="H5" i="50" s="1"/>
  <c r="C37" i="3"/>
  <c r="E102" i="3"/>
  <c r="D35" i="3"/>
  <c r="D37" i="3" s="1"/>
  <c r="N21" i="167"/>
  <c r="Q41" i="167"/>
  <c r="R25" i="167"/>
  <c r="M42" i="167"/>
  <c r="Q35" i="167"/>
  <c r="N36" i="167"/>
  <c r="Q29" i="167"/>
  <c r="R43" i="167"/>
  <c r="L25" i="167"/>
  <c r="R44" i="167"/>
  <c r="R21" i="167"/>
  <c r="R32" i="167"/>
  <c r="R45" i="167"/>
  <c r="Q20" i="167"/>
  <c r="R30" i="167"/>
  <c r="R40" i="167"/>
  <c r="Q26" i="167"/>
  <c r="L46" i="167"/>
  <c r="L23" i="167"/>
  <c r="N34" i="167"/>
  <c r="Q24" i="167"/>
  <c r="Q28" i="167"/>
  <c r="R37" i="167"/>
  <c r="Q37" i="167"/>
  <c r="O37" i="167"/>
  <c r="M37" i="167"/>
  <c r="O20" i="167"/>
  <c r="L40" i="167"/>
  <c r="Q30" i="167"/>
  <c r="L30" i="167"/>
  <c r="L34" i="167"/>
  <c r="C72" i="167"/>
  <c r="R27" i="167"/>
  <c r="L21" i="167"/>
  <c r="M28" i="167"/>
  <c r="R34" i="167"/>
  <c r="O41" i="167"/>
  <c r="O28" i="167"/>
  <c r="N19" i="167"/>
  <c r="L32" i="167"/>
  <c r="O35" i="167"/>
  <c r="N46" i="167"/>
  <c r="M29" i="167"/>
  <c r="L38" i="167"/>
  <c r="Q42" i="167"/>
  <c r="M20" i="167"/>
  <c r="O26" i="167"/>
  <c r="O29" i="167"/>
  <c r="O33" i="167"/>
  <c r="L36" i="167"/>
  <c r="Q31" i="167"/>
  <c r="P31" i="167"/>
  <c r="N31" i="167"/>
  <c r="M31" i="167"/>
  <c r="L31" i="167"/>
  <c r="C68" i="167"/>
  <c r="R31" i="167"/>
  <c r="O31" i="167"/>
  <c r="P40" i="167"/>
  <c r="P43" i="167"/>
  <c r="P25" i="167"/>
  <c r="O24" i="167"/>
  <c r="N24" i="167"/>
  <c r="L24" i="167"/>
  <c r="R24" i="167"/>
  <c r="P24" i="167"/>
  <c r="M24" i="167"/>
  <c r="C62" i="167"/>
  <c r="P32" i="167"/>
  <c r="P44" i="167"/>
  <c r="P19" i="167"/>
  <c r="Q22" i="167"/>
  <c r="C60" i="167"/>
  <c r="P22" i="167"/>
  <c r="O22" i="167"/>
  <c r="N22" i="167"/>
  <c r="L22" i="167"/>
  <c r="R22" i="167"/>
  <c r="P45" i="167"/>
  <c r="P23" i="167"/>
  <c r="N45" i="167"/>
  <c r="N44" i="167"/>
  <c r="N32" i="167"/>
  <c r="N23" i="167"/>
  <c r="N42" i="167"/>
  <c r="N38" i="167"/>
  <c r="N37" i="167"/>
  <c r="N29" i="167"/>
  <c r="N28" i="167"/>
  <c r="N20" i="167"/>
  <c r="N40" i="167"/>
  <c r="N30" i="167"/>
  <c r="M22" i="167"/>
  <c r="N25" i="167"/>
  <c r="N27" i="167"/>
  <c r="P30" i="167"/>
  <c r="P21" i="167"/>
  <c r="P46" i="167"/>
  <c r="P38" i="167"/>
  <c r="P37" i="167"/>
  <c r="P29" i="167"/>
  <c r="P28" i="167"/>
  <c r="P20" i="167"/>
  <c r="P42" i="167"/>
  <c r="P36" i="167"/>
  <c r="P27" i="167"/>
  <c r="Q39" i="167"/>
  <c r="O39" i="167"/>
  <c r="M39" i="167"/>
  <c r="P39" i="167"/>
  <c r="N39" i="167"/>
  <c r="L39" i="167"/>
  <c r="C76" i="167"/>
  <c r="R39" i="167"/>
  <c r="M33" i="167"/>
  <c r="M19" i="167"/>
  <c r="L20" i="167"/>
  <c r="Q23" i="167"/>
  <c r="O25" i="167"/>
  <c r="N26" i="167"/>
  <c r="M27" i="167"/>
  <c r="L28" i="167"/>
  <c r="L29" i="167"/>
  <c r="Q32" i="167"/>
  <c r="P33" i="167"/>
  <c r="O34" i="167"/>
  <c r="N35" i="167"/>
  <c r="M36" i="167"/>
  <c r="L37" i="167"/>
  <c r="Q40" i="167"/>
  <c r="P41" i="167"/>
  <c r="O43" i="167"/>
  <c r="O44" i="167"/>
  <c r="O45" i="167"/>
  <c r="M46" i="167"/>
  <c r="C61" i="167"/>
  <c r="O19" i="167"/>
  <c r="M21" i="167"/>
  <c r="Q25" i="167"/>
  <c r="P26" i="167"/>
  <c r="O27" i="167"/>
  <c r="M30" i="167"/>
  <c r="R33" i="167"/>
  <c r="Q34" i="167"/>
  <c r="P35" i="167"/>
  <c r="O36" i="167"/>
  <c r="M38" i="167"/>
  <c r="R41" i="167"/>
  <c r="R42" i="167"/>
  <c r="Q43" i="167"/>
  <c r="Q44" i="167"/>
  <c r="Q45" i="167"/>
  <c r="O46" i="167"/>
  <c r="C65" i="167"/>
  <c r="C69" i="167"/>
  <c r="C77" i="167"/>
  <c r="Q19" i="167"/>
  <c r="O21" i="167"/>
  <c r="M23" i="167"/>
  <c r="R26" i="167"/>
  <c r="Q27" i="167"/>
  <c r="O30" i="167"/>
  <c r="M32" i="167"/>
  <c r="L33" i="167"/>
  <c r="R35" i="167"/>
  <c r="Q36" i="167"/>
  <c r="O38" i="167"/>
  <c r="M40" i="167"/>
  <c r="L41" i="167"/>
  <c r="L42" i="167"/>
  <c r="Q46" i="167"/>
  <c r="C59" i="167"/>
  <c r="C70" i="167"/>
  <c r="L43" i="167"/>
  <c r="L44" i="167"/>
  <c r="R46" i="167"/>
  <c r="C63" i="167"/>
  <c r="C74" i="167"/>
  <c r="C78" i="167"/>
  <c r="R19" i="167"/>
  <c r="R36" i="167"/>
  <c r="M41" i="167"/>
  <c r="R20" i="167"/>
  <c r="Q21" i="167"/>
  <c r="O23" i="167"/>
  <c r="M25" i="167"/>
  <c r="L26" i="167"/>
  <c r="R28" i="167"/>
  <c r="R29" i="167"/>
  <c r="O32" i="167"/>
  <c r="N33" i="167"/>
  <c r="M34" i="167"/>
  <c r="L35" i="167"/>
  <c r="Q38" i="167"/>
  <c r="O40" i="167"/>
  <c r="N41" i="167"/>
  <c r="M43" i="167"/>
  <c r="M44" i="167"/>
  <c r="C67" i="167"/>
  <c r="C71" i="167"/>
  <c r="L19" i="167"/>
  <c r="M26" i="167"/>
  <c r="L27" i="167"/>
  <c r="M35" i="167"/>
  <c r="R38" i="167"/>
  <c r="N43" i="167"/>
  <c r="C31" i="3"/>
  <c r="E19" i="142"/>
  <c r="D19" i="142"/>
  <c r="D17" i="147"/>
  <c r="C9" i="3" s="1"/>
  <c r="C60" i="107"/>
  <c r="L60" i="107"/>
  <c r="C61" i="107"/>
  <c r="D61" i="107"/>
  <c r="E61" i="107"/>
  <c r="F61" i="107"/>
  <c r="G61" i="107"/>
  <c r="H61" i="107"/>
  <c r="I61" i="107"/>
  <c r="L61" i="107"/>
  <c r="M61" i="107"/>
  <c r="N61" i="107"/>
  <c r="O61" i="107"/>
  <c r="P61" i="107"/>
  <c r="Q61" i="107"/>
  <c r="R61" i="107"/>
  <c r="S61" i="107"/>
  <c r="B62" i="107"/>
  <c r="B96" i="107" s="1"/>
  <c r="C62" i="107"/>
  <c r="C96" i="107" s="1"/>
  <c r="D62" i="107"/>
  <c r="D96" i="107" s="1"/>
  <c r="E62" i="107"/>
  <c r="E96" i="107" s="1"/>
  <c r="F62" i="107"/>
  <c r="F96" i="107" s="1"/>
  <c r="G62" i="107"/>
  <c r="G96" i="107" s="1"/>
  <c r="H62" i="107"/>
  <c r="H96" i="107" s="1"/>
  <c r="I62" i="107"/>
  <c r="I96" i="107" s="1"/>
  <c r="B63" i="107"/>
  <c r="B97" i="107" s="1"/>
  <c r="C63" i="107"/>
  <c r="C97" i="107" s="1"/>
  <c r="D63" i="107"/>
  <c r="D97" i="107" s="1"/>
  <c r="E63" i="107"/>
  <c r="E97" i="107" s="1"/>
  <c r="F63" i="107"/>
  <c r="F97" i="107" s="1"/>
  <c r="G63" i="107"/>
  <c r="G97" i="107" s="1"/>
  <c r="H63" i="107"/>
  <c r="H97" i="107" s="1"/>
  <c r="I63" i="107"/>
  <c r="I97" i="107" s="1"/>
  <c r="B64" i="107"/>
  <c r="B98" i="107" s="1"/>
  <c r="C64" i="107"/>
  <c r="C98" i="107" s="1"/>
  <c r="D64" i="107"/>
  <c r="D98" i="107" s="1"/>
  <c r="E64" i="107"/>
  <c r="E98" i="107" s="1"/>
  <c r="F64" i="107"/>
  <c r="F98" i="107" s="1"/>
  <c r="G64" i="107"/>
  <c r="G98" i="107" s="1"/>
  <c r="H64" i="107"/>
  <c r="H98" i="107" s="1"/>
  <c r="I64" i="107"/>
  <c r="I98" i="107" s="1"/>
  <c r="B65" i="107"/>
  <c r="B99" i="107" s="1"/>
  <c r="C65" i="107"/>
  <c r="C99" i="107" s="1"/>
  <c r="D65" i="107"/>
  <c r="D99" i="107" s="1"/>
  <c r="E65" i="107"/>
  <c r="E99" i="107" s="1"/>
  <c r="F65" i="107"/>
  <c r="F99" i="107" s="1"/>
  <c r="G65" i="107"/>
  <c r="G99" i="107" s="1"/>
  <c r="H65" i="107"/>
  <c r="H99" i="107" s="1"/>
  <c r="I65" i="107"/>
  <c r="I99" i="107" s="1"/>
  <c r="B66" i="107"/>
  <c r="B100" i="107" s="1"/>
  <c r="C66" i="107"/>
  <c r="C100" i="107" s="1"/>
  <c r="D66" i="107"/>
  <c r="D100" i="107" s="1"/>
  <c r="E66" i="107"/>
  <c r="E100" i="107" s="1"/>
  <c r="F66" i="107"/>
  <c r="F100" i="107" s="1"/>
  <c r="G66" i="107"/>
  <c r="G100" i="107" s="1"/>
  <c r="H66" i="107"/>
  <c r="H100" i="107" s="1"/>
  <c r="I66" i="107"/>
  <c r="I100" i="107" s="1"/>
  <c r="B67" i="107"/>
  <c r="B101" i="107" s="1"/>
  <c r="C67" i="107"/>
  <c r="C101" i="107" s="1"/>
  <c r="D67" i="107"/>
  <c r="D101" i="107" s="1"/>
  <c r="E67" i="107"/>
  <c r="E101" i="107" s="1"/>
  <c r="F67" i="107"/>
  <c r="F101" i="107" s="1"/>
  <c r="G67" i="107"/>
  <c r="G101" i="107" s="1"/>
  <c r="H67" i="107"/>
  <c r="H101" i="107" s="1"/>
  <c r="I67" i="107"/>
  <c r="I101" i="107" s="1"/>
  <c r="B68" i="107"/>
  <c r="B102" i="107" s="1"/>
  <c r="C68" i="107"/>
  <c r="C102" i="107" s="1"/>
  <c r="D68" i="107"/>
  <c r="D102" i="107" s="1"/>
  <c r="E68" i="107"/>
  <c r="E102" i="107" s="1"/>
  <c r="F68" i="107"/>
  <c r="F102" i="107" s="1"/>
  <c r="G68" i="107"/>
  <c r="G102" i="107" s="1"/>
  <c r="H68" i="107"/>
  <c r="H102" i="107" s="1"/>
  <c r="I68" i="107"/>
  <c r="I102" i="107" s="1"/>
  <c r="B69" i="107"/>
  <c r="B103" i="107" s="1"/>
  <c r="C69" i="107"/>
  <c r="C103" i="107" s="1"/>
  <c r="D69" i="107"/>
  <c r="D103" i="107" s="1"/>
  <c r="E69" i="107"/>
  <c r="E103" i="107" s="1"/>
  <c r="F69" i="107"/>
  <c r="F103" i="107" s="1"/>
  <c r="G69" i="107"/>
  <c r="G103" i="107" s="1"/>
  <c r="H69" i="107"/>
  <c r="H103" i="107" s="1"/>
  <c r="I69" i="107"/>
  <c r="I103" i="107" s="1"/>
  <c r="B70" i="107"/>
  <c r="B104" i="107" s="1"/>
  <c r="C70" i="107"/>
  <c r="C104" i="107" s="1"/>
  <c r="D70" i="107"/>
  <c r="D104" i="107" s="1"/>
  <c r="E70" i="107"/>
  <c r="E104" i="107" s="1"/>
  <c r="F70" i="107"/>
  <c r="F104" i="107" s="1"/>
  <c r="G70" i="107"/>
  <c r="G104" i="107" s="1"/>
  <c r="H70" i="107"/>
  <c r="H104" i="107" s="1"/>
  <c r="I70" i="107"/>
  <c r="I104" i="107" s="1"/>
  <c r="B71" i="107"/>
  <c r="B105" i="107" s="1"/>
  <c r="C71" i="107"/>
  <c r="C105" i="107" s="1"/>
  <c r="D71" i="107"/>
  <c r="D105" i="107" s="1"/>
  <c r="E71" i="107"/>
  <c r="E105" i="107" s="1"/>
  <c r="F71" i="107"/>
  <c r="F105" i="107" s="1"/>
  <c r="G71" i="107"/>
  <c r="G105" i="107" s="1"/>
  <c r="H71" i="107"/>
  <c r="H105" i="107" s="1"/>
  <c r="I71" i="107"/>
  <c r="I105" i="107" s="1"/>
  <c r="B72" i="107"/>
  <c r="B106" i="107" s="1"/>
  <c r="C72" i="107"/>
  <c r="C106" i="107" s="1"/>
  <c r="D72" i="107"/>
  <c r="D106" i="107" s="1"/>
  <c r="E72" i="107"/>
  <c r="E106" i="107" s="1"/>
  <c r="F72" i="107"/>
  <c r="F106" i="107" s="1"/>
  <c r="G72" i="107"/>
  <c r="G106" i="107" s="1"/>
  <c r="H72" i="107"/>
  <c r="H106" i="107" s="1"/>
  <c r="I72" i="107"/>
  <c r="I106" i="107" s="1"/>
  <c r="K72" i="107"/>
  <c r="K106" i="107" s="1"/>
  <c r="B73" i="107"/>
  <c r="B107" i="107" s="1"/>
  <c r="C73" i="107"/>
  <c r="C107" i="107" s="1"/>
  <c r="D73" i="107"/>
  <c r="D107" i="107" s="1"/>
  <c r="E73" i="107"/>
  <c r="E107" i="107" s="1"/>
  <c r="F73" i="107"/>
  <c r="F107" i="107" s="1"/>
  <c r="G73" i="107"/>
  <c r="G107" i="107" s="1"/>
  <c r="H73" i="107"/>
  <c r="H107" i="107" s="1"/>
  <c r="I73" i="107"/>
  <c r="I107" i="107" s="1"/>
  <c r="B74" i="107"/>
  <c r="B108" i="107" s="1"/>
  <c r="C74" i="107"/>
  <c r="C108" i="107" s="1"/>
  <c r="D74" i="107"/>
  <c r="D108" i="107" s="1"/>
  <c r="E74" i="107"/>
  <c r="E108" i="107" s="1"/>
  <c r="F74" i="107"/>
  <c r="F108" i="107" s="1"/>
  <c r="G74" i="107"/>
  <c r="G108" i="107" s="1"/>
  <c r="H74" i="107"/>
  <c r="H108" i="107" s="1"/>
  <c r="I74" i="107"/>
  <c r="I108" i="107" s="1"/>
  <c r="B75" i="107"/>
  <c r="B109" i="107" s="1"/>
  <c r="C75" i="107"/>
  <c r="C109" i="107" s="1"/>
  <c r="D75" i="107"/>
  <c r="D109" i="107" s="1"/>
  <c r="E75" i="107"/>
  <c r="E109" i="107" s="1"/>
  <c r="F75" i="107"/>
  <c r="F109" i="107" s="1"/>
  <c r="G75" i="107"/>
  <c r="G109" i="107" s="1"/>
  <c r="H75" i="107"/>
  <c r="H109" i="107" s="1"/>
  <c r="I75" i="107"/>
  <c r="I109" i="107" s="1"/>
  <c r="B76" i="107"/>
  <c r="B110" i="107" s="1"/>
  <c r="C76" i="107"/>
  <c r="C110" i="107" s="1"/>
  <c r="D76" i="107"/>
  <c r="D110" i="107" s="1"/>
  <c r="E76" i="107"/>
  <c r="E110" i="107" s="1"/>
  <c r="F76" i="107"/>
  <c r="F110" i="107" s="1"/>
  <c r="G76" i="107"/>
  <c r="G110" i="107" s="1"/>
  <c r="H76" i="107"/>
  <c r="H110" i="107" s="1"/>
  <c r="I76" i="107"/>
  <c r="I110" i="107" s="1"/>
  <c r="B77" i="107"/>
  <c r="B111" i="107" s="1"/>
  <c r="C77" i="107"/>
  <c r="C111" i="107" s="1"/>
  <c r="D77" i="107"/>
  <c r="D111" i="107" s="1"/>
  <c r="E77" i="107"/>
  <c r="E111" i="107" s="1"/>
  <c r="F77" i="107"/>
  <c r="F111" i="107" s="1"/>
  <c r="G77" i="107"/>
  <c r="G111" i="107" s="1"/>
  <c r="H77" i="107"/>
  <c r="H111" i="107" s="1"/>
  <c r="I77" i="107"/>
  <c r="I111" i="107" s="1"/>
  <c r="B78" i="107"/>
  <c r="B112" i="107" s="1"/>
  <c r="C78" i="107"/>
  <c r="C112" i="107" s="1"/>
  <c r="D78" i="107"/>
  <c r="D112" i="107" s="1"/>
  <c r="E78" i="107"/>
  <c r="E112" i="107" s="1"/>
  <c r="F78" i="107"/>
  <c r="F112" i="107" s="1"/>
  <c r="G78" i="107"/>
  <c r="G112" i="107" s="1"/>
  <c r="H78" i="107"/>
  <c r="H112" i="107" s="1"/>
  <c r="I78" i="107"/>
  <c r="I112" i="107" s="1"/>
  <c r="B79" i="107"/>
  <c r="B113" i="107" s="1"/>
  <c r="C79" i="107"/>
  <c r="C113" i="107" s="1"/>
  <c r="D79" i="107"/>
  <c r="D113" i="107" s="1"/>
  <c r="E79" i="107"/>
  <c r="E113" i="107" s="1"/>
  <c r="F79" i="107"/>
  <c r="F113" i="107" s="1"/>
  <c r="G79" i="107"/>
  <c r="G113" i="107" s="1"/>
  <c r="H79" i="107"/>
  <c r="H113" i="107" s="1"/>
  <c r="I79" i="107"/>
  <c r="I113" i="107" s="1"/>
  <c r="B80" i="107"/>
  <c r="B114" i="107" s="1"/>
  <c r="C80" i="107"/>
  <c r="C114" i="107" s="1"/>
  <c r="D80" i="107"/>
  <c r="D114" i="107" s="1"/>
  <c r="E80" i="107"/>
  <c r="E114" i="107" s="1"/>
  <c r="F80" i="107"/>
  <c r="F114" i="107" s="1"/>
  <c r="G80" i="107"/>
  <c r="G114" i="107" s="1"/>
  <c r="H80" i="107"/>
  <c r="H114" i="107" s="1"/>
  <c r="I80" i="107"/>
  <c r="I114" i="107" s="1"/>
  <c r="B81" i="107"/>
  <c r="B115" i="107" s="1"/>
  <c r="C81" i="107"/>
  <c r="C115" i="107" s="1"/>
  <c r="D81" i="107"/>
  <c r="D115" i="107" s="1"/>
  <c r="E81" i="107"/>
  <c r="E115" i="107" s="1"/>
  <c r="F81" i="107"/>
  <c r="F115" i="107" s="1"/>
  <c r="G81" i="107"/>
  <c r="G115" i="107" s="1"/>
  <c r="H81" i="107"/>
  <c r="H115" i="107" s="1"/>
  <c r="I81" i="107"/>
  <c r="I115" i="107" s="1"/>
  <c r="B82" i="107"/>
  <c r="B116" i="107" s="1"/>
  <c r="C82" i="107"/>
  <c r="C116" i="107" s="1"/>
  <c r="D82" i="107"/>
  <c r="D116" i="107" s="1"/>
  <c r="E82" i="107"/>
  <c r="E116" i="107" s="1"/>
  <c r="F82" i="107"/>
  <c r="F116" i="107" s="1"/>
  <c r="G82" i="107"/>
  <c r="G116" i="107" s="1"/>
  <c r="H82" i="107"/>
  <c r="H116" i="107" s="1"/>
  <c r="I82" i="107"/>
  <c r="I116" i="107" s="1"/>
  <c r="B83" i="107"/>
  <c r="B117" i="107" s="1"/>
  <c r="C83" i="107"/>
  <c r="C117" i="107" s="1"/>
  <c r="D83" i="107"/>
  <c r="D117" i="107" s="1"/>
  <c r="E83" i="107"/>
  <c r="E117" i="107" s="1"/>
  <c r="F83" i="107"/>
  <c r="F117" i="107" s="1"/>
  <c r="G83" i="107"/>
  <c r="G117" i="107" s="1"/>
  <c r="H83" i="107"/>
  <c r="H117" i="107" s="1"/>
  <c r="I83" i="107"/>
  <c r="I117" i="107" s="1"/>
  <c r="B84" i="107"/>
  <c r="B118" i="107" s="1"/>
  <c r="C84" i="107"/>
  <c r="C118" i="107" s="1"/>
  <c r="D84" i="107"/>
  <c r="D118" i="107" s="1"/>
  <c r="E84" i="107"/>
  <c r="E118" i="107" s="1"/>
  <c r="F84" i="107"/>
  <c r="F118" i="107" s="1"/>
  <c r="G84" i="107"/>
  <c r="G118" i="107" s="1"/>
  <c r="H84" i="107"/>
  <c r="H118" i="107" s="1"/>
  <c r="I84" i="107"/>
  <c r="I118" i="107" s="1"/>
  <c r="B85" i="107"/>
  <c r="B119" i="107" s="1"/>
  <c r="C85" i="107"/>
  <c r="D85" i="107"/>
  <c r="D119" i="107" s="1"/>
  <c r="E85" i="107"/>
  <c r="E119" i="107" s="1"/>
  <c r="F85" i="107"/>
  <c r="F119" i="107" s="1"/>
  <c r="G85" i="107"/>
  <c r="G119" i="107" s="1"/>
  <c r="H85" i="107"/>
  <c r="H119" i="107" s="1"/>
  <c r="I85" i="107"/>
  <c r="I119" i="107" s="1"/>
  <c r="K85" i="107"/>
  <c r="K119" i="107" s="1"/>
  <c r="B86" i="107"/>
  <c r="B120" i="107" s="1"/>
  <c r="C86" i="107"/>
  <c r="C120" i="107" s="1"/>
  <c r="D86" i="107"/>
  <c r="D120" i="107" s="1"/>
  <c r="E86" i="107"/>
  <c r="E120" i="107" s="1"/>
  <c r="F86" i="107"/>
  <c r="F120" i="107" s="1"/>
  <c r="G86" i="107"/>
  <c r="G120" i="107" s="1"/>
  <c r="H86" i="107"/>
  <c r="H120" i="107" s="1"/>
  <c r="I86" i="107"/>
  <c r="I120" i="107" s="1"/>
  <c r="B87" i="107"/>
  <c r="B121" i="107" s="1"/>
  <c r="C87" i="107"/>
  <c r="C121" i="107" s="1"/>
  <c r="D87" i="107"/>
  <c r="D121" i="107" s="1"/>
  <c r="E87" i="107"/>
  <c r="E121" i="107" s="1"/>
  <c r="F87" i="107"/>
  <c r="F121" i="107" s="1"/>
  <c r="G87" i="107"/>
  <c r="G121" i="107" s="1"/>
  <c r="H87" i="107"/>
  <c r="H121" i="107" s="1"/>
  <c r="I87" i="107"/>
  <c r="I121" i="107" s="1"/>
  <c r="K87" i="107"/>
  <c r="K121" i="107" s="1"/>
  <c r="B88" i="107"/>
  <c r="B122" i="107" s="1"/>
  <c r="C88" i="107"/>
  <c r="C122" i="107" s="1"/>
  <c r="D88" i="107"/>
  <c r="D122" i="107" s="1"/>
  <c r="E88" i="107"/>
  <c r="E122" i="107" s="1"/>
  <c r="F88" i="107"/>
  <c r="F122" i="107" s="1"/>
  <c r="G88" i="107"/>
  <c r="G122" i="107" s="1"/>
  <c r="H88" i="107"/>
  <c r="H122" i="107" s="1"/>
  <c r="I88" i="107"/>
  <c r="I122" i="107" s="1"/>
  <c r="K88" i="107"/>
  <c r="K122" i="107" s="1"/>
  <c r="C89" i="107"/>
  <c r="C123" i="107" s="1"/>
  <c r="D89" i="107"/>
  <c r="D123" i="107" s="1"/>
  <c r="E89" i="107"/>
  <c r="E123" i="107" s="1"/>
  <c r="F89" i="107"/>
  <c r="F123" i="107" s="1"/>
  <c r="G89" i="107"/>
  <c r="G123" i="107" s="1"/>
  <c r="H89" i="107"/>
  <c r="H123" i="107" s="1"/>
  <c r="I89" i="107"/>
  <c r="I123" i="107" s="1"/>
  <c r="B90" i="107"/>
  <c r="B124" i="107" s="1"/>
  <c r="B89" i="107"/>
  <c r="B123" i="107" s="1"/>
  <c r="E17" i="107"/>
  <c r="N49" i="107" s="1"/>
  <c r="D31" i="3" l="1"/>
  <c r="E31" i="3"/>
  <c r="C119" i="107"/>
  <c r="J119" i="107" s="1"/>
  <c r="J85" i="107"/>
  <c r="D9" i="3"/>
  <c r="B6" i="43"/>
  <c r="B5" i="42"/>
  <c r="N121" i="107"/>
  <c r="I124" i="107"/>
  <c r="G124" i="107"/>
  <c r="N122" i="107"/>
  <c r="H124" i="107"/>
  <c r="F124" i="107"/>
  <c r="N96" i="107"/>
  <c r="E124" i="107"/>
  <c r="N26" i="107"/>
  <c r="D124" i="107"/>
  <c r="N28" i="107"/>
  <c r="C124" i="107"/>
  <c r="J124" i="107" s="1"/>
  <c r="N25" i="107"/>
  <c r="N29" i="107"/>
  <c r="N106" i="107"/>
  <c r="N27" i="107"/>
  <c r="N119" i="107"/>
  <c r="N30" i="107"/>
  <c r="I95" i="107"/>
  <c r="H95" i="107"/>
  <c r="G95" i="107"/>
  <c r="F95" i="107"/>
  <c r="E95" i="107"/>
  <c r="D95" i="107"/>
  <c r="C95" i="107"/>
  <c r="S36" i="167"/>
  <c r="S27" i="167"/>
  <c r="M47" i="167"/>
  <c r="S21" i="167"/>
  <c r="S25" i="167"/>
  <c r="Q47" i="167"/>
  <c r="S40" i="167"/>
  <c r="S34" i="167"/>
  <c r="S23" i="167"/>
  <c r="S46" i="167"/>
  <c r="S32" i="167"/>
  <c r="S30" i="167"/>
  <c r="S38" i="167"/>
  <c r="S45" i="167"/>
  <c r="S33" i="167"/>
  <c r="N47" i="167"/>
  <c r="S20" i="167"/>
  <c r="P47" i="167"/>
  <c r="S29" i="167"/>
  <c r="L47" i="167"/>
  <c r="S19" i="167"/>
  <c r="S42" i="167"/>
  <c r="O47" i="167"/>
  <c r="S28" i="167"/>
  <c r="S39" i="167"/>
  <c r="S26" i="167"/>
  <c r="S44" i="167"/>
  <c r="S41" i="167"/>
  <c r="S37" i="167"/>
  <c r="R47" i="167"/>
  <c r="S22" i="167"/>
  <c r="S43" i="167"/>
  <c r="S31" i="167"/>
  <c r="S24" i="167"/>
  <c r="S35" i="167"/>
  <c r="B7" i="44"/>
  <c r="E90" i="107"/>
  <c r="N47" i="107"/>
  <c r="N72" i="107"/>
  <c r="F90" i="107"/>
  <c r="D90" i="107"/>
  <c r="K89" i="107"/>
  <c r="N51" i="107"/>
  <c r="N87" i="107"/>
  <c r="N88" i="107"/>
  <c r="H90" i="107"/>
  <c r="N85" i="107"/>
  <c r="C90" i="107"/>
  <c r="J90" i="107" s="1"/>
  <c r="G90" i="107"/>
  <c r="N50" i="107"/>
  <c r="N34" i="107"/>
  <c r="M30" i="166"/>
  <c r="M6" i="166"/>
  <c r="M5" i="166"/>
  <c r="L5" i="166"/>
  <c r="M4" i="166"/>
  <c r="L4" i="166"/>
  <c r="E31" i="162"/>
  <c r="E30" i="162"/>
  <c r="E29" i="162"/>
  <c r="E28" i="162"/>
  <c r="E27" i="162"/>
  <c r="E26" i="162"/>
  <c r="E25" i="162"/>
  <c r="E24" i="162"/>
  <c r="C10" i="162"/>
  <c r="C16" i="162"/>
  <c r="C15" i="162"/>
  <c r="C14" i="162"/>
  <c r="C13" i="162"/>
  <c r="N89" i="107" l="1"/>
  <c r="K123" i="107"/>
  <c r="S47" i="167"/>
  <c r="C17" i="3" s="1"/>
  <c r="E17" i="3" l="1"/>
  <c r="D17" i="3"/>
  <c r="N123" i="107"/>
  <c r="C60" i="158" l="1"/>
  <c r="C59" i="158"/>
  <c r="B65" i="158" s="1"/>
  <c r="B56" i="158"/>
  <c r="I52" i="158"/>
  <c r="I51" i="158"/>
  <c r="C49" i="158"/>
  <c r="D49" i="158" s="1"/>
  <c r="G49" i="158" s="1"/>
  <c r="I49" i="158" s="1"/>
  <c r="D48" i="158"/>
  <c r="G48" i="158" s="1"/>
  <c r="B37" i="158"/>
  <c r="B36" i="158"/>
  <c r="M27" i="158"/>
  <c r="M26" i="158"/>
  <c r="K25" i="158"/>
  <c r="M25" i="158"/>
  <c r="K24" i="158"/>
  <c r="L24" i="158"/>
  <c r="M24" i="158" l="1"/>
  <c r="M28" i="158" s="1"/>
  <c r="C50" i="158"/>
  <c r="C51" i="158" s="1"/>
  <c r="C52" i="158" s="1"/>
  <c r="B38" i="158"/>
  <c r="I24" i="158"/>
  <c r="I48" i="158"/>
  <c r="L25" i="158"/>
  <c r="L26" i="158"/>
  <c r="L27" i="158"/>
  <c r="L28" i="158" s="1"/>
  <c r="E52" i="107"/>
  <c r="G52" i="107"/>
  <c r="H52" i="107"/>
  <c r="I52" i="107"/>
  <c r="I90" i="107" s="1"/>
  <c r="D51" i="158" l="1"/>
  <c r="D50" i="158"/>
  <c r="G50" i="158" s="1"/>
  <c r="I50" i="158" s="1"/>
  <c r="H24" i="158"/>
  <c r="N24" i="158" s="1"/>
  <c r="E24" i="158"/>
  <c r="C53" i="158"/>
  <c r="D53" i="158" s="1"/>
  <c r="G53" i="158" s="1"/>
  <c r="I53" i="158" s="1"/>
  <c r="D52" i="158"/>
  <c r="I25" i="158"/>
  <c r="H25" i="158"/>
  <c r="E25" i="158"/>
  <c r="B5" i="158"/>
  <c r="B31" i="158"/>
  <c r="I26" i="158"/>
  <c r="H26" i="158"/>
  <c r="E26" i="158"/>
  <c r="I27" i="158"/>
  <c r="H27" i="158"/>
  <c r="E27" i="158"/>
  <c r="B40" i="156"/>
  <c r="B39" i="156"/>
  <c r="I54" i="158" l="1"/>
  <c r="G59" i="158" s="1"/>
  <c r="N26" i="158"/>
  <c r="N25" i="158"/>
  <c r="N27" i="158"/>
  <c r="B32" i="158"/>
  <c r="B33" i="158"/>
  <c r="G54" i="158"/>
  <c r="C5" i="158"/>
  <c r="D5" i="158" s="1"/>
  <c r="B6" i="158"/>
  <c r="B41" i="156"/>
  <c r="B17" i="156" s="1"/>
  <c r="B18" i="156" s="1"/>
  <c r="B27" i="156" s="1"/>
  <c r="G5" i="156" s="1"/>
  <c r="B12" i="153"/>
  <c r="B10" i="153"/>
  <c r="F5" i="155"/>
  <c r="A5" i="155"/>
  <c r="A4" i="155"/>
  <c r="B18" i="116"/>
  <c r="B17" i="116"/>
  <c r="B29" i="154"/>
  <c r="A6" i="151"/>
  <c r="A7" i="151"/>
  <c r="B32" i="114"/>
  <c r="B33" i="114" s="1"/>
  <c r="B35" i="114" s="1"/>
  <c r="N28" i="158" l="1"/>
  <c r="B19" i="116"/>
  <c r="C6" i="158"/>
  <c r="D6" i="158" s="1"/>
  <c r="F6" i="158" s="1"/>
  <c r="E5" i="158"/>
  <c r="F5" i="158"/>
  <c r="B20" i="156"/>
  <c r="D5" i="156" s="1"/>
  <c r="D6" i="156" s="1"/>
  <c r="G6" i="156"/>
  <c r="D5" i="153"/>
  <c r="B19" i="155"/>
  <c r="C19" i="155" s="1"/>
  <c r="B31" i="155"/>
  <c r="D20" i="155"/>
  <c r="E20" i="155" s="1"/>
  <c r="C32" i="155"/>
  <c r="F21" i="155"/>
  <c r="G21" i="155" s="1"/>
  <c r="E33" i="155"/>
  <c r="F33" i="155" s="1"/>
  <c r="E31" i="155"/>
  <c r="F31" i="155" s="1"/>
  <c r="F19" i="155"/>
  <c r="G19" i="155" s="1"/>
  <c r="B32" i="155"/>
  <c r="B20" i="155"/>
  <c r="C20" i="155" s="1"/>
  <c r="E32" i="155"/>
  <c r="F20" i="155"/>
  <c r="G20" i="155" s="1"/>
  <c r="B21" i="155"/>
  <c r="C21" i="155" s="1"/>
  <c r="B33" i="155"/>
  <c r="D21" i="155"/>
  <c r="E21" i="155" s="1"/>
  <c r="C33" i="155"/>
  <c r="D33" i="155" s="1"/>
  <c r="C31" i="155"/>
  <c r="D31" i="155" s="1"/>
  <c r="D19" i="155"/>
  <c r="E19" i="155" s="1"/>
  <c r="E13" i="155"/>
  <c r="E14" i="155"/>
  <c r="E12" i="155"/>
  <c r="B15" i="155"/>
  <c r="D15" i="155"/>
  <c r="C15" i="155"/>
  <c r="D7" i="158" l="1"/>
  <c r="F7" i="158"/>
  <c r="E6" i="158"/>
  <c r="E7" i="158" s="1"/>
  <c r="B21" i="156"/>
  <c r="F32" i="155"/>
  <c r="F34" i="155" s="1"/>
  <c r="D32" i="155"/>
  <c r="D34" i="155" s="1"/>
  <c r="D22" i="155"/>
  <c r="E22" i="155" s="1"/>
  <c r="B25" i="155" s="1"/>
  <c r="G4" i="155" s="1"/>
  <c r="C34" i="155"/>
  <c r="E34" i="155"/>
  <c r="F22" i="155"/>
  <c r="G22" i="155" s="1"/>
  <c r="B26" i="155" s="1"/>
  <c r="H4" i="155" s="1"/>
  <c r="B22" i="155"/>
  <c r="C22" i="155" s="1"/>
  <c r="B24" i="155" s="1"/>
  <c r="F4" i="155" s="1"/>
  <c r="F6" i="155" s="1"/>
  <c r="B34" i="155"/>
  <c r="H7" i="158" l="1"/>
  <c r="M29" i="166" s="1"/>
  <c r="B38" i="155"/>
  <c r="H5" i="155" s="1"/>
  <c r="H6" i="155" s="1"/>
  <c r="B37" i="155"/>
  <c r="G5" i="155" s="1"/>
  <c r="G6" i="155" s="1"/>
  <c r="B121" i="3" l="1"/>
  <c r="C121" i="3"/>
  <c r="D121" i="3"/>
  <c r="B122" i="3"/>
  <c r="B123" i="3"/>
  <c r="B124" i="3"/>
  <c r="B116" i="3" l="1"/>
  <c r="D116" i="3"/>
  <c r="B117" i="3"/>
  <c r="D8" i="152"/>
  <c r="D7" i="152"/>
  <c r="B42" i="151"/>
  <c r="B109" i="3"/>
  <c r="C109" i="3"/>
  <c r="D109" i="3"/>
  <c r="B110" i="3"/>
  <c r="B111" i="3"/>
  <c r="B112" i="3"/>
  <c r="B113" i="3"/>
  <c r="B57" i="3"/>
  <c r="B114" i="3" s="1"/>
  <c r="B70" i="3"/>
  <c r="B118" i="3" s="1"/>
  <c r="B71" i="3"/>
  <c r="B119" i="3" s="1"/>
  <c r="C97" i="3"/>
  <c r="D97" i="3"/>
  <c r="E97" i="3"/>
  <c r="B98" i="3"/>
  <c r="B99" i="3"/>
  <c r="B106" i="3"/>
  <c r="B107" i="3"/>
  <c r="C86" i="3"/>
  <c r="D86" i="3"/>
  <c r="E86" i="3"/>
  <c r="B87" i="3"/>
  <c r="B88" i="3"/>
  <c r="B89" i="3"/>
  <c r="B90" i="3"/>
  <c r="B91" i="3"/>
  <c r="B92" i="3"/>
  <c r="B93" i="3"/>
  <c r="B94" i="3"/>
  <c r="B95" i="3"/>
  <c r="H16" i="151"/>
  <c r="A8" i="151"/>
  <c r="A9" i="151"/>
  <c r="A11" i="151"/>
  <c r="C39" i="150"/>
  <c r="E71" i="3" l="1"/>
  <c r="D119" i="3" s="1"/>
  <c r="E70" i="3"/>
  <c r="D118" i="3" s="1"/>
  <c r="B29" i="150"/>
  <c r="B28" i="150"/>
  <c r="D21" i="150"/>
  <c r="F21" i="150" s="1"/>
  <c r="D20" i="150"/>
  <c r="F20" i="150" s="1"/>
  <c r="D18" i="150"/>
  <c r="F18" i="150" s="1"/>
  <c r="D17" i="150"/>
  <c r="F17" i="150" s="1"/>
  <c r="D16" i="150"/>
  <c r="F16" i="150" s="1"/>
  <c r="D15" i="150"/>
  <c r="F15" i="150" s="1"/>
  <c r="D14" i="150"/>
  <c r="F14" i="150" s="1"/>
  <c r="D12" i="150"/>
  <c r="F12" i="150" s="1"/>
  <c r="D11" i="150"/>
  <c r="F11" i="150" s="1"/>
  <c r="D10" i="150"/>
  <c r="F10" i="150" s="1"/>
  <c r="O34" i="150"/>
  <c r="N34" i="150"/>
  <c r="F38" i="150" s="1"/>
  <c r="G38" i="150" s="1"/>
  <c r="O33" i="150"/>
  <c r="N33" i="150"/>
  <c r="F37" i="150" s="1"/>
  <c r="G37" i="150" s="1"/>
  <c r="E25" i="150"/>
  <c r="E22" i="150"/>
  <c r="D19" i="150"/>
  <c r="F19" i="150" s="1"/>
  <c r="D13" i="150"/>
  <c r="F13" i="150" s="1"/>
  <c r="C22" i="150" l="1"/>
  <c r="C25" i="150"/>
  <c r="D22" i="150"/>
  <c r="F22" i="150"/>
  <c r="F25" i="150" l="1"/>
  <c r="D25" i="150"/>
  <c r="C69" i="3" l="1"/>
  <c r="C16" i="151"/>
  <c r="D16" i="151" s="1"/>
  <c r="B32" i="150"/>
  <c r="C6" i="152"/>
  <c r="C58" i="3"/>
  <c r="D54" i="3"/>
  <c r="E54" i="3" s="1"/>
  <c r="D55" i="3"/>
  <c r="E55" i="3" s="1"/>
  <c r="D56" i="3"/>
  <c r="E56" i="3" s="1"/>
  <c r="D53" i="3"/>
  <c r="E53" i="3" s="1"/>
  <c r="E58" i="3" s="1"/>
  <c r="B11" i="151" l="1"/>
  <c r="C9" i="152"/>
  <c r="C110" i="3"/>
  <c r="C113" i="3"/>
  <c r="C112" i="3"/>
  <c r="D69" i="3"/>
  <c r="D6" i="152"/>
  <c r="C111" i="3"/>
  <c r="F53" i="3"/>
  <c r="F56" i="3"/>
  <c r="C5" i="154"/>
  <c r="F5" i="154" s="1"/>
  <c r="F55" i="3"/>
  <c r="F54" i="3"/>
  <c r="D58" i="3"/>
  <c r="E69" i="3" l="1"/>
  <c r="E72" i="3" s="1"/>
  <c r="D9" i="152"/>
  <c r="B23" i="154"/>
  <c r="C117" i="3"/>
  <c r="E117" i="3" s="1"/>
  <c r="G8" i="151"/>
  <c r="C4" i="154"/>
  <c r="F4" i="154" s="1"/>
  <c r="E16" i="151"/>
  <c r="C11" i="151"/>
  <c r="D11" i="151" s="1"/>
  <c r="G53" i="3"/>
  <c r="G54" i="3"/>
  <c r="G55" i="3"/>
  <c r="G56" i="3"/>
  <c r="F58" i="3"/>
  <c r="L7" i="116"/>
  <c r="E8" i="116"/>
  <c r="K6" i="116"/>
  <c r="K5" i="116"/>
  <c r="L6" i="116"/>
  <c r="D117" i="3" l="1"/>
  <c r="D120" i="3" s="1"/>
  <c r="D111" i="3"/>
  <c r="E112" i="3"/>
  <c r="B4" i="154"/>
  <c r="G4" i="154" s="1"/>
  <c r="C65" i="3"/>
  <c r="F8" i="151"/>
  <c r="D4" i="154" s="1"/>
  <c r="H4" i="154" s="1"/>
  <c r="D112" i="3"/>
  <c r="L8" i="116"/>
  <c r="F9" i="151"/>
  <c r="D5" i="154" s="1"/>
  <c r="H5" i="154" s="1"/>
  <c r="D113" i="3"/>
  <c r="F6" i="151"/>
  <c r="D110" i="3"/>
  <c r="M5" i="116"/>
  <c r="G6" i="151"/>
  <c r="F7" i="151"/>
  <c r="G58" i="3"/>
  <c r="E6" i="116"/>
  <c r="M6" i="116"/>
  <c r="M7" i="116"/>
  <c r="L5" i="116"/>
  <c r="M8" i="116"/>
  <c r="I8" i="116"/>
  <c r="H8" i="116"/>
  <c r="E5" i="116"/>
  <c r="K17" i="147"/>
  <c r="L17" i="147"/>
  <c r="B14" i="147"/>
  <c r="F14" i="147" s="1"/>
  <c r="I14" i="147" s="1"/>
  <c r="M14" i="147" s="1"/>
  <c r="B15" i="147"/>
  <c r="B13" i="147"/>
  <c r="F13" i="147" s="1"/>
  <c r="I13" i="147" s="1"/>
  <c r="M13" i="147" s="1"/>
  <c r="B10" i="147"/>
  <c r="F10" i="147" s="1"/>
  <c r="I10" i="147" s="1"/>
  <c r="M10" i="147" s="1"/>
  <c r="B11" i="147"/>
  <c r="F11" i="147" s="1"/>
  <c r="I11" i="147" s="1"/>
  <c r="M11" i="147" s="1"/>
  <c r="B9" i="147"/>
  <c r="F9" i="147" s="1"/>
  <c r="I9" i="147" s="1"/>
  <c r="M9" i="147" s="1"/>
  <c r="B7" i="147"/>
  <c r="F7" i="147" s="1"/>
  <c r="I7" i="147" s="1"/>
  <c r="M7" i="147" s="1"/>
  <c r="I16" i="147"/>
  <c r="M16" i="147" s="1"/>
  <c r="F6" i="147"/>
  <c r="I6" i="147" s="1"/>
  <c r="M6" i="147" s="1"/>
  <c r="F8" i="147"/>
  <c r="I8" i="147" s="1"/>
  <c r="M8" i="147" s="1"/>
  <c r="F12" i="147"/>
  <c r="I12" i="147" s="1"/>
  <c r="M12" i="147" s="1"/>
  <c r="I5" i="147"/>
  <c r="I15" i="147" l="1"/>
  <c r="M15" i="147" s="1"/>
  <c r="D7" i="154"/>
  <c r="H7" i="154" s="1"/>
  <c r="F11" i="151"/>
  <c r="I7" i="116"/>
  <c r="E7" i="116"/>
  <c r="E110" i="3"/>
  <c r="H7" i="116"/>
  <c r="N8" i="116"/>
  <c r="G9" i="151"/>
  <c r="G7" i="151"/>
  <c r="I5" i="116"/>
  <c r="H5" i="116"/>
  <c r="M5" i="147"/>
  <c r="H6" i="116"/>
  <c r="I6" i="116"/>
  <c r="F17" i="147"/>
  <c r="H17" i="147" l="1"/>
  <c r="B6" i="168"/>
  <c r="I17" i="147"/>
  <c r="M17" i="147"/>
  <c r="B14" i="116"/>
  <c r="N7" i="116"/>
  <c r="E113" i="3"/>
  <c r="B5" i="154"/>
  <c r="G5" i="154" s="1"/>
  <c r="B12" i="116"/>
  <c r="C7" i="154"/>
  <c r="F7" i="154" s="1"/>
  <c r="N5" i="116"/>
  <c r="N6" i="116"/>
  <c r="E111" i="3"/>
  <c r="B16" i="144"/>
  <c r="B15" i="144"/>
  <c r="E9" i="3" l="1"/>
  <c r="E36" i="3"/>
  <c r="E35" i="3"/>
  <c r="B13" i="116"/>
  <c r="G7" i="154" s="1"/>
  <c r="B17" i="144"/>
  <c r="K15" i="142"/>
  <c r="P15" i="142" s="1"/>
  <c r="W15" i="142"/>
  <c r="T15" i="142"/>
  <c r="T13" i="142"/>
  <c r="U13" i="142"/>
  <c r="V13" i="142"/>
  <c r="W13" i="142"/>
  <c r="K13" i="142"/>
  <c r="P13" i="142" s="1"/>
  <c r="F8" i="142"/>
  <c r="S8" i="142" s="1"/>
  <c r="F9" i="142"/>
  <c r="S9" i="142" s="1"/>
  <c r="F10" i="142"/>
  <c r="S10" i="142" s="1"/>
  <c r="F11" i="142"/>
  <c r="S11" i="142" s="1"/>
  <c r="F12" i="142"/>
  <c r="S12" i="142" s="1"/>
  <c r="F14" i="142"/>
  <c r="S14" i="142" s="1"/>
  <c r="F16" i="142"/>
  <c r="S16" i="142" s="1"/>
  <c r="F17" i="142"/>
  <c r="S17" i="142" s="1"/>
  <c r="F18" i="142"/>
  <c r="S18" i="142" s="1"/>
  <c r="F13" i="142"/>
  <c r="S13" i="142" s="1"/>
  <c r="K8" i="142"/>
  <c r="O8" i="142" s="1"/>
  <c r="K9" i="142"/>
  <c r="O9" i="142" s="1"/>
  <c r="K10" i="142"/>
  <c r="O10" i="142" s="1"/>
  <c r="K11" i="142"/>
  <c r="P11" i="142" s="1"/>
  <c r="K12" i="142"/>
  <c r="O12" i="142" s="1"/>
  <c r="K14" i="142"/>
  <c r="P14" i="142" s="1"/>
  <c r="K16" i="142"/>
  <c r="O16" i="142" s="1"/>
  <c r="K17" i="142"/>
  <c r="O17" i="142" s="1"/>
  <c r="K18" i="142"/>
  <c r="O18" i="142" s="1"/>
  <c r="T8" i="142"/>
  <c r="U8" i="142"/>
  <c r="V8" i="142"/>
  <c r="W8" i="142"/>
  <c r="T9" i="142"/>
  <c r="U9" i="142"/>
  <c r="V9" i="142"/>
  <c r="W9" i="142"/>
  <c r="T10" i="142"/>
  <c r="U10" i="142"/>
  <c r="V10" i="142"/>
  <c r="W10" i="142"/>
  <c r="T11" i="142"/>
  <c r="U11" i="142"/>
  <c r="V11" i="142"/>
  <c r="W11" i="142"/>
  <c r="T12" i="142"/>
  <c r="U12" i="142"/>
  <c r="V12" i="142"/>
  <c r="W12" i="142"/>
  <c r="T14" i="142"/>
  <c r="U14" i="142"/>
  <c r="V14" i="142"/>
  <c r="W14" i="142"/>
  <c r="T16" i="142"/>
  <c r="U16" i="142"/>
  <c r="V16" i="142"/>
  <c r="W16" i="142"/>
  <c r="T17" i="142"/>
  <c r="U17" i="142"/>
  <c r="V17" i="142"/>
  <c r="W17" i="142"/>
  <c r="T18" i="142"/>
  <c r="U18" i="142"/>
  <c r="V18" i="142"/>
  <c r="W18" i="142"/>
  <c r="W7" i="142"/>
  <c r="V7" i="142"/>
  <c r="U7" i="142"/>
  <c r="T7" i="142"/>
  <c r="F7" i="142"/>
  <c r="K7" i="142"/>
  <c r="P7" i="142" s="1"/>
  <c r="S7" i="142" l="1"/>
  <c r="C5" i="162"/>
  <c r="V15" i="142"/>
  <c r="U15" i="142"/>
  <c r="P12" i="142"/>
  <c r="X12" i="142" s="1"/>
  <c r="F15" i="142"/>
  <c r="S15" i="142" s="1"/>
  <c r="O7" i="142"/>
  <c r="X7" i="142" s="1"/>
  <c r="P8" i="142"/>
  <c r="X8" i="142" s="1"/>
  <c r="B5" i="144"/>
  <c r="B9" i="144" s="1"/>
  <c r="O14" i="142"/>
  <c r="X14" i="142" s="1"/>
  <c r="P16" i="142"/>
  <c r="X16" i="142" s="1"/>
  <c r="O15" i="142"/>
  <c r="O11" i="142"/>
  <c r="X11" i="142" s="1"/>
  <c r="O13" i="142"/>
  <c r="P17" i="142"/>
  <c r="X17" i="142" s="1"/>
  <c r="P9" i="142"/>
  <c r="X9" i="142" s="1"/>
  <c r="P18" i="142"/>
  <c r="X18" i="142" s="1"/>
  <c r="P10" i="142"/>
  <c r="X10" i="142" s="1"/>
  <c r="I7" i="128"/>
  <c r="I6" i="128"/>
  <c r="H7" i="128"/>
  <c r="B31" i="140"/>
  <c r="B30" i="140"/>
  <c r="B29" i="140"/>
  <c r="C9" i="163" s="1"/>
  <c r="A2" i="139"/>
  <c r="C5" i="139"/>
  <c r="A2" i="138"/>
  <c r="A2" i="137"/>
  <c r="A2" i="136"/>
  <c r="A2" i="135"/>
  <c r="A2" i="134"/>
  <c r="A2" i="133"/>
  <c r="A2" i="132"/>
  <c r="A2" i="131"/>
  <c r="C5" i="131"/>
  <c r="A2" i="130"/>
  <c r="G100" i="129"/>
  <c r="F100" i="129"/>
  <c r="G83" i="129"/>
  <c r="F83" i="129"/>
  <c r="A2" i="129"/>
  <c r="H6" i="128"/>
  <c r="C11" i="163" l="1"/>
  <c r="C27" i="163"/>
  <c r="F19" i="142"/>
  <c r="C6" i="3" s="1"/>
  <c r="H4" i="153"/>
  <c r="B23" i="156"/>
  <c r="B24" i="156" s="1"/>
  <c r="E6" i="156" s="1"/>
  <c r="C14" i="163"/>
  <c r="C25" i="3"/>
  <c r="B29" i="156"/>
  <c r="F6" i="156" s="1"/>
  <c r="X15" i="142"/>
  <c r="D29" i="140"/>
  <c r="J6" i="128"/>
  <c r="J7" i="128"/>
  <c r="C80" i="3"/>
  <c r="C124" i="3" s="1"/>
  <c r="C15" i="128"/>
  <c r="E78" i="3"/>
  <c r="E122" i="3" s="1"/>
  <c r="E79" i="3"/>
  <c r="E123" i="3" s="1"/>
  <c r="E80" i="3"/>
  <c r="E124" i="3" s="1"/>
  <c r="D15" i="128"/>
  <c r="D78" i="3"/>
  <c r="D122" i="3" s="1"/>
  <c r="D79" i="3"/>
  <c r="D123" i="3" s="1"/>
  <c r="C78" i="3"/>
  <c r="C122" i="3" s="1"/>
  <c r="B15" i="128"/>
  <c r="D80" i="3"/>
  <c r="D124" i="3" s="1"/>
  <c r="C79" i="3"/>
  <c r="C123" i="3" s="1"/>
  <c r="X13" i="142"/>
  <c r="I17" i="107"/>
  <c r="H17" i="107"/>
  <c r="G17" i="107"/>
  <c r="D17" i="107"/>
  <c r="F17" i="107"/>
  <c r="F52" i="107"/>
  <c r="C52" i="107"/>
  <c r="J52" i="107" s="1"/>
  <c r="I137" i="119"/>
  <c r="C23" i="3" s="1"/>
  <c r="A5" i="119"/>
  <c r="A6" i="119" s="1"/>
  <c r="A7" i="119" s="1"/>
  <c r="A8" i="119" s="1"/>
  <c r="A9" i="119" s="1"/>
  <c r="B115" i="119"/>
  <c r="A115" i="119"/>
  <c r="I85" i="119"/>
  <c r="I86" i="119"/>
  <c r="I87" i="119"/>
  <c r="I88" i="119"/>
  <c r="I89" i="119"/>
  <c r="I90" i="119"/>
  <c r="I91" i="119"/>
  <c r="I92" i="119"/>
  <c r="I93" i="119"/>
  <c r="I94" i="119"/>
  <c r="I95" i="119"/>
  <c r="I96" i="119"/>
  <c r="I97" i="119"/>
  <c r="I98" i="119"/>
  <c r="I99" i="119"/>
  <c r="I100" i="119"/>
  <c r="I101" i="119"/>
  <c r="B70" i="119"/>
  <c r="A70" i="119"/>
  <c r="A76" i="119"/>
  <c r="A77" i="119" s="1"/>
  <c r="A78" i="119" s="1"/>
  <c r="A79" i="119" s="1"/>
  <c r="A80" i="119" s="1"/>
  <c r="A81" i="119" s="1"/>
  <c r="A82" i="119" s="1"/>
  <c r="A83" i="119" s="1"/>
  <c r="A84" i="119" s="1"/>
  <c r="A85" i="119" s="1"/>
  <c r="A86" i="119" s="1"/>
  <c r="A87" i="119" s="1"/>
  <c r="A88" i="119" s="1"/>
  <c r="A89" i="119" s="1"/>
  <c r="C105" i="119" s="1"/>
  <c r="C16" i="163" l="1"/>
  <c r="C17" i="163" s="1"/>
  <c r="D23" i="3"/>
  <c r="E23" i="3"/>
  <c r="C95" i="3"/>
  <c r="D25" i="3"/>
  <c r="D95" i="3" s="1"/>
  <c r="E25" i="3"/>
  <c r="E95" i="3" s="1"/>
  <c r="D6" i="3"/>
  <c r="D11" i="3" s="1"/>
  <c r="E6" i="3"/>
  <c r="E11" i="3" s="1"/>
  <c r="B4" i="42"/>
  <c r="C11" i="3"/>
  <c r="M121" i="107"/>
  <c r="M122" i="107"/>
  <c r="M123" i="107"/>
  <c r="Q121" i="107"/>
  <c r="Q122" i="107"/>
  <c r="Q123" i="107"/>
  <c r="P121" i="107"/>
  <c r="P122" i="107"/>
  <c r="P123" i="107"/>
  <c r="R121" i="107"/>
  <c r="R122" i="107"/>
  <c r="R123" i="107"/>
  <c r="O122" i="107"/>
  <c r="O121" i="107"/>
  <c r="O123" i="107"/>
  <c r="M96" i="107"/>
  <c r="M27" i="107"/>
  <c r="M30" i="107"/>
  <c r="M26" i="107"/>
  <c r="M28" i="107"/>
  <c r="M25" i="107"/>
  <c r="M29" i="107"/>
  <c r="M106" i="107"/>
  <c r="M119" i="107"/>
  <c r="P28" i="107"/>
  <c r="P26" i="107"/>
  <c r="P27" i="107"/>
  <c r="P30" i="107"/>
  <c r="P29" i="107"/>
  <c r="P25" i="107"/>
  <c r="P96" i="107"/>
  <c r="P119" i="107"/>
  <c r="P106" i="107"/>
  <c r="R29" i="107"/>
  <c r="R25" i="107"/>
  <c r="R27" i="107"/>
  <c r="R28" i="107"/>
  <c r="R30" i="107"/>
  <c r="R26" i="107"/>
  <c r="R96" i="107"/>
  <c r="R106" i="107"/>
  <c r="R119" i="107"/>
  <c r="Q28" i="107"/>
  <c r="Q30" i="107"/>
  <c r="Q29" i="107"/>
  <c r="Q26" i="107"/>
  <c r="Q27" i="107"/>
  <c r="Q25" i="107"/>
  <c r="Q96" i="107"/>
  <c r="Q119" i="107"/>
  <c r="Q106" i="107"/>
  <c r="O27" i="107"/>
  <c r="O28" i="107"/>
  <c r="O25" i="107"/>
  <c r="O29" i="107"/>
  <c r="O26" i="107"/>
  <c r="O30" i="107"/>
  <c r="O119" i="107"/>
  <c r="O106" i="107"/>
  <c r="O96" i="107"/>
  <c r="B6" i="44"/>
  <c r="B5" i="43"/>
  <c r="H5" i="156"/>
  <c r="H6" i="156" s="1"/>
  <c r="Q34" i="107"/>
  <c r="Q50" i="107"/>
  <c r="Q47" i="107"/>
  <c r="Q49" i="107"/>
  <c r="Q72" i="107"/>
  <c r="Q51" i="107"/>
  <c r="Q87" i="107"/>
  <c r="Q85" i="107"/>
  <c r="Q88" i="107"/>
  <c r="Q89" i="107"/>
  <c r="R47" i="107"/>
  <c r="R34" i="107"/>
  <c r="R50" i="107"/>
  <c r="R49" i="107"/>
  <c r="R85" i="107"/>
  <c r="R87" i="107"/>
  <c r="R72" i="107"/>
  <c r="R88" i="107"/>
  <c r="R51" i="107"/>
  <c r="R89" i="107"/>
  <c r="O34" i="107"/>
  <c r="O50" i="107"/>
  <c r="O49" i="107"/>
  <c r="O47" i="107"/>
  <c r="O88" i="107"/>
  <c r="O85" i="107"/>
  <c r="O72" i="107"/>
  <c r="O87" i="107"/>
  <c r="O51" i="107"/>
  <c r="O89" i="107"/>
  <c r="M47" i="107"/>
  <c r="M49" i="107"/>
  <c r="M34" i="107"/>
  <c r="M50" i="107"/>
  <c r="M87" i="107"/>
  <c r="M51" i="107"/>
  <c r="M72" i="107"/>
  <c r="M88" i="107"/>
  <c r="M85" i="107"/>
  <c r="M89" i="107"/>
  <c r="P47" i="107"/>
  <c r="P49" i="107"/>
  <c r="P50" i="107"/>
  <c r="P34" i="107"/>
  <c r="P72" i="107"/>
  <c r="P87" i="107"/>
  <c r="P51" i="107"/>
  <c r="P88" i="107"/>
  <c r="P85" i="107"/>
  <c r="P89" i="107"/>
  <c r="C93" i="3"/>
  <c r="D52" i="107"/>
  <c r="D125" i="3"/>
  <c r="C125" i="3"/>
  <c r="E125" i="3"/>
  <c r="E81" i="3"/>
  <c r="A90" i="119"/>
  <c r="A91" i="119" s="1"/>
  <c r="A92" i="119" s="1"/>
  <c r="A93" i="119" s="1"/>
  <c r="A94" i="119" s="1"/>
  <c r="A95" i="119" s="1"/>
  <c r="A96" i="119" s="1"/>
  <c r="A97" i="119" s="1"/>
  <c r="A98" i="119" s="1"/>
  <c r="A99" i="119" s="1"/>
  <c r="A100" i="119" s="1"/>
  <c r="A101" i="119" s="1"/>
  <c r="J89" i="119"/>
  <c r="K89" i="119" s="1"/>
  <c r="D81" i="3"/>
  <c r="C81" i="3"/>
  <c r="J82" i="119"/>
  <c r="J86" i="119"/>
  <c r="K86" i="119" s="1"/>
  <c r="H120" i="119"/>
  <c r="J101" i="119"/>
  <c r="K101" i="119" s="1"/>
  <c r="J85" i="119"/>
  <c r="K85" i="119" s="1"/>
  <c r="J100" i="119"/>
  <c r="K100" i="119" s="1"/>
  <c r="J84" i="119"/>
  <c r="I75" i="119"/>
  <c r="J97" i="119"/>
  <c r="K97" i="119" s="1"/>
  <c r="J81" i="119"/>
  <c r="I83" i="119"/>
  <c r="J94" i="119"/>
  <c r="K94" i="119" s="1"/>
  <c r="J80" i="119"/>
  <c r="I120" i="119"/>
  <c r="I80" i="119"/>
  <c r="J93" i="119"/>
  <c r="K93" i="119" s="1"/>
  <c r="J79" i="119"/>
  <c r="I79" i="119"/>
  <c r="J92" i="119"/>
  <c r="K92" i="119" s="1"/>
  <c r="J76" i="119"/>
  <c r="J8" i="128"/>
  <c r="I77" i="119"/>
  <c r="J99" i="119"/>
  <c r="K99" i="119" s="1"/>
  <c r="J91" i="119"/>
  <c r="K91" i="119" s="1"/>
  <c r="J78" i="119"/>
  <c r="I84" i="119"/>
  <c r="I76" i="119"/>
  <c r="J98" i="119"/>
  <c r="K98" i="119" s="1"/>
  <c r="J90" i="119"/>
  <c r="K90" i="119" s="1"/>
  <c r="J75" i="119"/>
  <c r="J77" i="119"/>
  <c r="I82" i="119"/>
  <c r="K82" i="119" s="1"/>
  <c r="J96" i="119"/>
  <c r="K96" i="119" s="1"/>
  <c r="J88" i="119"/>
  <c r="K88" i="119" s="1"/>
  <c r="J83" i="119"/>
  <c r="I81" i="119"/>
  <c r="J95" i="119"/>
  <c r="K95" i="119" s="1"/>
  <c r="J87" i="119"/>
  <c r="K87" i="119" s="1"/>
  <c r="I78" i="119"/>
  <c r="I45" i="119"/>
  <c r="I46" i="119"/>
  <c r="I47" i="119"/>
  <c r="I48" i="119"/>
  <c r="I49" i="119"/>
  <c r="I50" i="119"/>
  <c r="I51" i="119"/>
  <c r="I52" i="119"/>
  <c r="I53" i="119"/>
  <c r="I54" i="119"/>
  <c r="I55" i="119"/>
  <c r="I56" i="119"/>
  <c r="A26" i="119"/>
  <c r="A27" i="119" s="1"/>
  <c r="A28" i="119" s="1"/>
  <c r="A29" i="119" s="1"/>
  <c r="A30" i="119" s="1"/>
  <c r="A31" i="119" s="1"/>
  <c r="A32" i="119" s="1"/>
  <c r="A33" i="119" s="1"/>
  <c r="A34" i="119" s="1"/>
  <c r="A35" i="119" s="1"/>
  <c r="A36" i="119" s="1"/>
  <c r="A37" i="119" s="1"/>
  <c r="A38" i="119" s="1"/>
  <c r="A39" i="119" s="1"/>
  <c r="A40" i="119" s="1"/>
  <c r="A41" i="119" s="1"/>
  <c r="A42" i="119" s="1"/>
  <c r="A43" i="119" s="1"/>
  <c r="A44" i="119" s="1"/>
  <c r="A45" i="119" s="1"/>
  <c r="A46" i="119" s="1"/>
  <c r="A47" i="119" s="1"/>
  <c r="A48" i="119" s="1"/>
  <c r="A49" i="119" s="1"/>
  <c r="A50" i="119" s="1"/>
  <c r="A51" i="119" s="1"/>
  <c r="A52" i="119" s="1"/>
  <c r="A53" i="119" s="1"/>
  <c r="A54" i="119" s="1"/>
  <c r="A55" i="119" s="1"/>
  <c r="A56" i="119" s="1"/>
  <c r="C60" i="119" s="1"/>
  <c r="B20" i="119"/>
  <c r="A20" i="119"/>
  <c r="B37" i="115"/>
  <c r="D29" i="115" s="1"/>
  <c r="B36" i="115"/>
  <c r="D32" i="115" s="1"/>
  <c r="G18" i="115"/>
  <c r="H18" i="115" s="1"/>
  <c r="E18" i="115"/>
  <c r="G17" i="115"/>
  <c r="H17" i="115" s="1"/>
  <c r="E17" i="115"/>
  <c r="E10" i="115"/>
  <c r="H10" i="115"/>
  <c r="G9" i="115"/>
  <c r="B33" i="116"/>
  <c r="C37" i="116"/>
  <c r="C36" i="116"/>
  <c r="I29" i="116"/>
  <c r="I28" i="116"/>
  <c r="C26" i="116"/>
  <c r="C27" i="116" s="1"/>
  <c r="C28" i="116" s="1"/>
  <c r="D25" i="116"/>
  <c r="G25" i="116" s="1"/>
  <c r="I25" i="116" s="1"/>
  <c r="B45" i="116" s="1"/>
  <c r="E9" i="115"/>
  <c r="D13" i="114"/>
  <c r="D14" i="114"/>
  <c r="D15" i="114"/>
  <c r="D16" i="114"/>
  <c r="D17" i="114"/>
  <c r="D18" i="114"/>
  <c r="D12" i="114"/>
  <c r="K78" i="119" l="1"/>
  <c r="J102" i="119"/>
  <c r="K80" i="119"/>
  <c r="I102" i="119"/>
  <c r="K76" i="119"/>
  <c r="K75" i="119"/>
  <c r="K77" i="119"/>
  <c r="K81" i="119"/>
  <c r="K84" i="119"/>
  <c r="K79" i="119"/>
  <c r="K83" i="119"/>
  <c r="C20" i="163"/>
  <c r="H5" i="153"/>
  <c r="M9" i="166" s="1"/>
  <c r="M10" i="166"/>
  <c r="D93" i="3"/>
  <c r="E93" i="3"/>
  <c r="C31" i="163"/>
  <c r="C21" i="151"/>
  <c r="C31" i="115"/>
  <c r="D105" i="119"/>
  <c r="D19" i="114"/>
  <c r="B22" i="114" s="1"/>
  <c r="C18" i="151"/>
  <c r="C17" i="151"/>
  <c r="C45" i="116"/>
  <c r="D45" i="116" s="1"/>
  <c r="B46" i="116"/>
  <c r="C46" i="116" s="1"/>
  <c r="C28" i="115"/>
  <c r="G12" i="158"/>
  <c r="B8" i="145"/>
  <c r="B9" i="145" s="1"/>
  <c r="D26" i="116"/>
  <c r="G26" i="116" s="1"/>
  <c r="I26" i="116" s="1"/>
  <c r="J38" i="119"/>
  <c r="J40" i="119"/>
  <c r="J33" i="119"/>
  <c r="J41" i="119"/>
  <c r="J26" i="119"/>
  <c r="J34" i="119"/>
  <c r="J42" i="119"/>
  <c r="J31" i="119"/>
  <c r="J29" i="119"/>
  <c r="J30" i="119"/>
  <c r="J27" i="119"/>
  <c r="J35" i="119"/>
  <c r="J43" i="119"/>
  <c r="J28" i="119"/>
  <c r="J36" i="119"/>
  <c r="J44" i="119"/>
  <c r="J37" i="119"/>
  <c r="J25" i="119"/>
  <c r="J39" i="119"/>
  <c r="J53" i="119"/>
  <c r="K53" i="119" s="1"/>
  <c r="I35" i="119"/>
  <c r="J48" i="119"/>
  <c r="K48" i="119" s="1"/>
  <c r="J56" i="119"/>
  <c r="K56" i="119" s="1"/>
  <c r="I28" i="119"/>
  <c r="I36" i="119"/>
  <c r="I44" i="119"/>
  <c r="J49" i="119"/>
  <c r="K49" i="119" s="1"/>
  <c r="J45" i="119"/>
  <c r="K45" i="119" s="1"/>
  <c r="I29" i="119"/>
  <c r="I37" i="119"/>
  <c r="I25" i="119"/>
  <c r="J50" i="119"/>
  <c r="K50" i="119" s="1"/>
  <c r="I30" i="119"/>
  <c r="I38" i="119"/>
  <c r="K38" i="119" s="1"/>
  <c r="J55" i="119"/>
  <c r="K55" i="119" s="1"/>
  <c r="I43" i="119"/>
  <c r="I42" i="119"/>
  <c r="I27" i="119"/>
  <c r="J51" i="119"/>
  <c r="K51" i="119" s="1"/>
  <c r="I31" i="119"/>
  <c r="K31" i="119" s="1"/>
  <c r="I39" i="119"/>
  <c r="J52" i="119"/>
  <c r="K52" i="119" s="1"/>
  <c r="I32" i="119"/>
  <c r="I40" i="119"/>
  <c r="I33" i="119"/>
  <c r="I41" i="119"/>
  <c r="J46" i="119"/>
  <c r="K46" i="119" s="1"/>
  <c r="J54" i="119"/>
  <c r="K54" i="119" s="1"/>
  <c r="I26" i="119"/>
  <c r="I34" i="119"/>
  <c r="J47" i="119"/>
  <c r="K47" i="119" s="1"/>
  <c r="C15" i="119"/>
  <c r="E15" i="119"/>
  <c r="F15" i="119"/>
  <c r="J32" i="119"/>
  <c r="G15" i="119"/>
  <c r="B15" i="119"/>
  <c r="D15" i="119"/>
  <c r="D34" i="115"/>
  <c r="I10" i="115" s="1"/>
  <c r="H9" i="115"/>
  <c r="D28" i="116"/>
  <c r="C29" i="116"/>
  <c r="D27" i="116"/>
  <c r="G27" i="116" s="1"/>
  <c r="I27" i="116" s="1"/>
  <c r="K43" i="119" l="1"/>
  <c r="I57" i="119"/>
  <c r="K25" i="119"/>
  <c r="K41" i="119"/>
  <c r="K102" i="119"/>
  <c r="K35" i="119"/>
  <c r="K34" i="119"/>
  <c r="J57" i="119"/>
  <c r="K32" i="119"/>
  <c r="K44" i="119"/>
  <c r="K26" i="119"/>
  <c r="K37" i="119"/>
  <c r="K39" i="119"/>
  <c r="K30" i="119"/>
  <c r="K36" i="119"/>
  <c r="K28" i="119"/>
  <c r="K27" i="119"/>
  <c r="K33" i="119"/>
  <c r="K42" i="119"/>
  <c r="K29" i="119"/>
  <c r="K40" i="119"/>
  <c r="E118" i="3"/>
  <c r="D21" i="151"/>
  <c r="E21" i="151" s="1"/>
  <c r="C30" i="3"/>
  <c r="E30" i="3" s="1"/>
  <c r="E32" i="3" s="1"/>
  <c r="B41" i="158"/>
  <c r="E45" i="116"/>
  <c r="F45" i="116"/>
  <c r="I9" i="115"/>
  <c r="C34" i="115"/>
  <c r="J18" i="115" s="1"/>
  <c r="J10" i="115"/>
  <c r="J9" i="115"/>
  <c r="I7" i="119"/>
  <c r="C20" i="151"/>
  <c r="C70" i="3"/>
  <c r="C118" i="3"/>
  <c r="H5" i="119"/>
  <c r="D70" i="3"/>
  <c r="D17" i="151"/>
  <c r="D18" i="151"/>
  <c r="E18" i="151" s="1"/>
  <c r="D71" i="3"/>
  <c r="D46" i="116"/>
  <c r="B21" i="116"/>
  <c r="C24" i="3"/>
  <c r="H4" i="119"/>
  <c r="H7" i="119"/>
  <c r="I8" i="119"/>
  <c r="H9" i="119"/>
  <c r="K9" i="119" s="1"/>
  <c r="H8" i="119"/>
  <c r="I4" i="119"/>
  <c r="C22" i="3"/>
  <c r="I6" i="119"/>
  <c r="I5" i="119"/>
  <c r="I9" i="119"/>
  <c r="H6" i="119"/>
  <c r="J5" i="119"/>
  <c r="J6" i="119"/>
  <c r="J7" i="119"/>
  <c r="J8" i="119"/>
  <c r="J9" i="119"/>
  <c r="J4" i="119"/>
  <c r="C30" i="116"/>
  <c r="D30" i="116" s="1"/>
  <c r="G30" i="116" s="1"/>
  <c r="D29" i="116"/>
  <c r="H10" i="119" l="1"/>
  <c r="I10" i="119"/>
  <c r="K57" i="119"/>
  <c r="J10" i="119"/>
  <c r="D22" i="3"/>
  <c r="E22" i="3"/>
  <c r="D24" i="3"/>
  <c r="E24" i="3"/>
  <c r="C98" i="3"/>
  <c r="D30" i="3"/>
  <c r="D98" i="3" s="1"/>
  <c r="E98" i="3"/>
  <c r="D20" i="151"/>
  <c r="E20" i="151" s="1"/>
  <c r="C94" i="3"/>
  <c r="E119" i="3"/>
  <c r="C92" i="3"/>
  <c r="F59" i="158"/>
  <c r="B43" i="158"/>
  <c r="B42" i="158"/>
  <c r="E46" i="116"/>
  <c r="E47" i="116" s="1"/>
  <c r="F46" i="116"/>
  <c r="F47" i="116" s="1"/>
  <c r="E17" i="151"/>
  <c r="I17" i="115"/>
  <c r="J17" i="115"/>
  <c r="I18" i="115"/>
  <c r="E34" i="115"/>
  <c r="H7" i="107"/>
  <c r="C71" i="3"/>
  <c r="C119" i="3"/>
  <c r="K7" i="119"/>
  <c r="D36" i="116"/>
  <c r="C42" i="3"/>
  <c r="B18" i="146"/>
  <c r="C18" i="146"/>
  <c r="K4" i="119"/>
  <c r="K8" i="119"/>
  <c r="K5" i="119"/>
  <c r="C21" i="3"/>
  <c r="K6" i="119"/>
  <c r="I30" i="116"/>
  <c r="I31" i="116" s="1"/>
  <c r="E36" i="116" s="1"/>
  <c r="G31" i="116"/>
  <c r="B20" i="100"/>
  <c r="B5" i="100"/>
  <c r="B8" i="100" s="1"/>
  <c r="B9" i="100" s="1"/>
  <c r="K10" i="119" l="1"/>
  <c r="C106" i="3"/>
  <c r="C49" i="3"/>
  <c r="C48" i="3"/>
  <c r="D21" i="3"/>
  <c r="E21" i="3"/>
  <c r="P24" i="107"/>
  <c r="R24" i="107"/>
  <c r="N24" i="107"/>
  <c r="Q24" i="107"/>
  <c r="O24" i="107"/>
  <c r="M24" i="107"/>
  <c r="D92" i="3"/>
  <c r="D94" i="3"/>
  <c r="E94" i="3"/>
  <c r="C104" i="3"/>
  <c r="K81" i="107"/>
  <c r="K115" i="107" s="1"/>
  <c r="R43" i="107"/>
  <c r="Q43" i="107"/>
  <c r="N43" i="107"/>
  <c r="M43" i="107"/>
  <c r="O43" i="107"/>
  <c r="P43" i="107"/>
  <c r="K82" i="107"/>
  <c r="K116" i="107" s="1"/>
  <c r="O44" i="107"/>
  <c r="Q44" i="107"/>
  <c r="P44" i="107"/>
  <c r="N44" i="107"/>
  <c r="M44" i="107"/>
  <c r="R44" i="107"/>
  <c r="K69" i="107"/>
  <c r="K103" i="107" s="1"/>
  <c r="N31" i="107"/>
  <c r="M31" i="107"/>
  <c r="P31" i="107"/>
  <c r="R31" i="107"/>
  <c r="Q31" i="107"/>
  <c r="O31" i="107"/>
  <c r="K79" i="107"/>
  <c r="R79" i="107" s="1"/>
  <c r="N41" i="107"/>
  <c r="M41" i="107"/>
  <c r="P41" i="107"/>
  <c r="R41" i="107"/>
  <c r="Q41" i="107"/>
  <c r="O41" i="107"/>
  <c r="K70" i="107"/>
  <c r="K104" i="107" s="1"/>
  <c r="Q32" i="107"/>
  <c r="P32" i="107"/>
  <c r="M32" i="107"/>
  <c r="R32" i="107"/>
  <c r="N32" i="107"/>
  <c r="O32" i="107"/>
  <c r="K63" i="107"/>
  <c r="K97" i="107" s="1"/>
  <c r="K71" i="107"/>
  <c r="K105" i="107" s="1"/>
  <c r="N33" i="107"/>
  <c r="M33" i="107"/>
  <c r="P33" i="107"/>
  <c r="O33" i="107"/>
  <c r="R33" i="107"/>
  <c r="Q33" i="107"/>
  <c r="K64" i="107"/>
  <c r="K98" i="107" s="1"/>
  <c r="K73" i="107"/>
  <c r="K107" i="107" s="1"/>
  <c r="R35" i="107"/>
  <c r="N35" i="107"/>
  <c r="M35" i="107"/>
  <c r="Q35" i="107"/>
  <c r="O35" i="107"/>
  <c r="P35" i="107"/>
  <c r="K83" i="107"/>
  <c r="K117" i="107" s="1"/>
  <c r="P45" i="107"/>
  <c r="R45" i="107"/>
  <c r="O45" i="107"/>
  <c r="Q45" i="107"/>
  <c r="N45" i="107"/>
  <c r="M45" i="107"/>
  <c r="K74" i="107"/>
  <c r="K108" i="107" s="1"/>
  <c r="O36" i="107"/>
  <c r="Q36" i="107"/>
  <c r="P36" i="107"/>
  <c r="R36" i="107"/>
  <c r="M36" i="107"/>
  <c r="N36" i="107"/>
  <c r="K80" i="107"/>
  <c r="K114" i="107" s="1"/>
  <c r="O42" i="107"/>
  <c r="Q42" i="107"/>
  <c r="N42" i="107"/>
  <c r="M42" i="107"/>
  <c r="R42" i="107"/>
  <c r="P42" i="107"/>
  <c r="K75" i="107"/>
  <c r="K109" i="107" s="1"/>
  <c r="P37" i="107"/>
  <c r="R37" i="107"/>
  <c r="O37" i="107"/>
  <c r="M37" i="107"/>
  <c r="Q37" i="107"/>
  <c r="N37" i="107"/>
  <c r="K84" i="107"/>
  <c r="K118" i="107" s="1"/>
  <c r="O46" i="107"/>
  <c r="R46" i="107"/>
  <c r="Q46" i="107"/>
  <c r="P46" i="107"/>
  <c r="N46" i="107"/>
  <c r="M46" i="107"/>
  <c r="K65" i="107"/>
  <c r="K99" i="107" s="1"/>
  <c r="K66" i="107"/>
  <c r="K100" i="107" s="1"/>
  <c r="K76" i="107"/>
  <c r="R38" i="107"/>
  <c r="O38" i="107"/>
  <c r="N38" i="107"/>
  <c r="M38" i="107"/>
  <c r="P38" i="107"/>
  <c r="Q38" i="107"/>
  <c r="K86" i="107"/>
  <c r="K120" i="107" s="1"/>
  <c r="Q48" i="107"/>
  <c r="P48" i="107"/>
  <c r="R48" i="107"/>
  <c r="O48" i="107"/>
  <c r="M48" i="107"/>
  <c r="N48" i="107"/>
  <c r="K67" i="107"/>
  <c r="K101" i="107" s="1"/>
  <c r="K77" i="107"/>
  <c r="K111" i="107" s="1"/>
  <c r="N39" i="107"/>
  <c r="M39" i="107"/>
  <c r="P39" i="107"/>
  <c r="R39" i="107"/>
  <c r="Q39" i="107"/>
  <c r="O39" i="107"/>
  <c r="K68" i="107"/>
  <c r="K102" i="107" s="1"/>
  <c r="K78" i="107"/>
  <c r="K112" i="107" s="1"/>
  <c r="Q40" i="107"/>
  <c r="P40" i="107"/>
  <c r="R40" i="107"/>
  <c r="M40" i="107"/>
  <c r="N40" i="107"/>
  <c r="O40" i="107"/>
  <c r="E92" i="3"/>
  <c r="C91" i="3"/>
  <c r="C99" i="3"/>
  <c r="B44" i="158"/>
  <c r="E59" i="158"/>
  <c r="B66" i="158"/>
  <c r="B22" i="115"/>
  <c r="C19" i="3" s="1"/>
  <c r="E104" i="3"/>
  <c r="E42" i="3"/>
  <c r="E106" i="3" s="1"/>
  <c r="C43" i="3"/>
  <c r="C107" i="3" s="1"/>
  <c r="C108" i="3" s="1"/>
  <c r="D42" i="3"/>
  <c r="D106" i="3" s="1"/>
  <c r="B21" i="100"/>
  <c r="B22" i="100" s="1"/>
  <c r="D19" i="3" l="1"/>
  <c r="E19" i="3"/>
  <c r="O52" i="107"/>
  <c r="Q52" i="107"/>
  <c r="N52" i="107"/>
  <c r="R52" i="107"/>
  <c r="M52" i="107"/>
  <c r="P52" i="107"/>
  <c r="R120" i="107"/>
  <c r="P120" i="107"/>
  <c r="M120" i="107"/>
  <c r="O120" i="107"/>
  <c r="N120" i="107"/>
  <c r="Q120" i="107"/>
  <c r="P79" i="107"/>
  <c r="O112" i="107"/>
  <c r="N112" i="107"/>
  <c r="P112" i="107"/>
  <c r="Q112" i="107"/>
  <c r="R112" i="107"/>
  <c r="M112" i="107"/>
  <c r="R111" i="107"/>
  <c r="P111" i="107"/>
  <c r="O111" i="107"/>
  <c r="N111" i="107"/>
  <c r="Q111" i="107"/>
  <c r="M111" i="107"/>
  <c r="O100" i="107"/>
  <c r="R100" i="107"/>
  <c r="M100" i="107"/>
  <c r="Q100" i="107"/>
  <c r="P100" i="107"/>
  <c r="N100" i="107"/>
  <c r="N118" i="107"/>
  <c r="Q118" i="107"/>
  <c r="M118" i="107"/>
  <c r="R118" i="107"/>
  <c r="O118" i="107"/>
  <c r="P118" i="107"/>
  <c r="N116" i="107"/>
  <c r="Q116" i="107"/>
  <c r="M116" i="107"/>
  <c r="R116" i="107"/>
  <c r="O116" i="107"/>
  <c r="P116" i="107"/>
  <c r="M102" i="107"/>
  <c r="O102" i="107"/>
  <c r="Q102" i="107"/>
  <c r="P102" i="107"/>
  <c r="R102" i="107"/>
  <c r="N102" i="107"/>
  <c r="N101" i="107"/>
  <c r="Q101" i="107"/>
  <c r="P101" i="107"/>
  <c r="R101" i="107"/>
  <c r="O101" i="107"/>
  <c r="M101" i="107"/>
  <c r="O99" i="107"/>
  <c r="R99" i="107"/>
  <c r="M99" i="107"/>
  <c r="N99" i="107"/>
  <c r="Q99" i="107"/>
  <c r="P99" i="107"/>
  <c r="R103" i="107"/>
  <c r="M103" i="107"/>
  <c r="N103" i="107"/>
  <c r="O103" i="107"/>
  <c r="Q103" i="107"/>
  <c r="P103" i="107"/>
  <c r="M107" i="107"/>
  <c r="R107" i="107"/>
  <c r="Q107" i="107"/>
  <c r="N107" i="107"/>
  <c r="P107" i="107"/>
  <c r="O107" i="107"/>
  <c r="R105" i="107"/>
  <c r="Q105" i="107"/>
  <c r="N105" i="107"/>
  <c r="P105" i="107"/>
  <c r="O105" i="107"/>
  <c r="M105" i="107"/>
  <c r="Q104" i="107"/>
  <c r="P104" i="107"/>
  <c r="R104" i="107"/>
  <c r="M104" i="107"/>
  <c r="N104" i="107"/>
  <c r="O104" i="107"/>
  <c r="N79" i="107"/>
  <c r="K113" i="107"/>
  <c r="N117" i="107"/>
  <c r="O117" i="107"/>
  <c r="Q117" i="107"/>
  <c r="R117" i="107"/>
  <c r="P117" i="107"/>
  <c r="M117" i="107"/>
  <c r="R98" i="107"/>
  <c r="N98" i="107"/>
  <c r="O98" i="107"/>
  <c r="M98" i="107"/>
  <c r="Q98" i="107"/>
  <c r="P98" i="107"/>
  <c r="R97" i="107"/>
  <c r="N97" i="107"/>
  <c r="O97" i="107"/>
  <c r="M97" i="107"/>
  <c r="Q97" i="107"/>
  <c r="P97" i="107"/>
  <c r="M108" i="107"/>
  <c r="R108" i="107"/>
  <c r="N108" i="107"/>
  <c r="O108" i="107"/>
  <c r="P108" i="107"/>
  <c r="Q108" i="107"/>
  <c r="R114" i="107"/>
  <c r="Q114" i="107"/>
  <c r="N114" i="107"/>
  <c r="M114" i="107"/>
  <c r="O114" i="107"/>
  <c r="P114" i="107"/>
  <c r="Q79" i="107"/>
  <c r="Q76" i="107"/>
  <c r="K110" i="107"/>
  <c r="O109" i="107"/>
  <c r="N109" i="107"/>
  <c r="P109" i="107"/>
  <c r="Q109" i="107"/>
  <c r="M109" i="107"/>
  <c r="R109" i="107"/>
  <c r="M115" i="107"/>
  <c r="R115" i="107"/>
  <c r="N115" i="107"/>
  <c r="Q115" i="107"/>
  <c r="O115" i="107"/>
  <c r="P115" i="107"/>
  <c r="E99" i="3"/>
  <c r="D5" i="114"/>
  <c r="D99" i="3"/>
  <c r="P76" i="107"/>
  <c r="N76" i="107"/>
  <c r="M76" i="107"/>
  <c r="P78" i="107"/>
  <c r="O78" i="107"/>
  <c r="N78" i="107"/>
  <c r="M78" i="107"/>
  <c r="Q78" i="107"/>
  <c r="R78" i="107"/>
  <c r="O67" i="107"/>
  <c r="R67" i="107"/>
  <c r="M67" i="107"/>
  <c r="N67" i="107"/>
  <c r="P67" i="107"/>
  <c r="Q67" i="107"/>
  <c r="Q66" i="107"/>
  <c r="M66" i="107"/>
  <c r="R66" i="107"/>
  <c r="O66" i="107"/>
  <c r="N66" i="107"/>
  <c r="P66" i="107"/>
  <c r="N75" i="107"/>
  <c r="O75" i="107"/>
  <c r="R75" i="107"/>
  <c r="P75" i="107"/>
  <c r="M75" i="107"/>
  <c r="Q75" i="107"/>
  <c r="N74" i="107"/>
  <c r="Q74" i="107"/>
  <c r="P74" i="107"/>
  <c r="O74" i="107"/>
  <c r="M74" i="107"/>
  <c r="R74" i="107"/>
  <c r="P64" i="107"/>
  <c r="R64" i="107"/>
  <c r="Q64" i="107"/>
  <c r="O64" i="107"/>
  <c r="M64" i="107"/>
  <c r="N64" i="107"/>
  <c r="O71" i="107"/>
  <c r="P71" i="107"/>
  <c r="Q71" i="107"/>
  <c r="N71" i="107"/>
  <c r="M71" i="107"/>
  <c r="R71" i="107"/>
  <c r="P69" i="107"/>
  <c r="O69" i="107"/>
  <c r="R69" i="107"/>
  <c r="Q69" i="107"/>
  <c r="M69" i="107"/>
  <c r="N69" i="107"/>
  <c r="O79" i="107"/>
  <c r="O77" i="107"/>
  <c r="N77" i="107"/>
  <c r="P77" i="107"/>
  <c r="M77" i="107"/>
  <c r="Q77" i="107"/>
  <c r="R77" i="107"/>
  <c r="N84" i="107"/>
  <c r="Q84" i="107"/>
  <c r="M84" i="107"/>
  <c r="O84" i="107"/>
  <c r="P84" i="107"/>
  <c r="R84" i="107"/>
  <c r="P83" i="107"/>
  <c r="M83" i="107"/>
  <c r="Q83" i="107"/>
  <c r="O83" i="107"/>
  <c r="N83" i="107"/>
  <c r="R83" i="107"/>
  <c r="Q62" i="107"/>
  <c r="P62" i="107"/>
  <c r="O62" i="107"/>
  <c r="M62" i="107"/>
  <c r="R62" i="107"/>
  <c r="N62" i="107"/>
  <c r="Q70" i="107"/>
  <c r="P70" i="107"/>
  <c r="O70" i="107"/>
  <c r="N70" i="107"/>
  <c r="R70" i="107"/>
  <c r="M70" i="107"/>
  <c r="Q82" i="107"/>
  <c r="O82" i="107"/>
  <c r="M82" i="107"/>
  <c r="R82" i="107"/>
  <c r="N82" i="107"/>
  <c r="P82" i="107"/>
  <c r="O68" i="107"/>
  <c r="P68" i="107"/>
  <c r="M68" i="107"/>
  <c r="N68" i="107"/>
  <c r="Q68" i="107"/>
  <c r="R68" i="107"/>
  <c r="O86" i="107"/>
  <c r="N86" i="107"/>
  <c r="M86" i="107"/>
  <c r="P86" i="107"/>
  <c r="R86" i="107"/>
  <c r="Q86" i="107"/>
  <c r="P65" i="107"/>
  <c r="R65" i="107"/>
  <c r="M65" i="107"/>
  <c r="N65" i="107"/>
  <c r="Q65" i="107"/>
  <c r="O65" i="107"/>
  <c r="N80" i="107"/>
  <c r="P80" i="107"/>
  <c r="O80" i="107"/>
  <c r="R80" i="107"/>
  <c r="M80" i="107"/>
  <c r="Q80" i="107"/>
  <c r="R73" i="107"/>
  <c r="P73" i="107"/>
  <c r="O73" i="107"/>
  <c r="N73" i="107"/>
  <c r="M73" i="107"/>
  <c r="Q73" i="107"/>
  <c r="O63" i="107"/>
  <c r="P63" i="107"/>
  <c r="Q63" i="107"/>
  <c r="N63" i="107"/>
  <c r="M63" i="107"/>
  <c r="R63" i="107"/>
  <c r="O81" i="107"/>
  <c r="N81" i="107"/>
  <c r="P81" i="107"/>
  <c r="Q81" i="107"/>
  <c r="M81" i="107"/>
  <c r="R81" i="107"/>
  <c r="M79" i="107"/>
  <c r="O76" i="107"/>
  <c r="R76" i="107"/>
  <c r="D91" i="3"/>
  <c r="E91" i="3"/>
  <c r="C89" i="3"/>
  <c r="B68" i="158"/>
  <c r="E11" i="158" s="1"/>
  <c r="E12" i="158" s="1"/>
  <c r="D11" i="158"/>
  <c r="B21" i="115"/>
  <c r="E43" i="3"/>
  <c r="E107" i="3" s="1"/>
  <c r="E108" i="3" s="1"/>
  <c r="D43" i="3"/>
  <c r="D107" i="3" s="1"/>
  <c r="D108" i="3" s="1"/>
  <c r="C18" i="3" l="1"/>
  <c r="Q90" i="107"/>
  <c r="N90" i="107"/>
  <c r="R90" i="107"/>
  <c r="M90" i="107"/>
  <c r="O90" i="107"/>
  <c r="P90" i="107"/>
  <c r="E89" i="3"/>
  <c r="R110" i="107"/>
  <c r="N110" i="107"/>
  <c r="M110" i="107"/>
  <c r="M124" i="107" s="1"/>
  <c r="O110" i="107"/>
  <c r="Q110" i="107"/>
  <c r="P110" i="107"/>
  <c r="P113" i="107"/>
  <c r="O113" i="107"/>
  <c r="M113" i="107"/>
  <c r="Q113" i="107"/>
  <c r="R113" i="107"/>
  <c r="N113" i="107"/>
  <c r="D89" i="3"/>
  <c r="H12" i="158"/>
  <c r="F11" i="158"/>
  <c r="F12" i="158" s="1"/>
  <c r="D12" i="158"/>
  <c r="D5" i="42"/>
  <c r="C17" i="107"/>
  <c r="B40" i="92"/>
  <c r="F5" i="42" l="1"/>
  <c r="E5" i="42"/>
  <c r="D18" i="3"/>
  <c r="D88" i="3" s="1"/>
  <c r="E18" i="3"/>
  <c r="E88" i="3" s="1"/>
  <c r="N124" i="107"/>
  <c r="R124" i="107"/>
  <c r="Q124" i="107"/>
  <c r="P124" i="107"/>
  <c r="O124" i="107"/>
  <c r="L113" i="107"/>
  <c r="S113" i="107" s="1"/>
  <c r="L121" i="107"/>
  <c r="S121" i="107" s="1"/>
  <c r="L122" i="107"/>
  <c r="S122" i="107" s="1"/>
  <c r="L123" i="107"/>
  <c r="S123" i="107" s="1"/>
  <c r="L120" i="107"/>
  <c r="S120" i="107" s="1"/>
  <c r="L106" i="107"/>
  <c r="S106" i="107" s="1"/>
  <c r="L119" i="107"/>
  <c r="S119" i="107" s="1"/>
  <c r="L96" i="107"/>
  <c r="L104" i="107"/>
  <c r="S104" i="107" s="1"/>
  <c r="L100" i="107"/>
  <c r="S100" i="107" s="1"/>
  <c r="L118" i="107"/>
  <c r="S118" i="107" s="1"/>
  <c r="L112" i="107"/>
  <c r="S112" i="107" s="1"/>
  <c r="L101" i="107"/>
  <c r="S101" i="107" s="1"/>
  <c r="L99" i="107"/>
  <c r="S99" i="107" s="1"/>
  <c r="L103" i="107"/>
  <c r="S103" i="107" s="1"/>
  <c r="L107" i="107"/>
  <c r="S107" i="107" s="1"/>
  <c r="L105" i="107"/>
  <c r="S105" i="107" s="1"/>
  <c r="L108" i="107"/>
  <c r="S108" i="107" s="1"/>
  <c r="L109" i="107"/>
  <c r="S109" i="107" s="1"/>
  <c r="L97" i="107"/>
  <c r="S97" i="107" s="1"/>
  <c r="L116" i="107"/>
  <c r="S116" i="107" s="1"/>
  <c r="L102" i="107"/>
  <c r="L114" i="107"/>
  <c r="S114" i="107" s="1"/>
  <c r="L111" i="107"/>
  <c r="S111" i="107" s="1"/>
  <c r="L117" i="107"/>
  <c r="S117" i="107" s="1"/>
  <c r="L98" i="107"/>
  <c r="S98" i="107" s="1"/>
  <c r="L115" i="107"/>
  <c r="S115" i="107" s="1"/>
  <c r="L110" i="107"/>
  <c r="S110" i="107" s="1"/>
  <c r="L26" i="107"/>
  <c r="S26" i="107" s="1"/>
  <c r="L29" i="107"/>
  <c r="S29" i="107" s="1"/>
  <c r="L27" i="107"/>
  <c r="S27" i="107" s="1"/>
  <c r="L25" i="107"/>
  <c r="S25" i="107" s="1"/>
  <c r="L28" i="107"/>
  <c r="S28" i="107" s="1"/>
  <c r="L30" i="107"/>
  <c r="S30" i="107" s="1"/>
  <c r="L24" i="107"/>
  <c r="L47" i="107"/>
  <c r="L49" i="107"/>
  <c r="L34" i="107"/>
  <c r="L50" i="107"/>
  <c r="L85" i="107"/>
  <c r="S85" i="107" s="1"/>
  <c r="L51" i="107"/>
  <c r="S51" i="107" s="1"/>
  <c r="L88" i="107"/>
  <c r="S88" i="107" s="1"/>
  <c r="L72" i="107"/>
  <c r="L87" i="107"/>
  <c r="S87" i="107" s="1"/>
  <c r="L89" i="107"/>
  <c r="S89" i="107" s="1"/>
  <c r="L39" i="107"/>
  <c r="L43" i="107"/>
  <c r="L35" i="107"/>
  <c r="L38" i="107"/>
  <c r="L32" i="107"/>
  <c r="L44" i="107"/>
  <c r="L31" i="107"/>
  <c r="L33" i="107"/>
  <c r="L36" i="107"/>
  <c r="L42" i="107"/>
  <c r="L45" i="107"/>
  <c r="L46" i="107"/>
  <c r="L37" i="107"/>
  <c r="L41" i="107"/>
  <c r="L40" i="107"/>
  <c r="L48" i="107"/>
  <c r="L79" i="107"/>
  <c r="S79" i="107" s="1"/>
  <c r="L64" i="107"/>
  <c r="S64" i="107" s="1"/>
  <c r="L62" i="107"/>
  <c r="L82" i="107"/>
  <c r="S82" i="107" s="1"/>
  <c r="L68" i="107"/>
  <c r="S68" i="107" s="1"/>
  <c r="L86" i="107"/>
  <c r="S86" i="107" s="1"/>
  <c r="L73" i="107"/>
  <c r="S73" i="107" s="1"/>
  <c r="L78" i="107"/>
  <c r="S78" i="107" s="1"/>
  <c r="L67" i="107"/>
  <c r="S67" i="107" s="1"/>
  <c r="L75" i="107"/>
  <c r="S75" i="107" s="1"/>
  <c r="L83" i="107"/>
  <c r="S83" i="107" s="1"/>
  <c r="L77" i="107"/>
  <c r="S77" i="107" s="1"/>
  <c r="L63" i="107"/>
  <c r="S63" i="107" s="1"/>
  <c r="L76" i="107"/>
  <c r="S76" i="107" s="1"/>
  <c r="L74" i="107"/>
  <c r="S74" i="107" s="1"/>
  <c r="L66" i="107"/>
  <c r="S66" i="107" s="1"/>
  <c r="L65" i="107"/>
  <c r="S65" i="107" s="1"/>
  <c r="L84" i="107"/>
  <c r="S84" i="107" s="1"/>
  <c r="L71" i="107"/>
  <c r="S71" i="107" s="1"/>
  <c r="L69" i="107"/>
  <c r="S69" i="107" s="1"/>
  <c r="L80" i="107"/>
  <c r="S80" i="107" s="1"/>
  <c r="L70" i="107"/>
  <c r="S70" i="107" s="1"/>
  <c r="L81" i="107"/>
  <c r="S81" i="107" s="1"/>
  <c r="C88" i="3"/>
  <c r="C19" i="151"/>
  <c r="B13" i="100"/>
  <c r="B14" i="100" s="1"/>
  <c r="B15" i="100" s="1"/>
  <c r="A2" i="91"/>
  <c r="S24" i="107" l="1"/>
  <c r="L52" i="107"/>
  <c r="S62" i="107"/>
  <c r="L90" i="107"/>
  <c r="S96" i="107"/>
  <c r="L124" i="107"/>
  <c r="S102" i="107"/>
  <c r="S72" i="107"/>
  <c r="S45" i="107"/>
  <c r="S50" i="107"/>
  <c r="S41" i="107"/>
  <c r="S37" i="107"/>
  <c r="S42" i="107"/>
  <c r="S35" i="107"/>
  <c r="S48" i="107"/>
  <c r="S40" i="107"/>
  <c r="S46" i="107"/>
  <c r="S36" i="107"/>
  <c r="S39" i="107"/>
  <c r="S44" i="107"/>
  <c r="S38" i="107"/>
  <c r="S49" i="107"/>
  <c r="S43" i="107"/>
  <c r="D72" i="3"/>
  <c r="C22" i="151"/>
  <c r="D104" i="3"/>
  <c r="D19" i="151"/>
  <c r="E120" i="3"/>
  <c r="S47" i="107"/>
  <c r="S34" i="107"/>
  <c r="B26" i="100"/>
  <c r="B25" i="100"/>
  <c r="S90" i="107" l="1"/>
  <c r="S124" i="107"/>
  <c r="C5" i="107"/>
  <c r="C6" i="154"/>
  <c r="F6" i="154" s="1"/>
  <c r="C132" i="3"/>
  <c r="C133" i="3"/>
  <c r="E19" i="151"/>
  <c r="F10" i="151" s="1"/>
  <c r="D22" i="151"/>
  <c r="G10" i="151"/>
  <c r="D57" i="3"/>
  <c r="E57" i="3" s="1"/>
  <c r="B12" i="100"/>
  <c r="B27" i="100"/>
  <c r="E114" i="3" l="1"/>
  <c r="E115" i="3" s="1"/>
  <c r="B6" i="154"/>
  <c r="G6" i="154" s="1"/>
  <c r="G8" i="154" s="1"/>
  <c r="G57" i="3"/>
  <c r="D114" i="3" s="1"/>
  <c r="D115" i="3" s="1"/>
  <c r="D6" i="154"/>
  <c r="E22" i="151"/>
  <c r="G11" i="151"/>
  <c r="F57" i="3"/>
  <c r="C57" i="3"/>
  <c r="C114" i="3"/>
  <c r="C115" i="3" s="1"/>
  <c r="D16" i="83"/>
  <c r="F11" i="83" s="1"/>
  <c r="F12" i="83" s="1"/>
  <c r="J4" i="166" l="1"/>
  <c r="E132" i="3"/>
  <c r="E133" i="3"/>
  <c r="F133" i="3" s="1"/>
  <c r="B10" i="100"/>
  <c r="H6" i="154"/>
  <c r="H8" i="154" s="1"/>
  <c r="D8" i="154"/>
  <c r="B13" i="69"/>
  <c r="S33" i="107" l="1"/>
  <c r="K4" i="166"/>
  <c r="B17" i="100"/>
  <c r="B18" i="100" s="1"/>
  <c r="S32" i="107" l="1"/>
  <c r="S31" i="107" l="1"/>
  <c r="S52" i="107" l="1"/>
  <c r="D11" i="73"/>
  <c r="B16" i="73" s="1"/>
  <c r="C16" i="73" s="1"/>
  <c r="D10" i="73"/>
  <c r="B15" i="73" s="1"/>
  <c r="C15" i="73" s="1"/>
  <c r="D11" i="71"/>
  <c r="B16" i="71" s="1"/>
  <c r="C16" i="71" s="1"/>
  <c r="D10" i="71"/>
  <c r="B15" i="71" s="1"/>
  <c r="C15" i="71" s="1"/>
  <c r="E9" i="70"/>
  <c r="B14" i="70" s="1"/>
  <c r="C14" i="70" s="1"/>
  <c r="E14" i="70" s="1"/>
  <c r="B14" i="69"/>
  <c r="D14" i="69" s="1"/>
  <c r="B19" i="69" s="1"/>
  <c r="C19" i="69" s="1"/>
  <c r="D13" i="69"/>
  <c r="B18" i="69" s="1"/>
  <c r="C18" i="69" s="1"/>
  <c r="E18" i="69" s="1"/>
  <c r="B28" i="60"/>
  <c r="B14" i="60"/>
  <c r="C87" i="3" l="1"/>
  <c r="E6" i="107"/>
  <c r="E5" i="107"/>
  <c r="E16" i="71"/>
  <c r="B20" i="60"/>
  <c r="B15" i="60"/>
  <c r="E15" i="71"/>
  <c r="D4" i="71" s="1"/>
  <c r="E15" i="73"/>
  <c r="E10" i="70"/>
  <c r="B15" i="70" s="1"/>
  <c r="C15" i="70" s="1"/>
  <c r="E15" i="70" s="1"/>
  <c r="E16" i="73"/>
  <c r="E19" i="69"/>
  <c r="B10" i="60"/>
  <c r="B22" i="60" s="1"/>
  <c r="G15" i="60" l="1"/>
  <c r="D4" i="60"/>
  <c r="B17" i="60"/>
  <c r="B23" i="60"/>
  <c r="B26" i="60" s="1"/>
  <c r="F14" i="60"/>
  <c r="H14" i="60" s="1"/>
  <c r="F3" i="60" s="1"/>
  <c r="F15" i="60"/>
  <c r="H15" i="60" s="1"/>
  <c r="F4" i="60" s="1"/>
  <c r="F4" i="71"/>
  <c r="F5" i="71" s="1"/>
  <c r="E4" i="71"/>
  <c r="E5" i="71" s="1"/>
  <c r="D5" i="71"/>
  <c r="D4" i="73"/>
  <c r="E7" i="107"/>
  <c r="F5" i="107"/>
  <c r="I5" i="107" s="1"/>
  <c r="G5" i="107"/>
  <c r="F6" i="107"/>
  <c r="I6" i="107" s="1"/>
  <c r="G6" i="107"/>
  <c r="D87" i="3"/>
  <c r="E87" i="3"/>
  <c r="G10" i="60" l="1"/>
  <c r="D5" i="60"/>
  <c r="F5" i="60"/>
  <c r="F10" i="60"/>
  <c r="H10" i="60" s="1"/>
  <c r="E4" i="60" s="1"/>
  <c r="F9" i="60"/>
  <c r="H9" i="60" s="1"/>
  <c r="E3" i="60" s="1"/>
  <c r="E5" i="60" s="1"/>
  <c r="H5" i="60" s="1"/>
  <c r="F7" i="107"/>
  <c r="F4" i="73"/>
  <c r="F5" i="73" s="1"/>
  <c r="E4" i="73"/>
  <c r="E5" i="73" s="1"/>
  <c r="H5" i="73" s="1"/>
  <c r="D5" i="73"/>
  <c r="G7" i="107"/>
  <c r="I7" i="107"/>
  <c r="M11" i="166"/>
  <c r="B24" i="9" l="1"/>
  <c r="B25" i="9" s="1"/>
  <c r="B22" i="9"/>
  <c r="B23" i="9" s="1"/>
  <c r="B28" i="9"/>
  <c r="E91" i="9" s="1"/>
  <c r="I30" i="41"/>
  <c r="J30" i="41" s="1"/>
  <c r="K30" i="41" s="1"/>
  <c r="D30" i="41"/>
  <c r="G30" i="41" s="1"/>
  <c r="I29" i="41"/>
  <c r="J29" i="41" s="1"/>
  <c r="K29" i="41" s="1"/>
  <c r="D29" i="41"/>
  <c r="G29" i="41" s="1"/>
  <c r="I28" i="41"/>
  <c r="J28" i="41" s="1"/>
  <c r="K28" i="41" s="1"/>
  <c r="D28" i="41"/>
  <c r="G28" i="41" s="1"/>
  <c r="I27" i="41"/>
  <c r="J27" i="41" s="1"/>
  <c r="K27" i="41" s="1"/>
  <c r="D27" i="41"/>
  <c r="G27" i="41" s="1"/>
  <c r="I21" i="41"/>
  <c r="J21" i="41" s="1"/>
  <c r="K21" i="41" s="1"/>
  <c r="D21" i="41"/>
  <c r="G21" i="41" s="1"/>
  <c r="D23" i="41"/>
  <c r="G23" i="41" s="1"/>
  <c r="D33" i="41"/>
  <c r="G33" i="41" s="1"/>
  <c r="D31" i="41"/>
  <c r="G31" i="41" s="1"/>
  <c r="I32" i="41"/>
  <c r="J32" i="41" s="1"/>
  <c r="K32" i="41" s="1"/>
  <c r="D32" i="41"/>
  <c r="G32" i="41" s="1"/>
  <c r="I26" i="41"/>
  <c r="J26" i="41" s="1"/>
  <c r="K26" i="41" s="1"/>
  <c r="D26" i="41"/>
  <c r="G26" i="41" s="1"/>
  <c r="I25" i="41"/>
  <c r="J25" i="41" s="1"/>
  <c r="K25" i="41" s="1"/>
  <c r="D25" i="41"/>
  <c r="G25" i="41" s="1"/>
  <c r="I24" i="41"/>
  <c r="J24" i="41" s="1"/>
  <c r="D24" i="41"/>
  <c r="G24" i="41" s="1"/>
  <c r="I22" i="41"/>
  <c r="J22" i="41" s="1"/>
  <c r="K22" i="41" s="1"/>
  <c r="I20" i="41"/>
  <c r="J20" i="41" s="1"/>
  <c r="K20" i="41" s="1"/>
  <c r="I5" i="9"/>
  <c r="J5" i="9" s="1"/>
  <c r="I7" i="9"/>
  <c r="J7" i="9" s="1"/>
  <c r="J15" i="9"/>
  <c r="K15" i="9"/>
  <c r="L15" i="9"/>
  <c r="M15" i="9"/>
  <c r="N15" i="9"/>
  <c r="O15" i="9"/>
  <c r="J24" i="9"/>
  <c r="K24" i="9"/>
  <c r="M24" i="9"/>
  <c r="V24" i="9"/>
  <c r="W24" i="9"/>
  <c r="J26" i="9"/>
  <c r="K26" i="9"/>
  <c r="L26" i="9"/>
  <c r="M26" i="9"/>
  <c r="Q26" i="9"/>
  <c r="T26" i="9"/>
  <c r="U26" i="9"/>
  <c r="V26" i="9"/>
  <c r="W26" i="9"/>
  <c r="J39" i="9"/>
  <c r="C71" i="9"/>
  <c r="C72" i="9"/>
  <c r="C73" i="9"/>
  <c r="D85" i="9"/>
  <c r="H93" i="9"/>
  <c r="C97" i="9"/>
  <c r="G97" i="9"/>
  <c r="C98" i="9"/>
  <c r="C105" i="9"/>
  <c r="G105" i="9"/>
  <c r="B110" i="9"/>
  <c r="D3" i="41"/>
  <c r="G3" i="41" s="1"/>
  <c r="D4" i="41"/>
  <c r="G4" i="41" s="1"/>
  <c r="D5" i="41"/>
  <c r="G5" i="41" s="1"/>
  <c r="I5" i="41"/>
  <c r="J5" i="41" s="1"/>
  <c r="K5" i="41" s="1"/>
  <c r="D6" i="41"/>
  <c r="G6" i="41" s="1"/>
  <c r="I6" i="41"/>
  <c r="J6" i="41" s="1"/>
  <c r="K6" i="41" s="1"/>
  <c r="D7" i="41"/>
  <c r="G7" i="41" s="1"/>
  <c r="D8" i="41"/>
  <c r="G8" i="41" s="1"/>
  <c r="D9" i="41"/>
  <c r="G9" i="41" s="1"/>
  <c r="D10" i="41"/>
  <c r="G10" i="41" s="1"/>
  <c r="D11" i="41"/>
  <c r="G11" i="41" s="1"/>
  <c r="I11" i="41"/>
  <c r="J11" i="41" s="1"/>
  <c r="K11" i="41" s="1"/>
  <c r="D12" i="41"/>
  <c r="G12" i="41" s="1"/>
  <c r="I12" i="41"/>
  <c r="J12" i="41" s="1"/>
  <c r="K12" i="41" s="1"/>
  <c r="D13" i="41"/>
  <c r="G13" i="41" s="1"/>
  <c r="I13" i="41"/>
  <c r="J13" i="41" s="1"/>
  <c r="K13" i="41" s="1"/>
  <c r="D14" i="41"/>
  <c r="G14" i="41" s="1"/>
  <c r="I14" i="41"/>
  <c r="J14" i="41" s="1"/>
  <c r="K14" i="41" s="1"/>
  <c r="D15" i="41"/>
  <c r="G15" i="41" s="1"/>
  <c r="I15" i="41"/>
  <c r="J15" i="41" s="1"/>
  <c r="K15" i="41" s="1"/>
  <c r="D16" i="41"/>
  <c r="G16" i="41" s="1"/>
  <c r="I16" i="41"/>
  <c r="J16" i="41" s="1"/>
  <c r="K16" i="41" s="1"/>
  <c r="D17" i="41"/>
  <c r="G17" i="41" s="1"/>
  <c r="I17" i="41"/>
  <c r="J17" i="41" s="1"/>
  <c r="K17" i="41" s="1"/>
  <c r="D18" i="41"/>
  <c r="G18" i="41" s="1"/>
  <c r="I18" i="41"/>
  <c r="J18" i="41" s="1"/>
  <c r="K18" i="41" s="1"/>
  <c r="D19" i="41"/>
  <c r="G19" i="41" s="1"/>
  <c r="I19" i="41"/>
  <c r="J19" i="41" s="1"/>
  <c r="K19" i="41" s="1"/>
  <c r="D20" i="41"/>
  <c r="G20" i="41" s="1"/>
  <c r="D22" i="41"/>
  <c r="G22" i="41" s="1"/>
  <c r="B26" i="9" l="1"/>
  <c r="E4" i="9" s="1"/>
  <c r="E5" i="9" s="1"/>
  <c r="J11" i="9"/>
  <c r="U24" i="9"/>
  <c r="T24" i="9"/>
  <c r="I34" i="41"/>
  <c r="L24" i="9"/>
  <c r="Q24" i="9" s="1"/>
  <c r="K24" i="41"/>
  <c r="K34" i="41" s="1"/>
  <c r="B31" i="9" s="1"/>
  <c r="B29" i="60"/>
  <c r="I73" i="9"/>
  <c r="D6" i="43"/>
  <c r="G34" i="41"/>
  <c r="E92" i="9"/>
  <c r="F92" i="9" s="1"/>
  <c r="G92" i="9" s="1"/>
  <c r="I65" i="9"/>
  <c r="H97" i="9"/>
  <c r="G98" i="9" s="1"/>
  <c r="I66" i="9" s="1"/>
  <c r="E6" i="9" l="1"/>
  <c r="F71" i="9"/>
  <c r="V28" i="9"/>
  <c r="L18" i="9"/>
  <c r="D71" i="9" s="1"/>
  <c r="M18" i="9"/>
  <c r="W28" i="9"/>
  <c r="T28" i="9"/>
  <c r="B32" i="9"/>
  <c r="B33" i="9" s="1"/>
  <c r="C33" i="9" s="1"/>
  <c r="D33" i="9" s="1"/>
  <c r="C78" i="9"/>
  <c r="N18" i="9"/>
  <c r="N20" i="9" s="1"/>
  <c r="N21" i="9" s="1"/>
  <c r="B34" i="9"/>
  <c r="C34" i="9" s="1"/>
  <c r="D34" i="9" s="1"/>
  <c r="U28" i="9"/>
  <c r="K18" i="9"/>
  <c r="C76" i="9"/>
  <c r="F72" i="9"/>
  <c r="J28" i="9"/>
  <c r="K28" i="9"/>
  <c r="J18" i="9"/>
  <c r="J20" i="9" s="1"/>
  <c r="J21" i="9" s="1"/>
  <c r="L28" i="9"/>
  <c r="C77" i="9"/>
  <c r="D7" i="44"/>
  <c r="F91" i="9"/>
  <c r="E93" i="9"/>
  <c r="M20" i="9" l="1"/>
  <c r="M21" i="9" s="1"/>
  <c r="K31" i="9"/>
  <c r="K32" i="9" s="1"/>
  <c r="C35" i="9"/>
  <c r="J27" i="9" s="1"/>
  <c r="J30" i="9" s="1"/>
  <c r="E34" i="9"/>
  <c r="L20" i="9"/>
  <c r="L21" i="9" s="1"/>
  <c r="T31" i="9"/>
  <c r="T32" i="9" s="1"/>
  <c r="D35" i="9"/>
  <c r="D78" i="9" s="1"/>
  <c r="D72" i="9"/>
  <c r="J31" i="9"/>
  <c r="W31" i="9"/>
  <c r="W32" i="9" s="1"/>
  <c r="K20" i="9"/>
  <c r="K21" i="9" s="1"/>
  <c r="U31" i="9"/>
  <c r="U32" i="9" s="1"/>
  <c r="E33" i="9"/>
  <c r="L31" i="9"/>
  <c r="L32" i="9" s="1"/>
  <c r="V31" i="9"/>
  <c r="V32" i="9" s="1"/>
  <c r="G91" i="9"/>
  <c r="G93" i="9" s="1"/>
  <c r="F93" i="9"/>
  <c r="J32" i="9" l="1"/>
  <c r="E35" i="9"/>
  <c r="D76" i="9"/>
  <c r="D77" i="9"/>
  <c r="D11" i="83" l="1"/>
  <c r="D12" i="83" l="1"/>
  <c r="G12" i="83" s="1"/>
  <c r="G11" i="83"/>
  <c r="D4" i="83" l="1"/>
  <c r="F4" i="83" l="1"/>
  <c r="F5" i="83" s="1"/>
  <c r="E4" i="83"/>
  <c r="E5" i="83" s="1"/>
  <c r="H5" i="83" s="1"/>
  <c r="D5" i="83"/>
  <c r="D6" i="114" l="1"/>
  <c r="D5" i="43" l="1"/>
  <c r="D4" i="42"/>
  <c r="D6" i="44"/>
  <c r="E6" i="114"/>
  <c r="F6" i="114"/>
  <c r="E4" i="42" l="1"/>
  <c r="E6" i="42" s="1"/>
  <c r="F4" i="42"/>
  <c r="F6" i="42" s="1"/>
  <c r="D6" i="42"/>
  <c r="F8" i="44"/>
  <c r="E8" i="44"/>
  <c r="D8" i="44"/>
  <c r="F7" i="43"/>
  <c r="D7" i="43"/>
  <c r="E7" i="43"/>
  <c r="H6" i="114"/>
  <c r="C100" i="3" l="1"/>
  <c r="J5" i="166"/>
  <c r="M14" i="166"/>
  <c r="D100" i="3"/>
  <c r="E100" i="3"/>
  <c r="C32" i="3"/>
  <c r="D32" i="3" s="1"/>
  <c r="C20" i="3"/>
  <c r="C26" i="3" s="1"/>
  <c r="E20" i="3" l="1"/>
  <c r="D20" i="3"/>
  <c r="C90" i="3"/>
  <c r="C96" i="3" s="1"/>
  <c r="E90" i="3" l="1"/>
  <c r="E96" i="3" s="1"/>
  <c r="E127" i="3" s="1"/>
  <c r="E26" i="3"/>
  <c r="D26" i="3"/>
  <c r="D90" i="3"/>
  <c r="D96" i="3" s="1"/>
  <c r="D127" i="3" l="1"/>
  <c r="D132" i="3"/>
  <c r="F132" i="3" s="1"/>
  <c r="B12" i="161" l="1"/>
  <c r="F4" i="161" s="1"/>
  <c r="G4" i="161" l="1"/>
  <c r="G5" i="161" s="1"/>
  <c r="L30" i="166" s="1"/>
  <c r="L31" i="166" s="1"/>
  <c r="M31" i="166" s="1"/>
  <c r="F5" i="161"/>
  <c r="K30" i="166" s="1"/>
</calcChain>
</file>

<file path=xl/comments1.xml><?xml version="1.0" encoding="utf-8"?>
<comments xmlns="http://schemas.openxmlformats.org/spreadsheetml/2006/main">
  <authors>
    <author>Nick Banks</author>
  </authors>
  <commentList>
    <comment ref="B30" authorId="0">
      <text>
        <r>
          <rPr>
            <b/>
            <sz val="9"/>
            <color indexed="81"/>
            <rFont val="Tahoma"/>
            <family val="2"/>
          </rPr>
          <t>Nick Banks:</t>
        </r>
        <r>
          <rPr>
            <sz val="9"/>
            <color indexed="81"/>
            <rFont val="Tahoma"/>
            <family val="2"/>
          </rPr>
          <t xml:space="preserve">
estimate from benchmark</t>
        </r>
      </text>
    </comment>
  </commentList>
</comments>
</file>

<file path=xl/comments10.xml><?xml version="1.0" encoding="utf-8"?>
<comments xmlns="http://schemas.openxmlformats.org/spreadsheetml/2006/main">
  <authors>
    <author>Nick Banks</author>
  </authors>
  <commentList>
    <comment ref="C4" authorId="0">
      <text>
        <r>
          <rPr>
            <b/>
            <sz val="9"/>
            <color indexed="81"/>
            <rFont val="Tahoma"/>
            <charset val="1"/>
          </rPr>
          <t>Nick Banks:</t>
        </r>
        <r>
          <rPr>
            <sz val="9"/>
            <color indexed="81"/>
            <rFont val="Tahoma"/>
            <charset val="1"/>
          </rPr>
          <t xml:space="preserve">
Ref CTV008 Low temperature hot water boilers</t>
        </r>
      </text>
    </comment>
  </commentList>
</comments>
</file>

<file path=xl/comments11.xml><?xml version="1.0" encoding="utf-8"?>
<comments xmlns="http://schemas.openxmlformats.org/spreadsheetml/2006/main">
  <authors>
    <author>Nick Banks</author>
  </authors>
  <commentList>
    <comment ref="C4" authorId="0">
      <text>
        <r>
          <rPr>
            <b/>
            <sz val="9"/>
            <color indexed="81"/>
            <rFont val="Tahoma"/>
            <family val="2"/>
          </rPr>
          <t>Nick Banks:</t>
        </r>
        <r>
          <rPr>
            <sz val="9"/>
            <color indexed="81"/>
            <rFont val="Tahoma"/>
            <family val="2"/>
          </rPr>
          <t xml:space="preserve">
Ref CTV008 Low temperature hot water boilers</t>
        </r>
      </text>
    </comment>
    <comment ref="D4" authorId="0">
      <text>
        <r>
          <rPr>
            <b/>
            <sz val="9"/>
            <color indexed="81"/>
            <rFont val="Tahoma"/>
            <family val="2"/>
          </rPr>
          <t>Nick Banks:</t>
        </r>
        <r>
          <rPr>
            <sz val="9"/>
            <color indexed="81"/>
            <rFont val="Tahoma"/>
            <family val="2"/>
          </rPr>
          <t xml:space="preserve">
assumes boilers are only providing heating not hot water</t>
        </r>
      </text>
    </comment>
  </commentList>
</comments>
</file>

<file path=xl/comments12.xml><?xml version="1.0" encoding="utf-8"?>
<comments xmlns="http://schemas.openxmlformats.org/spreadsheetml/2006/main">
  <authors>
    <author>Nick Banks</author>
  </authors>
  <commentList>
    <comment ref="C4" authorId="0">
      <text>
        <r>
          <rPr>
            <b/>
            <sz val="9"/>
            <color indexed="81"/>
            <rFont val="Tahoma"/>
            <family val="2"/>
          </rPr>
          <t>Nick Banks:</t>
        </r>
        <r>
          <rPr>
            <sz val="9"/>
            <color indexed="81"/>
            <rFont val="Tahoma"/>
            <family val="2"/>
          </rPr>
          <t xml:space="preserve">
estimate</t>
        </r>
      </text>
    </comment>
  </commentList>
</comments>
</file>

<file path=xl/comments13.xml><?xml version="1.0" encoding="utf-8"?>
<comments xmlns="http://schemas.openxmlformats.org/spreadsheetml/2006/main">
  <authors>
    <author>kevin</author>
    <author>Nick Banks</author>
  </authors>
  <commentList>
    <comment ref="B13" authorId="0">
      <text>
        <r>
          <rPr>
            <b/>
            <sz val="8"/>
            <color indexed="81"/>
            <rFont val="Tahoma"/>
            <family val="2"/>
          </rPr>
          <t>kevin:</t>
        </r>
        <r>
          <rPr>
            <sz val="8"/>
            <color indexed="81"/>
            <rFont val="Tahoma"/>
            <family val="2"/>
          </rPr>
          <t xml:space="preserve">
assume 75% of roof area accessible and 50mm only currently in-situ
</t>
        </r>
      </text>
    </comment>
    <comment ref="C13" authorId="0">
      <text>
        <r>
          <rPr>
            <sz val="8"/>
            <color indexed="81"/>
            <rFont val="Tahoma"/>
            <family val="2"/>
          </rPr>
          <t>from cibse guide a. assume no insulation 150 mm cast concrete, 75 mm screed and waterproff covering</t>
        </r>
      </text>
    </comment>
    <comment ref="C17" authorId="1">
      <text>
        <r>
          <rPr>
            <b/>
            <sz val="8"/>
            <color indexed="81"/>
            <rFont val="Tahoma"/>
            <family val="2"/>
          </rPr>
          <t>Nick Banks:</t>
        </r>
        <r>
          <rPr>
            <sz val="8"/>
            <color indexed="81"/>
            <rFont val="Tahoma"/>
            <family val="2"/>
          </rPr>
          <t xml:space="preserve">
multiply kW by 24 hours in the day to calculate kWh per day per degree difference (T outside - T inside) - ie per degree day - see http://www.vesma.com/tutorial/fabricalc/fabricalc.htm
or http://en.wikipedia.org/wiki/Heating_degree_day
</t>
        </r>
      </text>
    </comment>
    <comment ref="D17" authorId="1">
      <text>
        <r>
          <rPr>
            <b/>
            <sz val="8"/>
            <color indexed="81"/>
            <rFont val="Tahoma"/>
            <family val="2"/>
          </rPr>
          <t>Nick Banks:</t>
        </r>
        <r>
          <rPr>
            <sz val="8"/>
            <color indexed="81"/>
            <rFont val="Tahoma"/>
            <family val="2"/>
          </rPr>
          <t xml:space="preserve">
use 20 year average. Choose 20 year average for region where the building is located</t>
        </r>
      </text>
    </comment>
    <comment ref="B19" authorId="0">
      <text>
        <r>
          <rPr>
            <b/>
            <sz val="8"/>
            <color indexed="81"/>
            <rFont val="Tahoma"/>
            <family val="2"/>
          </rPr>
          <t>kevin:</t>
        </r>
        <r>
          <rPr>
            <sz val="8"/>
            <color indexed="81"/>
            <rFont val="Tahoma"/>
            <family val="2"/>
          </rPr>
          <t xml:space="preserve">
work out improved kW from table above and manually insert in here then re-calc with existing U vlaue</t>
        </r>
      </text>
    </comment>
  </commentList>
</comments>
</file>

<file path=xl/comments14.xml><?xml version="1.0" encoding="utf-8"?>
<comments xmlns="http://schemas.openxmlformats.org/spreadsheetml/2006/main">
  <authors>
    <author>kevin</author>
    <author>Nick Banks</author>
  </authors>
  <commentList>
    <comment ref="B9" authorId="0">
      <text>
        <r>
          <rPr>
            <b/>
            <sz val="8"/>
            <color indexed="81"/>
            <rFont val="Tahoma"/>
            <family val="2"/>
          </rPr>
          <t xml:space="preserve">
estimate area of wall. Account for percentage of wall that is glazed. </t>
        </r>
      </text>
    </comment>
    <comment ref="D10" authorId="1">
      <text>
        <r>
          <rPr>
            <b/>
            <sz val="8"/>
            <color indexed="81"/>
            <rFont val="Tahoma"/>
            <family val="2"/>
          </rPr>
          <t>Nick Banks:</t>
        </r>
        <r>
          <rPr>
            <sz val="8"/>
            <color indexed="81"/>
            <rFont val="Tahoma"/>
            <family val="2"/>
          </rPr>
          <t xml:space="preserve">
assume 50mm air gap fully filled with phenolic foam insulation see nher U value calculator </t>
        </r>
      </text>
    </comment>
    <comment ref="C13" authorId="1">
      <text>
        <r>
          <rPr>
            <b/>
            <sz val="8"/>
            <color indexed="81"/>
            <rFont val="Tahoma"/>
            <family val="2"/>
          </rPr>
          <t>Nick Banks:</t>
        </r>
        <r>
          <rPr>
            <sz val="8"/>
            <color indexed="81"/>
            <rFont val="Tahoma"/>
            <family val="2"/>
          </rPr>
          <t xml:space="preserve">
multiply kW by 24 hours in the day to calculate kWh per day per degree difference (T outside - T inside) - ie per degree day - see http://www.vesma.com/tutorial/fabricalc/fabricalc.htm
or 
http://en.wikipedia.org/wiki/Heating_degree_day
</t>
        </r>
      </text>
    </comment>
    <comment ref="B15" authorId="0">
      <text>
        <r>
          <rPr>
            <b/>
            <sz val="8"/>
            <color indexed="81"/>
            <rFont val="Tahoma"/>
            <family val="2"/>
          </rPr>
          <t>kevin:</t>
        </r>
        <r>
          <rPr>
            <sz val="8"/>
            <color indexed="81"/>
            <rFont val="Tahoma"/>
            <family val="2"/>
          </rPr>
          <t xml:space="preserve">
work out improved kW from table above and manually insert in here then re-calc with existing U vlaue</t>
        </r>
      </text>
    </comment>
  </commentList>
</comments>
</file>

<file path=xl/comments15.xml><?xml version="1.0" encoding="utf-8"?>
<comments xmlns="http://schemas.openxmlformats.org/spreadsheetml/2006/main">
  <authors>
    <author>Nick Banks</author>
    <author>kevin</author>
  </authors>
  <commentList>
    <comment ref="B10" authorId="0">
      <text>
        <r>
          <rPr>
            <b/>
            <sz val="8"/>
            <color indexed="81"/>
            <rFont val="Tahoma"/>
            <family val="2"/>
          </rPr>
          <t>Nick Banks:</t>
        </r>
        <r>
          <rPr>
            <sz val="8"/>
            <color indexed="81"/>
            <rFont val="Tahoma"/>
            <family val="2"/>
          </rPr>
          <t xml:space="preserve">
Enter area of existing glazing</t>
        </r>
      </text>
    </comment>
    <comment ref="C14" authorId="0">
      <text>
        <r>
          <rPr>
            <b/>
            <sz val="8"/>
            <color indexed="81"/>
            <rFont val="Tahoma"/>
            <family val="2"/>
          </rPr>
          <t>Nick Banks:</t>
        </r>
        <r>
          <rPr>
            <sz val="8"/>
            <color indexed="81"/>
            <rFont val="Tahoma"/>
            <family val="2"/>
          </rPr>
          <t xml:space="preserve">
multiply kW by 24 hours in the day to calculate kWh per day per degree difference (T outside - T inside) - ie per degree day - see http://www.vesma.com/tutorial/fabricalc/fabricalc.htm
or 
http://en.wikipedia.org/wiki/Heating_degree_day
</t>
        </r>
      </text>
    </comment>
    <comment ref="B16" authorId="1">
      <text>
        <r>
          <rPr>
            <b/>
            <sz val="8"/>
            <color indexed="81"/>
            <rFont val="Tahoma"/>
            <family val="2"/>
          </rPr>
          <t>kevin:</t>
        </r>
        <r>
          <rPr>
            <sz val="8"/>
            <color indexed="81"/>
            <rFont val="Tahoma"/>
            <family val="2"/>
          </rPr>
          <t xml:space="preserve">
work out improved kW from table above and manually insert in here then re-calc with existing U vlaue</t>
        </r>
      </text>
    </comment>
  </commentList>
</comments>
</file>

<file path=xl/comments16.xml><?xml version="1.0" encoding="utf-8"?>
<comments xmlns="http://schemas.openxmlformats.org/spreadsheetml/2006/main">
  <authors>
    <author>kevin</author>
    <author>Nick Banks</author>
  </authors>
  <commentList>
    <comment ref="C10" authorId="0">
      <text>
        <r>
          <rPr>
            <b/>
            <sz val="8"/>
            <color indexed="81"/>
            <rFont val="Tahoma"/>
            <family val="2"/>
          </rPr>
          <t>kevin:</t>
        </r>
        <r>
          <rPr>
            <sz val="8"/>
            <color indexed="81"/>
            <rFont val="Tahoma"/>
            <family val="2"/>
          </rPr>
          <t xml:space="preserve">
assume 50mm in-situ
improve from U0.68 to U0.16</t>
        </r>
      </text>
    </comment>
    <comment ref="C14" authorId="1">
      <text>
        <r>
          <rPr>
            <b/>
            <sz val="8"/>
            <color indexed="81"/>
            <rFont val="Tahoma"/>
            <family val="2"/>
          </rPr>
          <t>Nick Banks:</t>
        </r>
        <r>
          <rPr>
            <sz val="8"/>
            <color indexed="81"/>
            <rFont val="Tahoma"/>
            <family val="2"/>
          </rPr>
          <t xml:space="preserve">
multiply kW by 24 hours in the day to calculate kWh per day per degree difference (T outside - T inside) - ie per degree day - see http://www.vesma.com/tutorial/fabricalc/fabricalc.htm
or 
http://en.wikipedia.org/wiki/Heating_degree_day
</t>
        </r>
      </text>
    </comment>
    <comment ref="B16" authorId="0">
      <text>
        <r>
          <rPr>
            <b/>
            <sz val="8"/>
            <color indexed="81"/>
            <rFont val="Tahoma"/>
            <family val="2"/>
          </rPr>
          <t>kevin:</t>
        </r>
        <r>
          <rPr>
            <sz val="8"/>
            <color indexed="81"/>
            <rFont val="Tahoma"/>
            <family val="2"/>
          </rPr>
          <t xml:space="preserve">
work out improved kW from table above and manually insert in here then re-calc with existing U vlaue</t>
        </r>
      </text>
    </comment>
  </commentList>
</comments>
</file>

<file path=xl/comments17.xml><?xml version="1.0" encoding="utf-8"?>
<comments xmlns="http://schemas.openxmlformats.org/spreadsheetml/2006/main">
  <authors>
    <author>Nick Banks</author>
  </authors>
  <commentList>
    <comment ref="D4" authorId="0">
      <text>
        <r>
          <rPr>
            <b/>
            <sz val="9"/>
            <color indexed="81"/>
            <rFont val="Tahoma"/>
            <family val="2"/>
          </rPr>
          <t>Nick Banks:</t>
        </r>
        <r>
          <rPr>
            <sz val="9"/>
            <color indexed="81"/>
            <rFont val="Tahoma"/>
            <family val="2"/>
          </rPr>
          <t xml:space="preserve">
assumes 80% boiler</t>
        </r>
      </text>
    </comment>
  </commentList>
</comments>
</file>

<file path=xl/comments18.xml><?xml version="1.0" encoding="utf-8"?>
<comments xmlns="http://schemas.openxmlformats.org/spreadsheetml/2006/main">
  <authors>
    <author>kevin</author>
    <author>Nick Banks</author>
  </authors>
  <commentList>
    <comment ref="A7" authorId="0">
      <text>
        <r>
          <rPr>
            <b/>
            <sz val="8"/>
            <color indexed="81"/>
            <rFont val="Tahoma"/>
            <family val="2"/>
          </rPr>
          <t>kevin:</t>
        </r>
        <r>
          <rPr>
            <sz val="8"/>
            <color indexed="81"/>
            <rFont val="Tahoma"/>
            <family val="2"/>
          </rPr>
          <t xml:space="preserve">
select Energ model from table below</t>
        </r>
      </text>
    </comment>
    <comment ref="B8" authorId="1">
      <text>
        <r>
          <rPr>
            <b/>
            <sz val="9"/>
            <color indexed="81"/>
            <rFont val="Tahoma"/>
            <family val="2"/>
          </rPr>
          <t>Nick Banks:</t>
        </r>
        <r>
          <rPr>
            <sz val="9"/>
            <color indexed="81"/>
            <rFont val="Tahoma"/>
            <family val="2"/>
          </rPr>
          <t xml:space="preserve">
populate from table below</t>
        </r>
      </text>
    </comment>
    <comment ref="F10" authorId="1">
      <text>
        <r>
          <rPr>
            <b/>
            <sz val="9"/>
            <color indexed="81"/>
            <rFont val="Tahoma"/>
            <family val="2"/>
          </rPr>
          <t>Nick Banks:</t>
        </r>
        <r>
          <rPr>
            <sz val="9"/>
            <color indexed="81"/>
            <rFont val="Tahoma"/>
            <family val="2"/>
          </rPr>
          <t xml:space="preserve">
assumes 90% efficient CHP unit</t>
        </r>
      </text>
    </comment>
    <comment ref="G10" authorId="1">
      <text>
        <r>
          <rPr>
            <b/>
            <sz val="9"/>
            <color indexed="81"/>
            <rFont val="Tahoma"/>
            <family val="2"/>
          </rPr>
          <t>Nick Banks:</t>
        </r>
        <r>
          <rPr>
            <sz val="9"/>
            <color indexed="81"/>
            <rFont val="Tahoma"/>
            <family val="2"/>
          </rPr>
          <t xml:space="preserve">
assumes 80% efficient boiler</t>
        </r>
      </text>
    </comment>
  </commentList>
</comments>
</file>

<file path=xl/comments19.xml><?xml version="1.0" encoding="utf-8"?>
<comments xmlns="http://schemas.openxmlformats.org/spreadsheetml/2006/main">
  <authors>
    <author>Nick Banks</author>
  </authors>
  <commentList>
    <comment ref="E49" authorId="0">
      <text>
        <r>
          <rPr>
            <b/>
            <sz val="8"/>
            <color indexed="81"/>
            <rFont val="Tahoma"/>
            <family val="2"/>
          </rPr>
          <t>Nick Banks:</t>
        </r>
        <r>
          <rPr>
            <sz val="8"/>
            <color indexed="81"/>
            <rFont val="Tahoma"/>
            <family val="2"/>
          </rPr>
          <t xml:space="preserve">
have aerated taps therfore half usual amount</t>
        </r>
      </text>
    </comment>
    <comment ref="G51" authorId="0">
      <text>
        <r>
          <rPr>
            <b/>
            <sz val="9"/>
            <color indexed="81"/>
            <rFont val="Tahoma"/>
            <charset val="1"/>
          </rPr>
          <t>Nick Banks:</t>
        </r>
        <r>
          <rPr>
            <sz val="9"/>
            <color indexed="81"/>
            <rFont val="Tahoma"/>
            <charset val="1"/>
          </rPr>
          <t xml:space="preserve">
Estimate cleaning is 100 litres per day</t>
        </r>
      </text>
    </comment>
    <comment ref="E52" authorId="0">
      <text>
        <r>
          <rPr>
            <b/>
            <sz val="8"/>
            <color indexed="81"/>
            <rFont val="Tahoma"/>
            <family val="2"/>
          </rPr>
          <t>Nick Banks:</t>
        </r>
        <r>
          <rPr>
            <sz val="8"/>
            <color indexed="81"/>
            <rFont val="Tahoma"/>
            <family val="2"/>
          </rPr>
          <t xml:space="preserve">
source - market transformation program bnw16</t>
        </r>
      </text>
    </comment>
    <comment ref="G52" authorId="0">
      <text>
        <r>
          <rPr>
            <b/>
            <sz val="8"/>
            <color indexed="81"/>
            <rFont val="Tahoma"/>
            <family val="2"/>
          </rPr>
          <t>Nick Banks:</t>
        </r>
        <r>
          <rPr>
            <sz val="8"/>
            <color indexed="81"/>
            <rFont val="Tahoma"/>
            <family val="2"/>
          </rPr>
          <t xml:space="preserve">
assume 1 use per day using 17 litres</t>
        </r>
      </text>
    </comment>
    <comment ref="A56" authorId="0">
      <text>
        <r>
          <rPr>
            <b/>
            <sz val="8"/>
            <color indexed="81"/>
            <rFont val="Tahoma"/>
            <family val="2"/>
          </rPr>
          <t>Nick Banks:</t>
        </r>
        <r>
          <rPr>
            <sz val="8"/>
            <color indexed="81"/>
            <rFont val="Tahoma"/>
            <family val="2"/>
          </rPr>
          <t xml:space="preserve">
source: market transformation program</t>
        </r>
      </text>
    </comment>
  </commentList>
</comments>
</file>

<file path=xl/comments2.xml><?xml version="1.0" encoding="utf-8"?>
<comments xmlns="http://schemas.openxmlformats.org/spreadsheetml/2006/main">
  <authors>
    <author>Nick Banks</author>
  </authors>
  <commentList>
    <comment ref="Q16" authorId="0">
      <text>
        <r>
          <rPr>
            <b/>
            <sz val="9"/>
            <color indexed="81"/>
            <rFont val="Tahoma"/>
            <family val="2"/>
          </rPr>
          <t>Nick Banks:</t>
        </r>
        <r>
          <rPr>
            <sz val="9"/>
            <color indexed="81"/>
            <rFont val="Tahoma"/>
            <family val="2"/>
          </rPr>
          <t xml:space="preserve">
excess reactive power charge
</t>
        </r>
      </text>
    </comment>
    <comment ref="Q17" authorId="0">
      <text>
        <r>
          <rPr>
            <b/>
            <sz val="9"/>
            <color indexed="81"/>
            <rFont val="Tahoma"/>
            <family val="2"/>
          </rPr>
          <t>Nick Banks:</t>
        </r>
        <r>
          <rPr>
            <sz val="9"/>
            <color indexed="81"/>
            <rFont val="Tahoma"/>
            <family val="2"/>
          </rPr>
          <t xml:space="preserve">
excess reactive power charge</t>
        </r>
      </text>
    </comment>
  </commentList>
</comments>
</file>

<file path=xl/comments20.xml><?xml version="1.0" encoding="utf-8"?>
<comments xmlns="http://schemas.openxmlformats.org/spreadsheetml/2006/main">
  <authors>
    <author/>
    <author>Rebekah Watson</author>
  </authors>
  <commentList>
    <comment ref="E24" authorId="0">
      <text>
        <r>
          <rPr>
            <b/>
            <sz val="8"/>
            <rFont val="Tahoma"/>
            <family val="2"/>
          </rPr>
          <t>kg CO₂e per unit</t>
        </r>
      </text>
    </comment>
    <comment ref="F24" authorId="0">
      <text>
        <r>
          <rPr>
            <b/>
            <sz val="8"/>
            <rFont val="Tahoma"/>
            <family val="2"/>
          </rPr>
          <t>kg CO₂e of CO₂ per unit</t>
        </r>
      </text>
    </comment>
    <comment ref="G24" authorId="0">
      <text>
        <r>
          <rPr>
            <b/>
            <sz val="8"/>
            <rFont val="Tahoma"/>
            <family val="2"/>
          </rPr>
          <t>kg CO₂e of CH₄ per unit</t>
        </r>
      </text>
    </comment>
    <comment ref="H24" authorId="0">
      <text>
        <r>
          <rPr>
            <b/>
            <sz val="8"/>
            <rFont val="Tahoma"/>
            <family val="2"/>
          </rPr>
          <t>kg CO₂e of N₂O per unit</t>
        </r>
      </text>
    </comment>
    <comment ref="I24" authorId="0">
      <text>
        <r>
          <rPr>
            <b/>
            <sz val="8"/>
            <rFont val="Tahoma"/>
            <family val="2"/>
          </rPr>
          <t>kg CO₂e per unit</t>
        </r>
      </text>
    </comment>
    <comment ref="J24" authorId="0">
      <text>
        <r>
          <rPr>
            <b/>
            <sz val="8"/>
            <rFont val="Tahoma"/>
            <family val="2"/>
          </rPr>
          <t>kg CO₂e of CO₂ per unit</t>
        </r>
      </text>
    </comment>
    <comment ref="K24" authorId="0">
      <text>
        <r>
          <rPr>
            <b/>
            <sz val="8"/>
            <rFont val="Tahoma"/>
            <family val="2"/>
          </rPr>
          <t>kg CO₂e of CH₄ per unit</t>
        </r>
      </text>
    </comment>
    <comment ref="L24" authorId="0">
      <text>
        <r>
          <rPr>
            <b/>
            <sz val="8"/>
            <rFont val="Tahoma"/>
            <family val="2"/>
          </rPr>
          <t>kg CO₂e of N₂O per unit</t>
        </r>
      </text>
    </comment>
    <comment ref="M24" authorId="0">
      <text>
        <r>
          <rPr>
            <b/>
            <sz val="8"/>
            <rFont val="Tahoma"/>
            <family val="2"/>
          </rPr>
          <t>kg CO₂e per unit</t>
        </r>
      </text>
    </comment>
    <comment ref="N24" authorId="0">
      <text>
        <r>
          <rPr>
            <b/>
            <sz val="8"/>
            <rFont val="Tahoma"/>
            <family val="2"/>
          </rPr>
          <t>kg CO₂e of CO₂ per unit</t>
        </r>
      </text>
    </comment>
    <comment ref="O24" authorId="0">
      <text>
        <r>
          <rPr>
            <b/>
            <sz val="8"/>
            <rFont val="Tahoma"/>
            <family val="2"/>
          </rPr>
          <t>kg CO₂e of CH₄ per unit</t>
        </r>
      </text>
    </comment>
    <comment ref="P24" authorId="0">
      <text>
        <r>
          <rPr>
            <b/>
            <sz val="8"/>
            <rFont val="Tahoma"/>
            <family val="2"/>
          </rPr>
          <t>kg CO₂e of N₂O per unit</t>
        </r>
      </text>
    </comment>
    <comment ref="Q24" authorId="0">
      <text>
        <r>
          <rPr>
            <b/>
            <sz val="8"/>
            <rFont val="Tahoma"/>
            <family val="2"/>
          </rPr>
          <t>kg CO₂e per unit</t>
        </r>
      </text>
    </comment>
    <comment ref="R24" authorId="0">
      <text>
        <r>
          <rPr>
            <b/>
            <sz val="8"/>
            <rFont val="Tahoma"/>
            <family val="2"/>
          </rPr>
          <t>kg CO₂e of CO₂ per unit</t>
        </r>
      </text>
    </comment>
    <comment ref="S24" authorId="0">
      <text>
        <r>
          <rPr>
            <b/>
            <sz val="8"/>
            <rFont val="Tahoma"/>
            <family val="2"/>
          </rPr>
          <t>kg CO₂e of CH₄ per unit</t>
        </r>
      </text>
    </comment>
    <comment ref="T24" authorId="0">
      <text>
        <r>
          <rPr>
            <b/>
            <sz val="8"/>
            <rFont val="Tahoma"/>
            <family val="2"/>
          </rPr>
          <t>kg CO₂e of N₂O per unit</t>
        </r>
      </text>
    </comment>
    <comment ref="U24" authorId="0">
      <text>
        <r>
          <rPr>
            <b/>
            <sz val="8"/>
            <rFont val="Tahoma"/>
            <family val="2"/>
          </rPr>
          <t>kg CO₂e per unit</t>
        </r>
      </text>
    </comment>
    <comment ref="V24" authorId="0">
      <text>
        <r>
          <rPr>
            <b/>
            <sz val="8"/>
            <rFont val="Tahoma"/>
            <family val="2"/>
          </rPr>
          <t>kg CO₂e of CO₂ per unit</t>
        </r>
      </text>
    </comment>
    <comment ref="W24" authorId="0">
      <text>
        <r>
          <rPr>
            <b/>
            <sz val="8"/>
            <rFont val="Tahoma"/>
            <family val="2"/>
          </rPr>
          <t>kg CO₂e of CH₄ per unit</t>
        </r>
      </text>
    </comment>
    <comment ref="X24" authorId="0">
      <text>
        <r>
          <rPr>
            <b/>
            <sz val="8"/>
            <rFont val="Tahoma"/>
            <family val="2"/>
          </rPr>
          <t>kg CO₂e of N₂O per unit</t>
        </r>
      </text>
    </comment>
    <comment ref="C25" authorId="1">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C27" authorId="1">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C29" authorId="1">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C31" authorId="1">
      <text>
        <r>
          <rPr>
            <sz val="8"/>
            <color indexed="81"/>
            <rFont val="Tahoma"/>
            <family val="2"/>
          </rPr>
          <t>This is classed as a large family car. Examples include: BMW 3 Series, ŠKODA Octavia, Volkswagen Passat, Audi A4, Mercedes Benz C Class and Peugeot 508.</t>
        </r>
      </text>
    </comment>
    <comment ref="C33" authorId="1">
      <text>
        <r>
          <rPr>
            <sz val="8"/>
            <color indexed="81"/>
            <rFont val="Tahoma"/>
            <family val="2"/>
          </rPr>
          <t>These are large cars. Examples include: BMW 5 Series, Audi A5 and A6, Mercedes Benz E Class and Skoda Superb.</t>
        </r>
      </text>
    </comment>
    <comment ref="C35" authorId="1">
      <text>
        <r>
          <rPr>
            <sz val="8"/>
            <color indexed="81"/>
            <rFont val="Tahoma"/>
            <family val="2"/>
          </rPr>
          <t>This is a luxury car which is niche in the European market. Examples include: Jaguar XF, Mercedes-Benz S-Class, .BMW 7 series, Audi A8, Porsche Panamera and Lexus LS.</t>
        </r>
      </text>
    </comment>
    <comment ref="C37" authorId="1">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C39" authorId="1">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C41" authorId="1">
      <text>
        <r>
          <rPr>
            <sz val="8"/>
            <color indexed="81"/>
            <rFont val="Tahoma"/>
            <family val="2"/>
          </rPr>
          <t xml:space="preserve">These are multipurpose cars. Examples include: Ford C-Max, Renault Scenic, Volkswagen Touran, Opel Zafira, Ford B-Max, and Citroën C3 Picasso and C4 Picasso. </t>
        </r>
      </text>
    </comment>
    <comment ref="M45" authorId="0">
      <text>
        <r>
          <rPr>
            <b/>
            <sz val="8"/>
            <rFont val="Tahoma"/>
            <family val="2"/>
          </rPr>
          <t>A vehicle with two power sources, typically petrol and electric</t>
        </r>
      </text>
    </comment>
    <comment ref="Q45" authorId="0">
      <text>
        <r>
          <rPr>
            <b/>
            <sz val="8"/>
            <rFont val="Tahoma"/>
            <family val="2"/>
          </rPr>
          <t>A compressed version of the same natural gas you receive in the home.  When compressed can be used as an alternative vehicle fuel.</t>
        </r>
      </text>
    </comment>
    <comment ref="U45" authorId="0">
      <text>
        <r>
          <rPr>
            <b/>
            <sz val="8"/>
            <rFont val="Tahoma"/>
            <family val="2"/>
          </rPr>
          <t>Alternative fuel stored in gas tanks.  Often known as 'autogas'.</t>
        </r>
      </text>
    </comment>
    <comment ref="E46" authorId="0">
      <text>
        <r>
          <rPr>
            <b/>
            <sz val="8"/>
            <rFont val="Tahoma"/>
            <family val="2"/>
          </rPr>
          <t>kg CO₂e per unit</t>
        </r>
      </text>
    </comment>
    <comment ref="F46" authorId="0">
      <text>
        <r>
          <rPr>
            <b/>
            <sz val="8"/>
            <rFont val="Tahoma"/>
            <family val="2"/>
          </rPr>
          <t>kg CO₂e of CO₂ per unit</t>
        </r>
      </text>
    </comment>
    <comment ref="G46" authorId="0">
      <text>
        <r>
          <rPr>
            <b/>
            <sz val="8"/>
            <rFont val="Tahoma"/>
            <family val="2"/>
          </rPr>
          <t>kg CO₂e of CH₄ per unit</t>
        </r>
      </text>
    </comment>
    <comment ref="H46" authorId="0">
      <text>
        <r>
          <rPr>
            <b/>
            <sz val="8"/>
            <rFont val="Tahoma"/>
            <family val="2"/>
          </rPr>
          <t>kg CO₂e of N₂O per unit</t>
        </r>
      </text>
    </comment>
    <comment ref="I46" authorId="0">
      <text>
        <r>
          <rPr>
            <b/>
            <sz val="8"/>
            <rFont val="Tahoma"/>
            <family val="2"/>
          </rPr>
          <t>kg CO₂e per unit</t>
        </r>
      </text>
    </comment>
    <comment ref="J46" authorId="0">
      <text>
        <r>
          <rPr>
            <b/>
            <sz val="8"/>
            <rFont val="Tahoma"/>
            <family val="2"/>
          </rPr>
          <t>kg CO₂e of CO₂ per unit</t>
        </r>
      </text>
    </comment>
    <comment ref="K46" authorId="0">
      <text>
        <r>
          <rPr>
            <b/>
            <sz val="8"/>
            <rFont val="Tahoma"/>
            <family val="2"/>
          </rPr>
          <t>kg CO₂e of CH₄ per unit</t>
        </r>
      </text>
    </comment>
    <comment ref="L46" authorId="0">
      <text>
        <r>
          <rPr>
            <b/>
            <sz val="8"/>
            <rFont val="Tahoma"/>
            <family val="2"/>
          </rPr>
          <t>kg CO₂e of N₂O per unit</t>
        </r>
      </text>
    </comment>
    <comment ref="M46" authorId="0">
      <text>
        <r>
          <rPr>
            <b/>
            <sz val="8"/>
            <rFont val="Tahoma"/>
            <family val="2"/>
          </rPr>
          <t>kg CO₂e per unit</t>
        </r>
      </text>
    </comment>
    <comment ref="N46" authorId="0">
      <text>
        <r>
          <rPr>
            <b/>
            <sz val="8"/>
            <rFont val="Tahoma"/>
            <family val="2"/>
          </rPr>
          <t>kg CO₂e of CO₂ per unit</t>
        </r>
      </text>
    </comment>
    <comment ref="O46" authorId="0">
      <text>
        <r>
          <rPr>
            <b/>
            <sz val="8"/>
            <rFont val="Tahoma"/>
            <family val="2"/>
          </rPr>
          <t>kg CO₂e of CH₄ per unit</t>
        </r>
      </text>
    </comment>
    <comment ref="P46" authorId="0">
      <text>
        <r>
          <rPr>
            <b/>
            <sz val="8"/>
            <rFont val="Tahoma"/>
            <family val="2"/>
          </rPr>
          <t>kg CO₂e of N₂O per unit</t>
        </r>
      </text>
    </comment>
    <comment ref="Q46" authorId="0">
      <text>
        <r>
          <rPr>
            <b/>
            <sz val="8"/>
            <rFont val="Tahoma"/>
            <family val="2"/>
          </rPr>
          <t>kg CO₂e per unit</t>
        </r>
      </text>
    </comment>
    <comment ref="R46" authorId="0">
      <text>
        <r>
          <rPr>
            <b/>
            <sz val="8"/>
            <rFont val="Tahoma"/>
            <family val="2"/>
          </rPr>
          <t>kg CO₂e of CO₂ per unit</t>
        </r>
      </text>
    </comment>
    <comment ref="S46" authorId="0">
      <text>
        <r>
          <rPr>
            <b/>
            <sz val="8"/>
            <rFont val="Tahoma"/>
            <family val="2"/>
          </rPr>
          <t>kg CO₂e of CH₄ per unit</t>
        </r>
      </text>
    </comment>
    <comment ref="T46" authorId="0">
      <text>
        <r>
          <rPr>
            <b/>
            <sz val="8"/>
            <rFont val="Tahoma"/>
            <family val="2"/>
          </rPr>
          <t>kg CO₂e of N₂O per unit</t>
        </r>
      </text>
    </comment>
    <comment ref="U46" authorId="0">
      <text>
        <r>
          <rPr>
            <b/>
            <sz val="8"/>
            <rFont val="Tahoma"/>
            <family val="2"/>
          </rPr>
          <t>kg CO₂e per unit</t>
        </r>
      </text>
    </comment>
    <comment ref="V46" authorId="0">
      <text>
        <r>
          <rPr>
            <b/>
            <sz val="8"/>
            <rFont val="Tahoma"/>
            <family val="2"/>
          </rPr>
          <t>kg CO₂e of CO₂ per unit</t>
        </r>
      </text>
    </comment>
    <comment ref="W46" authorId="0">
      <text>
        <r>
          <rPr>
            <b/>
            <sz val="8"/>
            <rFont val="Tahoma"/>
            <family val="2"/>
          </rPr>
          <t>kg CO₂e of CH₄ per unit</t>
        </r>
      </text>
    </comment>
    <comment ref="X46" authorId="0">
      <text>
        <r>
          <rPr>
            <b/>
            <sz val="8"/>
            <rFont val="Tahoma"/>
            <family val="2"/>
          </rPr>
          <t>kg CO₂e of N₂O per unit</t>
        </r>
      </text>
    </comment>
    <comment ref="Y46" authorId="0">
      <text>
        <r>
          <rPr>
            <b/>
            <sz val="8"/>
            <rFont val="Tahoma"/>
            <family val="2"/>
          </rPr>
          <t>kg CO₂e per unit</t>
        </r>
      </text>
    </comment>
    <comment ref="Z46" authorId="0">
      <text>
        <r>
          <rPr>
            <b/>
            <sz val="8"/>
            <rFont val="Tahoma"/>
            <family val="2"/>
          </rPr>
          <t>kg CO₂e of CO₂ per unit</t>
        </r>
      </text>
    </comment>
    <comment ref="AA46" authorId="0">
      <text>
        <r>
          <rPr>
            <b/>
            <sz val="8"/>
            <rFont val="Tahoma"/>
            <family val="2"/>
          </rPr>
          <t>kg CO₂e of CH₄ per unit</t>
        </r>
      </text>
    </comment>
    <comment ref="AB46" authorId="0">
      <text>
        <r>
          <rPr>
            <b/>
            <sz val="8"/>
            <rFont val="Tahoma"/>
            <family val="2"/>
          </rPr>
          <t>kg CO₂e of N₂O per unit</t>
        </r>
      </text>
    </comment>
    <comment ref="AC46" authorId="0">
      <text>
        <r>
          <rPr>
            <b/>
            <sz val="8"/>
            <rFont val="Tahoma"/>
            <family val="2"/>
          </rPr>
          <t>kg CO₂e per unit</t>
        </r>
      </text>
    </comment>
    <comment ref="AD46" authorId="0">
      <text>
        <r>
          <rPr>
            <b/>
            <sz val="8"/>
            <rFont val="Tahoma"/>
            <family val="2"/>
          </rPr>
          <t>kg CO₂e of CO₂ per unit</t>
        </r>
      </text>
    </comment>
    <comment ref="AE46" authorId="0">
      <text>
        <r>
          <rPr>
            <b/>
            <sz val="8"/>
            <rFont val="Tahoma"/>
            <family val="2"/>
          </rPr>
          <t>kg CO₂e of CH₄ per unit</t>
        </r>
      </text>
    </comment>
    <comment ref="AF46" authorId="0">
      <text>
        <r>
          <rPr>
            <b/>
            <sz val="8"/>
            <rFont val="Tahoma"/>
            <family val="2"/>
          </rPr>
          <t>kg CO₂e of N₂O per unit</t>
        </r>
      </text>
    </comment>
    <comment ref="AG46" authorId="0">
      <text>
        <r>
          <rPr>
            <b/>
            <sz val="8"/>
            <rFont val="Tahoma"/>
            <family val="2"/>
          </rPr>
          <t>kg CO₂e per unit</t>
        </r>
      </text>
    </comment>
    <comment ref="AH46" authorId="0">
      <text>
        <r>
          <rPr>
            <b/>
            <sz val="8"/>
            <rFont val="Tahoma"/>
            <family val="2"/>
          </rPr>
          <t>kg CO₂e of CO₂ per unit</t>
        </r>
      </text>
    </comment>
    <comment ref="AI46" authorId="0">
      <text>
        <r>
          <rPr>
            <b/>
            <sz val="8"/>
            <rFont val="Tahoma"/>
            <family val="2"/>
          </rPr>
          <t>kg CO₂e of CH₄ per unit</t>
        </r>
      </text>
    </comment>
    <comment ref="AJ46" authorId="0">
      <text>
        <r>
          <rPr>
            <b/>
            <sz val="8"/>
            <rFont val="Tahoma"/>
            <family val="2"/>
          </rPr>
          <t>kg CO₂e of N₂O per unit</t>
        </r>
      </text>
    </comment>
    <comment ref="C47" authorId="0">
      <text>
        <r>
          <rPr>
            <b/>
            <sz val="8"/>
            <rFont val="Tahoma"/>
            <family val="2"/>
          </rPr>
          <t>Petrol/LPG/CNG - up to a 1.4-litre engine
Diesel - up to a 1.7-litre engine
Others - vehicles models of a similar size (i.e. market segment A or B)</t>
        </r>
      </text>
    </comment>
    <comment ref="C49" authorId="0">
      <text>
        <r>
          <rPr>
            <b/>
            <sz val="8"/>
            <rFont val="Tahoma"/>
            <family val="2"/>
          </rPr>
          <t>Petrol/LPG/CNG - from 1.4-litre to 2.0-litre engine
Diesel - from 1.7-litre to 2.0-litre engine
Others - vehicles models of a similar size (i.e. generally market segment C)</t>
        </r>
      </text>
    </comment>
    <comment ref="C51" authorId="0">
      <text>
        <r>
          <rPr>
            <b/>
            <sz val="8"/>
            <rFont val="Tahoma"/>
            <family val="2"/>
          </rPr>
          <t>Petrol/LPG/CNG - 2.0-litre engine +
Diesel - 2.0-litre engine +
Others - vehicles models of a similar size (i.e. generally market segment D and above)</t>
        </r>
      </text>
    </comment>
    <comment ref="C53" authorId="0">
      <text>
        <r>
          <rPr>
            <b/>
            <sz val="8"/>
            <rFont val="Tahoma"/>
            <family val="2"/>
          </rPr>
          <t>Unknown engine size.</t>
        </r>
      </text>
    </comment>
    <comment ref="E58" authorId="0">
      <text>
        <r>
          <rPr>
            <b/>
            <sz val="8"/>
            <rFont val="Tahoma"/>
            <family val="2"/>
          </rPr>
          <t>kg CO₂e per unit</t>
        </r>
      </text>
    </comment>
    <comment ref="F58" authorId="0">
      <text>
        <r>
          <rPr>
            <b/>
            <sz val="8"/>
            <rFont val="Tahoma"/>
            <family val="2"/>
          </rPr>
          <t>kg CO₂e of CO₂ per unit</t>
        </r>
      </text>
    </comment>
    <comment ref="G58" authorId="0">
      <text>
        <r>
          <rPr>
            <b/>
            <sz val="8"/>
            <rFont val="Tahoma"/>
            <family val="2"/>
          </rPr>
          <t>kg CO₂e of CH₄ per unit</t>
        </r>
      </text>
    </comment>
    <comment ref="H58" authorId="0">
      <text>
        <r>
          <rPr>
            <b/>
            <sz val="8"/>
            <rFont val="Tahoma"/>
            <family val="2"/>
          </rPr>
          <t>kg CO₂e of N₂O per unit</t>
        </r>
      </text>
    </comment>
    <comment ref="C59" authorId="0">
      <text>
        <r>
          <rPr>
            <b/>
            <sz val="8"/>
            <rFont val="Tahoma"/>
            <family val="2"/>
          </rPr>
          <t>Mopeds/scooters up to 125cc.</t>
        </r>
      </text>
    </comment>
    <comment ref="C61" authorId="0">
      <text>
        <r>
          <rPr>
            <b/>
            <sz val="8"/>
            <rFont val="Tahoma"/>
            <family val="2"/>
          </rPr>
          <t>125cc to 500cc</t>
        </r>
      </text>
    </comment>
    <comment ref="C63" authorId="0">
      <text>
        <r>
          <rPr>
            <b/>
            <sz val="8"/>
            <rFont val="Tahoma"/>
            <family val="2"/>
          </rPr>
          <t>500cc +</t>
        </r>
      </text>
    </comment>
    <comment ref="C65" authorId="0">
      <text>
        <r>
          <rPr>
            <b/>
            <sz val="8"/>
            <rFont val="Tahoma"/>
            <family val="2"/>
          </rPr>
          <t>Unknown engine size</t>
        </r>
      </text>
    </comment>
  </commentList>
</comments>
</file>

<file path=xl/comments21.xml><?xml version="1.0" encoding="utf-8"?>
<comments xmlns="http://schemas.openxmlformats.org/spreadsheetml/2006/main">
  <authors>
    <author/>
  </authors>
  <commentList>
    <comment ref="E20" authorId="0">
      <text>
        <r>
          <rPr>
            <b/>
            <sz val="8"/>
            <rFont val="Tahoma"/>
            <family val="2"/>
          </rPr>
          <t>The materials are made from virgin stock.</t>
        </r>
      </text>
    </comment>
    <comment ref="F20" authorId="0">
      <text>
        <r>
          <rPr>
            <b/>
            <sz val="8"/>
            <rFont val="Tahoma"/>
            <family val="2"/>
          </rPr>
          <t>The materials are re-used instead of disposed of by recycling or landfill.</t>
        </r>
      </text>
    </comment>
    <comment ref="G20" authorId="0">
      <text>
        <r>
          <rPr>
            <b/>
            <sz val="8"/>
            <rFont val="Tahoma"/>
            <family val="2"/>
          </rPr>
          <t>The materials are made from recycled content where the previous product was different to the current product.</t>
        </r>
      </text>
    </comment>
    <comment ref="H20" authorId="0">
      <text>
        <r>
          <rPr>
            <b/>
            <sz val="8"/>
            <rFont val="Tahoma"/>
            <family val="2"/>
          </rPr>
          <t>The materials  are made from recycled content where the previous product was the same as the new product.</t>
        </r>
      </text>
    </comment>
    <comment ref="E21" authorId="0">
      <text>
        <r>
          <rPr>
            <b/>
            <sz val="8"/>
            <rFont val="Tahoma"/>
            <family val="2"/>
          </rPr>
          <t>kg CO₂e per unit</t>
        </r>
      </text>
    </comment>
    <comment ref="F21" authorId="0">
      <text>
        <r>
          <rPr>
            <b/>
            <sz val="8"/>
            <rFont val="Tahoma"/>
            <family val="2"/>
          </rPr>
          <t>kg CO₂e per unit</t>
        </r>
      </text>
    </comment>
    <comment ref="G21" authorId="0">
      <text>
        <r>
          <rPr>
            <b/>
            <sz val="8"/>
            <rFont val="Tahoma"/>
            <family val="2"/>
          </rPr>
          <t>kg CO₂e per unit</t>
        </r>
      </text>
    </comment>
    <comment ref="H21" authorId="0">
      <text>
        <r>
          <rPr>
            <b/>
            <sz val="8"/>
            <rFont val="Tahoma"/>
            <family val="2"/>
          </rPr>
          <t>kg CO₂e per unit</t>
        </r>
      </text>
    </comment>
    <comment ref="C22" authorId="0">
      <text>
        <r>
          <rPr>
            <b/>
            <sz val="8"/>
            <rFont val="Tahoma"/>
            <family val="2"/>
          </rPr>
          <t>Also known as rubble.</t>
        </r>
      </text>
    </comment>
    <comment ref="E37" authorId="0">
      <text>
        <r>
          <rPr>
            <b/>
            <sz val="8"/>
            <rFont val="Tahoma"/>
            <family val="2"/>
          </rPr>
          <t>The materials are made from virgin stock.</t>
        </r>
      </text>
    </comment>
    <comment ref="F37" authorId="0">
      <text>
        <r>
          <rPr>
            <b/>
            <sz val="8"/>
            <rFont val="Tahoma"/>
            <family val="2"/>
          </rPr>
          <t>The materials are re-used instead of disposed of by recycling or landfill.</t>
        </r>
      </text>
    </comment>
    <comment ref="G37" authorId="0">
      <text>
        <r>
          <rPr>
            <b/>
            <sz val="8"/>
            <rFont val="Tahoma"/>
            <family val="2"/>
          </rPr>
          <t>The materials are made from recycled content where the previous product was different to the current product.</t>
        </r>
      </text>
    </comment>
    <comment ref="H37" authorId="0">
      <text>
        <r>
          <rPr>
            <b/>
            <sz val="8"/>
            <rFont val="Tahoma"/>
            <family val="2"/>
          </rPr>
          <t>The materials  are made from recycled content where the previous product was the same as the new product.</t>
        </r>
      </text>
    </comment>
    <comment ref="E38" authorId="0">
      <text>
        <r>
          <rPr>
            <b/>
            <sz val="8"/>
            <rFont val="Tahoma"/>
            <family val="2"/>
          </rPr>
          <t>kg CO₂e per unit</t>
        </r>
      </text>
    </comment>
    <comment ref="F38" authorId="0">
      <text>
        <r>
          <rPr>
            <b/>
            <sz val="8"/>
            <rFont val="Tahoma"/>
            <family val="2"/>
          </rPr>
          <t>kg CO₂e per unit</t>
        </r>
      </text>
    </comment>
    <comment ref="G38" authorId="0">
      <text>
        <r>
          <rPr>
            <b/>
            <sz val="8"/>
            <rFont val="Tahoma"/>
            <family val="2"/>
          </rPr>
          <t>kg CO₂e per unit</t>
        </r>
      </text>
    </comment>
    <comment ref="H38" authorId="0">
      <text>
        <r>
          <rPr>
            <b/>
            <sz val="8"/>
            <rFont val="Tahoma"/>
            <family val="2"/>
          </rPr>
          <t>kg CO₂e per unit</t>
        </r>
      </text>
    </comment>
    <comment ref="E45" authorId="0">
      <text>
        <r>
          <rPr>
            <b/>
            <sz val="8"/>
            <rFont val="Tahoma"/>
            <family val="2"/>
          </rPr>
          <t>The materials are made from virgin stock.</t>
        </r>
      </text>
    </comment>
    <comment ref="F45" authorId="0">
      <text>
        <r>
          <rPr>
            <b/>
            <sz val="8"/>
            <rFont val="Tahoma"/>
            <family val="2"/>
          </rPr>
          <t>The materials are re-used instead of disposed of by recycling or landfill.</t>
        </r>
      </text>
    </comment>
    <comment ref="G45" authorId="0">
      <text>
        <r>
          <rPr>
            <b/>
            <sz val="8"/>
            <rFont val="Tahoma"/>
            <family val="2"/>
          </rPr>
          <t>The materials are made from recycled content where the previous product was different to the current product.</t>
        </r>
      </text>
    </comment>
    <comment ref="H45" authorId="0">
      <text>
        <r>
          <rPr>
            <b/>
            <sz val="8"/>
            <rFont val="Tahoma"/>
            <family val="2"/>
          </rPr>
          <t>The materials  are made from recycled content where the previous product was the same as the new product.</t>
        </r>
      </text>
    </comment>
    <comment ref="E46" authorId="0">
      <text>
        <r>
          <rPr>
            <b/>
            <sz val="8"/>
            <rFont val="Tahoma"/>
            <family val="2"/>
          </rPr>
          <t>kg CO₂e per unit</t>
        </r>
      </text>
    </comment>
    <comment ref="F46" authorId="0">
      <text>
        <r>
          <rPr>
            <b/>
            <sz val="8"/>
            <rFont val="Tahoma"/>
            <family val="2"/>
          </rPr>
          <t>kg CO₂e per unit</t>
        </r>
      </text>
    </comment>
    <comment ref="G46" authorId="0">
      <text>
        <r>
          <rPr>
            <b/>
            <sz val="8"/>
            <rFont val="Tahoma"/>
            <family val="2"/>
          </rPr>
          <t>kg CO₂e per unit</t>
        </r>
      </text>
    </comment>
    <comment ref="H46" authorId="0">
      <text>
        <r>
          <rPr>
            <b/>
            <sz val="8"/>
            <rFont val="Tahoma"/>
            <family val="2"/>
          </rPr>
          <t>kg CO₂e per unit</t>
        </r>
      </text>
    </comment>
    <comment ref="E51" authorId="0">
      <text>
        <r>
          <rPr>
            <b/>
            <sz val="8"/>
            <rFont val="Tahoma"/>
            <family val="2"/>
          </rPr>
          <t>The materials are made from virgin stock.</t>
        </r>
      </text>
    </comment>
    <comment ref="F51" authorId="0">
      <text>
        <r>
          <rPr>
            <b/>
            <sz val="8"/>
            <rFont val="Tahoma"/>
            <family val="2"/>
          </rPr>
          <t>The materials are re-used instead of disposed of by recycling or landfill.</t>
        </r>
      </text>
    </comment>
    <comment ref="G51" authorId="0">
      <text>
        <r>
          <rPr>
            <b/>
            <sz val="8"/>
            <rFont val="Tahoma"/>
            <family val="2"/>
          </rPr>
          <t>The materials are made from recycled content where the previous product was different to the current product.</t>
        </r>
      </text>
    </comment>
    <comment ref="H51" authorId="0">
      <text>
        <r>
          <rPr>
            <b/>
            <sz val="8"/>
            <rFont val="Tahoma"/>
            <family val="2"/>
          </rPr>
          <t>The materials  are made from recycled content where the previous product was the same as the new product.</t>
        </r>
      </text>
    </comment>
    <comment ref="E52" authorId="0">
      <text>
        <r>
          <rPr>
            <b/>
            <sz val="8"/>
            <rFont val="Tahoma"/>
            <family val="2"/>
          </rPr>
          <t>kg CO₂e per unit</t>
        </r>
      </text>
    </comment>
    <comment ref="F52" authorId="0">
      <text>
        <r>
          <rPr>
            <b/>
            <sz val="8"/>
            <rFont val="Tahoma"/>
            <family val="2"/>
          </rPr>
          <t>kg CO₂e per unit</t>
        </r>
      </text>
    </comment>
    <comment ref="G52" authorId="0">
      <text>
        <r>
          <rPr>
            <b/>
            <sz val="8"/>
            <rFont val="Tahoma"/>
            <family val="2"/>
          </rPr>
          <t>kg CO₂e per unit</t>
        </r>
      </text>
    </comment>
    <comment ref="H52" authorId="0">
      <text>
        <r>
          <rPr>
            <b/>
            <sz val="8"/>
            <rFont val="Tahoma"/>
            <family val="2"/>
          </rPr>
          <t>kg CO₂e per unit</t>
        </r>
      </text>
    </comment>
    <comment ref="C54" authorId="0">
      <text>
        <r>
          <rPr>
            <b/>
            <sz val="8"/>
            <rFont val="Tahoma"/>
            <family val="2"/>
          </rPr>
          <t>Stationary machines for routine housekeeping tasks (such as cookers and fridges).</t>
        </r>
      </text>
    </comment>
    <comment ref="C56" authorId="0">
      <text>
        <r>
          <rPr>
            <b/>
            <sz val="8"/>
            <rFont val="Tahoma"/>
            <family val="2"/>
          </rPr>
          <t>Small power equipment.</t>
        </r>
      </text>
    </comment>
    <comment ref="C57" authorId="0">
      <text>
        <r>
          <rPr>
            <b/>
            <sz val="8"/>
            <rFont val="Tahoma"/>
            <family val="2"/>
          </rPr>
          <t>Excludes car batteries.</t>
        </r>
      </text>
    </comment>
    <comment ref="E60" authorId="0">
      <text>
        <r>
          <rPr>
            <b/>
            <sz val="8"/>
            <rFont val="Tahoma"/>
            <family val="2"/>
          </rPr>
          <t>The materials are made from virgin stock.</t>
        </r>
      </text>
    </comment>
    <comment ref="F60" authorId="0">
      <text>
        <r>
          <rPr>
            <b/>
            <sz val="8"/>
            <rFont val="Tahoma"/>
            <family val="2"/>
          </rPr>
          <t>The materials are re-used instead of disposed of by recycling or landfill.</t>
        </r>
      </text>
    </comment>
    <comment ref="G60" authorId="0">
      <text>
        <r>
          <rPr>
            <b/>
            <sz val="8"/>
            <rFont val="Tahoma"/>
            <family val="2"/>
          </rPr>
          <t>The materials are made from recycled content where the previous product was different to the current product.</t>
        </r>
      </text>
    </comment>
    <comment ref="H60" authorId="0">
      <text>
        <r>
          <rPr>
            <b/>
            <sz val="8"/>
            <rFont val="Tahoma"/>
            <family val="2"/>
          </rPr>
          <t>The materials  are made from recycled content where the previous product was the same as the new product.</t>
        </r>
      </text>
    </comment>
    <comment ref="E61" authorId="0">
      <text>
        <r>
          <rPr>
            <b/>
            <sz val="8"/>
            <rFont val="Tahoma"/>
            <family val="2"/>
          </rPr>
          <t>kg CO₂e per unit</t>
        </r>
      </text>
    </comment>
    <comment ref="F61" authorId="0">
      <text>
        <r>
          <rPr>
            <b/>
            <sz val="8"/>
            <rFont val="Tahoma"/>
            <family val="2"/>
          </rPr>
          <t>kg CO₂e per unit</t>
        </r>
      </text>
    </comment>
    <comment ref="G61" authorId="0">
      <text>
        <r>
          <rPr>
            <b/>
            <sz val="8"/>
            <rFont val="Tahoma"/>
            <family val="2"/>
          </rPr>
          <t>kg CO₂e per unit</t>
        </r>
      </text>
    </comment>
    <comment ref="H61" authorId="0">
      <text>
        <r>
          <rPr>
            <b/>
            <sz val="8"/>
            <rFont val="Tahoma"/>
            <family val="2"/>
          </rPr>
          <t>kg CO₂e per unit</t>
        </r>
      </text>
    </comment>
    <comment ref="E68" authorId="0">
      <text>
        <r>
          <rPr>
            <b/>
            <sz val="8"/>
            <rFont val="Tahoma"/>
            <family val="2"/>
          </rPr>
          <t>The materials are made from virgin stock.</t>
        </r>
      </text>
    </comment>
    <comment ref="F68" authorId="0">
      <text>
        <r>
          <rPr>
            <b/>
            <sz val="8"/>
            <rFont val="Tahoma"/>
            <family val="2"/>
          </rPr>
          <t>The materials are re-used instead of disposed of by recycling or landfill.</t>
        </r>
      </text>
    </comment>
    <comment ref="G68" authorId="0">
      <text>
        <r>
          <rPr>
            <b/>
            <sz val="8"/>
            <rFont val="Tahoma"/>
            <family val="2"/>
          </rPr>
          <t>The materials are made from recycled content where the previous product was different to the current product.</t>
        </r>
      </text>
    </comment>
    <comment ref="H68" authorId="0">
      <text>
        <r>
          <rPr>
            <b/>
            <sz val="8"/>
            <rFont val="Tahoma"/>
            <family val="2"/>
          </rPr>
          <t>The materials  are made from recycled content where the previous product was the same as the new product.</t>
        </r>
      </text>
    </comment>
    <comment ref="E69" authorId="0">
      <text>
        <r>
          <rPr>
            <b/>
            <sz val="8"/>
            <rFont val="Tahoma"/>
            <family val="2"/>
          </rPr>
          <t>kg CO₂e per unit</t>
        </r>
      </text>
    </comment>
    <comment ref="F69" authorId="0">
      <text>
        <r>
          <rPr>
            <b/>
            <sz val="8"/>
            <rFont val="Tahoma"/>
            <family val="2"/>
          </rPr>
          <t>kg CO₂e per unit</t>
        </r>
      </text>
    </comment>
    <comment ref="G69" authorId="0">
      <text>
        <r>
          <rPr>
            <b/>
            <sz val="8"/>
            <rFont val="Tahoma"/>
            <family val="2"/>
          </rPr>
          <t>kg CO₂e per unit</t>
        </r>
      </text>
    </comment>
    <comment ref="H69" authorId="0">
      <text>
        <r>
          <rPr>
            <b/>
            <sz val="8"/>
            <rFont val="Tahoma"/>
            <family val="2"/>
          </rPr>
          <t>kg CO₂e per unit</t>
        </r>
      </text>
    </comment>
    <comment ref="C73" authorId="0">
      <text>
        <r>
          <rPr>
            <b/>
            <sz val="8"/>
            <rFont val="Tahoma"/>
            <family val="2"/>
          </rPr>
          <t>An opaque plastic commonly used for milk bottles.</t>
        </r>
      </text>
    </comment>
    <comment ref="C74" authorId="0">
      <text>
        <r>
          <rPr>
            <b/>
            <sz val="8"/>
            <rFont val="Tahoma"/>
            <family val="2"/>
          </rPr>
          <t>Packaging material (such as foils and plastic bags).</t>
        </r>
      </text>
    </comment>
    <comment ref="C75" authorId="0">
      <text>
        <r>
          <rPr>
            <b/>
            <sz val="8"/>
            <rFont val="Tahoma"/>
            <family val="2"/>
          </rPr>
          <t>For example, clear drink bottles and sandwich wrappers.</t>
        </r>
      </text>
    </comment>
    <comment ref="C76" authorId="0">
      <text>
        <r>
          <rPr>
            <b/>
            <sz val="8"/>
            <rFont val="Tahoma"/>
            <family val="2"/>
          </rPr>
          <t>Mainly used in injection moulding (for example, for cutlery, containers and automotive parts).</t>
        </r>
      </text>
    </comment>
    <comment ref="C77" authorId="0">
      <text>
        <r>
          <rPr>
            <b/>
            <sz val="8"/>
            <rFont val="Tahoma"/>
            <family val="2"/>
          </rPr>
          <t>Commonly used for foam-based insulation and cheap disposable items (such as protective packaging and disposable cutlery).</t>
        </r>
      </text>
    </comment>
    <comment ref="C78" authorId="0">
      <text>
        <r>
          <rPr>
            <b/>
            <sz val="8"/>
            <rFont val="Tahoma"/>
            <family val="2"/>
          </rPr>
          <t>Widespread use in building, transport, packaging, electrical/electronic and healthcare applications.</t>
        </r>
      </text>
    </comment>
    <comment ref="E81" authorId="0">
      <text>
        <r>
          <rPr>
            <b/>
            <sz val="8"/>
            <rFont val="Tahoma"/>
            <family val="2"/>
          </rPr>
          <t>The materials are made from virgin stock.</t>
        </r>
      </text>
    </comment>
    <comment ref="F81" authorId="0">
      <text>
        <r>
          <rPr>
            <b/>
            <sz val="8"/>
            <rFont val="Tahoma"/>
            <family val="2"/>
          </rPr>
          <t>The materials are re-used instead of disposed of by recycling or landfill.</t>
        </r>
      </text>
    </comment>
    <comment ref="G81" authorId="0">
      <text>
        <r>
          <rPr>
            <b/>
            <sz val="8"/>
            <rFont val="Tahoma"/>
            <family val="2"/>
          </rPr>
          <t>The materials are made from recycled content where the previous product was different to the current product.</t>
        </r>
      </text>
    </comment>
    <comment ref="H81" authorId="0">
      <text>
        <r>
          <rPr>
            <b/>
            <sz val="8"/>
            <rFont val="Tahoma"/>
            <family val="2"/>
          </rPr>
          <t>The materials  are made from recycled content where the previous product was the same as the new product.</t>
        </r>
      </text>
    </comment>
    <comment ref="E82" authorId="0">
      <text>
        <r>
          <rPr>
            <b/>
            <sz val="8"/>
            <rFont val="Tahoma"/>
            <family val="2"/>
          </rPr>
          <t>kg CO₂e per unit</t>
        </r>
      </text>
    </comment>
    <comment ref="F82" authorId="0">
      <text>
        <r>
          <rPr>
            <b/>
            <sz val="8"/>
            <rFont val="Tahoma"/>
            <family val="2"/>
          </rPr>
          <t>kg CO₂e per unit</t>
        </r>
      </text>
    </comment>
    <comment ref="G82" authorId="0">
      <text>
        <r>
          <rPr>
            <b/>
            <sz val="8"/>
            <rFont val="Tahoma"/>
            <family val="2"/>
          </rPr>
          <t>kg CO₂e per unit</t>
        </r>
      </text>
    </comment>
    <comment ref="H82" authorId="0">
      <text>
        <r>
          <rPr>
            <b/>
            <sz val="8"/>
            <rFont val="Tahoma"/>
            <family val="2"/>
          </rPr>
          <t>kg CO₂e per unit</t>
        </r>
      </text>
    </comment>
    <comment ref="C83" authorId="0">
      <text>
        <r>
          <rPr>
            <b/>
            <sz val="8"/>
            <rFont val="Tahoma"/>
            <family val="2"/>
          </rPr>
          <t>Average: 78% corrugate and 22% cartonboard.</t>
        </r>
      </text>
    </comment>
    <comment ref="C84" authorId="0">
      <text>
        <r>
          <rPr>
            <b/>
            <sz val="8"/>
            <rFont val="Tahoma"/>
            <family val="2"/>
          </rPr>
          <t>Assumes 25% paper, 75% board.</t>
        </r>
      </text>
    </comment>
  </commentList>
</comments>
</file>

<file path=xl/comments22.xml><?xml version="1.0" encoding="utf-8"?>
<comments xmlns="http://schemas.openxmlformats.org/spreadsheetml/2006/main">
  <authors>
    <author/>
  </authors>
  <commentList>
    <comment ref="E19" authorId="0">
      <text>
        <r>
          <rPr>
            <b/>
            <sz val="8"/>
            <rFont val="Tahoma"/>
            <family val="2"/>
          </rPr>
          <t>Materials that are re-used instead of disposed of by recycling or landfill.</t>
        </r>
      </text>
    </comment>
    <comment ref="F19" authorId="0">
      <text>
        <r>
          <rPr>
            <b/>
            <sz val="8"/>
            <rFont val="Tahoma"/>
            <family val="2"/>
          </rPr>
          <t>Open-loop recycling is the process of recycling material into other products.</t>
        </r>
      </text>
    </comment>
    <comment ref="G19" authorId="0">
      <text>
        <r>
          <rPr>
            <b/>
            <sz val="8"/>
            <rFont val="Tahoma"/>
            <family val="2"/>
          </rPr>
          <t>Closed-loop recycling is the process of recycling material back into the same product.</t>
        </r>
      </text>
    </comment>
    <comment ref="H19" authorId="0">
      <text>
        <r>
          <rPr>
            <b/>
            <sz val="8"/>
            <rFont val="Tahoma"/>
            <family val="2"/>
          </rPr>
          <t>Energy is recovered from the waste through incineration and subsequent generation of electricity.</t>
        </r>
      </text>
    </comment>
    <comment ref="I19" authorId="0">
      <text>
        <r>
          <rPr>
            <b/>
            <sz val="8"/>
            <rFont val="Tahoma"/>
            <family val="2"/>
          </rPr>
          <t>CO₂e emitted as a result of composting a waste stream.</t>
        </r>
      </text>
    </comment>
    <comment ref="E20" authorId="0">
      <text>
        <r>
          <rPr>
            <b/>
            <sz val="8"/>
            <rFont val="Tahoma"/>
            <family val="2"/>
          </rPr>
          <t>kg CO₂e per unit</t>
        </r>
      </text>
    </comment>
    <comment ref="F20" authorId="0">
      <text>
        <r>
          <rPr>
            <b/>
            <sz val="8"/>
            <rFont val="Tahoma"/>
            <family val="2"/>
          </rPr>
          <t>kg CO₂e per unit</t>
        </r>
      </text>
    </comment>
    <comment ref="G20" authorId="0">
      <text>
        <r>
          <rPr>
            <b/>
            <sz val="8"/>
            <rFont val="Tahoma"/>
            <family val="2"/>
          </rPr>
          <t>kg CO₂e per unit</t>
        </r>
      </text>
    </comment>
    <comment ref="H20" authorId="0">
      <text>
        <r>
          <rPr>
            <b/>
            <sz val="8"/>
            <rFont val="Tahoma"/>
            <family val="2"/>
          </rPr>
          <t>kg CO₂e per unit</t>
        </r>
      </text>
    </comment>
    <comment ref="I20" authorId="0">
      <text>
        <r>
          <rPr>
            <b/>
            <sz val="8"/>
            <rFont val="Tahoma"/>
            <family val="2"/>
          </rPr>
          <t>kg CO₂e per unit</t>
        </r>
      </text>
    </comment>
    <comment ref="J20" authorId="0">
      <text>
        <r>
          <rPr>
            <b/>
            <sz val="8"/>
            <rFont val="Tahoma"/>
            <family val="2"/>
          </rPr>
          <t>kg CO₂e per unit</t>
        </r>
      </text>
    </comment>
    <comment ref="K20" authorId="0">
      <text>
        <r>
          <rPr>
            <b/>
            <sz val="8"/>
            <rFont val="Tahoma"/>
            <family val="2"/>
          </rPr>
          <t>kg CO₂e per unit</t>
        </r>
      </text>
    </comment>
    <comment ref="E36" authorId="0">
      <text>
        <r>
          <rPr>
            <b/>
            <sz val="8"/>
            <rFont val="Tahoma"/>
            <family val="2"/>
          </rPr>
          <t>Materials that are re-used instead of disposed of by recycling or landfill.</t>
        </r>
      </text>
    </comment>
    <comment ref="F36" authorId="0">
      <text>
        <r>
          <rPr>
            <b/>
            <sz val="8"/>
            <rFont val="Tahoma"/>
            <family val="2"/>
          </rPr>
          <t>Open-loop recycling is the process of recycling material into other products.</t>
        </r>
      </text>
    </comment>
    <comment ref="G36" authorId="0">
      <text>
        <r>
          <rPr>
            <b/>
            <sz val="8"/>
            <rFont val="Tahoma"/>
            <family val="2"/>
          </rPr>
          <t>Closed-loop recycling is the process of recycling material back into the same product.</t>
        </r>
      </text>
    </comment>
    <comment ref="H36" authorId="0">
      <text>
        <r>
          <rPr>
            <b/>
            <sz val="8"/>
            <rFont val="Tahoma"/>
            <family val="2"/>
          </rPr>
          <t>Energy is recovered from the waste through incineration and subsequent generation of electricity.</t>
        </r>
      </text>
    </comment>
    <comment ref="I36" authorId="0">
      <text>
        <r>
          <rPr>
            <b/>
            <sz val="8"/>
            <rFont val="Tahoma"/>
            <family val="2"/>
          </rPr>
          <t>CO₂e emitted as a result of composting a waste stream.</t>
        </r>
      </text>
    </comment>
    <comment ref="E37" authorId="0">
      <text>
        <r>
          <rPr>
            <b/>
            <sz val="8"/>
            <rFont val="Tahoma"/>
            <family val="2"/>
          </rPr>
          <t>kg CO₂e per unit</t>
        </r>
      </text>
    </comment>
    <comment ref="F37" authorId="0">
      <text>
        <r>
          <rPr>
            <b/>
            <sz val="8"/>
            <rFont val="Tahoma"/>
            <family val="2"/>
          </rPr>
          <t>kg CO₂e per unit</t>
        </r>
      </text>
    </comment>
    <comment ref="G37" authorId="0">
      <text>
        <r>
          <rPr>
            <b/>
            <sz val="8"/>
            <rFont val="Tahoma"/>
            <family val="2"/>
          </rPr>
          <t>kg CO₂e per unit</t>
        </r>
      </text>
    </comment>
    <comment ref="H37" authorId="0">
      <text>
        <r>
          <rPr>
            <b/>
            <sz val="8"/>
            <rFont val="Tahoma"/>
            <family val="2"/>
          </rPr>
          <t>kg CO₂e per unit</t>
        </r>
      </text>
    </comment>
    <comment ref="I37" authorId="0">
      <text>
        <r>
          <rPr>
            <b/>
            <sz val="8"/>
            <rFont val="Tahoma"/>
            <family val="2"/>
          </rPr>
          <t>kg CO₂e per unit</t>
        </r>
      </text>
    </comment>
    <comment ref="J37" authorId="0">
      <text>
        <r>
          <rPr>
            <b/>
            <sz val="8"/>
            <rFont val="Tahoma"/>
            <family val="2"/>
          </rPr>
          <t>kg CO₂e per unit</t>
        </r>
      </text>
    </comment>
    <comment ref="K37" authorId="0">
      <text>
        <r>
          <rPr>
            <b/>
            <sz val="8"/>
            <rFont val="Tahoma"/>
            <family val="2"/>
          </rPr>
          <t>kg CO₂e per unit</t>
        </r>
      </text>
    </comment>
    <comment ref="E43" authorId="0">
      <text>
        <r>
          <rPr>
            <b/>
            <sz val="8"/>
            <rFont val="Tahoma"/>
            <family val="2"/>
          </rPr>
          <t>Materials that are re-used instead of disposed of by recycling or landfill.</t>
        </r>
      </text>
    </comment>
    <comment ref="F43" authorId="0">
      <text>
        <r>
          <rPr>
            <b/>
            <sz val="8"/>
            <rFont val="Tahoma"/>
            <family val="2"/>
          </rPr>
          <t>Open-loop recycling is the process of recycling material into other products.</t>
        </r>
      </text>
    </comment>
    <comment ref="G43" authorId="0">
      <text>
        <r>
          <rPr>
            <b/>
            <sz val="8"/>
            <rFont val="Tahoma"/>
            <family val="2"/>
          </rPr>
          <t>Closed-loop recycling is the process of recycling material back into the same product.</t>
        </r>
      </text>
    </comment>
    <comment ref="H43" authorId="0">
      <text>
        <r>
          <rPr>
            <b/>
            <sz val="8"/>
            <rFont val="Tahoma"/>
            <family val="2"/>
          </rPr>
          <t>Energy is recovered from the waste through incineration and subsequent generation of electricity.</t>
        </r>
      </text>
    </comment>
    <comment ref="I43" authorId="0">
      <text>
        <r>
          <rPr>
            <b/>
            <sz val="8"/>
            <rFont val="Tahoma"/>
            <family val="2"/>
          </rPr>
          <t>CO₂e emitted as a result of composting a waste stream.</t>
        </r>
      </text>
    </comment>
    <comment ref="K43" authorId="0">
      <text>
        <r>
          <rPr>
            <b/>
            <sz val="8"/>
            <rFont val="Tahoma"/>
            <family val="2"/>
          </rPr>
          <t>Energy is recovered from the waste through anaerobic digestion.</t>
        </r>
      </text>
    </comment>
    <comment ref="E44" authorId="0">
      <text>
        <r>
          <rPr>
            <b/>
            <sz val="8"/>
            <rFont val="Tahoma"/>
            <family val="2"/>
          </rPr>
          <t>kg CO₂e per unit</t>
        </r>
      </text>
    </comment>
    <comment ref="F44" authorId="0">
      <text>
        <r>
          <rPr>
            <b/>
            <sz val="8"/>
            <rFont val="Tahoma"/>
            <family val="2"/>
          </rPr>
          <t>kg CO₂e per unit</t>
        </r>
      </text>
    </comment>
    <comment ref="G44" authorId="0">
      <text>
        <r>
          <rPr>
            <b/>
            <sz val="8"/>
            <rFont val="Tahoma"/>
            <family val="2"/>
          </rPr>
          <t>kg CO₂e per unit</t>
        </r>
      </text>
    </comment>
    <comment ref="H44" authorId="0">
      <text>
        <r>
          <rPr>
            <b/>
            <sz val="8"/>
            <rFont val="Tahoma"/>
            <family val="2"/>
          </rPr>
          <t>kg CO₂e per unit</t>
        </r>
      </text>
    </comment>
    <comment ref="I44" authorId="0">
      <text>
        <r>
          <rPr>
            <b/>
            <sz val="8"/>
            <rFont val="Tahoma"/>
            <family val="2"/>
          </rPr>
          <t>kg CO₂e per unit</t>
        </r>
      </text>
    </comment>
    <comment ref="J44" authorId="0">
      <text>
        <r>
          <rPr>
            <b/>
            <sz val="8"/>
            <rFont val="Tahoma"/>
            <family val="2"/>
          </rPr>
          <t>kg CO₂e per unit</t>
        </r>
      </text>
    </comment>
    <comment ref="K44" authorId="0">
      <text>
        <r>
          <rPr>
            <b/>
            <sz val="8"/>
            <rFont val="Tahoma"/>
            <family val="2"/>
          </rPr>
          <t>kg CO₂e per unit</t>
        </r>
      </text>
    </comment>
    <comment ref="C45" authorId="0">
      <text>
        <r>
          <rPr>
            <b/>
            <sz val="8"/>
            <rFont val="Tahoma"/>
            <family val="2"/>
          </rPr>
          <t>Domestic waste.</t>
        </r>
      </text>
    </comment>
    <comment ref="C49" authorId="0">
      <text>
        <r>
          <rPr>
            <b/>
            <sz val="8"/>
            <rFont val="Tahoma"/>
            <family val="2"/>
          </rPr>
          <t>Waste generated by businesses or industrial operations.</t>
        </r>
      </text>
    </comment>
    <comment ref="E52" authorId="0">
      <text>
        <r>
          <rPr>
            <b/>
            <sz val="8"/>
            <rFont val="Tahoma"/>
            <family val="2"/>
          </rPr>
          <t>Materials that are re-used instead of disposed of by recycling or landfill.</t>
        </r>
      </text>
    </comment>
    <comment ref="F52" authorId="0">
      <text>
        <r>
          <rPr>
            <b/>
            <sz val="8"/>
            <rFont val="Tahoma"/>
            <family val="2"/>
          </rPr>
          <t>Open-loop recycling is the process of recycling material into other products.</t>
        </r>
      </text>
    </comment>
    <comment ref="G52" authorId="0">
      <text>
        <r>
          <rPr>
            <b/>
            <sz val="8"/>
            <rFont val="Tahoma"/>
            <family val="2"/>
          </rPr>
          <t>Closed-loop recycling is the process of recycling material back into the same product.</t>
        </r>
      </text>
    </comment>
    <comment ref="H52" authorId="0">
      <text>
        <r>
          <rPr>
            <b/>
            <sz val="8"/>
            <rFont val="Tahoma"/>
            <family val="2"/>
          </rPr>
          <t>Energy is recovered from the waste through incineration and subsequent generation of electricity.</t>
        </r>
      </text>
    </comment>
    <comment ref="I52" authorId="0">
      <text>
        <r>
          <rPr>
            <b/>
            <sz val="8"/>
            <rFont val="Tahoma"/>
            <family val="2"/>
          </rPr>
          <t>CO₂e emitted as a result of composting a waste stream.</t>
        </r>
      </text>
    </comment>
    <comment ref="K52" authorId="0">
      <text>
        <r>
          <rPr>
            <b/>
            <sz val="8"/>
            <rFont val="Tahoma"/>
            <family val="2"/>
          </rPr>
          <t>Energy is recovered from the waste through anaerobic digestion.</t>
        </r>
      </text>
    </comment>
    <comment ref="E53" authorId="0">
      <text>
        <r>
          <rPr>
            <b/>
            <sz val="8"/>
            <rFont val="Tahoma"/>
            <family val="2"/>
          </rPr>
          <t>kg CO₂e per unit</t>
        </r>
      </text>
    </comment>
    <comment ref="F53" authorId="0">
      <text>
        <r>
          <rPr>
            <b/>
            <sz val="8"/>
            <rFont val="Tahoma"/>
            <family val="2"/>
          </rPr>
          <t>kg CO₂e per unit</t>
        </r>
      </text>
    </comment>
    <comment ref="G53" authorId="0">
      <text>
        <r>
          <rPr>
            <b/>
            <sz val="8"/>
            <rFont val="Tahoma"/>
            <family val="2"/>
          </rPr>
          <t>kg CO₂e per unit</t>
        </r>
      </text>
    </comment>
    <comment ref="H53" authorId="0">
      <text>
        <r>
          <rPr>
            <b/>
            <sz val="8"/>
            <rFont val="Tahoma"/>
            <family val="2"/>
          </rPr>
          <t>kg CO₂e per unit</t>
        </r>
      </text>
    </comment>
    <comment ref="I53" authorId="0">
      <text>
        <r>
          <rPr>
            <b/>
            <sz val="8"/>
            <rFont val="Tahoma"/>
            <family val="2"/>
          </rPr>
          <t>kg CO₂e per unit</t>
        </r>
      </text>
    </comment>
    <comment ref="J53" authorId="0">
      <text>
        <r>
          <rPr>
            <b/>
            <sz val="8"/>
            <rFont val="Tahoma"/>
            <family val="2"/>
          </rPr>
          <t>kg CO₂e per unit</t>
        </r>
      </text>
    </comment>
    <comment ref="K53" authorId="0">
      <text>
        <r>
          <rPr>
            <b/>
            <sz val="8"/>
            <rFont val="Tahoma"/>
            <family val="2"/>
          </rPr>
          <t>kg CO₂e per unit</t>
        </r>
      </text>
    </comment>
    <comment ref="C55" authorId="0">
      <text>
        <r>
          <rPr>
            <b/>
            <sz val="8"/>
            <rFont val="Tahoma"/>
            <family val="2"/>
          </rPr>
          <t>Stationary machines for routine housekeeping tasks (such as cookers and fridges).</t>
        </r>
      </text>
    </comment>
    <comment ref="C57" authorId="0">
      <text>
        <r>
          <rPr>
            <b/>
            <sz val="8"/>
            <rFont val="Tahoma"/>
            <family val="2"/>
          </rPr>
          <t>Small power equipment.</t>
        </r>
      </text>
    </comment>
    <comment ref="C58" authorId="0">
      <text>
        <r>
          <rPr>
            <b/>
            <sz val="8"/>
            <rFont val="Tahoma"/>
            <family val="2"/>
          </rPr>
          <t>Excludes car batteries.</t>
        </r>
      </text>
    </comment>
    <comment ref="E61" authorId="0">
      <text>
        <r>
          <rPr>
            <b/>
            <sz val="8"/>
            <rFont val="Tahoma"/>
            <family val="2"/>
          </rPr>
          <t>Materials that are re-used instead of disposed of by recycling or landfill.</t>
        </r>
      </text>
    </comment>
    <comment ref="F61" authorId="0">
      <text>
        <r>
          <rPr>
            <b/>
            <sz val="8"/>
            <rFont val="Tahoma"/>
            <family val="2"/>
          </rPr>
          <t>Open-loop recycling is the process of recycling material into other products.</t>
        </r>
      </text>
    </comment>
    <comment ref="G61" authorId="0">
      <text>
        <r>
          <rPr>
            <b/>
            <sz val="8"/>
            <rFont val="Tahoma"/>
            <family val="2"/>
          </rPr>
          <t>Closed-loop recycling is the process of recycling material back into the same product.</t>
        </r>
      </text>
    </comment>
    <comment ref="H61" authorId="0">
      <text>
        <r>
          <rPr>
            <b/>
            <sz val="8"/>
            <rFont val="Tahoma"/>
            <family val="2"/>
          </rPr>
          <t>Energy is recovered from the waste through incineration and subsequent generation of electricity.</t>
        </r>
      </text>
    </comment>
    <comment ref="I61" authorId="0">
      <text>
        <r>
          <rPr>
            <b/>
            <sz val="8"/>
            <rFont val="Tahoma"/>
            <family val="2"/>
          </rPr>
          <t>CO₂e emitted as a result of composting a waste stream.</t>
        </r>
      </text>
    </comment>
    <comment ref="K61" authorId="0">
      <text>
        <r>
          <rPr>
            <b/>
            <sz val="8"/>
            <rFont val="Tahoma"/>
            <family val="2"/>
          </rPr>
          <t>Energy is recovered from the waste through anaerobic digestion.</t>
        </r>
      </text>
    </comment>
    <comment ref="E62" authorId="0">
      <text>
        <r>
          <rPr>
            <b/>
            <sz val="8"/>
            <rFont val="Tahoma"/>
            <family val="2"/>
          </rPr>
          <t>kg CO₂e per unit</t>
        </r>
      </text>
    </comment>
    <comment ref="F62" authorId="0">
      <text>
        <r>
          <rPr>
            <b/>
            <sz val="8"/>
            <rFont val="Tahoma"/>
            <family val="2"/>
          </rPr>
          <t>kg CO₂e per unit</t>
        </r>
      </text>
    </comment>
    <comment ref="G62" authorId="0">
      <text>
        <r>
          <rPr>
            <b/>
            <sz val="8"/>
            <rFont val="Tahoma"/>
            <family val="2"/>
          </rPr>
          <t>kg CO₂e per unit</t>
        </r>
      </text>
    </comment>
    <comment ref="H62" authorId="0">
      <text>
        <r>
          <rPr>
            <b/>
            <sz val="8"/>
            <rFont val="Tahoma"/>
            <family val="2"/>
          </rPr>
          <t>kg CO₂e per unit</t>
        </r>
      </text>
    </comment>
    <comment ref="I62" authorId="0">
      <text>
        <r>
          <rPr>
            <b/>
            <sz val="8"/>
            <rFont val="Tahoma"/>
            <family val="2"/>
          </rPr>
          <t>kg CO₂e per unit</t>
        </r>
      </text>
    </comment>
    <comment ref="J62" authorId="0">
      <text>
        <r>
          <rPr>
            <b/>
            <sz val="8"/>
            <rFont val="Tahoma"/>
            <family val="2"/>
          </rPr>
          <t>kg CO₂e per unit</t>
        </r>
      </text>
    </comment>
    <comment ref="K62" authorId="0">
      <text>
        <r>
          <rPr>
            <b/>
            <sz val="8"/>
            <rFont val="Tahoma"/>
            <family val="2"/>
          </rPr>
          <t>kg CO₂e per unit</t>
        </r>
      </text>
    </comment>
    <comment ref="E69" authorId="0">
      <text>
        <r>
          <rPr>
            <b/>
            <sz val="8"/>
            <rFont val="Tahoma"/>
            <family val="2"/>
          </rPr>
          <t>Materials that are re-used instead of disposed of by recycling or landfill.</t>
        </r>
      </text>
    </comment>
    <comment ref="F69" authorId="0">
      <text>
        <r>
          <rPr>
            <b/>
            <sz val="8"/>
            <rFont val="Tahoma"/>
            <family val="2"/>
          </rPr>
          <t>Open-loop recycling is the process of recycling material into other products.</t>
        </r>
      </text>
    </comment>
    <comment ref="G69" authorId="0">
      <text>
        <r>
          <rPr>
            <b/>
            <sz val="8"/>
            <rFont val="Tahoma"/>
            <family val="2"/>
          </rPr>
          <t>Closed-loop recycling is the process of recycling material back into the same product.</t>
        </r>
      </text>
    </comment>
    <comment ref="H69" authorId="0">
      <text>
        <r>
          <rPr>
            <b/>
            <sz val="8"/>
            <rFont val="Tahoma"/>
            <family val="2"/>
          </rPr>
          <t>Energy is recovered from the waste through incineration and subsequent generation of electricity.</t>
        </r>
      </text>
    </comment>
    <comment ref="I69" authorId="0">
      <text>
        <r>
          <rPr>
            <b/>
            <sz val="8"/>
            <rFont val="Tahoma"/>
            <family val="2"/>
          </rPr>
          <t>CO₂e emitted as a result of composting a waste stream.</t>
        </r>
      </text>
    </comment>
    <comment ref="K69" authorId="0">
      <text>
        <r>
          <rPr>
            <b/>
            <sz val="8"/>
            <rFont val="Tahoma"/>
            <family val="2"/>
          </rPr>
          <t>Energy is recovered from the waste through anaerobic digestion.</t>
        </r>
      </text>
    </comment>
    <comment ref="E70" authorId="0">
      <text>
        <r>
          <rPr>
            <b/>
            <sz val="8"/>
            <rFont val="Tahoma"/>
            <family val="2"/>
          </rPr>
          <t>kg CO₂e per unit</t>
        </r>
      </text>
    </comment>
    <comment ref="F70" authorId="0">
      <text>
        <r>
          <rPr>
            <b/>
            <sz val="8"/>
            <rFont val="Tahoma"/>
            <family val="2"/>
          </rPr>
          <t>kg CO₂e per unit</t>
        </r>
      </text>
    </comment>
    <comment ref="G70" authorId="0">
      <text>
        <r>
          <rPr>
            <b/>
            <sz val="8"/>
            <rFont val="Tahoma"/>
            <family val="2"/>
          </rPr>
          <t>kg CO₂e per unit</t>
        </r>
      </text>
    </comment>
    <comment ref="H70" authorId="0">
      <text>
        <r>
          <rPr>
            <b/>
            <sz val="8"/>
            <rFont val="Tahoma"/>
            <family val="2"/>
          </rPr>
          <t>kg CO₂e per unit</t>
        </r>
      </text>
    </comment>
    <comment ref="I70" authorId="0">
      <text>
        <r>
          <rPr>
            <b/>
            <sz val="8"/>
            <rFont val="Tahoma"/>
            <family val="2"/>
          </rPr>
          <t>kg CO₂e per unit</t>
        </r>
      </text>
    </comment>
    <comment ref="J70" authorId="0">
      <text>
        <r>
          <rPr>
            <b/>
            <sz val="8"/>
            <rFont val="Tahoma"/>
            <family val="2"/>
          </rPr>
          <t>kg CO₂e per unit</t>
        </r>
      </text>
    </comment>
    <comment ref="K70" authorId="0">
      <text>
        <r>
          <rPr>
            <b/>
            <sz val="8"/>
            <rFont val="Tahoma"/>
            <family val="2"/>
          </rPr>
          <t>kg CO₂e per unit</t>
        </r>
      </text>
    </comment>
    <comment ref="C74" authorId="0">
      <text>
        <r>
          <rPr>
            <b/>
            <sz val="8"/>
            <rFont val="Tahoma"/>
            <family val="2"/>
          </rPr>
          <t>An opaque plastic commonly used for milk bottles.</t>
        </r>
      </text>
    </comment>
    <comment ref="C75" authorId="0">
      <text>
        <r>
          <rPr>
            <b/>
            <sz val="8"/>
            <rFont val="Tahoma"/>
            <family val="2"/>
          </rPr>
          <t>Packaging material (such as foils and plastic bags).</t>
        </r>
      </text>
    </comment>
    <comment ref="C76" authorId="0">
      <text>
        <r>
          <rPr>
            <b/>
            <sz val="8"/>
            <rFont val="Tahoma"/>
            <family val="2"/>
          </rPr>
          <t>For example, clear drink bottles and sandwich wrappers.</t>
        </r>
      </text>
    </comment>
    <comment ref="C77" authorId="0">
      <text>
        <r>
          <rPr>
            <b/>
            <sz val="8"/>
            <rFont val="Tahoma"/>
            <family val="2"/>
          </rPr>
          <t>Mainly used in injection moulding (that is, for cutlery, containers and automotive parts).</t>
        </r>
      </text>
    </comment>
    <comment ref="C78" authorId="0">
      <text>
        <r>
          <rPr>
            <b/>
            <sz val="8"/>
            <rFont val="Tahoma"/>
            <family val="2"/>
          </rPr>
          <t>Commonly used for foam-based insulation and cheap disposable items (such as protective packaging and disposable cutlery).</t>
        </r>
      </text>
    </comment>
    <comment ref="C79" authorId="0">
      <text>
        <r>
          <rPr>
            <b/>
            <sz val="8"/>
            <rFont val="Tahoma"/>
            <family val="2"/>
          </rPr>
          <t>Widespread use in building, transport, packaging, electrical/electronic and healthcare applications.</t>
        </r>
      </text>
    </comment>
    <comment ref="E82" authorId="0">
      <text>
        <r>
          <rPr>
            <b/>
            <sz val="8"/>
            <rFont val="Tahoma"/>
            <family val="2"/>
          </rPr>
          <t>Materials that are re-used instead of disposed of by recycling or landfill.</t>
        </r>
      </text>
    </comment>
    <comment ref="F82" authorId="0">
      <text>
        <r>
          <rPr>
            <b/>
            <sz val="8"/>
            <rFont val="Tahoma"/>
            <family val="2"/>
          </rPr>
          <t>Open-loop recycling is the process of recycling material into other products.</t>
        </r>
      </text>
    </comment>
    <comment ref="G82" authorId="0">
      <text>
        <r>
          <rPr>
            <b/>
            <sz val="8"/>
            <rFont val="Tahoma"/>
            <family val="2"/>
          </rPr>
          <t>Closed-loop recycling is the process of recycling material back into the same product.</t>
        </r>
      </text>
    </comment>
    <comment ref="H82" authorId="0">
      <text>
        <r>
          <rPr>
            <b/>
            <sz val="8"/>
            <rFont val="Tahoma"/>
            <family val="2"/>
          </rPr>
          <t>Energy is recovered from the waste through incineration and subsequent generation of electricity.</t>
        </r>
      </text>
    </comment>
    <comment ref="I82" authorId="0">
      <text>
        <r>
          <rPr>
            <b/>
            <sz val="8"/>
            <rFont val="Tahoma"/>
            <family val="2"/>
          </rPr>
          <t>CO₂e emitted as a result of composting a waste stream.</t>
        </r>
      </text>
    </comment>
    <comment ref="K82" authorId="0">
      <text>
        <r>
          <rPr>
            <b/>
            <sz val="8"/>
            <rFont val="Tahoma"/>
            <family val="2"/>
          </rPr>
          <t>Energy is recovered from the waste through anaerobic digestion.</t>
        </r>
      </text>
    </comment>
    <comment ref="E83" authorId="0">
      <text>
        <r>
          <rPr>
            <b/>
            <sz val="8"/>
            <rFont val="Tahoma"/>
            <family val="2"/>
          </rPr>
          <t>kg CO₂e per unit</t>
        </r>
      </text>
    </comment>
    <comment ref="F83" authorId="0">
      <text>
        <r>
          <rPr>
            <b/>
            <sz val="8"/>
            <rFont val="Tahoma"/>
            <family val="2"/>
          </rPr>
          <t>kg CO₂e per unit</t>
        </r>
      </text>
    </comment>
    <comment ref="G83" authorId="0">
      <text>
        <r>
          <rPr>
            <b/>
            <sz val="8"/>
            <rFont val="Tahoma"/>
            <family val="2"/>
          </rPr>
          <t>kg CO₂e per unit</t>
        </r>
      </text>
    </comment>
    <comment ref="H83" authorId="0">
      <text>
        <r>
          <rPr>
            <b/>
            <sz val="8"/>
            <rFont val="Tahoma"/>
            <family val="2"/>
          </rPr>
          <t>kg CO₂e per unit</t>
        </r>
      </text>
    </comment>
    <comment ref="I83" authorId="0">
      <text>
        <r>
          <rPr>
            <b/>
            <sz val="8"/>
            <rFont val="Tahoma"/>
            <family val="2"/>
          </rPr>
          <t>kg CO₂e per unit</t>
        </r>
      </text>
    </comment>
    <comment ref="J83" authorId="0">
      <text>
        <r>
          <rPr>
            <b/>
            <sz val="8"/>
            <rFont val="Tahoma"/>
            <family val="2"/>
          </rPr>
          <t>kg CO₂e per unit</t>
        </r>
      </text>
    </comment>
    <comment ref="K83" authorId="0">
      <text>
        <r>
          <rPr>
            <b/>
            <sz val="8"/>
            <rFont val="Tahoma"/>
            <family val="2"/>
          </rPr>
          <t>kg CO₂e per unit</t>
        </r>
      </text>
    </comment>
    <comment ref="C84" authorId="0">
      <text>
        <r>
          <rPr>
            <b/>
            <sz val="8"/>
            <rFont val="Tahoma"/>
            <family val="2"/>
          </rPr>
          <t>Average: 78% corrugate and 22% carton board</t>
        </r>
      </text>
    </comment>
    <comment ref="C85" authorId="0">
      <text>
        <r>
          <rPr>
            <b/>
            <sz val="8"/>
            <rFont val="Tahoma"/>
            <family val="2"/>
          </rPr>
          <t>Assumes 25% paper, 75% board</t>
        </r>
      </text>
    </comment>
  </commentList>
</comments>
</file>

<file path=xl/comments23.xml><?xml version="1.0" encoding="utf-8"?>
<comments xmlns="http://schemas.openxmlformats.org/spreadsheetml/2006/main">
  <authors>
    <author/>
    <author>Rebekah Watson</author>
  </authors>
  <commentList>
    <comment ref="E22" authorId="0">
      <text>
        <r>
          <rPr>
            <b/>
            <sz val="8"/>
            <rFont val="Tahoma"/>
            <family val="2"/>
          </rPr>
          <t>kg CO₂e per unit</t>
        </r>
      </text>
    </comment>
    <comment ref="F22" authorId="0">
      <text>
        <r>
          <rPr>
            <b/>
            <sz val="8"/>
            <rFont val="Tahoma"/>
            <family val="2"/>
          </rPr>
          <t>kg CO₂e of CO₂ per unit</t>
        </r>
      </text>
    </comment>
    <comment ref="G22" authorId="0">
      <text>
        <r>
          <rPr>
            <b/>
            <sz val="8"/>
            <rFont val="Tahoma"/>
            <family val="2"/>
          </rPr>
          <t>kg CO₂e of CH₄ per unit</t>
        </r>
      </text>
    </comment>
    <comment ref="H22" authorId="0">
      <text>
        <r>
          <rPr>
            <b/>
            <sz val="8"/>
            <rFont val="Tahoma"/>
            <family val="2"/>
          </rPr>
          <t>kg CO₂e of N₂O per unit</t>
        </r>
      </text>
    </comment>
    <comment ref="C23" authorId="0">
      <text>
        <r>
          <rPr>
            <b/>
            <sz val="8"/>
            <rFont val="Tahoma"/>
            <family val="2"/>
          </rPr>
          <t>Compressed natural gas - a compressed version of the same natural gas used in homes. Stored in cylinders for use as an alternative transport fuel.</t>
        </r>
      </text>
    </comment>
    <comment ref="C27" authorId="0">
      <text>
        <r>
          <rPr>
            <b/>
            <sz val="8"/>
            <rFont val="Tahoma"/>
            <family val="2"/>
          </rPr>
          <t>Liquefied natural gas- in a liquid state, this is the easiest way to transport gas in tankers (truck or ship). It can be used as an alternative transport fuel.</t>
        </r>
      </text>
    </comment>
    <comment ref="C31" authorId="0">
      <text>
        <r>
          <rPr>
            <b/>
            <sz val="8"/>
            <rFont val="Tahoma"/>
            <family val="2"/>
          </rPr>
          <t>Liquid petroleum gas - used to power cooking stoves or heaters off-grid and fuel some vehicles (such as fork-lift trucks and vans).</t>
        </r>
      </text>
    </comment>
    <comment ref="C35" authorId="0">
      <text>
        <r>
          <rPr>
            <b/>
            <sz val="8"/>
            <rFont val="Tahoma"/>
            <family val="2"/>
          </rPr>
          <t>Standard natural gas received through the gas mains grid network in the UK.</t>
        </r>
      </text>
    </comment>
    <comment ref="C39" authorId="0">
      <text>
        <r>
          <rPr>
            <b/>
            <sz val="8"/>
            <rFont val="Tahoma"/>
            <family val="2"/>
          </rPr>
          <t>Consists mainly of ethane, plus other hydrocarbons, (excludes butane and propane).</t>
        </r>
      </text>
    </comment>
    <comment ref="E45" authorId="0">
      <text>
        <r>
          <rPr>
            <b/>
            <sz val="8"/>
            <rFont val="Tahoma"/>
            <family val="2"/>
          </rPr>
          <t>kg CO₂e per unit</t>
        </r>
      </text>
    </comment>
    <comment ref="F45" authorId="0">
      <text>
        <r>
          <rPr>
            <b/>
            <sz val="8"/>
            <rFont val="Tahoma"/>
            <family val="2"/>
          </rPr>
          <t>kg CO₂e of CO₂ per unit</t>
        </r>
      </text>
    </comment>
    <comment ref="G45" authorId="0">
      <text>
        <r>
          <rPr>
            <b/>
            <sz val="8"/>
            <rFont val="Tahoma"/>
            <family val="2"/>
          </rPr>
          <t>kg CO₂e of CH₄ per unit</t>
        </r>
      </text>
    </comment>
    <comment ref="H45" authorId="0">
      <text>
        <r>
          <rPr>
            <b/>
            <sz val="8"/>
            <rFont val="Tahoma"/>
            <family val="2"/>
          </rPr>
          <t>kg CO₂e of N₂O per unit</t>
        </r>
      </text>
    </comment>
    <comment ref="C46" authorId="0">
      <text>
        <r>
          <rPr>
            <b/>
            <sz val="8"/>
            <rFont val="Tahoma"/>
            <family val="2"/>
          </rPr>
          <t>Fuel for piston-engined aircraft - a high octane petrol (aka AVGAS).</t>
        </r>
      </text>
    </comment>
    <comment ref="C50" authorId="0">
      <text>
        <r>
          <rPr>
            <b/>
            <sz val="8"/>
            <rFont val="Tahoma"/>
            <family val="2"/>
          </rPr>
          <t>Fuel for turbo-prop aircraft and jets (aka jet fuel). Similar to kerosene used as a heating fuel, but refined to a higher quality.</t>
        </r>
      </text>
    </comment>
    <comment ref="C54" authorId="0">
      <text>
        <r>
          <rPr>
            <b/>
            <sz val="8"/>
            <rFont val="Tahoma"/>
            <family val="2"/>
          </rPr>
          <t>Main purpose is for heating/lighting on a domestic scale (also known as kerosene).</t>
        </r>
      </text>
    </comment>
    <comment ref="C58" authorId="0">
      <text>
        <r>
          <rPr>
            <b/>
            <sz val="8"/>
            <rFont val="Tahoma"/>
            <family val="2"/>
          </rPr>
          <t>Standard diesel bought from any local filling station (across the board forecourt fuel typically contains biofuel content).</t>
        </r>
      </text>
    </comment>
    <comment ref="C62" authorId="0">
      <text>
        <r>
          <rPr>
            <b/>
            <sz val="8"/>
            <rFont val="Tahoma"/>
            <family val="2"/>
          </rPr>
          <t>Diesel that has not been blended with biofuel (non-forecourt diesel).</t>
        </r>
      </text>
    </comment>
    <comment ref="C66" authorId="0">
      <text>
        <r>
          <rPr>
            <b/>
            <sz val="8"/>
            <rFont val="Tahoma"/>
            <family val="2"/>
          </rPr>
          <t>Heavy oil used as fuel in furnaces and boilers of power stations, in industry, for industrial heating and in ships.</t>
        </r>
      </text>
    </comment>
    <comment ref="C70" authorId="0">
      <text>
        <r>
          <rPr>
            <b/>
            <sz val="8"/>
            <rFont val="Tahoma"/>
            <family val="2"/>
          </rPr>
          <t>Medium oil used in diesel engines and heating systems (also known as red diesel).</t>
        </r>
      </text>
    </comment>
    <comment ref="C74" authorId="1">
      <text>
        <r>
          <rPr>
            <b/>
            <sz val="8"/>
            <color indexed="81"/>
            <rFont val="Tahoma"/>
            <family val="2"/>
          </rPr>
          <t>Waste petroleum-based lubricating oils recovered for use as fuels</t>
        </r>
      </text>
    </comment>
    <comment ref="C78" authorId="0">
      <text>
        <r>
          <rPr>
            <b/>
            <sz val="8"/>
            <rFont val="Tahoma"/>
            <family val="2"/>
          </rPr>
          <t>A product of crude oil refining - often used as a solvent.</t>
        </r>
      </text>
    </comment>
    <comment ref="C82" authorId="0">
      <text>
        <r>
          <rPr>
            <b/>
            <sz val="8"/>
            <rFont val="Tahoma"/>
            <family val="2"/>
          </rPr>
          <t>Standard petrol bought from any local filling station (across the board forecourt fuel typically contains biofuel content).</t>
        </r>
      </text>
    </comment>
    <comment ref="C86" authorId="0">
      <text>
        <r>
          <rPr>
            <b/>
            <sz val="8"/>
            <rFont val="Tahoma"/>
            <family val="2"/>
          </rPr>
          <t>Petrol that has not been blended with biofuel (non forecourt petrol).</t>
        </r>
      </text>
    </comment>
    <comment ref="C90" authorId="0">
      <text>
        <r>
          <rPr>
            <b/>
            <sz val="8"/>
            <rFont val="Tahoma"/>
            <family val="2"/>
          </rPr>
          <t>Waste oils meeting the 'residual' oil definition contained in the 'Processed Fuel Oil Quality Protocol'.</t>
        </r>
      </text>
    </comment>
    <comment ref="C94" authorId="0">
      <text>
        <r>
          <rPr>
            <b/>
            <sz val="8"/>
            <rFont val="Tahoma"/>
            <family val="2"/>
          </rPr>
          <t>Waste oils meeting the 'distillate' oil definition contained in the 'Processed Fuel Oil Quality Protocol'.</t>
        </r>
      </text>
    </comment>
    <comment ref="C98" authorId="1">
      <text>
        <r>
          <rPr>
            <b/>
            <sz val="8"/>
            <color indexed="81"/>
            <rFont val="Tahoma"/>
            <family val="2"/>
          </rPr>
          <t>Includes aromatic extracts, defoament solvents and other minor miscellaneous products</t>
        </r>
        <r>
          <rPr>
            <sz val="9"/>
            <color indexed="81"/>
            <rFont val="Tahoma"/>
            <family val="2"/>
          </rPr>
          <t xml:space="preserve">
</t>
        </r>
      </text>
    </comment>
    <comment ref="C102" authorId="0">
      <text>
        <r>
          <rPr>
            <b/>
            <sz val="8"/>
            <rFont val="Tahoma"/>
            <family val="2"/>
          </rPr>
          <t>Recycled oils outside of the 'Processed Fuel Oil Quality Protocol' definitions.</t>
        </r>
      </text>
    </comment>
    <comment ref="C106" authorId="0">
      <text>
        <r>
          <rPr>
            <b/>
            <sz val="8"/>
            <rFont val="Tahoma"/>
            <family val="2"/>
          </rPr>
          <t>Distillate fuels are commonly called "Marine gas oil". Distillate fuel is composed of petroleum fractions of crude oil that are separated in a refinery by a boiling or "distillation" process.</t>
        </r>
      </text>
    </comment>
    <comment ref="C110" authorId="0">
      <text>
        <r>
          <rPr>
            <b/>
            <sz val="8"/>
            <rFont val="Tahoma"/>
            <family val="2"/>
          </rPr>
          <t>Residual fuels are called "Marine fuel oil". Residual fuel or "residuum" is the fraction that did not boil, sometimes referred to as "tar" or "petroleum pitch".</t>
        </r>
      </text>
    </comment>
    <comment ref="E116" authorId="0">
      <text>
        <r>
          <rPr>
            <b/>
            <sz val="8"/>
            <rFont val="Tahoma"/>
            <family val="2"/>
          </rPr>
          <t>kg CO₂e per unit</t>
        </r>
      </text>
    </comment>
    <comment ref="F116" authorId="0">
      <text>
        <r>
          <rPr>
            <b/>
            <sz val="8"/>
            <rFont val="Tahoma"/>
            <family val="2"/>
          </rPr>
          <t>kg CO₂e of CO₂ per unit</t>
        </r>
      </text>
    </comment>
    <comment ref="G116" authorId="0">
      <text>
        <r>
          <rPr>
            <b/>
            <sz val="8"/>
            <rFont val="Tahoma"/>
            <family val="2"/>
          </rPr>
          <t>kg CO₂e of CH₄ per unit</t>
        </r>
      </text>
    </comment>
    <comment ref="H116" authorId="0">
      <text>
        <r>
          <rPr>
            <b/>
            <sz val="8"/>
            <rFont val="Tahoma"/>
            <family val="2"/>
          </rPr>
          <t>kg CO₂e of N₂O per unit</t>
        </r>
      </text>
    </comment>
    <comment ref="C117" authorId="0">
      <text>
        <r>
          <rPr>
            <b/>
            <sz val="8"/>
            <rFont val="Tahoma"/>
            <family val="2"/>
          </rPr>
          <t>Coal used in sources other than power stations and domestic use.</t>
        </r>
      </text>
    </comment>
    <comment ref="C120" authorId="0">
      <text>
        <r>
          <rPr>
            <b/>
            <sz val="8"/>
            <rFont val="Tahoma"/>
            <family val="2"/>
          </rPr>
          <t>Coal used in power stations to generate electricity.</t>
        </r>
      </text>
    </comment>
    <comment ref="C123" authorId="0">
      <text>
        <r>
          <rPr>
            <b/>
            <sz val="8"/>
            <rFont val="Tahoma"/>
            <family val="2"/>
          </rPr>
          <t>Coal used domestically.</t>
        </r>
      </text>
    </comment>
    <comment ref="C126" authorId="0">
      <text>
        <r>
          <rPr>
            <b/>
            <sz val="8"/>
            <rFont val="Tahoma"/>
            <family val="2"/>
          </rPr>
          <t>Coke may be used as a heating fuel and as a reducing agent in a blast furnace.</t>
        </r>
      </text>
    </comment>
    <comment ref="C129" authorId="0">
      <text>
        <r>
          <rPr>
            <b/>
            <sz val="8"/>
            <rFont val="Tahoma"/>
            <family val="2"/>
          </rPr>
          <t>Normally used in cement manufacture and power plants.</t>
        </r>
      </text>
    </comment>
    <comment ref="C132" authorId="0">
      <text>
        <r>
          <rPr>
            <b/>
            <sz val="8"/>
            <rFont val="Tahoma"/>
            <family val="2"/>
          </rPr>
          <t>Coal used in power stations to generate electricity (only for coal produced in the UK).</t>
        </r>
      </text>
    </comment>
  </commentList>
</comments>
</file>

<file path=xl/comments24.xml><?xml version="1.0" encoding="utf-8"?>
<comments xmlns="http://schemas.openxmlformats.org/spreadsheetml/2006/main">
  <authors>
    <author/>
  </authors>
  <commentList>
    <comment ref="F22" authorId="0">
      <text>
        <r>
          <rPr>
            <b/>
            <sz val="8"/>
            <rFont val="Tahoma"/>
            <family val="2"/>
          </rPr>
          <t>kg CO₂e per unit</t>
        </r>
      </text>
    </comment>
    <comment ref="G22" authorId="0">
      <text>
        <r>
          <rPr>
            <b/>
            <sz val="8"/>
            <rFont val="Tahoma"/>
            <family val="2"/>
          </rPr>
          <t>kg CO₂e of CO₂ per unit</t>
        </r>
      </text>
    </comment>
    <comment ref="H22" authorId="0">
      <text>
        <r>
          <rPr>
            <b/>
            <sz val="8"/>
            <rFont val="Tahoma"/>
            <family val="2"/>
          </rPr>
          <t>kg CO₂e of CH₄ per unit</t>
        </r>
      </text>
    </comment>
    <comment ref="I22" authorId="0">
      <text>
        <r>
          <rPr>
            <b/>
            <sz val="8"/>
            <rFont val="Tahoma"/>
            <family val="2"/>
          </rPr>
          <t>kg CO₂e of N₂O per unit</t>
        </r>
      </text>
    </comment>
    <comment ref="B23" authorId="0">
      <text>
        <r>
          <rPr>
            <b/>
            <sz val="8"/>
            <rFont val="Tahoma"/>
            <family val="2"/>
          </rPr>
          <t>Emissions associated with the generation of electricity at a power station.  Electricity generation factors do not include transmission and distribution.</t>
        </r>
      </text>
    </comment>
  </commentList>
</comments>
</file>

<file path=xl/comments25.xml><?xml version="1.0" encoding="utf-8"?>
<comments xmlns="http://schemas.openxmlformats.org/spreadsheetml/2006/main">
  <authors>
    <author/>
  </authors>
  <commentList>
    <comment ref="E17" authorId="0">
      <text>
        <r>
          <rPr>
            <b/>
            <sz val="8"/>
            <rFont val="Tahoma"/>
            <family val="2"/>
          </rPr>
          <t>kg CO₂e per unit</t>
        </r>
      </text>
    </comment>
  </commentList>
</comments>
</file>

<file path=xl/comments26.xml><?xml version="1.0" encoding="utf-8"?>
<comments xmlns="http://schemas.openxmlformats.org/spreadsheetml/2006/main">
  <authors>
    <author/>
  </authors>
  <commentList>
    <comment ref="E16" authorId="0">
      <text>
        <r>
          <rPr>
            <b/>
            <sz val="8"/>
            <rFont val="Tahoma"/>
            <family val="2"/>
          </rPr>
          <t>kg CO₂e per unit</t>
        </r>
      </text>
    </comment>
  </commentList>
</comments>
</file>

<file path=xl/comments27.xml><?xml version="1.0" encoding="utf-8"?>
<comments xmlns="http://schemas.openxmlformats.org/spreadsheetml/2006/main">
  <authors>
    <author/>
    <author>Karagianni, Eirini</author>
  </authors>
  <commentList>
    <comment ref="F21" authorId="0">
      <text>
        <r>
          <rPr>
            <b/>
            <sz val="8"/>
            <rFont val="Tahoma"/>
            <family val="2"/>
          </rPr>
          <t>Including the influence of non-CO₂ climate change effects of aviation (water vapour, contrails, NOx etc)</t>
        </r>
      </text>
    </comment>
    <comment ref="J21" authorId="0">
      <text>
        <r>
          <rPr>
            <b/>
            <sz val="8"/>
            <rFont val="Tahoma"/>
            <family val="2"/>
          </rPr>
          <t>Excluding the influence of non-CO₂ climate change effects of aviation (water vapour, contrails, NOx etc)</t>
        </r>
      </text>
    </comment>
    <comment ref="F22" authorId="0">
      <text>
        <r>
          <rPr>
            <b/>
            <sz val="8"/>
            <rFont val="Tahoma"/>
            <family val="2"/>
          </rPr>
          <t>kg CO₂e per unit</t>
        </r>
      </text>
    </comment>
    <comment ref="G22" authorId="0">
      <text>
        <r>
          <rPr>
            <b/>
            <sz val="8"/>
            <rFont val="Tahoma"/>
            <family val="2"/>
          </rPr>
          <t>kg CO₂e of CO₂ per unit</t>
        </r>
      </text>
    </comment>
    <comment ref="H22" authorId="0">
      <text>
        <r>
          <rPr>
            <b/>
            <sz val="8"/>
            <rFont val="Tahoma"/>
            <family val="2"/>
          </rPr>
          <t>kg CO₂e of CH₄ per unit</t>
        </r>
      </text>
    </comment>
    <comment ref="I22" authorId="0">
      <text>
        <r>
          <rPr>
            <b/>
            <sz val="8"/>
            <rFont val="Tahoma"/>
            <family val="2"/>
          </rPr>
          <t>kg CO₂e of N₂O per unit</t>
        </r>
      </text>
    </comment>
    <comment ref="J22" authorId="0">
      <text>
        <r>
          <rPr>
            <b/>
            <sz val="8"/>
            <rFont val="Tahoma"/>
            <family val="2"/>
          </rPr>
          <t>kg CO₂e per unit</t>
        </r>
      </text>
    </comment>
    <comment ref="K22" authorId="0">
      <text>
        <r>
          <rPr>
            <b/>
            <sz val="8"/>
            <rFont val="Tahoma"/>
            <family val="2"/>
          </rPr>
          <t>kg CO₂e of CO₂ per unit</t>
        </r>
      </text>
    </comment>
    <comment ref="L22" authorId="0">
      <text>
        <r>
          <rPr>
            <b/>
            <sz val="8"/>
            <rFont val="Tahoma"/>
            <family val="2"/>
          </rPr>
          <t>kg CO₂e of CH₄ per unit</t>
        </r>
      </text>
    </comment>
    <comment ref="M22" authorId="0">
      <text>
        <r>
          <rPr>
            <b/>
            <sz val="8"/>
            <rFont val="Tahoma"/>
            <family val="2"/>
          </rPr>
          <t>kg CO₂e of N₂O per unit</t>
        </r>
      </text>
    </comment>
    <comment ref="C23" authorId="0">
      <text>
        <r>
          <rPr>
            <b/>
            <sz val="8"/>
            <rFont val="Tahoma"/>
            <family val="2"/>
          </rPr>
          <t>Domestic flights are those between UK airports.</t>
        </r>
      </text>
    </comment>
    <comment ref="E23" authorId="0">
      <text>
        <r>
          <rPr>
            <b/>
            <sz val="8"/>
            <rFont val="Tahoma"/>
            <family val="2"/>
          </rPr>
          <t>The distance travelled by individual passengers per transport mode.</t>
        </r>
      </text>
    </comment>
    <comment ref="C24" authorId="0">
      <text>
        <r>
          <rPr>
            <b/>
            <sz val="8"/>
            <rFont val="Tahoma"/>
            <family val="2"/>
          </rPr>
          <t>International flights to/from the UK, typically to Europe (up to 3700km distance).</t>
        </r>
      </text>
    </comment>
    <comment ref="E24" authorId="1">
      <text>
        <r>
          <rPr>
            <b/>
            <sz val="8"/>
            <color indexed="81"/>
            <rFont val="Tahoma"/>
            <family val="2"/>
          </rPr>
          <t>The distance travelled by individual passengers per transport mode.</t>
        </r>
      </text>
    </comment>
    <comment ref="E25" authorId="1">
      <text>
        <r>
          <rPr>
            <b/>
            <sz val="8"/>
            <color indexed="81"/>
            <rFont val="Tahoma"/>
            <family val="2"/>
          </rPr>
          <t>The distance travelled by individual passengers per transport mode.</t>
        </r>
      </text>
    </comment>
    <comment ref="E26" authorId="1">
      <text>
        <r>
          <rPr>
            <b/>
            <sz val="8"/>
            <color indexed="81"/>
            <rFont val="Tahoma"/>
            <family val="2"/>
          </rPr>
          <t>The distance travelled by individual passengers per transport mode.</t>
        </r>
      </text>
    </comment>
    <comment ref="C27" authorId="0">
      <text>
        <r>
          <rPr>
            <b/>
            <sz val="8"/>
            <rFont val="Tahoma"/>
            <family val="2"/>
          </rPr>
          <t>Long-haul international flights to/from the UK, typically to non-European destinations (over 3700km distance).</t>
        </r>
      </text>
    </comment>
    <comment ref="E27" authorId="1">
      <text>
        <r>
          <rPr>
            <b/>
            <sz val="8"/>
            <color indexed="81"/>
            <rFont val="Tahoma"/>
            <family val="2"/>
          </rPr>
          <t>The distance travelled by individual passengers per transport mode.</t>
        </r>
      </text>
    </comment>
    <comment ref="E28" authorId="1">
      <text>
        <r>
          <rPr>
            <b/>
            <sz val="8"/>
            <color indexed="81"/>
            <rFont val="Tahoma"/>
            <family val="2"/>
          </rPr>
          <t>The distance travelled by individual passengers per transport mode.</t>
        </r>
      </text>
    </comment>
    <comment ref="E29" authorId="1">
      <text>
        <r>
          <rPr>
            <b/>
            <sz val="8"/>
            <color indexed="81"/>
            <rFont val="Tahoma"/>
            <family val="2"/>
          </rPr>
          <t>The distance travelled by individual passengers per transport mode.</t>
        </r>
      </text>
    </comment>
    <comment ref="E30" authorId="1">
      <text>
        <r>
          <rPr>
            <b/>
            <sz val="8"/>
            <color indexed="81"/>
            <rFont val="Tahoma"/>
            <family val="2"/>
          </rPr>
          <t>The distance travelled by individual passengers per transport mode.</t>
        </r>
      </text>
    </comment>
    <comment ref="E31" authorId="1">
      <text>
        <r>
          <rPr>
            <b/>
            <sz val="8"/>
            <color indexed="81"/>
            <rFont val="Tahoma"/>
            <family val="2"/>
          </rPr>
          <t>The distance travelled by individual passengers per transport mode.</t>
        </r>
      </text>
    </comment>
    <comment ref="C32" authorId="0">
      <text>
        <r>
          <rPr>
            <b/>
            <sz val="8"/>
            <rFont val="Tahoma"/>
            <family val="2"/>
          </rPr>
          <t>International flights to/from non-UK countries.</t>
        </r>
      </text>
    </comment>
    <comment ref="E32" authorId="1">
      <text>
        <r>
          <rPr>
            <b/>
            <sz val="8"/>
            <color indexed="81"/>
            <rFont val="Tahoma"/>
            <family val="2"/>
          </rPr>
          <t>The distance travelled by individual passengers per transport mode.</t>
        </r>
      </text>
    </comment>
    <comment ref="E33" authorId="1">
      <text>
        <r>
          <rPr>
            <b/>
            <sz val="8"/>
            <color indexed="81"/>
            <rFont val="Tahoma"/>
            <family val="2"/>
          </rPr>
          <t>The distance travelled by individual passengers per transport mode.</t>
        </r>
      </text>
    </comment>
    <comment ref="E34" authorId="1">
      <text>
        <r>
          <rPr>
            <b/>
            <sz val="8"/>
            <color indexed="81"/>
            <rFont val="Tahoma"/>
            <family val="2"/>
          </rPr>
          <t>The distance travelled by individual passengers per transport mode.</t>
        </r>
      </text>
    </comment>
    <comment ref="E35" authorId="1">
      <text>
        <r>
          <rPr>
            <b/>
            <sz val="8"/>
            <color indexed="81"/>
            <rFont val="Tahoma"/>
            <family val="2"/>
          </rPr>
          <t>The distance travelled by individual passengers per transport mode.</t>
        </r>
      </text>
    </comment>
    <comment ref="E36" authorId="1">
      <text>
        <r>
          <rPr>
            <b/>
            <sz val="8"/>
            <color indexed="81"/>
            <rFont val="Tahoma"/>
            <family val="2"/>
          </rPr>
          <t>The distance travelled by individual passengers per transport mode.</t>
        </r>
      </text>
    </comment>
  </commentList>
</comments>
</file>

<file path=xl/comments28.xml><?xml version="1.0" encoding="utf-8"?>
<comments xmlns="http://schemas.openxmlformats.org/spreadsheetml/2006/main">
  <authors>
    <author/>
    <author>Rebekah Watson</author>
  </authors>
  <commentList>
    <comment ref="E24" authorId="0">
      <text>
        <r>
          <rPr>
            <b/>
            <sz val="8"/>
            <rFont val="Tahoma"/>
            <family val="2"/>
          </rPr>
          <t>kg CO₂e per unit</t>
        </r>
      </text>
    </comment>
    <comment ref="F24" authorId="0">
      <text>
        <r>
          <rPr>
            <b/>
            <sz val="8"/>
            <rFont val="Tahoma"/>
            <family val="2"/>
          </rPr>
          <t>kg CO₂e of CO₂ per unit</t>
        </r>
      </text>
    </comment>
    <comment ref="G24" authorId="0">
      <text>
        <r>
          <rPr>
            <b/>
            <sz val="8"/>
            <rFont val="Tahoma"/>
            <family val="2"/>
          </rPr>
          <t>kg CO₂e of CH₄ per unit</t>
        </r>
      </text>
    </comment>
    <comment ref="H24" authorId="0">
      <text>
        <r>
          <rPr>
            <b/>
            <sz val="8"/>
            <rFont val="Tahoma"/>
            <family val="2"/>
          </rPr>
          <t>kg CO₂e of N₂O per unit</t>
        </r>
      </text>
    </comment>
    <comment ref="I24" authorId="0">
      <text>
        <r>
          <rPr>
            <b/>
            <sz val="8"/>
            <rFont val="Tahoma"/>
            <family val="2"/>
          </rPr>
          <t>kg CO₂e per unit</t>
        </r>
      </text>
    </comment>
    <comment ref="J24" authorId="0">
      <text>
        <r>
          <rPr>
            <b/>
            <sz val="8"/>
            <rFont val="Tahoma"/>
            <family val="2"/>
          </rPr>
          <t>kg CO₂e of CO₂ per unit</t>
        </r>
      </text>
    </comment>
    <comment ref="K24" authorId="0">
      <text>
        <r>
          <rPr>
            <b/>
            <sz val="8"/>
            <rFont val="Tahoma"/>
            <family val="2"/>
          </rPr>
          <t>kg CO₂e of CH₄ per unit</t>
        </r>
      </text>
    </comment>
    <comment ref="L24" authorId="0">
      <text>
        <r>
          <rPr>
            <b/>
            <sz val="8"/>
            <rFont val="Tahoma"/>
            <family val="2"/>
          </rPr>
          <t>kg CO₂e of N₂O per unit</t>
        </r>
      </text>
    </comment>
    <comment ref="M24" authorId="0">
      <text>
        <r>
          <rPr>
            <b/>
            <sz val="8"/>
            <rFont val="Tahoma"/>
            <family val="2"/>
          </rPr>
          <t>kg CO₂e per unit</t>
        </r>
      </text>
    </comment>
    <comment ref="N24" authorId="0">
      <text>
        <r>
          <rPr>
            <b/>
            <sz val="8"/>
            <rFont val="Tahoma"/>
            <family val="2"/>
          </rPr>
          <t>kg CO₂e of CO₂ per unit</t>
        </r>
      </text>
    </comment>
    <comment ref="O24" authorId="0">
      <text>
        <r>
          <rPr>
            <b/>
            <sz val="8"/>
            <rFont val="Tahoma"/>
            <family val="2"/>
          </rPr>
          <t>kg CO₂e of CH₄ per unit</t>
        </r>
      </text>
    </comment>
    <comment ref="P24" authorId="0">
      <text>
        <r>
          <rPr>
            <b/>
            <sz val="8"/>
            <rFont val="Tahoma"/>
            <family val="2"/>
          </rPr>
          <t>kg CO₂e of N₂O per unit</t>
        </r>
      </text>
    </comment>
    <comment ref="Q24" authorId="0">
      <text>
        <r>
          <rPr>
            <b/>
            <sz val="8"/>
            <rFont val="Tahoma"/>
            <family val="2"/>
          </rPr>
          <t>kg CO₂e per unit</t>
        </r>
      </text>
    </comment>
    <comment ref="R24" authorId="0">
      <text>
        <r>
          <rPr>
            <b/>
            <sz val="8"/>
            <rFont val="Tahoma"/>
            <family val="2"/>
          </rPr>
          <t>kg CO₂e of CO₂ per unit</t>
        </r>
      </text>
    </comment>
    <comment ref="S24" authorId="0">
      <text>
        <r>
          <rPr>
            <b/>
            <sz val="8"/>
            <rFont val="Tahoma"/>
            <family val="2"/>
          </rPr>
          <t>kg CO₂e of CH₄ per unit</t>
        </r>
      </text>
    </comment>
    <comment ref="T24" authorId="0">
      <text>
        <r>
          <rPr>
            <b/>
            <sz val="8"/>
            <rFont val="Tahoma"/>
            <family val="2"/>
          </rPr>
          <t>kg CO₂e of N₂O per unit</t>
        </r>
      </text>
    </comment>
    <comment ref="U24" authorId="0">
      <text>
        <r>
          <rPr>
            <b/>
            <sz val="8"/>
            <rFont val="Tahoma"/>
            <family val="2"/>
          </rPr>
          <t>kg CO₂e per unit</t>
        </r>
      </text>
    </comment>
    <comment ref="V24" authorId="0">
      <text>
        <r>
          <rPr>
            <b/>
            <sz val="8"/>
            <rFont val="Tahoma"/>
            <family val="2"/>
          </rPr>
          <t>kg CO₂e of CO₂ per unit</t>
        </r>
      </text>
    </comment>
    <comment ref="W24" authorId="0">
      <text>
        <r>
          <rPr>
            <b/>
            <sz val="8"/>
            <rFont val="Tahoma"/>
            <family val="2"/>
          </rPr>
          <t>kg CO₂e of CH₄ per unit</t>
        </r>
      </text>
    </comment>
    <comment ref="X24" authorId="0">
      <text>
        <r>
          <rPr>
            <b/>
            <sz val="8"/>
            <rFont val="Tahoma"/>
            <family val="2"/>
          </rPr>
          <t>kg CO₂e of N₂O per unit</t>
        </r>
      </text>
    </comment>
    <comment ref="C25" authorId="1">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C27" authorId="1">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C29" authorId="1">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C31" authorId="1">
      <text>
        <r>
          <rPr>
            <sz val="8"/>
            <color indexed="81"/>
            <rFont val="Tahoma"/>
            <family val="2"/>
          </rPr>
          <t>This is classed as a large family car. Examples include: BMW 3 Series, ŠKODA Octavia, Volkswagen Passat, Audi A4, Mercedes Benz C Class and Peugeot 508.</t>
        </r>
      </text>
    </comment>
    <comment ref="C33" authorId="1">
      <text>
        <r>
          <rPr>
            <sz val="8"/>
            <color indexed="81"/>
            <rFont val="Tahoma"/>
            <family val="2"/>
          </rPr>
          <t>These are large cars. Examples include: BMW 5 Series, Audi A5 and A6, Mercedes Benz E Class and Skoda Superb.</t>
        </r>
      </text>
    </comment>
    <comment ref="C35" authorId="1">
      <text>
        <r>
          <rPr>
            <sz val="8"/>
            <color indexed="81"/>
            <rFont val="Tahoma"/>
            <family val="2"/>
          </rPr>
          <t>This is a luxury car which is niche in the European market. Examples include: Jaguar XF, Mercedes-Benz S-Class, .BMW 7 series, Audi A8, Porsche Panamera and Lexus LS.</t>
        </r>
      </text>
    </comment>
    <comment ref="C37" authorId="1">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C39" authorId="1">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C41" authorId="1">
      <text>
        <r>
          <rPr>
            <sz val="8"/>
            <color indexed="81"/>
            <rFont val="Tahoma"/>
            <family val="2"/>
          </rPr>
          <t xml:space="preserve">These are multipurpose cars. Examples include: Ford C-Max, Renault Scenic, Volkswagen Touran, Opel Zafira, Ford B-Max, and Citroën C3 Picasso and C4 Picasso. </t>
        </r>
      </text>
    </comment>
    <comment ref="M45" authorId="0">
      <text>
        <r>
          <rPr>
            <b/>
            <sz val="8"/>
            <rFont val="Tahoma"/>
            <family val="2"/>
          </rPr>
          <t>A vehicle with two power sources, typically petrol and electric</t>
        </r>
      </text>
    </comment>
    <comment ref="Q45" authorId="0">
      <text>
        <r>
          <rPr>
            <b/>
            <sz val="8"/>
            <rFont val="Tahoma"/>
            <family val="2"/>
          </rPr>
          <t>A compressed version of the same natural gas you receive in the home.  When compressed can be used as an alternative vehicle fuel.</t>
        </r>
      </text>
    </comment>
    <comment ref="U45" authorId="0">
      <text>
        <r>
          <rPr>
            <b/>
            <sz val="8"/>
            <rFont val="Tahoma"/>
            <family val="2"/>
          </rPr>
          <t>Alternative fuel stored in gas tanks.  Often known as 'autogas'.</t>
        </r>
      </text>
    </comment>
    <comment ref="E46" authorId="0">
      <text>
        <r>
          <rPr>
            <b/>
            <sz val="8"/>
            <rFont val="Tahoma"/>
            <family val="2"/>
          </rPr>
          <t>kg CO₂e per unit</t>
        </r>
      </text>
    </comment>
    <comment ref="F46" authorId="0">
      <text>
        <r>
          <rPr>
            <b/>
            <sz val="8"/>
            <rFont val="Tahoma"/>
            <family val="2"/>
          </rPr>
          <t>kg CO₂e of CO₂ per unit</t>
        </r>
      </text>
    </comment>
    <comment ref="G46" authorId="0">
      <text>
        <r>
          <rPr>
            <b/>
            <sz val="8"/>
            <rFont val="Tahoma"/>
            <family val="2"/>
          </rPr>
          <t>kg CO₂e of CH₄ per unit</t>
        </r>
      </text>
    </comment>
    <comment ref="H46" authorId="0">
      <text>
        <r>
          <rPr>
            <b/>
            <sz val="8"/>
            <rFont val="Tahoma"/>
            <family val="2"/>
          </rPr>
          <t>kg CO₂e of N₂O per unit</t>
        </r>
      </text>
    </comment>
    <comment ref="I46" authorId="0">
      <text>
        <r>
          <rPr>
            <b/>
            <sz val="8"/>
            <rFont val="Tahoma"/>
            <family val="2"/>
          </rPr>
          <t>kg CO₂e per unit</t>
        </r>
      </text>
    </comment>
    <comment ref="J46" authorId="0">
      <text>
        <r>
          <rPr>
            <b/>
            <sz val="8"/>
            <rFont val="Tahoma"/>
            <family val="2"/>
          </rPr>
          <t>kg CO₂e of CO₂ per unit</t>
        </r>
      </text>
    </comment>
    <comment ref="K46" authorId="0">
      <text>
        <r>
          <rPr>
            <b/>
            <sz val="8"/>
            <rFont val="Tahoma"/>
            <family val="2"/>
          </rPr>
          <t>kg CO₂e of CH₄ per unit</t>
        </r>
      </text>
    </comment>
    <comment ref="L46" authorId="0">
      <text>
        <r>
          <rPr>
            <b/>
            <sz val="8"/>
            <rFont val="Tahoma"/>
            <family val="2"/>
          </rPr>
          <t>kg CO₂e of N₂O per unit</t>
        </r>
      </text>
    </comment>
    <comment ref="M46" authorId="0">
      <text>
        <r>
          <rPr>
            <b/>
            <sz val="8"/>
            <rFont val="Tahoma"/>
            <family val="2"/>
          </rPr>
          <t>kg CO₂e per unit</t>
        </r>
      </text>
    </comment>
    <comment ref="N46" authorId="0">
      <text>
        <r>
          <rPr>
            <b/>
            <sz val="8"/>
            <rFont val="Tahoma"/>
            <family val="2"/>
          </rPr>
          <t>kg CO₂e of CO₂ per unit</t>
        </r>
      </text>
    </comment>
    <comment ref="O46" authorId="0">
      <text>
        <r>
          <rPr>
            <b/>
            <sz val="8"/>
            <rFont val="Tahoma"/>
            <family val="2"/>
          </rPr>
          <t>kg CO₂e of CH₄ per unit</t>
        </r>
      </text>
    </comment>
    <comment ref="P46" authorId="0">
      <text>
        <r>
          <rPr>
            <b/>
            <sz val="8"/>
            <rFont val="Tahoma"/>
            <family val="2"/>
          </rPr>
          <t>kg CO₂e of N₂O per unit</t>
        </r>
      </text>
    </comment>
    <comment ref="Q46" authorId="0">
      <text>
        <r>
          <rPr>
            <b/>
            <sz val="8"/>
            <rFont val="Tahoma"/>
            <family val="2"/>
          </rPr>
          <t>kg CO₂e per unit</t>
        </r>
      </text>
    </comment>
    <comment ref="R46" authorId="0">
      <text>
        <r>
          <rPr>
            <b/>
            <sz val="8"/>
            <rFont val="Tahoma"/>
            <family val="2"/>
          </rPr>
          <t>kg CO₂e of CO₂ per unit</t>
        </r>
      </text>
    </comment>
    <comment ref="S46" authorId="0">
      <text>
        <r>
          <rPr>
            <b/>
            <sz val="8"/>
            <rFont val="Tahoma"/>
            <family val="2"/>
          </rPr>
          <t>kg CO₂e of CH₄ per unit</t>
        </r>
      </text>
    </comment>
    <comment ref="T46" authorId="0">
      <text>
        <r>
          <rPr>
            <b/>
            <sz val="8"/>
            <rFont val="Tahoma"/>
            <family val="2"/>
          </rPr>
          <t>kg CO₂e of N₂O per unit</t>
        </r>
      </text>
    </comment>
    <comment ref="U46" authorId="0">
      <text>
        <r>
          <rPr>
            <b/>
            <sz val="8"/>
            <rFont val="Tahoma"/>
            <family val="2"/>
          </rPr>
          <t>kg CO₂e per unit</t>
        </r>
      </text>
    </comment>
    <comment ref="V46" authorId="0">
      <text>
        <r>
          <rPr>
            <b/>
            <sz val="8"/>
            <rFont val="Tahoma"/>
            <family val="2"/>
          </rPr>
          <t>kg CO₂e of CO₂ per unit</t>
        </r>
      </text>
    </comment>
    <comment ref="W46" authorId="0">
      <text>
        <r>
          <rPr>
            <b/>
            <sz val="8"/>
            <rFont val="Tahoma"/>
            <family val="2"/>
          </rPr>
          <t>kg CO₂e of CH₄ per unit</t>
        </r>
      </text>
    </comment>
    <comment ref="X46" authorId="0">
      <text>
        <r>
          <rPr>
            <b/>
            <sz val="8"/>
            <rFont val="Tahoma"/>
            <family val="2"/>
          </rPr>
          <t>kg CO₂e of N₂O per unit</t>
        </r>
      </text>
    </comment>
    <comment ref="Y46" authorId="0">
      <text>
        <r>
          <rPr>
            <b/>
            <sz val="8"/>
            <rFont val="Tahoma"/>
            <family val="2"/>
          </rPr>
          <t>kg CO₂e per unit</t>
        </r>
      </text>
    </comment>
    <comment ref="Z46" authorId="0">
      <text>
        <r>
          <rPr>
            <b/>
            <sz val="8"/>
            <rFont val="Tahoma"/>
            <family val="2"/>
          </rPr>
          <t>kg CO₂e of CO₂ per unit</t>
        </r>
      </text>
    </comment>
    <comment ref="AA46" authorId="0">
      <text>
        <r>
          <rPr>
            <b/>
            <sz val="8"/>
            <rFont val="Tahoma"/>
            <family val="2"/>
          </rPr>
          <t>kg CO₂e of CH₄ per unit</t>
        </r>
      </text>
    </comment>
    <comment ref="AB46" authorId="0">
      <text>
        <r>
          <rPr>
            <b/>
            <sz val="8"/>
            <rFont val="Tahoma"/>
            <family val="2"/>
          </rPr>
          <t>kg CO₂e of N₂O per unit</t>
        </r>
      </text>
    </comment>
    <comment ref="AC46" authorId="0">
      <text>
        <r>
          <rPr>
            <b/>
            <sz val="8"/>
            <rFont val="Tahoma"/>
            <family val="2"/>
          </rPr>
          <t>kg CO₂e per unit</t>
        </r>
      </text>
    </comment>
    <comment ref="AD46" authorId="0">
      <text>
        <r>
          <rPr>
            <b/>
            <sz val="8"/>
            <rFont val="Tahoma"/>
            <family val="2"/>
          </rPr>
          <t>kg CO₂e of CO₂ per unit</t>
        </r>
      </text>
    </comment>
    <comment ref="AE46" authorId="0">
      <text>
        <r>
          <rPr>
            <b/>
            <sz val="8"/>
            <rFont val="Tahoma"/>
            <family val="2"/>
          </rPr>
          <t>kg CO₂e of CH₄ per unit</t>
        </r>
      </text>
    </comment>
    <comment ref="AF46" authorId="0">
      <text>
        <r>
          <rPr>
            <b/>
            <sz val="8"/>
            <rFont val="Tahoma"/>
            <family val="2"/>
          </rPr>
          <t>kg CO₂e of N₂O per unit</t>
        </r>
      </text>
    </comment>
    <comment ref="AG46" authorId="0">
      <text>
        <r>
          <rPr>
            <b/>
            <sz val="8"/>
            <rFont val="Tahoma"/>
            <family val="2"/>
          </rPr>
          <t>kg CO₂e per unit</t>
        </r>
      </text>
    </comment>
    <comment ref="AH46" authorId="0">
      <text>
        <r>
          <rPr>
            <b/>
            <sz val="8"/>
            <rFont val="Tahoma"/>
            <family val="2"/>
          </rPr>
          <t>kg CO₂e of CO₂ per unit</t>
        </r>
      </text>
    </comment>
    <comment ref="AI46" authorId="0">
      <text>
        <r>
          <rPr>
            <b/>
            <sz val="8"/>
            <rFont val="Tahoma"/>
            <family val="2"/>
          </rPr>
          <t>kg CO₂e of CH₄ per unit</t>
        </r>
      </text>
    </comment>
    <comment ref="AJ46" authorId="0">
      <text>
        <r>
          <rPr>
            <b/>
            <sz val="8"/>
            <rFont val="Tahoma"/>
            <family val="2"/>
          </rPr>
          <t>kg CO₂e of N₂O per unit</t>
        </r>
      </text>
    </comment>
    <comment ref="C47" authorId="0">
      <text>
        <r>
          <rPr>
            <b/>
            <sz val="8"/>
            <rFont val="Tahoma"/>
            <family val="2"/>
          </rPr>
          <t>Petrol/LPG/CNG - up to a 1.4-litre engine
Diesel - up to a 1.7-litre engine
Others - vehicles models of a smilar size (i.e. market segment A or B)</t>
        </r>
      </text>
    </comment>
    <comment ref="C49" authorId="0">
      <text>
        <r>
          <rPr>
            <b/>
            <sz val="8"/>
            <rFont val="Tahoma"/>
            <family val="2"/>
          </rPr>
          <t>Petrol/LPG/CNG - from 1.4-litre to 2.0-litre engine
Diesel - from 1.7-litre to 2.0-litre engine
Others - vehicles models of a smilar size (i.e. generally market segment C)</t>
        </r>
      </text>
    </comment>
    <comment ref="C51" authorId="0">
      <text>
        <r>
          <rPr>
            <b/>
            <sz val="8"/>
            <rFont val="Tahoma"/>
            <family val="2"/>
          </rPr>
          <t>Petrol/LPG/CNG - 2.0-litre engine +
Diesel - 2.0-litre engine +
Others - vehicles models of a smilar size (i.e. generally market segment D and above)</t>
        </r>
      </text>
    </comment>
    <comment ref="C53" authorId="0">
      <text>
        <r>
          <rPr>
            <b/>
            <sz val="8"/>
            <rFont val="Tahoma"/>
            <family val="2"/>
          </rPr>
          <t>Unknown engine size.</t>
        </r>
      </text>
    </comment>
    <comment ref="E58" authorId="0">
      <text>
        <r>
          <rPr>
            <b/>
            <sz val="8"/>
            <rFont val="Tahoma"/>
            <family val="2"/>
          </rPr>
          <t>kg CO₂e per unit</t>
        </r>
      </text>
    </comment>
    <comment ref="F58" authorId="0">
      <text>
        <r>
          <rPr>
            <b/>
            <sz val="8"/>
            <rFont val="Tahoma"/>
            <family val="2"/>
          </rPr>
          <t>kg CO₂e of CO₂ per unit</t>
        </r>
      </text>
    </comment>
    <comment ref="G58" authorId="0">
      <text>
        <r>
          <rPr>
            <b/>
            <sz val="8"/>
            <rFont val="Tahoma"/>
            <family val="2"/>
          </rPr>
          <t>kg CO₂e of CH₄ per unit</t>
        </r>
      </text>
    </comment>
    <comment ref="H58" authorId="0">
      <text>
        <r>
          <rPr>
            <b/>
            <sz val="8"/>
            <rFont val="Tahoma"/>
            <family val="2"/>
          </rPr>
          <t>kg CO₂e of N₂O per unit</t>
        </r>
      </text>
    </comment>
    <comment ref="E70" authorId="0">
      <text>
        <r>
          <rPr>
            <b/>
            <sz val="8"/>
            <rFont val="Tahoma"/>
            <family val="2"/>
          </rPr>
          <t>kg CO₂e per unit</t>
        </r>
      </text>
    </comment>
    <comment ref="F70" authorId="0">
      <text>
        <r>
          <rPr>
            <b/>
            <sz val="8"/>
            <rFont val="Tahoma"/>
            <family val="2"/>
          </rPr>
          <t>kg CO₂e of CO₂ per unit</t>
        </r>
      </text>
    </comment>
    <comment ref="G70" authorId="0">
      <text>
        <r>
          <rPr>
            <b/>
            <sz val="8"/>
            <rFont val="Tahoma"/>
            <family val="2"/>
          </rPr>
          <t>kg CO₂e of CH₄ per unit</t>
        </r>
      </text>
    </comment>
    <comment ref="H70" authorId="0">
      <text>
        <r>
          <rPr>
            <b/>
            <sz val="8"/>
            <rFont val="Tahoma"/>
            <family val="2"/>
          </rPr>
          <t>kg CO₂e of N₂O per unit</t>
        </r>
      </text>
    </comment>
    <comment ref="D71" authorId="0">
      <text>
        <r>
          <rPr>
            <b/>
            <sz val="8"/>
            <rFont val="Tahoma"/>
            <family val="2"/>
          </rPr>
          <t>The distance travelled by individual passengers a transport mode</t>
        </r>
      </text>
    </comment>
    <comment ref="D73" authorId="0">
      <text>
        <r>
          <rPr>
            <b/>
            <sz val="8"/>
            <rFont val="Tahoma"/>
            <family val="2"/>
          </rPr>
          <t>The distance travelled by individual passengers a transport mode</t>
        </r>
      </text>
    </comment>
    <comment ref="E78" authorId="0">
      <text>
        <r>
          <rPr>
            <b/>
            <sz val="8"/>
            <rFont val="Tahoma"/>
            <family val="2"/>
          </rPr>
          <t>kg CO₂e per unit</t>
        </r>
      </text>
    </comment>
    <comment ref="F78" authorId="0">
      <text>
        <r>
          <rPr>
            <b/>
            <sz val="8"/>
            <rFont val="Tahoma"/>
            <family val="2"/>
          </rPr>
          <t>kg CO₂e of CO₂ per unit</t>
        </r>
      </text>
    </comment>
    <comment ref="G78" authorId="0">
      <text>
        <r>
          <rPr>
            <b/>
            <sz val="8"/>
            <rFont val="Tahoma"/>
            <family val="2"/>
          </rPr>
          <t>kg CO₂e of CH₄ per unit</t>
        </r>
      </text>
    </comment>
    <comment ref="H78" authorId="0">
      <text>
        <r>
          <rPr>
            <b/>
            <sz val="8"/>
            <rFont val="Tahoma"/>
            <family val="2"/>
          </rPr>
          <t>kg CO₂e of N₂O per unit</t>
        </r>
      </text>
    </comment>
    <comment ref="D79" authorId="0">
      <text>
        <r>
          <rPr>
            <b/>
            <sz val="8"/>
            <rFont val="Tahoma"/>
            <family val="2"/>
          </rPr>
          <t>The distance travelled by individual passengers a transport mode</t>
        </r>
      </text>
    </comment>
    <comment ref="D80" authorId="0">
      <text>
        <r>
          <rPr>
            <b/>
            <sz val="8"/>
            <rFont val="Tahoma"/>
            <family val="2"/>
          </rPr>
          <t>The distance travelled by individual passengers a transport mode</t>
        </r>
      </text>
    </comment>
    <comment ref="D81" authorId="0">
      <text>
        <r>
          <rPr>
            <b/>
            <sz val="8"/>
            <rFont val="Tahoma"/>
            <family val="2"/>
          </rPr>
          <t>The distance travelled by individual passengers a transport mode</t>
        </r>
      </text>
    </comment>
    <comment ref="D82" authorId="0">
      <text>
        <r>
          <rPr>
            <b/>
            <sz val="8"/>
            <rFont val="Tahoma"/>
            <family val="2"/>
          </rPr>
          <t>The distance travelled by individual passengers a transport mode</t>
        </r>
      </text>
    </comment>
    <comment ref="E86" authorId="0">
      <text>
        <r>
          <rPr>
            <b/>
            <sz val="8"/>
            <rFont val="Tahoma"/>
            <family val="2"/>
          </rPr>
          <t>kg CO₂e per unit</t>
        </r>
      </text>
    </comment>
    <comment ref="F86" authorId="0">
      <text>
        <r>
          <rPr>
            <b/>
            <sz val="8"/>
            <rFont val="Tahoma"/>
            <family val="2"/>
          </rPr>
          <t>kg CO₂e of CO₂ per unit</t>
        </r>
      </text>
    </comment>
    <comment ref="G86" authorId="0">
      <text>
        <r>
          <rPr>
            <b/>
            <sz val="8"/>
            <rFont val="Tahoma"/>
            <family val="2"/>
          </rPr>
          <t>kg CO₂e of CH₄ per unit</t>
        </r>
      </text>
    </comment>
    <comment ref="H86" authorId="0">
      <text>
        <r>
          <rPr>
            <b/>
            <sz val="8"/>
            <rFont val="Tahoma"/>
            <family val="2"/>
          </rPr>
          <t>kg CO₂e of N₂O per unit</t>
        </r>
      </text>
    </comment>
    <comment ref="D87" authorId="0">
      <text>
        <r>
          <rPr>
            <b/>
            <sz val="8"/>
            <rFont val="Tahoma"/>
            <family val="2"/>
          </rPr>
          <t>The distance travelled by individual passengers a transport mode</t>
        </r>
      </text>
    </comment>
    <comment ref="D88" authorId="0">
      <text>
        <r>
          <rPr>
            <b/>
            <sz val="8"/>
            <rFont val="Tahoma"/>
            <family val="2"/>
          </rPr>
          <t>The distance travelled by individual passengers a transport mode</t>
        </r>
      </text>
    </comment>
    <comment ref="D89" authorId="0">
      <text>
        <r>
          <rPr>
            <b/>
            <sz val="8"/>
            <rFont val="Tahoma"/>
            <family val="2"/>
          </rPr>
          <t>The distance travelled by individual passengers a transport mode</t>
        </r>
      </text>
    </comment>
    <comment ref="D90" authorId="0">
      <text>
        <r>
          <rPr>
            <b/>
            <sz val="8"/>
            <rFont val="Tahoma"/>
            <family val="2"/>
          </rPr>
          <t>The distance travelled by individual passengers a transport mode</t>
        </r>
      </text>
    </comment>
  </commentList>
</comments>
</file>

<file path=xl/comments29.xml><?xml version="1.0" encoding="utf-8"?>
<comments xmlns="http://schemas.openxmlformats.org/spreadsheetml/2006/main">
  <authors>
    <author/>
  </authors>
  <commentList>
    <comment ref="F18" authorId="0">
      <text>
        <r>
          <rPr>
            <b/>
            <sz val="8"/>
            <rFont val="Tahoma"/>
            <family val="2"/>
          </rPr>
          <t>Including the influence of non carbon dioxide (CO₂) climate change effects of aviation (such as water vapour, contrails and oxides of nitrogen NOx).</t>
        </r>
      </text>
    </comment>
    <comment ref="G18" authorId="0">
      <text>
        <r>
          <rPr>
            <b/>
            <sz val="8"/>
            <rFont val="Tahoma"/>
            <family val="2"/>
          </rPr>
          <t>Excluding the influence of non carbon dioxide (CO₂) climate change effects of aviation (such as water vapour, contrails and oxides of nitrogen NOx).</t>
        </r>
      </text>
    </comment>
    <comment ref="F19" authorId="0">
      <text>
        <r>
          <rPr>
            <b/>
            <sz val="8"/>
            <rFont val="Tahoma"/>
            <family val="2"/>
          </rPr>
          <t>kg CO₂e per unit</t>
        </r>
      </text>
    </comment>
    <comment ref="G19" authorId="0">
      <text>
        <r>
          <rPr>
            <b/>
            <sz val="8"/>
            <rFont val="Tahoma"/>
            <family val="2"/>
          </rPr>
          <t>kg CO₂e per unit</t>
        </r>
      </text>
    </comment>
    <comment ref="C20" authorId="0">
      <text>
        <r>
          <rPr>
            <b/>
            <sz val="8"/>
            <rFont val="Tahoma"/>
            <family val="2"/>
          </rPr>
          <t>Domestic flights are between UK airports.</t>
        </r>
      </text>
    </comment>
    <comment ref="E20" authorId="0">
      <text>
        <r>
          <rPr>
            <b/>
            <sz val="8"/>
            <rFont val="Tahoma"/>
            <family val="2"/>
          </rPr>
          <t>The distance travelled by individual passengers per transport mode</t>
        </r>
      </text>
    </comment>
    <comment ref="C21" authorId="0">
      <text>
        <r>
          <rPr>
            <b/>
            <sz val="8"/>
            <rFont val="Tahoma"/>
            <family val="2"/>
          </rPr>
          <t>International flights to/from the UK, typically to Europe (up to 3700km distance).</t>
        </r>
      </text>
    </comment>
    <comment ref="E21" authorId="0">
      <text>
        <r>
          <rPr>
            <b/>
            <sz val="8"/>
            <rFont val="Tahoma"/>
            <family val="2"/>
          </rPr>
          <t>The distance travelled by individual passengers per transport mode</t>
        </r>
      </text>
    </comment>
    <comment ref="E22" authorId="0">
      <text>
        <r>
          <rPr>
            <b/>
            <sz val="8"/>
            <rFont val="Tahoma"/>
            <family val="2"/>
          </rPr>
          <t>The distance travelled by individual passengers per transport mode</t>
        </r>
      </text>
    </comment>
    <comment ref="E23" authorId="0">
      <text>
        <r>
          <rPr>
            <b/>
            <sz val="8"/>
            <rFont val="Tahoma"/>
            <family val="2"/>
          </rPr>
          <t>The distance travelled by individual passengers per transport mode</t>
        </r>
      </text>
    </comment>
    <comment ref="C24" authorId="0">
      <text>
        <r>
          <rPr>
            <b/>
            <sz val="8"/>
            <rFont val="Tahoma"/>
            <family val="2"/>
          </rPr>
          <t>Long haul international flights to/from the UK, typically to non-European destinations (over 3700km distance).</t>
        </r>
      </text>
    </comment>
    <comment ref="E24" authorId="0">
      <text>
        <r>
          <rPr>
            <b/>
            <sz val="8"/>
            <rFont val="Tahoma"/>
            <family val="2"/>
          </rPr>
          <t>The distance travelled by individual passengers per transport mode</t>
        </r>
      </text>
    </comment>
    <comment ref="E25" authorId="0">
      <text>
        <r>
          <rPr>
            <b/>
            <sz val="8"/>
            <rFont val="Tahoma"/>
            <family val="2"/>
          </rPr>
          <t>The distance travelled by individual passengers per transport mode</t>
        </r>
      </text>
    </comment>
    <comment ref="E26" authorId="0">
      <text>
        <r>
          <rPr>
            <b/>
            <sz val="8"/>
            <rFont val="Tahoma"/>
            <family val="2"/>
          </rPr>
          <t>The distance travelled by individual passengers per transport mode</t>
        </r>
      </text>
    </comment>
    <comment ref="E27" authorId="0">
      <text>
        <r>
          <rPr>
            <b/>
            <sz val="8"/>
            <rFont val="Tahoma"/>
            <family val="2"/>
          </rPr>
          <t>The distance travelled by individual passengers per transport mode</t>
        </r>
      </text>
    </comment>
    <comment ref="E28" authorId="0">
      <text>
        <r>
          <rPr>
            <b/>
            <sz val="8"/>
            <rFont val="Tahoma"/>
            <family val="2"/>
          </rPr>
          <t>The distance travelled by individual passengers per transport mode</t>
        </r>
      </text>
    </comment>
    <comment ref="C29" authorId="0">
      <text>
        <r>
          <rPr>
            <b/>
            <sz val="8"/>
            <rFont val="Tahoma"/>
            <family val="2"/>
          </rPr>
          <t>International flights to/from non-UK countries.</t>
        </r>
      </text>
    </comment>
    <comment ref="E29" authorId="0">
      <text>
        <r>
          <rPr>
            <b/>
            <sz val="8"/>
            <rFont val="Tahoma"/>
            <family val="2"/>
          </rPr>
          <t>The distance travelled by individual passengers per transport mode</t>
        </r>
      </text>
    </comment>
    <comment ref="E30" authorId="0">
      <text>
        <r>
          <rPr>
            <b/>
            <sz val="8"/>
            <rFont val="Tahoma"/>
            <family val="2"/>
          </rPr>
          <t>The distance travelled by individual passengers per transport mode</t>
        </r>
      </text>
    </comment>
    <comment ref="E31" authorId="0">
      <text>
        <r>
          <rPr>
            <b/>
            <sz val="8"/>
            <rFont val="Tahoma"/>
            <family val="2"/>
          </rPr>
          <t>The distance travelled by individual passengers per transport mode</t>
        </r>
      </text>
    </comment>
    <comment ref="E32" authorId="0">
      <text>
        <r>
          <rPr>
            <b/>
            <sz val="8"/>
            <rFont val="Tahoma"/>
            <family val="2"/>
          </rPr>
          <t>The distance travelled by individual passengers per transport mode</t>
        </r>
      </text>
    </comment>
    <comment ref="E33" authorId="0">
      <text>
        <r>
          <rPr>
            <b/>
            <sz val="8"/>
            <rFont val="Tahoma"/>
            <family val="2"/>
          </rPr>
          <t>The distance travelled by individual passengers per transport mode</t>
        </r>
      </text>
    </comment>
  </commentList>
</comments>
</file>

<file path=xl/comments3.xml><?xml version="1.0" encoding="utf-8"?>
<comments xmlns="http://schemas.openxmlformats.org/spreadsheetml/2006/main">
  <authors>
    <author>Nick Banks</author>
  </authors>
  <commentList>
    <comment ref="E81" authorId="0">
      <text>
        <r>
          <rPr>
            <b/>
            <sz val="9"/>
            <color indexed="81"/>
            <rFont val="Tahoma"/>
            <family val="2"/>
          </rPr>
          <t>Nick Banks:</t>
        </r>
        <r>
          <rPr>
            <sz val="9"/>
            <color indexed="81"/>
            <rFont val="Tahoma"/>
            <family val="2"/>
          </rPr>
          <t xml:space="preserve">
short idle mode - ie everything up amd running and screen on</t>
        </r>
      </text>
    </comment>
  </commentList>
</comments>
</file>

<file path=xl/comments30.xml><?xml version="1.0" encoding="utf-8"?>
<comments xmlns="http://schemas.openxmlformats.org/spreadsheetml/2006/main">
  <authors>
    <author>Nick</author>
    <author>Nick Banks</author>
  </authors>
  <commentList>
    <comment ref="K7" authorId="0">
      <text>
        <r>
          <rPr>
            <b/>
            <sz val="8"/>
            <color indexed="81"/>
            <rFont val="Tahoma"/>
            <family val="2"/>
          </rPr>
          <t>Nick:</t>
        </r>
        <r>
          <rPr>
            <sz val="8"/>
            <color indexed="81"/>
            <rFont val="Tahoma"/>
            <family val="2"/>
          </rPr>
          <t xml:space="preserve">
from http://www.engineeringtoolbox.com/thermal-conductivity-d_429.html
</t>
        </r>
      </text>
    </comment>
    <comment ref="H14" authorId="0">
      <text>
        <r>
          <rPr>
            <b/>
            <sz val="8"/>
            <color indexed="81"/>
            <rFont val="Tahoma"/>
            <family val="2"/>
          </rPr>
          <t>Nick:</t>
        </r>
        <r>
          <rPr>
            <sz val="8"/>
            <color indexed="81"/>
            <rFont val="Tahoma"/>
            <family val="2"/>
          </rPr>
          <t xml:space="preserve">
from http://www.engineeringtoolbox.com/thermal-conductivity-d_429.html</t>
        </r>
      </text>
    </comment>
    <comment ref="H18" authorId="0">
      <text>
        <r>
          <rPr>
            <b/>
            <sz val="8"/>
            <color indexed="81"/>
            <rFont val="Tahoma"/>
            <family val="2"/>
          </rPr>
          <t>Nick:</t>
        </r>
        <r>
          <rPr>
            <sz val="8"/>
            <color indexed="81"/>
            <rFont val="Tahoma"/>
            <family val="2"/>
          </rPr>
          <t xml:space="preserve">
http://www.foamseal.co.uk/
</t>
        </r>
      </text>
    </comment>
    <comment ref="C32" authorId="1">
      <text>
        <r>
          <rPr>
            <sz val="8"/>
            <color indexed="81"/>
            <rFont val="Tahoma"/>
            <family val="2"/>
          </rPr>
          <t xml:space="preserve">assume 85%
</t>
        </r>
      </text>
    </comment>
    <comment ref="B70" authorId="1">
      <text>
        <r>
          <rPr>
            <b/>
            <sz val="8"/>
            <color indexed="81"/>
            <rFont val="Tahoma"/>
            <family val="2"/>
          </rPr>
          <t>Nick Banks:</t>
        </r>
        <r>
          <rPr>
            <sz val="8"/>
            <color indexed="81"/>
            <rFont val="Tahoma"/>
            <family val="2"/>
          </rPr>
          <t xml:space="preserve">
quotes from futures green ltd </t>
        </r>
      </text>
    </comment>
    <comment ref="G97" authorId="0">
      <text>
        <r>
          <rPr>
            <b/>
            <sz val="8"/>
            <color indexed="81"/>
            <rFont val="Tahoma"/>
            <family val="2"/>
          </rPr>
          <t>Nick:</t>
        </r>
        <r>
          <rPr>
            <sz val="8"/>
            <color indexed="81"/>
            <rFont val="Tahoma"/>
            <family val="2"/>
          </rPr>
          <t xml:space="preserve">
assume 40% of materials cost is install cost as per conversation with insulation guy</t>
        </r>
      </text>
    </comment>
    <comment ref="G98" authorId="0">
      <text>
        <r>
          <rPr>
            <b/>
            <sz val="8"/>
            <color indexed="81"/>
            <rFont val="Tahoma"/>
            <family val="2"/>
          </rPr>
          <t>Nick:</t>
        </r>
        <r>
          <rPr>
            <sz val="8"/>
            <color indexed="81"/>
            <rFont val="Tahoma"/>
            <family val="2"/>
          </rPr>
          <t xml:space="preserve">
assume same installation cost as for 100mm</t>
        </r>
      </text>
    </comment>
  </commentList>
</comments>
</file>

<file path=xl/comments31.xml><?xml version="1.0" encoding="utf-8"?>
<comments xmlns="http://schemas.openxmlformats.org/spreadsheetml/2006/main">
  <authors>
    <author>Nick Banks</author>
  </authors>
  <commentList>
    <comment ref="B4" authorId="0">
      <text>
        <r>
          <rPr>
            <b/>
            <sz val="8"/>
            <color indexed="81"/>
            <rFont val="Tahoma"/>
            <family val="2"/>
          </rPr>
          <t>Nick Banks:</t>
        </r>
        <r>
          <rPr>
            <sz val="8"/>
            <color indexed="81"/>
            <rFont val="Tahoma"/>
            <family val="2"/>
          </rPr>
          <t xml:space="preserve">
see ECG078</t>
        </r>
      </text>
    </comment>
  </commentList>
</comments>
</file>

<file path=xl/comments4.xml><?xml version="1.0" encoding="utf-8"?>
<comments xmlns="http://schemas.openxmlformats.org/spreadsheetml/2006/main">
  <authors>
    <author>Nick Banks</author>
  </authors>
  <commentList>
    <comment ref="B28" authorId="0">
      <text>
        <r>
          <rPr>
            <b/>
            <sz val="9"/>
            <color indexed="81"/>
            <rFont val="Tahoma"/>
            <family val="2"/>
          </rPr>
          <t>Nick Banks:</t>
        </r>
        <r>
          <rPr>
            <sz val="9"/>
            <color indexed="81"/>
            <rFont val="Tahoma"/>
            <family val="2"/>
          </rPr>
          <t xml:space="preserve">
write hours of use</t>
        </r>
      </text>
    </comment>
  </commentList>
</comments>
</file>

<file path=xl/comments5.xml><?xml version="1.0" encoding="utf-8"?>
<comments xmlns="http://schemas.openxmlformats.org/spreadsheetml/2006/main">
  <authors>
    <author>Nick Banks</author>
  </authors>
  <commentList>
    <comment ref="E26" authorId="0">
      <text>
        <r>
          <rPr>
            <b/>
            <sz val="8"/>
            <color indexed="81"/>
            <rFont val="Tahoma"/>
            <family val="2"/>
          </rPr>
          <t>Nick Banks:</t>
        </r>
        <r>
          <rPr>
            <sz val="8"/>
            <color indexed="81"/>
            <rFont val="Tahoma"/>
            <family val="2"/>
          </rPr>
          <t xml:space="preserve">
have aerated taps therfore half usual amount</t>
        </r>
      </text>
    </comment>
    <comment ref="E29" authorId="0">
      <text>
        <r>
          <rPr>
            <b/>
            <sz val="8"/>
            <color indexed="81"/>
            <rFont val="Tahoma"/>
            <family val="2"/>
          </rPr>
          <t>Nick Banks:</t>
        </r>
        <r>
          <rPr>
            <sz val="8"/>
            <color indexed="81"/>
            <rFont val="Tahoma"/>
            <family val="2"/>
          </rPr>
          <t xml:space="preserve">
source - market transformation program bnw16</t>
        </r>
      </text>
    </comment>
    <comment ref="G29" authorId="0">
      <text>
        <r>
          <rPr>
            <b/>
            <sz val="8"/>
            <color indexed="81"/>
            <rFont val="Tahoma"/>
            <family val="2"/>
          </rPr>
          <t>Nick Banks:</t>
        </r>
        <r>
          <rPr>
            <sz val="8"/>
            <color indexed="81"/>
            <rFont val="Tahoma"/>
            <family val="2"/>
          </rPr>
          <t xml:space="preserve">
assume 1 use per day</t>
        </r>
      </text>
    </comment>
    <comment ref="A33" authorId="0">
      <text>
        <r>
          <rPr>
            <b/>
            <sz val="8"/>
            <color indexed="81"/>
            <rFont val="Tahoma"/>
            <family val="2"/>
          </rPr>
          <t>Nick Banks:</t>
        </r>
        <r>
          <rPr>
            <sz val="8"/>
            <color indexed="81"/>
            <rFont val="Tahoma"/>
            <family val="2"/>
          </rPr>
          <t xml:space="preserve">
source: market transformation program</t>
        </r>
      </text>
    </comment>
  </commentList>
</comments>
</file>

<file path=xl/comments6.xml><?xml version="1.0" encoding="utf-8"?>
<comments xmlns="http://schemas.openxmlformats.org/spreadsheetml/2006/main">
  <authors>
    <author>Nick Banks</author>
  </authors>
  <commentList>
    <comment ref="C6" authorId="0">
      <text>
        <r>
          <rPr>
            <b/>
            <sz val="9"/>
            <color indexed="81"/>
            <rFont val="Tahoma"/>
            <family val="2"/>
          </rPr>
          <t>Nick Banks:</t>
        </r>
        <r>
          <rPr>
            <sz val="9"/>
            <color indexed="81"/>
            <rFont val="Tahoma"/>
            <family val="2"/>
          </rPr>
          <t xml:space="preserve">
estimated</t>
        </r>
      </text>
    </comment>
  </commentList>
</comments>
</file>

<file path=xl/comments7.xml><?xml version="1.0" encoding="utf-8"?>
<comments xmlns="http://schemas.openxmlformats.org/spreadsheetml/2006/main">
  <authors>
    <author>kevin</author>
  </authors>
  <commentList>
    <comment ref="C6" authorId="0">
      <text>
        <r>
          <rPr>
            <b/>
            <sz val="8"/>
            <color indexed="81"/>
            <rFont val="Tahoma"/>
            <family val="2"/>
          </rPr>
          <t>kevin:</t>
        </r>
        <r>
          <rPr>
            <sz val="8"/>
            <color indexed="81"/>
            <rFont val="Tahoma"/>
            <family val="2"/>
          </rPr>
          <t xml:space="preserve">
source: CTV023 5-10%  from actions after M&amp;T</t>
        </r>
      </text>
    </comment>
  </commentList>
</comments>
</file>

<file path=xl/comments8.xml><?xml version="1.0" encoding="utf-8"?>
<comments xmlns="http://schemas.openxmlformats.org/spreadsheetml/2006/main">
  <authors>
    <author>Nick Banks</author>
  </authors>
  <commentList>
    <comment ref="H5" authorId="0">
      <text>
        <r>
          <rPr>
            <b/>
            <sz val="9"/>
            <color indexed="81"/>
            <rFont val="Tahoma"/>
            <charset val="1"/>
          </rPr>
          <t>Nick Banks:</t>
        </r>
        <r>
          <rPr>
            <sz val="9"/>
            <color indexed="81"/>
            <rFont val="Tahoma"/>
            <charset val="1"/>
          </rPr>
          <t xml:space="preserve">
Fill in total install costs</t>
        </r>
      </text>
    </comment>
    <comment ref="H6" authorId="0">
      <text>
        <r>
          <rPr>
            <b/>
            <sz val="9"/>
            <color indexed="81"/>
            <rFont val="Tahoma"/>
            <charset val="1"/>
          </rPr>
          <t>Nick Banks:</t>
        </r>
        <r>
          <rPr>
            <sz val="9"/>
            <color indexed="81"/>
            <rFont val="Tahoma"/>
            <charset val="1"/>
          </rPr>
          <t xml:space="preserve">
Fill in total install costs</t>
        </r>
      </text>
    </comment>
  </commentList>
</comments>
</file>

<file path=xl/comments9.xml><?xml version="1.0" encoding="utf-8"?>
<comments xmlns="http://schemas.openxmlformats.org/spreadsheetml/2006/main">
  <authors>
    <author>Nick Banks</author>
  </authors>
  <commentList>
    <comment ref="C4" authorId="0">
      <text>
        <r>
          <rPr>
            <b/>
            <sz val="9"/>
            <color indexed="81"/>
            <rFont val="Tahoma"/>
            <family val="2"/>
          </rPr>
          <t>Nick Banks:</t>
        </r>
        <r>
          <rPr>
            <sz val="9"/>
            <color indexed="81"/>
            <rFont val="Tahoma"/>
            <family val="2"/>
          </rPr>
          <t xml:space="preserve">
estimate</t>
        </r>
      </text>
    </comment>
  </commentList>
</comments>
</file>

<file path=xl/sharedStrings.xml><?xml version="1.0" encoding="utf-8"?>
<sst xmlns="http://schemas.openxmlformats.org/spreadsheetml/2006/main" count="4498" uniqueCount="1899">
  <si>
    <t>kWh</t>
  </si>
  <si>
    <t>Total</t>
  </si>
  <si>
    <t>kwh</t>
  </si>
  <si>
    <t>depth</t>
  </si>
  <si>
    <t>resistance</t>
  </si>
  <si>
    <t>conductivity</t>
  </si>
  <si>
    <t>external surface</t>
  </si>
  <si>
    <t>tile</t>
  </si>
  <si>
    <t>air gap</t>
  </si>
  <si>
    <t>insulation</t>
  </si>
  <si>
    <t>lath and plaster</t>
  </si>
  <si>
    <t>suspended celing mineral fibre slab</t>
  </si>
  <si>
    <t>Internal surface</t>
  </si>
  <si>
    <t>total resistance</t>
  </si>
  <si>
    <t>Conductivity</t>
  </si>
  <si>
    <t>sheeps wool (thermafleece)</t>
  </si>
  <si>
    <t>50 mm</t>
  </si>
  <si>
    <t>100 mm</t>
  </si>
  <si>
    <t xml:space="preserve">total resistance </t>
  </si>
  <si>
    <t>rockwool</t>
  </si>
  <si>
    <t>Target resistance</t>
  </si>
  <si>
    <t>u value</t>
  </si>
  <si>
    <t>plaster - gypsum</t>
  </si>
  <si>
    <t>Resistance required</t>
  </si>
  <si>
    <t>savings (kwh)</t>
  </si>
  <si>
    <t>sprayable polyuethane foam</t>
  </si>
  <si>
    <t>costs</t>
  </si>
  <si>
    <t>Depth required (sheeps wool) m</t>
  </si>
  <si>
    <t>savings (£)</t>
  </si>
  <si>
    <t>Depth required (sheeps wool) mm</t>
  </si>
  <si>
    <t>installed costs</t>
  </si>
  <si>
    <t>Depth required (rock wool) mm</t>
  </si>
  <si>
    <t>payback</t>
  </si>
  <si>
    <t>Rockwool k value</t>
  </si>
  <si>
    <t>co2 kg</t>
  </si>
  <si>
    <t>heat loss calculation</t>
  </si>
  <si>
    <t>roof area</t>
  </si>
  <si>
    <t>£ value</t>
  </si>
  <si>
    <t>CO2</t>
  </si>
  <si>
    <t>savings</t>
  </si>
  <si>
    <t>Rockwool</t>
  </si>
  <si>
    <t>metres per pack</t>
  </si>
  <si>
    <t>cost per pack</t>
  </si>
  <si>
    <t>Costs</t>
  </si>
  <si>
    <t>per square metre incl.vat</t>
  </si>
  <si>
    <t>cost per square metre material alone</t>
  </si>
  <si>
    <t>installtion cost per metre squared (£)</t>
  </si>
  <si>
    <t>for the site (£)</t>
  </si>
  <si>
    <t>150 mm Sheepswool installed</t>
  </si>
  <si>
    <t>150 mm Rockwool installed</t>
  </si>
  <si>
    <t>thermafleece</t>
  </si>
  <si>
    <t>170 mm Fibreglass installed</t>
  </si>
  <si>
    <t>Installed cost</t>
  </si>
  <si>
    <t>payback (years)</t>
  </si>
  <si>
    <t>sheepswool</t>
  </si>
  <si>
    <t>fibreglass</t>
  </si>
  <si>
    <t>Sheeps wool resistance</t>
  </si>
  <si>
    <t>Thickness in mm</t>
  </si>
  <si>
    <t>Thermal</t>
  </si>
  <si>
    <t>(tolerance +/- 5mm)</t>
  </si>
  <si>
    <t>Resistance</t>
  </si>
  <si>
    <t>150 (2 x 75mm) or (1x100mm +1x 50mm)</t>
  </si>
  <si>
    <t>200 (2 x 100mm)</t>
  </si>
  <si>
    <t>250 (2 x 100mm + 1x 50mm)</t>
  </si>
  <si>
    <t>Glazing calculations</t>
  </si>
  <si>
    <t>U</t>
  </si>
  <si>
    <t>Heat loss</t>
  </si>
  <si>
    <t>Inc boiler efficiency</t>
  </si>
  <si>
    <t>Single glazing</t>
  </si>
  <si>
    <t>Double glazing</t>
  </si>
  <si>
    <t>Savings</t>
  </si>
  <si>
    <t>Dolphin block calcs</t>
  </si>
  <si>
    <t>value (£)</t>
  </si>
  <si>
    <t>co2 savings</t>
  </si>
  <si>
    <t>installed cost</t>
  </si>
  <si>
    <t>current heat loss with 70 mm insulation</t>
  </si>
  <si>
    <t>with 100 mm additional insulation</t>
  </si>
  <si>
    <t>with 200 mm additional insulation</t>
  </si>
  <si>
    <t>library roof calcs</t>
  </si>
  <si>
    <t>value</t>
  </si>
  <si>
    <t>current heat loss with 200 mm insulation</t>
  </si>
  <si>
    <t>with additional 65 mm insulation</t>
  </si>
  <si>
    <t>Green roof savings</t>
  </si>
  <si>
    <t xml:space="preserve">German figure for savings (2 litres of fuel oil per m2) </t>
  </si>
  <si>
    <t>Value</t>
  </si>
  <si>
    <t>ballast</t>
  </si>
  <si>
    <t>single</t>
  </si>
  <si>
    <t>double</t>
  </si>
  <si>
    <t>standard</t>
  </si>
  <si>
    <t>electronic</t>
  </si>
  <si>
    <t>quadruple</t>
  </si>
  <si>
    <t>grid electricity</t>
  </si>
  <si>
    <t xml:space="preserve">total gas use </t>
  </si>
  <si>
    <t>total electrcity use</t>
  </si>
  <si>
    <t>CO2 (kg)</t>
  </si>
  <si>
    <t>addition of rockwool</t>
  </si>
  <si>
    <t>2d</t>
  </si>
  <si>
    <t>brick</t>
  </si>
  <si>
    <t>render</t>
  </si>
  <si>
    <t>U value calculation existing wall</t>
  </si>
  <si>
    <t>U value calculation insulated wall</t>
  </si>
  <si>
    <t>air gap (10mm)</t>
  </si>
  <si>
    <t>40 mm blown polyurethane insulation</t>
  </si>
  <si>
    <t>plaster</t>
  </si>
  <si>
    <t>Insulated wall U Value</t>
  </si>
  <si>
    <t>U value existing</t>
  </si>
  <si>
    <t>Total resistance existing</t>
  </si>
  <si>
    <t>Formula from website</t>
  </si>
  <si>
    <t>Heat loss rate</t>
  </si>
  <si>
    <t>sodium vapour</t>
  </si>
  <si>
    <t>Wall calculations</t>
  </si>
  <si>
    <t>degree days south east 20 year average</t>
  </si>
  <si>
    <t>average heat loss (watthours)</t>
  </si>
  <si>
    <t>area</t>
  </si>
  <si>
    <t>incandescant (300 watt)</t>
  </si>
  <si>
    <t>Floor areas</t>
  </si>
  <si>
    <t xml:space="preserve">length </t>
  </si>
  <si>
    <t>width</t>
  </si>
  <si>
    <t>storeys</t>
  </si>
  <si>
    <t>total floor area</t>
  </si>
  <si>
    <t>kwh loss without cavity fill</t>
  </si>
  <si>
    <t>kwh loss with cavity fill</t>
  </si>
  <si>
    <t>Applicable wall area</t>
  </si>
  <si>
    <t>CWI ?</t>
  </si>
  <si>
    <t>yes</t>
  </si>
  <si>
    <t xml:space="preserve">wall area </t>
  </si>
  <si>
    <t>total wall area for CWI</t>
  </si>
  <si>
    <t>assume 35% glazing</t>
  </si>
  <si>
    <t>TOTALS</t>
  </si>
  <si>
    <t>Boiler efficiency</t>
  </si>
  <si>
    <t>Capital cost</t>
  </si>
  <si>
    <t>zone</t>
  </si>
  <si>
    <t>roof</t>
  </si>
  <si>
    <t>Kwh per annum</t>
  </si>
  <si>
    <t>Base energy cons kWh</t>
  </si>
  <si>
    <t>Degree Day Correction</t>
  </si>
  <si>
    <t>Cost savings</t>
  </si>
  <si>
    <t>CO2 savings</t>
  </si>
  <si>
    <t>% saving</t>
  </si>
  <si>
    <t>kWh saving</t>
  </si>
  <si>
    <t>Totals</t>
  </si>
  <si>
    <t>Fuel conversion factors</t>
  </si>
  <si>
    <t>Implement M&amp;T regime</t>
  </si>
  <si>
    <t>Existing roof heat loss kW</t>
  </si>
  <si>
    <t>Improved roof heat loss kW</t>
  </si>
  <si>
    <t>days</t>
  </si>
  <si>
    <t>Existing wall heat loss kW</t>
  </si>
  <si>
    <t>Improved wall heat loss kW</t>
  </si>
  <si>
    <t>Assumptions</t>
  </si>
  <si>
    <t>Lighting on (weeks)</t>
  </si>
  <si>
    <t>Lighting on (hrs per annum)</t>
  </si>
  <si>
    <t>Payback</t>
  </si>
  <si>
    <t>2" T8 quadruple, electronic</t>
  </si>
  <si>
    <t>2" T8 quadruple, switch start</t>
  </si>
  <si>
    <t xml:space="preserve">4" T8 single, switch start </t>
  </si>
  <si>
    <t xml:space="preserve">5" T8 single, switch start </t>
  </si>
  <si>
    <t xml:space="preserve">5" T8 double, switch start </t>
  </si>
  <si>
    <t xml:space="preserve">5" T8 single, electronic </t>
  </si>
  <si>
    <t>5" T8 double, electronic</t>
  </si>
  <si>
    <t xml:space="preserve">5" T5 double, electronic </t>
  </si>
  <si>
    <t>6" T8 single, switch start</t>
  </si>
  <si>
    <t xml:space="preserve">6" T8 double, switch start </t>
  </si>
  <si>
    <t xml:space="preserve">6" T8 quadruple, switch start </t>
  </si>
  <si>
    <t xml:space="preserve">6" T8 single, electronic </t>
  </si>
  <si>
    <t xml:space="preserve">6" T8 double, electronic </t>
  </si>
  <si>
    <t xml:space="preserve">6" T12 single, switch start </t>
  </si>
  <si>
    <t xml:space="preserve">8 " T12 double, switch start </t>
  </si>
  <si>
    <t>Carry out remedial draughtstripping around all windows, doors and service points</t>
  </si>
  <si>
    <t>kWpeak</t>
  </si>
  <si>
    <t>Storey height</t>
  </si>
  <si>
    <t xml:space="preserve">Gas fired CHP </t>
  </si>
  <si>
    <t>Model</t>
  </si>
  <si>
    <t>Electrical output</t>
  </si>
  <si>
    <t>Thermal output</t>
  </si>
  <si>
    <t>CHP fuel input</t>
  </si>
  <si>
    <t>SAVINGS</t>
  </si>
  <si>
    <t>Heat utilisation</t>
  </si>
  <si>
    <t>Operating hours/day</t>
  </si>
  <si>
    <t>Heat supplied from CHP(kWh/yr)</t>
  </si>
  <si>
    <t>Heat supplied from Boilers (kWh/yr)</t>
  </si>
  <si>
    <t>% heat supplied by CHP</t>
  </si>
  <si>
    <t>Displaced electricity (kWh/yr)</t>
  </si>
  <si>
    <t>Displaced electricity savings (£/yr)</t>
  </si>
  <si>
    <t>% electricity supplied by CHP</t>
  </si>
  <si>
    <t>CHP gas input (kWh/yr)</t>
  </si>
  <si>
    <t>CHP gas input cost (£/yr)</t>
  </si>
  <si>
    <t>Servicing cost (£/yr)</t>
  </si>
  <si>
    <t>Total operating cost</t>
  </si>
  <si>
    <t>Capital cost (£)</t>
  </si>
  <si>
    <t>Simple payback</t>
  </si>
  <si>
    <t>EnerG model</t>
  </si>
  <si>
    <t>thermal</t>
  </si>
  <si>
    <t>elec</t>
  </si>
  <si>
    <t>4Y</t>
  </si>
  <si>
    <t>10Y</t>
  </si>
  <si>
    <t>25Y</t>
  </si>
  <si>
    <t>Operating hours/year (less 10%)</t>
  </si>
  <si>
    <t>CHP Energ 10Y</t>
  </si>
  <si>
    <t xml:space="preserve">total </t>
  </si>
  <si>
    <t>Basement</t>
  </si>
  <si>
    <t>electricity</t>
  </si>
  <si>
    <t>kWh per degree day</t>
  </si>
  <si>
    <t>kW heat loss per degree Kelvin</t>
  </si>
  <si>
    <t>heat loss per annum kWh</t>
  </si>
  <si>
    <t>insulated roof</t>
  </si>
  <si>
    <t>heat loss (kW)</t>
  </si>
  <si>
    <t>wall</t>
  </si>
  <si>
    <t>insulated wall</t>
  </si>
  <si>
    <t>existing glazing</t>
  </si>
  <si>
    <t>improved glazing</t>
  </si>
  <si>
    <t xml:space="preserve">Solid wall insulation </t>
  </si>
  <si>
    <t>Improve glazing</t>
  </si>
  <si>
    <t>CFL 18W single</t>
  </si>
  <si>
    <t>5" T12 single, switch start</t>
  </si>
  <si>
    <t>total</t>
  </si>
  <si>
    <t>6" T12 double, electronic</t>
  </si>
  <si>
    <t>Circuit wattage per luminaire</t>
  </si>
  <si>
    <t>Assume boiler efficiency</t>
  </si>
  <si>
    <t>Payback (years)</t>
  </si>
  <si>
    <t>Assumed boiler efficiency</t>
  </si>
  <si>
    <t>Assumed proportion that is wall  - subtract glazing</t>
  </si>
  <si>
    <t>Existing glazing heat loss kW</t>
  </si>
  <si>
    <t>Improved glazing heat loss kW</t>
  </si>
  <si>
    <t>Wall height</t>
  </si>
  <si>
    <t>Proportion of wall that is glazed</t>
  </si>
  <si>
    <t>Cost per m2 of double glazing installed</t>
  </si>
  <si>
    <t>Install new buildings energy management system</t>
  </si>
  <si>
    <t>Install TRVs</t>
  </si>
  <si>
    <t>Convert constant temperature heating circuits to variable temperature</t>
  </si>
  <si>
    <t xml:space="preserve"> </t>
  </si>
  <si>
    <t>Variable Speed drives to pumps in boiler rooms</t>
  </si>
  <si>
    <t>Item</t>
  </si>
  <si>
    <t>Boiler replacement</t>
  </si>
  <si>
    <t>Lighting</t>
  </si>
  <si>
    <t>Number of PCs</t>
  </si>
  <si>
    <t>PC consumption</t>
  </si>
  <si>
    <t>Total consumption</t>
  </si>
  <si>
    <t>Hours of operation</t>
  </si>
  <si>
    <t>Weeks per annum</t>
  </si>
  <si>
    <t>Days per week</t>
  </si>
  <si>
    <t>Hours per day</t>
  </si>
  <si>
    <t>total hours operation per annum</t>
  </si>
  <si>
    <t>Consumption per pc (kW)</t>
  </si>
  <si>
    <t>Proportion that can be replaced by thin clients</t>
  </si>
  <si>
    <t>Total number replaceable with thin clients</t>
  </si>
  <si>
    <t>Thin client consumption</t>
  </si>
  <si>
    <t>Microwave</t>
  </si>
  <si>
    <t xml:space="preserve">Total </t>
  </si>
  <si>
    <t>oil</t>
  </si>
  <si>
    <t>Install roof insulation</t>
  </si>
  <si>
    <t>Install occupancy sensors to halls and staffrooms</t>
  </si>
  <si>
    <t>Benchmark degree days</t>
  </si>
  <si>
    <t>factor adjust for degree days</t>
  </si>
  <si>
    <t>Assume fossil heating at 75% efficient therefore electricity consumption</t>
  </si>
  <si>
    <t>Months used per year  (May to August)</t>
  </si>
  <si>
    <t>Estimate of consumption for heating only per annum (kWh)</t>
  </si>
  <si>
    <t>operational 4 months per year therefore consumption...</t>
  </si>
  <si>
    <t>Area of pool plus building</t>
  </si>
  <si>
    <t>Typical heating per m2 (small swimming pool)</t>
  </si>
  <si>
    <t>percentage of pool heating met by solar dynamic system</t>
  </si>
  <si>
    <t>Building Type</t>
  </si>
  <si>
    <t>Heating</t>
  </si>
  <si>
    <t>HW</t>
  </si>
  <si>
    <t>Heating &amp;HW</t>
  </si>
  <si>
    <t>Catering gas</t>
  </si>
  <si>
    <t>Swim pool gas</t>
  </si>
  <si>
    <t>Swim pool elec</t>
  </si>
  <si>
    <t>Heating - Elec</t>
  </si>
  <si>
    <t>HW -elec</t>
  </si>
  <si>
    <t>Leisure</t>
  </si>
  <si>
    <t>Cooling</t>
  </si>
  <si>
    <t>Fans, Pumps &amp; Controls</t>
  </si>
  <si>
    <t>Humid</t>
  </si>
  <si>
    <t>Office Equip</t>
  </si>
  <si>
    <t>Refrig</t>
  </si>
  <si>
    <t>Catering elec</t>
  </si>
  <si>
    <t>Other elec</t>
  </si>
  <si>
    <t>computer room</t>
  </si>
  <si>
    <t>Process Energy - elec</t>
  </si>
  <si>
    <t>Process Energy - gas</t>
  </si>
  <si>
    <t>Gas kWh/m2/yr</t>
  </si>
  <si>
    <t>Elec kWh/m2/yr</t>
  </si>
  <si>
    <t>Total kWh/m2/yr</t>
  </si>
  <si>
    <t>Avge Floor Area m2</t>
  </si>
  <si>
    <t>Small office</t>
  </si>
  <si>
    <t>Nat ventilated - open plan</t>
  </si>
  <si>
    <t>Air-cond - open plan</t>
  </si>
  <si>
    <t>Air-cond - HQ</t>
  </si>
  <si>
    <t>Nursery School</t>
  </si>
  <si>
    <t>Primary/middle no pool</t>
  </si>
  <si>
    <t>Primary with pool</t>
  </si>
  <si>
    <t>Secondary no pool</t>
  </si>
  <si>
    <t>Secondary with pool</t>
  </si>
  <si>
    <t>Special School</t>
  </si>
  <si>
    <t>Uni - residential building</t>
  </si>
  <si>
    <t>Uni - academic building</t>
  </si>
  <si>
    <t>College of higher Education</t>
  </si>
  <si>
    <t>Adult Education Centre</t>
  </si>
  <si>
    <t>Small hotel /guest house</t>
  </si>
  <si>
    <t>Business/ holiday hotel</t>
  </si>
  <si>
    <t>Luxury hotel</t>
  </si>
  <si>
    <t>Workshop</t>
  </si>
  <si>
    <t>General manufacturing</t>
  </si>
  <si>
    <t>Factory/office</t>
  </si>
  <si>
    <t>Light manufacturing</t>
  </si>
  <si>
    <t>Storage and distribution</t>
  </si>
  <si>
    <t>Cold Store</t>
  </si>
  <si>
    <t xml:space="preserve">Post Office </t>
  </si>
  <si>
    <t>Post Office - elec heated</t>
  </si>
  <si>
    <t>Bank or building society - gas, no ac</t>
  </si>
  <si>
    <t>Bank or building society - elec heated</t>
  </si>
  <si>
    <t>High Street Agency</t>
  </si>
  <si>
    <t>High Street Agency - elec heated</t>
  </si>
  <si>
    <t>DIY store</t>
  </si>
  <si>
    <t>Non-food shop</t>
  </si>
  <si>
    <t>Non-food shop - elec heated</t>
  </si>
  <si>
    <t>Department Store</t>
  </si>
  <si>
    <t>Department Store - elec heated</t>
  </si>
  <si>
    <t>Small Food Store</t>
  </si>
  <si>
    <t>Small Food Store - elec heated</t>
  </si>
  <si>
    <t>Supermarket</t>
  </si>
  <si>
    <t>Supermarket - elec heated</t>
  </si>
  <si>
    <t>Superstore - gas heated</t>
  </si>
  <si>
    <t>Laundry/dry Cleaner</t>
  </si>
  <si>
    <t>Hairdresser</t>
  </si>
  <si>
    <t>Betting Shop - gas heated</t>
  </si>
  <si>
    <t>Betting Shop - elec heated</t>
  </si>
  <si>
    <t>Garage/Petrol Station</t>
  </si>
  <si>
    <t>Snack bar/Café</t>
  </si>
  <si>
    <t>Take Away</t>
  </si>
  <si>
    <t>Restaurant with bar</t>
  </si>
  <si>
    <t>Fast food restauarant</t>
  </si>
  <si>
    <t>Pub restaurant (in kWh / place setting)</t>
  </si>
  <si>
    <t>Public house (in kWh/m2/£1000 turnover)</t>
  </si>
  <si>
    <t>Nightclub</t>
  </si>
  <si>
    <t>Dry sports centres</t>
  </si>
  <si>
    <t>Sports and recreation centre with pool</t>
  </si>
  <si>
    <t>Swimming pool only</t>
  </si>
  <si>
    <t>Prison</t>
  </si>
  <si>
    <t>Police Station</t>
  </si>
  <si>
    <t>Fire station</t>
  </si>
  <si>
    <t>Ambulance station</t>
  </si>
  <si>
    <t>Crown and County Court</t>
  </si>
  <si>
    <t>Transport Depots</t>
  </si>
  <si>
    <t>Church</t>
  </si>
  <si>
    <t>Library</t>
  </si>
  <si>
    <t>Museum and Art Gallery</t>
  </si>
  <si>
    <t>Cinemas</t>
  </si>
  <si>
    <t>Theatres</t>
  </si>
  <si>
    <t>Bingo Clubs</t>
  </si>
  <si>
    <t>Social Clubs</t>
  </si>
  <si>
    <t>Sheltered Housing/Care Homes</t>
  </si>
  <si>
    <t>Hospital - Teaching</t>
  </si>
  <si>
    <t>Hospital - Acute</t>
  </si>
  <si>
    <t>Hospital - Cottage</t>
  </si>
  <si>
    <t>Hospital - Long Stay</t>
  </si>
  <si>
    <t>Private Hospital</t>
  </si>
  <si>
    <t>Health Centre</t>
  </si>
  <si>
    <t>Doctors Surgery</t>
  </si>
  <si>
    <t>Dentist Surgery</t>
  </si>
  <si>
    <t>Billboard</t>
  </si>
  <si>
    <t>Carpark</t>
  </si>
  <si>
    <t>Community Centre/Hall</t>
  </si>
  <si>
    <t>Daycentre</t>
  </si>
  <si>
    <t>Outdoor Sports</t>
  </si>
  <si>
    <t>Kiosk</t>
  </si>
  <si>
    <t>Outdoor/covered market</t>
  </si>
  <si>
    <t>Public Convenience</t>
  </si>
  <si>
    <t>Restaurant</t>
  </si>
  <si>
    <t>Amusement Arcade</t>
  </si>
  <si>
    <t>Cemetery</t>
  </si>
  <si>
    <t>Crematoria</t>
  </si>
  <si>
    <t>Laboratories</t>
  </si>
  <si>
    <t>Phone Box</t>
  </si>
  <si>
    <t>Recording Studio</t>
  </si>
  <si>
    <t>electricity consumption following installation of solar dynamic system</t>
  </si>
  <si>
    <t>Swimming pool energy consumption</t>
  </si>
  <si>
    <t>Estimate of electricity consumption based on benchmark and estimate for swiiming pool</t>
  </si>
  <si>
    <t>electricity consumption following installation of solar dynamic system using billing data</t>
  </si>
  <si>
    <t>percentage of electricity delivered by PV array</t>
  </si>
  <si>
    <t>hot water demand including for the pool</t>
  </si>
  <si>
    <t>percentage of hot water met by the sd system assuming no change to operating time of the pool</t>
  </si>
  <si>
    <t>displaced electricity from solar dynamic system</t>
  </si>
  <si>
    <t>estimate of Pv units consumed on site  - assume 80% load factor as per installer quote</t>
  </si>
  <si>
    <t xml:space="preserve">Co2 savings  from the renewables </t>
  </si>
  <si>
    <t>Energie system</t>
  </si>
  <si>
    <t>PV array</t>
  </si>
  <si>
    <t>tonnes</t>
  </si>
  <si>
    <t>total CO2 savings</t>
  </si>
  <si>
    <t>Index</t>
  </si>
  <si>
    <t>Emissions source:</t>
  </si>
  <si>
    <t>UK electricity</t>
  </si>
  <si>
    <t>Expiry:</t>
  </si>
  <si>
    <t>Factor set:</t>
  </si>
  <si>
    <t>Scope:</t>
  </si>
  <si>
    <t>Scope 2</t>
  </si>
  <si>
    <t>Version:</t>
  </si>
  <si>
    <t>Year:</t>
  </si>
  <si>
    <t>UK electricity conversion factors should be used to report on electricity used by an organisation at sites owned/controlled by them.  This is reported as a Scope 2, indirect emission.  The conversion factors in this listing are for the electricity supplied to the grid that organisations purchase - they do not include the emissions associated with the transmission and distribution of electricity.</t>
  </si>
  <si>
    <t>Guidance</t>
  </si>
  <si>
    <t>●  The year displayed alongside the electricity factors is the reporting year for which users should apply these factors. This is based on a calendar reporting year.</t>
  </si>
  <si>
    <t>●  We advise that organisations also account for the transmission and distribution (T&amp;D) losses of the electricity they purchase, which occur between the power station and their site(s). They should do so using the ‘transmission and distribution’ factors for UK electricity. The emissions from T&amp;D should be accounted for in Scope 3.</t>
  </si>
  <si>
    <r>
      <t xml:space="preserve">●  Organisations that generate renewable energy or purchase green energy should refer to Annex G of Defra's </t>
    </r>
    <r>
      <rPr>
        <u/>
        <sz val="11"/>
        <color indexed="12"/>
        <rFont val="Calibri"/>
        <family val="2"/>
      </rPr>
      <t>'Environmental reporting guidelines'</t>
    </r>
    <r>
      <rPr>
        <sz val="11"/>
        <color indexed="56"/>
        <rFont val="Calibri"/>
        <family val="2"/>
      </rPr>
      <t xml:space="preserve"> for information on how to account for their electricity use.</t>
    </r>
  </si>
  <si>
    <t>●  If an organisation voluntarily reports the electricity used at a site/for an asset in its supply chain that is not directly under its ownership or control, it may report this electricity in Scope 3. A duplicate set of conversion factors have been provided for this purpose in the Scope 3 listing, under ‘managed assets- electricity’.</t>
  </si>
  <si>
    <t>Why has the electricity factor changed?</t>
  </si>
  <si>
    <t>Example of calculating emissions from UK electricity</t>
  </si>
  <si>
    <t xml:space="preserve">Company G reports the emissions from the electricity it uses, which can be found by reading its electricity meters or gathering data from utility bills. </t>
  </si>
  <si>
    <t>The kWh electricity use is multiplied by the ‘electricity generated’ figure appropriate to the reporting year to produce company G's UK Scope 2 electricity emissions.</t>
  </si>
  <si>
    <t>Activity</t>
  </si>
  <si>
    <t>Country</t>
  </si>
  <si>
    <t>Unit</t>
  </si>
  <si>
    <t>Year</t>
  </si>
  <si>
    <r>
      <t>kg CO</t>
    </r>
    <r>
      <rPr>
        <vertAlign val="subscript"/>
        <sz val="11"/>
        <color indexed="56"/>
        <rFont val="Calibri"/>
        <family val="2"/>
      </rPr>
      <t>2</t>
    </r>
    <r>
      <rPr>
        <sz val="11"/>
        <color indexed="56"/>
        <rFont val="Calibri"/>
        <family val="2"/>
      </rPr>
      <t>e</t>
    </r>
  </si>
  <si>
    <r>
      <t>kg CO</t>
    </r>
    <r>
      <rPr>
        <vertAlign val="subscript"/>
        <sz val="11"/>
        <color indexed="56"/>
        <rFont val="Calibri"/>
        <family val="2"/>
      </rPr>
      <t>2</t>
    </r>
  </si>
  <si>
    <r>
      <t>kg CH</t>
    </r>
    <r>
      <rPr>
        <vertAlign val="subscript"/>
        <sz val="11"/>
        <color indexed="56"/>
        <rFont val="Calibri"/>
        <family val="2"/>
      </rPr>
      <t>4</t>
    </r>
  </si>
  <si>
    <r>
      <t>kg N</t>
    </r>
    <r>
      <rPr>
        <vertAlign val="subscript"/>
        <sz val="11"/>
        <color indexed="56"/>
        <rFont val="Calibri"/>
        <family val="2"/>
      </rPr>
      <t>2</t>
    </r>
    <r>
      <rPr>
        <sz val="11"/>
        <color indexed="56"/>
        <rFont val="Calibri"/>
        <family val="2"/>
      </rPr>
      <t>O</t>
    </r>
  </si>
  <si>
    <t>Electricity generated</t>
  </si>
  <si>
    <t>Electricity: UK</t>
  </si>
  <si>
    <t>FAQs</t>
  </si>
  <si>
    <r>
      <t>I am not publishing a company report, but I need a factor for</t>
    </r>
    <r>
      <rPr>
        <b/>
        <sz val="11"/>
        <color indexed="56"/>
        <rFont val="Calibri"/>
        <family val="2"/>
      </rPr>
      <t xml:space="preserve"> ‘electricity consumption’ instead of ‘electricity generation’ what should I do?</t>
    </r>
  </si>
  <si>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and the ‘T&amp;D’ values within each year.</t>
  </si>
  <si>
    <t>What factor do I need for my CRC Energy Efficiency Scheme (CRC) reporting?</t>
  </si>
  <si>
    <r>
      <t>CRC reporting is now aligned with UK Government GHG Conversion Factors for Company Reporting. You should use the 'UK electricity generation CO</t>
    </r>
    <r>
      <rPr>
        <vertAlign val="subscript"/>
        <sz val="11"/>
        <color indexed="56"/>
        <rFont val="Calibri"/>
        <family val="2"/>
      </rPr>
      <t>2</t>
    </r>
    <r>
      <rPr>
        <sz val="11"/>
        <color indexed="56"/>
        <rFont val="Calibri"/>
        <family val="2"/>
      </rPr>
      <t xml:space="preserve"> only' factor which needs to be added to the 'CO</t>
    </r>
    <r>
      <rPr>
        <vertAlign val="subscript"/>
        <sz val="11"/>
        <color indexed="56"/>
        <rFont val="Calibri"/>
        <family val="2"/>
      </rPr>
      <t>2</t>
    </r>
    <r>
      <rPr>
        <sz val="11"/>
        <color indexed="56"/>
        <rFont val="Calibri"/>
        <family val="2"/>
      </rPr>
      <t xml:space="preserve"> only T&amp;D- UK electricity' factor to get the overall factor that should be used for </t>
    </r>
    <r>
      <rPr>
        <u/>
        <sz val="11"/>
        <color indexed="12"/>
        <rFont val="Calibri"/>
        <family val="2"/>
      </rPr>
      <t>CRC reporting.</t>
    </r>
  </si>
  <si>
    <t>I previously used a 5-year grid rolling average factors. These factors are based on 1-year average factors and look quite different, what should I do?</t>
  </si>
  <si>
    <t>Please refer to the 'What's new in 2013'  section of the ‘What’s new’ tab of the 2013 GHG Conversion factors spreadsheet for full instructions on how to rebaseline your data to compensate for the changes made.</t>
  </si>
  <si>
    <t>For information about how the conversion factors have been derived, please refer to the 'Methodology paper' that accompanies the conversion factors.</t>
  </si>
  <si>
    <t>Fuels</t>
  </si>
  <si>
    <t>Scope 1</t>
  </si>
  <si>
    <t>Fuels conversion factors should be used for primary fuel sources combusted at a site or in an asset owned or controlled by the reporting organisation.</t>
  </si>
  <si>
    <t>●  Gross  calorific value (CV)/net CV basis - typically organisations should use gross CV for each kWh of energy reported (most energy billing is provided on a gross CV basis).</t>
  </si>
  <si>
    <r>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t>
    </r>
    <r>
      <rPr>
        <u/>
        <sz val="11"/>
        <color indexed="30"/>
        <rFont val="Calibri"/>
        <family val="2"/>
      </rPr>
      <t>WBCSD/WRI GHG Protocol (chapter 9)'</t>
    </r>
    <r>
      <rPr>
        <sz val="11"/>
        <color indexed="56"/>
        <rFont val="Calibri"/>
        <family val="2"/>
      </rPr>
      <t>.  See information about the outside of scopes emissions in the example section below.</t>
    </r>
  </si>
  <si>
    <t>●  If any fuel type or unit has no result in the table, this is an indication the conversion factor is not available or does not exist  (such as coal in litres).</t>
  </si>
  <si>
    <t>Example of calculating emissions from fuels</t>
  </si>
  <si>
    <t xml:space="preserve">Company A needs to report the Scope 1 emissions from its natural gas and diesel use.  </t>
  </si>
  <si>
    <r>
      <t>●  For natural gas consumption it selects a kWh conversion factor on a gross CV basis - this is the basis of most energy bills.  It reports in CO</t>
    </r>
    <r>
      <rPr>
        <vertAlign val="subscript"/>
        <sz val="11"/>
        <color indexed="56"/>
        <rFont val="Calibri"/>
        <family val="2"/>
      </rPr>
      <t>2</t>
    </r>
    <r>
      <rPr>
        <sz val="11"/>
        <color indexed="56"/>
        <rFont val="Calibri"/>
        <family val="2"/>
      </rPr>
      <t>e for all fuels combusted at its premises.</t>
    </r>
  </si>
  <si>
    <r>
      <t>●  It is faced with two different types of diesel conversion factors,</t>
    </r>
    <r>
      <rPr>
        <i/>
        <sz val="11"/>
        <color indexed="56"/>
        <rFont val="Calibri"/>
        <family val="2"/>
      </rPr>
      <t xml:space="preserve"> '100% mineral fuel'</t>
    </r>
    <r>
      <rPr>
        <sz val="11"/>
        <color indexed="56"/>
        <rFont val="Calibri"/>
        <family val="2"/>
      </rPr>
      <t xml:space="preserve"> and</t>
    </r>
    <r>
      <rPr>
        <i/>
        <sz val="11"/>
        <color indexed="56"/>
        <rFont val="Calibri"/>
        <family val="2"/>
      </rPr>
      <t xml:space="preserve"> 'diesel (average biofuel blend)'</t>
    </r>
    <r>
      <rPr>
        <sz val="11"/>
        <color indexed="56"/>
        <rFont val="Calibri"/>
        <family val="2"/>
      </rPr>
      <t>. Since it fills up its vehicles at a national chain of filling stations, it selects the average biofuel blend (this is the correct conversion factor for standard forecourt fuel, which contains a small blend of biofuel).</t>
    </r>
  </si>
  <si>
    <t xml:space="preserve">The activity data (that is, litres) is multiplied by the appropriate conversion factor to produce company A's fuel emissions. </t>
  </si>
  <si>
    <r>
      <t>Since company A is reporting a type of fuel that has biofuel content, it should also account for the ‘biogenic’ part of this fuel. To calculate this, it must also multiply the total litres of fuel used by the ‘outside of scopes’ fuel factor for ‘forecourt fuels- diesel (average biofuel blend)’ and report as a separate line item within its report called ‘outside of scopes’. This will not be included 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</si>
  <si>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r>
      <rPr>
        <sz val="11"/>
        <color indexed="56"/>
        <rFont val="Calibri"/>
        <family val="2"/>
      </rPr>
      <t>For more information refer to the ‘</t>
    </r>
    <r>
      <rPr>
        <u/>
        <sz val="11"/>
        <color indexed="12"/>
        <rFont val="Calibri"/>
        <family val="2"/>
      </rPr>
      <t>Outside of scopes</t>
    </r>
    <r>
      <rPr>
        <sz val="11"/>
        <color indexed="56"/>
        <rFont val="Calibri"/>
        <family val="2"/>
      </rPr>
      <t>’ tab for guidance.</t>
    </r>
  </si>
  <si>
    <t>Fuel</t>
  </si>
  <si>
    <t>Gaseous fuels</t>
  </si>
  <si>
    <t>CNG</t>
  </si>
  <si>
    <t>litres</t>
  </si>
  <si>
    <t>kWh (Net CV)</t>
  </si>
  <si>
    <t>kWh (Gross CV)</t>
  </si>
  <si>
    <t>LNG</t>
  </si>
  <si>
    <t>LPG</t>
  </si>
  <si>
    <t>Natural gas</t>
  </si>
  <si>
    <t>cubic metres</t>
  </si>
  <si>
    <t>Other petroleum gas</t>
  </si>
  <si>
    <t>Liquid fuels</t>
  </si>
  <si>
    <t>Aviation spirit</t>
  </si>
  <si>
    <t>Aviation turbine fuel</t>
  </si>
  <si>
    <t>Burning oil</t>
  </si>
  <si>
    <t>Diesel (average biofuel blend)</t>
  </si>
  <si>
    <t>Diesel (100% mineral diesel)</t>
  </si>
  <si>
    <t>Fuel oil</t>
  </si>
  <si>
    <t>Gas oil</t>
  </si>
  <si>
    <t>Lubricants</t>
  </si>
  <si>
    <t>Naphtha</t>
  </si>
  <si>
    <t>Petrol (average biofuel blend)</t>
  </si>
  <si>
    <t>Petrol (100% mineral petrol)</t>
  </si>
  <si>
    <t>Processed fuel oils - residual oil</t>
  </si>
  <si>
    <t>Processed fuel oils - distillate oil</t>
  </si>
  <si>
    <t>Refinery miscellaneous</t>
  </si>
  <si>
    <t>Waste oils</t>
  </si>
  <si>
    <t>Marine gas oil</t>
  </si>
  <si>
    <t>Marine fuel oil</t>
  </si>
  <si>
    <t>Solid fuels</t>
  </si>
  <si>
    <t>Coal (industrial)</t>
  </si>
  <si>
    <t>Coal (electricity generation)</t>
  </si>
  <si>
    <t>Coal (domestic)</t>
  </si>
  <si>
    <t>Coking coal</t>
  </si>
  <si>
    <t>Petroleum coke</t>
  </si>
  <si>
    <t>Coal (electricity generation - home produced coal only)</t>
  </si>
  <si>
    <t>I need a conversion factor for ‘therms’, how can I convert the kWh conversion factors to suit my needs?</t>
  </si>
  <si>
    <r>
      <t>We provide a specific conversion table at the back of these listings to allow organisations to convert the conversion factors into different units where required.   Please see the</t>
    </r>
    <r>
      <rPr>
        <b/>
        <sz val="11"/>
        <color indexed="62"/>
        <rFont val="Calibri"/>
        <family val="2"/>
      </rPr>
      <t xml:space="preserve"> </t>
    </r>
    <r>
      <rPr>
        <b/>
        <u/>
        <sz val="11"/>
        <color indexed="62"/>
        <rFont val="Calibri"/>
        <family val="2"/>
      </rPr>
      <t>‘</t>
    </r>
    <r>
      <rPr>
        <b/>
        <u/>
        <sz val="11"/>
        <color indexed="12"/>
        <rFont val="Calibri"/>
        <family val="2"/>
      </rPr>
      <t>Conversions</t>
    </r>
    <r>
      <rPr>
        <b/>
        <u/>
        <sz val="11"/>
        <color indexed="62"/>
        <rFont val="Calibri"/>
        <family val="2"/>
      </rPr>
      <t>’</t>
    </r>
    <r>
      <rPr>
        <b/>
        <sz val="11"/>
        <color indexed="62"/>
        <rFont val="Calibri"/>
        <family val="2"/>
      </rPr>
      <t xml:space="preserve"> </t>
    </r>
    <r>
      <rPr>
        <sz val="11"/>
        <color indexed="62"/>
        <rFont val="Calibri"/>
        <family val="2"/>
      </rPr>
      <t>tab.</t>
    </r>
  </si>
  <si>
    <t>I need a conversion factor for my specific % biofuel blend, rather than the “average biofuel blend” factor that is reported here.</t>
  </si>
  <si>
    <t>The steps taken to calculate this by hand are straightforward and can be illustrated using the following worked example (consistent for all biofuels, conventional fuels, scopes and units):
Company B wants to report on its Scope 1 fuel emissions (in kgCO2e/litre) from a specific biodiesel blend of X%. Using 2017 values, it is known that:
●100% mineral diesel conversion factor = 2.672 kgCO2e/litre
●100% biodiesel conversion factor (see Bioenergy sheet) = 0.020 kgCO2e/litre
Therefore, X% biodiesel blend conversion factor = (X% x 0.020) + [(1-X%) x 2.672]</t>
  </si>
  <si>
    <t>natural gas</t>
  </si>
  <si>
    <t>kg CO2e/kwh</t>
  </si>
  <si>
    <t>Region</t>
  </si>
  <si>
    <t>07/15:</t>
  </si>
  <si>
    <t>08/15:</t>
  </si>
  <si>
    <t>09/15:</t>
  </si>
  <si>
    <t>10/15:</t>
  </si>
  <si>
    <t>11/15:</t>
  </si>
  <si>
    <t>12/15:</t>
  </si>
  <si>
    <t>01/16:</t>
  </si>
  <si>
    <t>02/16:</t>
  </si>
  <si>
    <t>03/16:</t>
  </si>
  <si>
    <t>04/16:</t>
  </si>
  <si>
    <t>05/16:</t>
  </si>
  <si>
    <t>06/16:</t>
  </si>
  <si>
    <t>07/16:</t>
  </si>
  <si>
    <t>08/16:</t>
  </si>
  <si>
    <t>09/16:</t>
  </si>
  <si>
    <t>10/16:</t>
  </si>
  <si>
    <t>11/16:</t>
  </si>
  <si>
    <t>12/16:</t>
  </si>
  <si>
    <t>01/17:</t>
  </si>
  <si>
    <t>02/17:</t>
  </si>
  <si>
    <t>03/17:</t>
  </si>
  <si>
    <t>04/17:</t>
  </si>
  <si>
    <t>05/17:</t>
  </si>
  <si>
    <t>06/17:</t>
  </si>
  <si>
    <t>07/17:</t>
  </si>
  <si>
    <t>08/17:</t>
  </si>
  <si>
    <t>09/17:</t>
  </si>
  <si>
    <t>10/17:</t>
  </si>
  <si>
    <t>11/17:</t>
  </si>
  <si>
    <t>12/17:</t>
  </si>
  <si>
    <t>01/18:</t>
  </si>
  <si>
    <t>02/18:</t>
  </si>
  <si>
    <t>03/18:</t>
  </si>
  <si>
    <t>04/18:</t>
  </si>
  <si>
    <t>05/18:</t>
  </si>
  <si>
    <t>06/18:</t>
  </si>
  <si>
    <t>total for lancashire 2017</t>
  </si>
  <si>
    <t>NA</t>
  </si>
  <si>
    <t>Month</t>
  </si>
  <si>
    <t>number of weekdays in term time per annum</t>
  </si>
  <si>
    <t>total hours of operation</t>
  </si>
  <si>
    <t>estimated hours of operation of lighting/day in term time (weekdays)</t>
  </si>
  <si>
    <t>estimated hours of operation of lighting/day in term time (Saturdays)</t>
  </si>
  <si>
    <t>total hours of operation in intermittently occupied rooms</t>
  </si>
  <si>
    <t>total hours of operation in other rooms</t>
  </si>
  <si>
    <t>new consumption after measure (kwh)</t>
  </si>
  <si>
    <t>cost savings/annum (£)</t>
  </si>
  <si>
    <t>CO2 savings (kg)</t>
  </si>
  <si>
    <t>Green roof</t>
  </si>
  <si>
    <t>kg CO2</t>
  </si>
  <si>
    <t xml:space="preserve">Totals </t>
  </si>
  <si>
    <t>total electricity use</t>
  </si>
  <si>
    <t>Monitors</t>
  </si>
  <si>
    <t>Servers</t>
  </si>
  <si>
    <t>start</t>
  </si>
  <si>
    <t>Cost (£)</t>
  </si>
  <si>
    <t>Description</t>
  </si>
  <si>
    <t>Annual cost saving (£)</t>
  </si>
  <si>
    <t>Payback period (years)</t>
  </si>
  <si>
    <t>UK Government GHG Conversion Factors for Company Reporting</t>
  </si>
  <si>
    <t>Standard Set</t>
  </si>
  <si>
    <t>Co2 saving</t>
  </si>
  <si>
    <t>Water</t>
  </si>
  <si>
    <t>Waste</t>
  </si>
  <si>
    <t>Business travel</t>
  </si>
  <si>
    <t/>
  </si>
  <si>
    <t>Floor</t>
  </si>
  <si>
    <t>Square feet</t>
  </si>
  <si>
    <t>Square metres</t>
  </si>
  <si>
    <t>Total office only - includes basement</t>
  </si>
  <si>
    <t>Summary</t>
  </si>
  <si>
    <t>Energy costs</t>
  </si>
  <si>
    <t>Operating hours</t>
  </si>
  <si>
    <t>Monday</t>
  </si>
  <si>
    <t>Tuesday</t>
  </si>
  <si>
    <t>Weds</t>
  </si>
  <si>
    <t>Thursday</t>
  </si>
  <si>
    <t>Friday</t>
  </si>
  <si>
    <t>Saturday</t>
  </si>
  <si>
    <t>Sunday</t>
  </si>
  <si>
    <t>At least 25% occupied</t>
  </si>
  <si>
    <t>Start</t>
  </si>
  <si>
    <t>End</t>
  </si>
  <si>
    <t>Total hours</t>
  </si>
  <si>
    <t>Saving (kWh/annum)</t>
  </si>
  <si>
    <t>Saving (£/annum)</t>
  </si>
  <si>
    <t>Install cost (£)</t>
  </si>
  <si>
    <t>Current manual operating time for heating system</t>
  </si>
  <si>
    <t xml:space="preserve">Total hours heating/cooling per week </t>
  </si>
  <si>
    <t>Operating hours of HVAC equipment serving fan coils</t>
  </si>
  <si>
    <t>Optimal start</t>
  </si>
  <si>
    <t>Reference</t>
  </si>
  <si>
    <t>https://www.carbontrust.com/media/131445/ctl035_how_to_implement_optimum_start_control.pdf</t>
  </si>
  <si>
    <t>Total Number</t>
  </si>
  <si>
    <t>Server Type</t>
  </si>
  <si>
    <t>Processor</t>
  </si>
  <si>
    <t>total power requirement</t>
  </si>
  <si>
    <t>cooling (btu/hr)</t>
  </si>
  <si>
    <t>cooling load in watts</t>
  </si>
  <si>
    <t>total cooling requirement</t>
  </si>
  <si>
    <t>HP</t>
  </si>
  <si>
    <t>Date</t>
  </si>
  <si>
    <t>Staff</t>
  </si>
  <si>
    <t>staff occupancy factor</t>
  </si>
  <si>
    <t>estimated number of staff present on any one day</t>
  </si>
  <si>
    <t>No of uses per day per member of staff</t>
  </si>
  <si>
    <t>litres/day</t>
  </si>
  <si>
    <t>Days</t>
  </si>
  <si>
    <t>m3/yr</t>
  </si>
  <si>
    <t>Toilets</t>
  </si>
  <si>
    <t>Handwash</t>
  </si>
  <si>
    <t>Drinks</t>
  </si>
  <si>
    <t>Cleaning</t>
  </si>
  <si>
    <t>dishwasher</t>
  </si>
  <si>
    <t>Washing up</t>
  </si>
  <si>
    <t>average litres of water to handwash one item</t>
  </si>
  <si>
    <t>OGC benchmarks</t>
  </si>
  <si>
    <t>m3/person/annum</t>
  </si>
  <si>
    <t>typical office</t>
  </si>
  <si>
    <t>best practice</t>
  </si>
  <si>
    <t>Savings from WDD</t>
  </si>
  <si>
    <t>kg CO2 savings per annum</t>
  </si>
  <si>
    <t>Current consumption</t>
  </si>
  <si>
    <t>Current disposal</t>
  </si>
  <si>
    <t>Each reams contains 500 sheets of FSC paper</t>
  </si>
  <si>
    <t>Reams used this month</t>
  </si>
  <si>
    <t>Sheets used this month</t>
  </si>
  <si>
    <t>Approx. no. of staff</t>
  </si>
  <si>
    <t>Sheets per staff</t>
  </si>
  <si>
    <t>April</t>
  </si>
  <si>
    <t>May</t>
  </si>
  <si>
    <t>June</t>
  </si>
  <si>
    <t>July</t>
  </si>
  <si>
    <t>August</t>
  </si>
  <si>
    <t>September</t>
  </si>
  <si>
    <t>October</t>
  </si>
  <si>
    <t>November</t>
  </si>
  <si>
    <t>December</t>
  </si>
  <si>
    <t>January</t>
  </si>
  <si>
    <t>February</t>
  </si>
  <si>
    <t>March</t>
  </si>
  <si>
    <t>Average</t>
  </si>
  <si>
    <t>reams</t>
  </si>
  <si>
    <t>sheets</t>
  </si>
  <si>
    <t>kg per ream</t>
  </si>
  <si>
    <t>total kg</t>
  </si>
  <si>
    <t>kg CO2 equivalent per kg virgin pulp paper</t>
  </si>
  <si>
    <t>BTUs:kwh</t>
  </si>
  <si>
    <t>kg CO2 per kg recycled paper</t>
  </si>
  <si>
    <t>llbs to kilos</t>
  </si>
  <si>
    <t>million BTUs</t>
  </si>
  <si>
    <t>llbs of greenhouse gases</t>
  </si>
  <si>
    <t>kg of greenhouse gas</t>
  </si>
  <si>
    <t>one tonne virgin paper requires</t>
  </si>
  <si>
    <t xml:space="preserve">one tonne recycled </t>
  </si>
  <si>
    <t>co2 released in austria/kg paper</t>
  </si>
  <si>
    <t>kwh/kg virgin paper</t>
  </si>
  <si>
    <t>kwh/kg recycled paper</t>
  </si>
  <si>
    <t>kg CO2 released in manufacture/kg paper austria</t>
  </si>
  <si>
    <t>KWh / annum</t>
  </si>
  <si>
    <t>Canon</t>
  </si>
  <si>
    <t>Canon iR-ADV C5550</t>
  </si>
  <si>
    <t>HP CL CM353 MFP</t>
  </si>
  <si>
    <t>HP Color LaserJet M552</t>
  </si>
  <si>
    <t>HP LJ 400 Color M451dn</t>
  </si>
  <si>
    <t>HP LJ P2050</t>
  </si>
  <si>
    <t>HP E231</t>
  </si>
  <si>
    <t>HP E232</t>
  </si>
  <si>
    <t>HP Compaq 8100 Elite SFF PC</t>
  </si>
  <si>
    <t>HP Compaq Elite 8300 SFF</t>
  </si>
  <si>
    <t>HP EliteBook 1030 G1</t>
  </si>
  <si>
    <t>HP EliteBook 820 G1</t>
  </si>
  <si>
    <t>HP EliteBook Folio 1020 G1</t>
  </si>
  <si>
    <t>HP EliteBook Folio 1040 G1</t>
  </si>
  <si>
    <t>HP EliteBook Folio 1040 G3</t>
  </si>
  <si>
    <t>HP EliteBook x360 1020 G2</t>
  </si>
  <si>
    <t>HP EliteBook x360 1030 G2</t>
  </si>
  <si>
    <t>HP ProDesk 600 G1 SFF</t>
  </si>
  <si>
    <t>Type</t>
  </si>
  <si>
    <t>TV</t>
  </si>
  <si>
    <t>LG</t>
  </si>
  <si>
    <t>LG?</t>
  </si>
  <si>
    <t>Small</t>
  </si>
  <si>
    <t>Apple TV</t>
  </si>
  <si>
    <t>Apple TV 4</t>
  </si>
  <si>
    <t xml:space="preserve">Dell </t>
  </si>
  <si>
    <t>R630</t>
  </si>
  <si>
    <t>Dell</t>
  </si>
  <si>
    <t>Cisco</t>
  </si>
  <si>
    <t>UCS C220 M4</t>
  </si>
  <si>
    <t>APC</t>
  </si>
  <si>
    <t>Smart-UPS 3000VA</t>
  </si>
  <si>
    <t>printers</t>
  </si>
  <si>
    <t>TVs and AV</t>
  </si>
  <si>
    <t>UPS</t>
  </si>
  <si>
    <t>file:///C:/Users/nickb/Downloads/R630_energy_efficiency.pdf</t>
  </si>
  <si>
    <t>Dell poweredge 630</t>
  </si>
  <si>
    <t>https://ucspowercalc.cloudapps.cisco.com/public/index.jsp#8a7cd42f-2877-2fdc-b4c8-0845583e6757/configureServer/5020/rackmount?isTemplate=false</t>
  </si>
  <si>
    <t>references</t>
  </si>
  <si>
    <t>Idle</t>
  </si>
  <si>
    <t>Power requirement per server type per machine</t>
  </si>
  <si>
    <t>50% load per weekday</t>
  </si>
  <si>
    <t>Idle hours per weekend day</t>
  </si>
  <si>
    <t>50% load per weekend day</t>
  </si>
  <si>
    <t xml:space="preserve">Operating time </t>
  </si>
  <si>
    <t>weekend days per year</t>
  </si>
  <si>
    <t xml:space="preserve">week days per year </t>
  </si>
  <si>
    <t xml:space="preserve">Idle hours per annum </t>
  </si>
  <si>
    <t xml:space="preserve">50% load hours per annum </t>
  </si>
  <si>
    <t>kwh per annum for server</t>
  </si>
  <si>
    <t>kWh / annum for cooling</t>
  </si>
  <si>
    <t xml:space="preserve">Idle hours per weekday </t>
  </si>
  <si>
    <t>50% load</t>
  </si>
  <si>
    <t>Total cooling and server</t>
  </si>
  <si>
    <t>Total server kwh per annum</t>
  </si>
  <si>
    <t>Total cooling kwh/annum</t>
  </si>
  <si>
    <t>standby</t>
  </si>
  <si>
    <t>Sleep mode</t>
  </si>
  <si>
    <t>Ref</t>
  </si>
  <si>
    <t>https://www.canon.co.uk/for_work/products/office_print_copy_solutions/office_colour_printers/imagerunner_advance_c5500_series/specification.aspx#w67</t>
  </si>
  <si>
    <t>http://h22235.www2.hp.com/hpinfo/globalcitizenship/environment/productdata/Countries/us/lp_hpcolorlaserjetpromfpm477fdw_us_eng_v1.pdf</t>
  </si>
  <si>
    <t>https://support.hp.com/gb-en/document/c04659843#AbT4</t>
  </si>
  <si>
    <t>http://h71016.www7.hp.com/html/pdfs/LJPro_400_Color_M451.pdf</t>
  </si>
  <si>
    <t>https://hp-laserjet-p2055-printer-series.printerdoc.net/en/regulatory-information/environmental-product-stewardship-program/power-consumption/</t>
  </si>
  <si>
    <t>https://www.displayspecifications.com/en/model-power-consumption/2906e41
http://www8.hp.com/h20195/v2/GetPDF.aspx/c04784501.pdf</t>
  </si>
  <si>
    <t>http://www.hp.com/united-states/campaigns/elite-products/assets/elitedisplay_e231.pdf</t>
  </si>
  <si>
    <t>https://support.hp.com/gb-en/document/c04132545#AbT4</t>
  </si>
  <si>
    <t>https://support.hp.com/gb-en/document/c04132545#AbT5</t>
  </si>
  <si>
    <t>https://support.hp.com/gb-en/document/c04132545#AbT6</t>
  </si>
  <si>
    <t>https://support.hp.com/gb-en/document/c04132545#AbT7</t>
  </si>
  <si>
    <t>https://www.energystar.gov/productfinder/product/certified-computers/details/2254808</t>
  </si>
  <si>
    <t>https://www.energystar.gov/productfinder/product/certified-computers/details/2254809</t>
  </si>
  <si>
    <t>https://www.energystar.gov/productfinder/product/certified-computers/details/2254810</t>
  </si>
  <si>
    <t>https://www.energystar.gov/productfinder/product/certified-computers/details/2254811</t>
  </si>
  <si>
    <t>https://www.energystar.gov/productfinder/product/certified-computers/details/2254812</t>
  </si>
  <si>
    <t>https://www.energystar.gov/productfinder/product/certified-computers/details/2254813</t>
  </si>
  <si>
    <t>https://www.energystar.gov/productfinder/product/certified-computers/details/2254814</t>
  </si>
  <si>
    <t>https://www.energystar.gov/productfinder/product/certified-computers/details/2254815</t>
  </si>
  <si>
    <t>https://support.hp.com/gb-en/document/c05736970</t>
  </si>
  <si>
    <t>https://support.hp.com/gb-en/document/c05736971</t>
  </si>
  <si>
    <t>https://support.hp.com/gb-en/document/c05736972</t>
  </si>
  <si>
    <t>https://support.hp.com/gb-en/document/c05736973</t>
  </si>
  <si>
    <t>https://support.hp.com/gb-en/document/c05736974</t>
  </si>
  <si>
    <t>https://support.hp.com/gb-en/document/c05736975</t>
  </si>
  <si>
    <t>https://support.hp.com/gb-en/document/c05736976</t>
  </si>
  <si>
    <t>https://support.hp.com/gb-en/document/c05736977</t>
  </si>
  <si>
    <t>http://www.ecoguide-it.com/en/product/hp/compaq-8100-elite-sff</t>
  </si>
  <si>
    <t>https://support.hp.com/vn-en/document/c05105778</t>
  </si>
  <si>
    <t>http://www.hp.com/hpinfo/newsroom/press_kits/2013/CommercialPPSFall2013/HPEliteBook820G1NotebookPC_datasheet.pdf</t>
  </si>
  <si>
    <t>https://support.hp.com/us-en/product/hp-elitebook-folio-1020-g1-notebook-pc/7343089/document/c04576664</t>
  </si>
  <si>
    <t xml:space="preserve">https://support.hp.com/vn-en/document/c05105779
</t>
  </si>
  <si>
    <t>https://support.hp.com/us-en/product/hp-compaq-elite-8300-ultra-slim-pc/5232866/document/c03345460</t>
  </si>
  <si>
    <t>http://www8.hp.com/h20195/v2/GetPDF.aspx/c04123136.pdf</t>
  </si>
  <si>
    <t>Standby per weekday</t>
  </si>
  <si>
    <t>Sleep per weekday</t>
  </si>
  <si>
    <t>Weekdays per annum</t>
  </si>
  <si>
    <t>Hours of operation per annum</t>
  </si>
  <si>
    <t>Printing per weekday (hours)</t>
  </si>
  <si>
    <t>Weekend days per annum</t>
  </si>
  <si>
    <t>Printing per weekendday (hours)</t>
  </si>
  <si>
    <t>Standby per weekend</t>
  </si>
  <si>
    <t>Sleep per weekendday</t>
  </si>
  <si>
    <t>Total annual energy consumption</t>
  </si>
  <si>
    <t>Printing (w)</t>
  </si>
  <si>
    <t>Hours operational per annum</t>
  </si>
  <si>
    <t>hours standby per annum</t>
  </si>
  <si>
    <t>Printing consumption per annum (kwh)</t>
  </si>
  <si>
    <t>standby (kwh)</t>
  </si>
  <si>
    <t>Sleep mode (kwh)</t>
  </si>
  <si>
    <t>Consumption per annum operational (kwh)</t>
  </si>
  <si>
    <t>Consumption per annum standby (kwh)</t>
  </si>
  <si>
    <t>Operational (W)</t>
  </si>
  <si>
    <t>Consumption per annum operational (kWh)</t>
  </si>
  <si>
    <t>Consumption per annum standby (kWh)</t>
  </si>
  <si>
    <t>https://www.energy.gov/energysaver/articles/watch-watts-tips-buying-new-television</t>
  </si>
  <si>
    <t>IT inventory</t>
  </si>
  <si>
    <t>Assume hours per day each TV operational</t>
  </si>
  <si>
    <t xml:space="preserve">Assume hours per day each computer operational </t>
  </si>
  <si>
    <t>Assume hours per day operational</t>
  </si>
  <si>
    <t>Total (kWh)</t>
  </si>
  <si>
    <t>standby (W)</t>
  </si>
  <si>
    <t>https://www.apc.com/shop/lt/en/products/APC-Smart-UPS-3000VA-LCD-230V/P-SMT3000I</t>
  </si>
  <si>
    <t>KWh per annum</t>
  </si>
  <si>
    <t>Assume 10 Watts consumption when UPS is fully charged</t>
  </si>
  <si>
    <t xml:space="preserve"> See separate server calcs</t>
  </si>
  <si>
    <t>Lighting inventory</t>
  </si>
  <si>
    <t xml:space="preserve">2 foot T5 triple </t>
  </si>
  <si>
    <t>LED downlight</t>
  </si>
  <si>
    <t>corridor</t>
  </si>
  <si>
    <t xml:space="preserve">offices </t>
  </si>
  <si>
    <t>boardroom</t>
  </si>
  <si>
    <t>toilets</t>
  </si>
  <si>
    <t>dual CFL downlight (2 x 18 W)</t>
  </si>
  <si>
    <t>server room</t>
  </si>
  <si>
    <t>stationary room</t>
  </si>
  <si>
    <t>flourescent  32 watt</t>
  </si>
  <si>
    <t>kitchen</t>
  </si>
  <si>
    <t>office corridor</t>
  </si>
  <si>
    <t>offices</t>
  </si>
  <si>
    <t>Lighting on (hrs/day)</t>
  </si>
  <si>
    <t xml:space="preserve">Energy usage corridor kWh </t>
  </si>
  <si>
    <t xml:space="preserve">Energy usage offices </t>
  </si>
  <si>
    <t>Energy usage boardroom</t>
  </si>
  <si>
    <t>Energy usage toilets</t>
  </si>
  <si>
    <t>Energy usage  stationary room</t>
  </si>
  <si>
    <t>Energy usage  server room</t>
  </si>
  <si>
    <t>Energy usage  kitchen</t>
  </si>
  <si>
    <t>Lighting on (days/week)</t>
  </si>
  <si>
    <t>tungsten halogen</t>
  </si>
  <si>
    <r>
      <t>Saving (kg CO</t>
    </r>
    <r>
      <rPr>
        <vertAlign val="subscript"/>
        <sz val="11"/>
        <rFont val="Calibri"/>
        <family val="2"/>
      </rPr>
      <t>2</t>
    </r>
    <r>
      <rPr>
        <sz val="11"/>
        <rFont val="Calibri"/>
        <family val="2"/>
      </rPr>
      <t>e/annum)</t>
    </r>
  </si>
  <si>
    <t>*For return journeys, total distance has been calculated by multiplying mileage for one journey by 2*
*For taxi journeys where an origin or destination are not given, total distance has been calculated using the expenses and an estimate of £4 per mile*</t>
  </si>
  <si>
    <t>Transportation mode</t>
  </si>
  <si>
    <t xml:space="preserve">Origin </t>
  </si>
  <si>
    <t>Destination</t>
  </si>
  <si>
    <t>Return (Y/N)</t>
  </si>
  <si>
    <t>Total Distance (miles)</t>
  </si>
  <si>
    <t>Train</t>
  </si>
  <si>
    <t>Taxi</t>
  </si>
  <si>
    <t>Plane</t>
  </si>
  <si>
    <t>Passenger vehicles</t>
  </si>
  <si>
    <t>Passenger vehicles conversion factors should be used to report travel in cars and on motorcycles that are owned or controlled by the reporting organisation. This does not include employee-owned vehicles that are used for business purposes.</t>
  </si>
  <si>
    <r>
      <t>●  For vehicles where an organisation has data in litres of fuel or kWh electricity consumed, the</t>
    </r>
    <r>
      <rPr>
        <i/>
        <sz val="11"/>
        <color indexed="56"/>
        <rFont val="Calibri"/>
        <family val="2"/>
      </rPr>
      <t xml:space="preserve"> ‘</t>
    </r>
    <r>
      <rPr>
        <sz val="11"/>
        <color indexed="56"/>
        <rFont val="Calibri"/>
        <family val="2"/>
      </rPr>
      <t>fuels’ or 'electricity' conversion factors should be applied, which provide more accurate emissions results.</t>
    </r>
  </si>
  <si>
    <r>
      <rPr>
        <sz val="11"/>
        <color indexed="56"/>
        <rFont val="Calibri"/>
        <family val="2"/>
      </rPr>
      <t>●  For vehicles that run on biofuels, please refer to the ‘bioenergy’ conversion factors. It should be noted that any vehicle running on biofuel should also have an ‘outside of scopes’ CO</t>
    </r>
    <r>
      <rPr>
        <vertAlign val="subscript"/>
        <sz val="11"/>
        <color indexed="56"/>
        <rFont val="Calibri"/>
        <family val="2"/>
      </rPr>
      <t>2</t>
    </r>
    <r>
      <rPr>
        <sz val="11"/>
        <color indexed="56"/>
        <rFont val="Calibri"/>
        <family val="2"/>
      </rPr>
      <t xml:space="preserve"> figure reported separately. See the '</t>
    </r>
    <r>
      <rPr>
        <u/>
        <sz val="11"/>
        <color indexed="12"/>
        <rFont val="Calibri"/>
        <family val="2"/>
      </rPr>
      <t>Outside of scopes</t>
    </r>
    <r>
      <rPr>
        <u/>
        <sz val="11"/>
        <color indexed="56"/>
        <rFont val="Calibri"/>
        <family val="2"/>
      </rPr>
      <t>'</t>
    </r>
    <r>
      <rPr>
        <sz val="11"/>
        <color indexed="56"/>
        <rFont val="Calibri"/>
        <family val="2"/>
      </rPr>
      <t xml:space="preserve"> tab for more detail on this.</t>
    </r>
  </si>
  <si>
    <t>●  The market segment conversion factors related to the vehicle market segments specifically defined by the UK Society of Motor Manufacturers and Traders (SMMT).</t>
  </si>
  <si>
    <r>
      <rPr>
        <sz val="11"/>
        <color indexed="56"/>
        <rFont val="Calibri"/>
        <family val="2"/>
      </rPr>
      <t>●  Where a vehicle is used by an organisation, but it isn't owned by the organisation, then the emissions from the vehicle can be reported in Scope 3 instead of Scope 1, using the same factors.  These factors can also be found in the Scope 3 under ‘</t>
    </r>
    <r>
      <rPr>
        <u/>
        <sz val="11"/>
        <color indexed="12"/>
        <rFont val="Calibri"/>
        <family val="2"/>
      </rPr>
      <t>Business travel-land</t>
    </r>
    <r>
      <rPr>
        <sz val="11"/>
        <color indexed="56"/>
        <rFont val="Calibri"/>
        <family val="2"/>
      </rPr>
      <t>’ or ‘managed assets- vehicles’).</t>
    </r>
  </si>
  <si>
    <t>● For vehicles using electricity (i.e. Plug-in Hybrid Electric Vehicles / Range-Extended Electric Vehicles and Battery Electric Vehicles) the emission factors presented here only include the conventional fuel use (i.e. petrol or diesel), where relevant, and you should IN ADDITION use the emission factors provided in the 'UK electricity for EVs' and 'UK electricity T&amp;D for EVs' tables to calculate the emissions due to the average electricity consumption.</t>
  </si>
  <si>
    <t xml:space="preserve">● Please see the FAQs at the bottom of this page for further information on the conversion factors for passenger vehicles. </t>
  </si>
  <si>
    <t xml:space="preserve">Example of calculating emissions from passenger vehicles
</t>
  </si>
  <si>
    <t>Company E reports the emissions from the mileage travelled in its company cars, a Scope 1 emission.</t>
  </si>
  <si>
    <r>
      <t>Company E uses conversion factors appropriate to each of its cars. For example, for its 1.6-litre diesel car, it uses a</t>
    </r>
    <r>
      <rPr>
        <sz val="11"/>
        <color indexed="56"/>
        <rFont val="Calibri"/>
        <family val="2"/>
      </rPr>
      <t xml:space="preserve"> 'medium car: diesel' factor. It owns some vehicles for which engine size and fuel type data are not available, so it uses the</t>
    </r>
    <r>
      <rPr>
        <i/>
        <sz val="11"/>
        <color indexed="56"/>
        <rFont val="Calibri"/>
        <family val="2"/>
      </rPr>
      <t xml:space="preserve"> </t>
    </r>
    <r>
      <rPr>
        <sz val="11"/>
        <color indexed="56"/>
        <rFont val="Calibri"/>
        <family val="2"/>
      </rPr>
      <t xml:space="preserve">'average car: unknown fuel type' factor. </t>
    </r>
  </si>
  <si>
    <r>
      <t>In some cases, the company knows what model the car is. In this case, it may choose to apply a conversion factor by market segment instead (found in the</t>
    </r>
    <r>
      <rPr>
        <sz val="11"/>
        <color indexed="56"/>
        <rFont val="Calibri"/>
        <family val="2"/>
      </rPr>
      <t xml:space="preserve"> 'cars (by market segment)' table).  </t>
    </r>
  </si>
  <si>
    <t>The activity data (km) is multiplied by the appropriate conversion factors to produce company E's passenger vehicle emissions.</t>
  </si>
  <si>
    <t>Diesel</t>
  </si>
  <si>
    <t>Petrol</t>
  </si>
  <si>
    <t>Unknown</t>
  </si>
  <si>
    <t>Plug-in Hybrid Electric Vehicle</t>
  </si>
  <si>
    <t>Battery Electric Vehicle</t>
  </si>
  <si>
    <t>Cars (by market segment)</t>
  </si>
  <si>
    <t>Mini</t>
  </si>
  <si>
    <t>km</t>
  </si>
  <si>
    <t>miles</t>
  </si>
  <si>
    <t>Supermini</t>
  </si>
  <si>
    <t>Lower medium</t>
  </si>
  <si>
    <t>Upper medium</t>
  </si>
  <si>
    <t>Executive</t>
  </si>
  <si>
    <t>Luxury</t>
  </si>
  <si>
    <t>Sports</t>
  </si>
  <si>
    <t>Dual purpose 4X4</t>
  </si>
  <si>
    <t>MPV</t>
  </si>
  <si>
    <t>Hybrid</t>
  </si>
  <si>
    <t>Cars (by size)</t>
  </si>
  <si>
    <t>Small car</t>
  </si>
  <si>
    <t>Medium car</t>
  </si>
  <si>
    <t>Large car</t>
  </si>
  <si>
    <t>Average car</t>
  </si>
  <si>
    <t>Motorbike</t>
  </si>
  <si>
    <t>Medium</t>
  </si>
  <si>
    <t>Large</t>
  </si>
  <si>
    <t>Do the conversion factors take into account the age of vehicles?</t>
  </si>
  <si>
    <t>The conversion factors are based on information from the Department for Transport which regularly analyses the mix of cars on the road in the UK through Driver and Vehicle Licensing Agency (DVLA) records and automatic number plate recognition (ANPR) data. The conversion factors are updated each year to reflect changes in the spectrum of cars of different types and ages being driven.</t>
  </si>
  <si>
    <t>I know the average fuel consumption of my passenger vehicles in miles per gallon (mpg) and mileage; can this be used to improve my calculations?</t>
  </si>
  <si>
    <t>The mpg of the vehicle should be used to convert the distance travelled into litres of fuel used (refer to the ‘conversions’ listing to find values to assist this calculation). The conversion factor for litres of fuel can then be applied. This will give a more accurate view of the actual emissions from the vehicle (the conversion factors for vehicle mileage represent the average mpg of the whole UK vehicle population). Therefore, knowing your vehicle’s actual mpg and using this value will yield more precise results.</t>
  </si>
  <si>
    <r>
      <t>I know the average gCO</t>
    </r>
    <r>
      <rPr>
        <b/>
        <vertAlign val="subscript"/>
        <sz val="9.9"/>
        <color indexed="56"/>
        <rFont val="Calibri"/>
        <family val="2"/>
      </rPr>
      <t>2</t>
    </r>
    <r>
      <rPr>
        <b/>
        <sz val="11"/>
        <color indexed="56"/>
        <rFont val="Calibri"/>
        <family val="2"/>
      </rPr>
      <t>/km of my passenger vehicles as well as mileage; can this be used to improve my calculations?</t>
    </r>
  </si>
  <si>
    <r>
      <t>If you know the manufacturer's gCO</t>
    </r>
    <r>
      <rPr>
        <vertAlign val="subscript"/>
        <sz val="11"/>
        <color indexed="56"/>
        <rFont val="Calibri"/>
        <family val="2"/>
      </rPr>
      <t>2</t>
    </r>
    <r>
      <rPr>
        <sz val="11"/>
        <color indexed="56"/>
        <rFont val="Calibri"/>
        <family val="2"/>
      </rPr>
      <t>/km data, this may be used as an alternative (and more precise) calculation for your passenger vehicle’s emissions. The factors provided by manufacturers should be uplifted. Please see the methodology paper on the correct uplift factor to use.</t>
    </r>
  </si>
  <si>
    <t>Which tables do I need to use to capture all the emissions resulting from the use of my plug-in electric vehicles?</t>
  </si>
  <si>
    <t>Method 1: Energy consumption</t>
  </si>
  <si>
    <r>
      <rPr>
        <b/>
        <sz val="11"/>
        <color indexed="56"/>
        <rFont val="Calibri"/>
        <family val="2"/>
      </rPr>
      <t>Emissions</t>
    </r>
    <r>
      <rPr>
        <sz val="11"/>
        <color indexed="56"/>
        <rFont val="Calibri"/>
        <family val="2"/>
      </rPr>
      <t xml:space="preserve"> =  Total energy consumption (fuel, electricity)  x  Emission Factors (fuel, electricity)</t>
    </r>
  </si>
  <si>
    <t>Scope</t>
  </si>
  <si>
    <t>Car</t>
  </si>
  <si>
    <t>Van</t>
  </si>
  <si>
    <t>Includes</t>
  </si>
  <si>
    <t>YES</t>
  </si>
  <si>
    <t>NO</t>
  </si>
  <si>
    <t>Scope 1 emissions from use of petrol or diesel.</t>
  </si>
  <si>
    <t>WTT- fuels</t>
  </si>
  <si>
    <t>Scope 3</t>
  </si>
  <si>
    <t>WTT Scope 3 emissions from use of petrol and diesel.</t>
  </si>
  <si>
    <t>UK Electricity</t>
  </si>
  <si>
    <t>Scope 2 emissions from use of electricity.</t>
  </si>
  <si>
    <t>Transmission and distribution</t>
  </si>
  <si>
    <t>Scope 3 emissions from T&amp;D losses from use of electricity.</t>
  </si>
  <si>
    <t>WTT- UK &amp; overseas elec</t>
  </si>
  <si>
    <t>Scope 3 emissions from WTT emissions from use of electricity.</t>
  </si>
  <si>
    <t>Method 2: Generic vehicle emission factors</t>
  </si>
  <si>
    <r>
      <rPr>
        <b/>
        <sz val="11"/>
        <color indexed="56"/>
        <rFont val="Calibri"/>
        <family val="2"/>
      </rPr>
      <t>Emissions</t>
    </r>
    <r>
      <rPr>
        <sz val="11"/>
        <color indexed="56"/>
        <rFont val="Calibri"/>
        <family val="2"/>
      </rPr>
      <t xml:space="preserve"> =  Total activity for vehicle category (in km, miles or tonne-km)  x  Emission Factor</t>
    </r>
  </si>
  <si>
    <r>
      <rPr>
        <b/>
        <i/>
        <sz val="11"/>
        <color indexed="56"/>
        <rFont val="Calibri"/>
        <family val="2"/>
      </rPr>
      <t>Note:</t>
    </r>
    <r>
      <rPr>
        <b/>
        <sz val="11"/>
        <color indexed="56"/>
        <rFont val="Calibri"/>
        <family val="2"/>
      </rPr>
      <t xml:space="preserve"> the emission factors already account for the average share of driving using electricity or conventional fuel for plug-in hybrid electric vehicles, so the </t>
    </r>
    <r>
      <rPr>
        <b/>
        <u/>
        <sz val="11"/>
        <color indexed="56"/>
        <rFont val="Calibri"/>
        <family val="2"/>
      </rPr>
      <t>total</t>
    </r>
    <r>
      <rPr>
        <b/>
        <sz val="11"/>
        <color indexed="56"/>
        <rFont val="Calibri"/>
        <family val="2"/>
      </rPr>
      <t xml:space="preserve"> number of km / miles / tonne-km should be used in calculations.</t>
    </r>
  </si>
  <si>
    <r>
      <t xml:space="preserve">Sum of elements:     </t>
    </r>
    <r>
      <rPr>
        <sz val="11"/>
        <color indexed="56"/>
        <rFont val="Calibri"/>
        <family val="2"/>
      </rPr>
      <t xml:space="preserve"> </t>
    </r>
    <r>
      <rPr>
        <b/>
        <sz val="11"/>
        <color indexed="56"/>
        <rFont val="Calibri"/>
        <family val="2"/>
      </rPr>
      <t>A + C</t>
    </r>
    <r>
      <rPr>
        <sz val="11"/>
        <color indexed="56"/>
        <rFont val="Calibri"/>
        <family val="2"/>
      </rPr>
      <t xml:space="preserve"> </t>
    </r>
    <r>
      <rPr>
        <i/>
        <sz val="11"/>
        <color indexed="56"/>
        <rFont val="Calibri"/>
        <family val="2"/>
      </rPr>
      <t xml:space="preserve">  OR  </t>
    </r>
    <r>
      <rPr>
        <b/>
        <sz val="11"/>
        <color indexed="56"/>
        <rFont val="Calibri"/>
        <family val="2"/>
      </rPr>
      <t>B + C</t>
    </r>
  </si>
  <si>
    <t>A</t>
  </si>
  <si>
    <t>Only Scope 1 emissions from petrol or diesel use.</t>
  </si>
  <si>
    <t>Delivery vehicles</t>
  </si>
  <si>
    <t>UK electricity for EVs</t>
  </si>
  <si>
    <t>Only Scope 2 emissions from electricity use.</t>
  </si>
  <si>
    <t>UK electricity T&amp;D for EVs</t>
  </si>
  <si>
    <t>Only Scope 3 emissions from electricity T&amp;D losses.</t>
  </si>
  <si>
    <t>OR</t>
  </si>
  <si>
    <t>B</t>
  </si>
  <si>
    <t>Business travel- land</t>
  </si>
  <si>
    <t>Sum of Scope 1 and Scope 2, plus Scope 3 electricity T&amp;D losses.</t>
  </si>
  <si>
    <t>Freighting goods</t>
  </si>
  <si>
    <t>Managed assets- vehicles</t>
  </si>
  <si>
    <t>AND</t>
  </si>
  <si>
    <t>C</t>
  </si>
  <si>
    <t>WTT- pass vehs &amp; travel- land</t>
  </si>
  <si>
    <t>Only Scope 3 WTT emissions (all fuel types, electricity)</t>
  </si>
  <si>
    <t>WTT- delivery vehs &amp; freight</t>
  </si>
  <si>
    <r>
      <rPr>
        <i/>
        <sz val="11"/>
        <color indexed="56"/>
        <rFont val="Calibri"/>
        <family val="2"/>
      </rPr>
      <t>Note:</t>
    </r>
    <r>
      <rPr>
        <sz val="11"/>
        <color indexed="56"/>
        <rFont val="Calibri"/>
        <family val="2"/>
      </rPr>
      <t xml:space="preserve"> The Plug-in Hybrid Electric Vehicle category also includes Range-Extended Electric Vehicles (also known as REEVs, ER-EVs or REX).</t>
    </r>
  </si>
  <si>
    <t>Why are emission factors for certain types of electric vehicle missing?</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</si>
  <si>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</si>
  <si>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r>
      <t>The UK electricity factor is prone to fluctuate from year to year as the fuel mix consumed in UK power stations (and auto-generators) and the proportion of net imported electricity changes.
These annual changes can be large as the factor depends very heavily on the relative prices of coal and natural gas as well as fluctuations in peak demand and renewables. Given the importance of this factor, the explanation for fluctuations will be presented here henceforth.
In the 2017 GHG Conversion Factors, there was a 15% decrease in the UK electricity CO</t>
    </r>
    <r>
      <rPr>
        <vertAlign val="subscript"/>
        <sz val="11"/>
        <color indexed="56"/>
        <rFont val="Calibri"/>
        <family val="2"/>
      </rPr>
      <t>2</t>
    </r>
    <r>
      <rPr>
        <sz val="11"/>
        <color indexed="56"/>
        <rFont val="Calibri"/>
        <family val="2"/>
      </rPr>
      <t>e factor compared to the previous year because there was a decrease in coal generation, and an increase in gas and renewables generation, in 2015 (the inventory year for which the 2017 GHG Conversion Factor was derived). In this 2018 update, the CO</t>
    </r>
    <r>
      <rPr>
        <vertAlign val="subscript"/>
        <sz val="11"/>
        <color indexed="56"/>
        <rFont val="Calibri"/>
        <family val="2"/>
      </rPr>
      <t>2</t>
    </r>
    <r>
      <rPr>
        <sz val="11"/>
        <color indexed="56"/>
        <rFont val="Calibri"/>
        <family val="2"/>
      </rPr>
      <t xml:space="preserve">e factor has decreased again (compared with 2017) by 19% due to a decrease in coal generation and an increase mainly in natural gas and to a much lower extend renewable generation. </t>
    </r>
  </si>
  <si>
    <t>The Plug-in Hybrid Electric Vehicle category also includes Range-Extended Electric Vehicles (also known as REEVs, ER-EVs or REX).</t>
  </si>
  <si>
    <t>What emission factors to I use for range-extended electric vehicles?</t>
  </si>
  <si>
    <t>Please refer to the 'Passenger vehicles' FAQ for tables providing this information.</t>
  </si>
  <si>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(from 'UK electricity for EVs') and the ‘T&amp;D’ values (from 'UK electricity T&amp;D for EVs') within each year.</t>
  </si>
  <si>
    <r>
      <t>I am not publishing a company report, but I need a factor for</t>
    </r>
    <r>
      <rPr>
        <b/>
        <sz val="11"/>
        <color indexed="56"/>
        <rFont val="Calibri"/>
        <family val="2"/>
      </rPr>
      <t xml:space="preserve"> ‘electricity consumption’ instead of ‘electricity generation’ for my electric vehicles what should I do?</t>
    </r>
  </si>
  <si>
    <t>tonne.km</t>
  </si>
  <si>
    <t>Average (up to 3.5 tonnes)</t>
  </si>
  <si>
    <t>Class III (1.74 to 3.5 tonnes)</t>
  </si>
  <si>
    <t>Class II (1.305 to 1.74 tonnes)</t>
  </si>
  <si>
    <t>Class I (up to 1.305 tonnes)</t>
  </si>
  <si>
    <t>Vans</t>
  </si>
  <si>
    <t>The activity data (km or miles) is multiplied by the appropriate conversion factors to produce company E's passenger vehicle Scope 2 emissions.  The company also needs to calculate the Scope 1 emissions due to the use of petrol and diesel in its plug-in hybrid electric vehicles, so it uses the conversion factors also provided in the 'Passenger vehicles' and 'Delivery vehicles' tables for this.</t>
  </si>
  <si>
    <r>
      <t>Company E uses conversion factors appropriate to each of its cars. For example, for its medium sized battery electric car, it uses a</t>
    </r>
    <r>
      <rPr>
        <sz val="11"/>
        <color indexed="56"/>
        <rFont val="Calibri"/>
        <family val="2"/>
      </rPr>
      <t xml:space="preserve"> 'medium car: Battery Electric Vehicle' factor. It also owns some plug-in hybrid electric vehicles for which it is not sure on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</si>
  <si>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t>Company E reports the emissions from the mileage travelled in its plug-in electric company cars, which will include a Scope 2 emission (as well as a Scope 1 emission for plug-in hybrid electric vehicles).</t>
  </si>
  <si>
    <t>Example of calculating emissions from UK electricity for electric vehicles (EVs)</t>
  </si>
  <si>
    <t xml:space="preserve">● Please see the FAQs at the bottom of this page for further information on the conversion factors for electric vehicles. </t>
  </si>
  <si>
    <t>● To avoid double-counting of emissions, do not include activity/emissions resulting from the use of plug-in electric vehicles that are charged predominantly on your organisation's premises if you are also already reporting the emissions resulting from your electricity consumed there.</t>
  </si>
  <si>
    <t>●  If an organisation voluntarily reports the electricity used at a site/for an asset in its supply chain that is not directly under its ownership or control, it may report this electricity in Scope 3. The Scope 3 conversion factors in 'Managed assets- vehicles' include the electricity consumption (as well as all other emission components) of plug-in electric vehicles.</t>
  </si>
  <si>
    <t>●  We advise that organisations also account for the transmission and distribution (T&amp;D) losses of the electricity used by electric vehicles, which occur between the power station and their site(s)/public recharging points. They should do so using the ‘UK electricity T&amp;D for EVs’ factors for UK electricity. The emissions from T&amp;D should be accounted for in Scope 3.</t>
  </si>
  <si>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Care should be taken to avoid double counting with an organisation's general electricity consumption.</t>
    </r>
  </si>
  <si>
    <t>For information about how the conversion factors have been derived, please refer to the Methodology paper' that accompanies the conversion factors.</t>
  </si>
  <si>
    <t>million litres</t>
  </si>
  <si>
    <t>Water supply</t>
  </si>
  <si>
    <r>
      <t>Company J multiplies the water used (cubic metres (m</t>
    </r>
    <r>
      <rPr>
        <vertAlign val="superscript"/>
        <sz val="11"/>
        <color indexed="56"/>
        <rFont val="Calibri"/>
        <family val="2"/>
      </rPr>
      <t>3</t>
    </r>
    <r>
      <rPr>
        <sz val="11"/>
        <color indexed="56"/>
        <rFont val="Calibri"/>
        <family val="2"/>
      </rPr>
      <t>)) by the appropriate year's conversion factor called</t>
    </r>
    <r>
      <rPr>
        <sz val="11"/>
        <color indexed="56"/>
        <rFont val="Calibri"/>
        <family val="2"/>
      </rPr>
      <t xml:space="preserve"> ‘water supply’ to produce its emissions.</t>
    </r>
  </si>
  <si>
    <t>Company J reports its emissions from mains water, a Scope 3 emissions source. It gathers data from its utility bills and water meters.</t>
  </si>
  <si>
    <t>Example of calculating emissions from water supply</t>
  </si>
  <si>
    <r>
      <rPr>
        <sz val="11"/>
        <color indexed="56"/>
        <rFont val="Calibri"/>
        <family val="2"/>
      </rPr>
      <t>●  To provide a full picture of your Scope 3 water emissions, you should also refer to the ‘</t>
    </r>
    <r>
      <rPr>
        <u/>
        <sz val="11"/>
        <color indexed="12"/>
        <rFont val="Calibri"/>
        <family val="2"/>
      </rPr>
      <t>Water treatment</t>
    </r>
    <r>
      <rPr>
        <sz val="11"/>
        <color indexed="56"/>
        <rFont val="Calibri"/>
        <family val="2"/>
      </rPr>
      <t>’ tab as both portions, supply and treatment, should be reported on for water.</t>
    </r>
  </si>
  <si>
    <t>Water supply conversion factors should be used to account for water delivered through the mains supply network.</t>
  </si>
  <si>
    <t>Water treatment</t>
  </si>
  <si>
    <r>
      <t>Company J multiplies the volume of water disposed of via the drains (in cubic metres (m</t>
    </r>
    <r>
      <rPr>
        <vertAlign val="superscript"/>
        <sz val="11"/>
        <color indexed="56"/>
        <rFont val="Calibri"/>
        <family val="2"/>
      </rPr>
      <t>3</t>
    </r>
    <r>
      <rPr>
        <sz val="11"/>
        <color indexed="56"/>
        <rFont val="Calibri"/>
        <family val="2"/>
      </rPr>
      <t xml:space="preserve">)) by the appropriate year's conversion factor called </t>
    </r>
    <r>
      <rPr>
        <sz val="11"/>
        <color indexed="56"/>
        <rFont val="Calibri"/>
        <family val="2"/>
      </rPr>
      <t>‘water treatment’ to produce its emissions.</t>
    </r>
  </si>
  <si>
    <t>Company J report its emissions from mains water treatment, a Scope 3 emissions source.  It gathers data from its utility bills.</t>
  </si>
  <si>
    <t>Example of calculating emissions from water treatment</t>
  </si>
  <si>
    <r>
      <rPr>
        <sz val="11"/>
        <color indexed="56"/>
        <rFont val="Calibri"/>
        <family val="2"/>
      </rPr>
      <t>●  To provide a full picture of your Scope 3 water emissions, you should also refer to the ‘</t>
    </r>
    <r>
      <rPr>
        <u/>
        <sz val="11"/>
        <color indexed="12"/>
        <rFont val="Calibri"/>
        <family val="2"/>
      </rPr>
      <t>Water supply</t>
    </r>
    <r>
      <rPr>
        <sz val="11"/>
        <color indexed="56"/>
        <rFont val="Calibri"/>
        <family val="2"/>
      </rPr>
      <t>’ listing as both portions, supply and treatment, should be reported on for water.</t>
    </r>
  </si>
  <si>
    <t>Water treatment conversion factors should be used for water returned into the sewage system through mains drains.</t>
  </si>
  <si>
    <r>
      <rPr>
        <sz val="11"/>
        <color indexed="56"/>
        <rFont val="Calibri"/>
        <family val="2"/>
      </rPr>
      <t>No, these factors are not appropriate. For specific end-of-life figures, please see the ‘</t>
    </r>
    <r>
      <rPr>
        <u/>
        <sz val="11"/>
        <color indexed="12"/>
        <rFont val="Calibri"/>
        <family val="2"/>
      </rPr>
      <t>Waste disposal</t>
    </r>
    <r>
      <rPr>
        <sz val="11"/>
        <color indexed="56"/>
        <rFont val="Calibri"/>
        <family val="2"/>
      </rPr>
      <t>’ tab.</t>
    </r>
  </si>
  <si>
    <t>Can I use these factor for my waste?</t>
  </si>
  <si>
    <t>Paper and board: paper</t>
  </si>
  <si>
    <t>Paper and board: mixed</t>
  </si>
  <si>
    <t>Paper and board: board</t>
  </si>
  <si>
    <t>Paper</t>
  </si>
  <si>
    <t>Material</t>
  </si>
  <si>
    <t>Closed loop source</t>
  </si>
  <si>
    <t>Open-loop source</t>
  </si>
  <si>
    <t>Re-used</t>
  </si>
  <si>
    <t>Primary material production</t>
  </si>
  <si>
    <t>Plastics: PVC (incl. forming)</t>
  </si>
  <si>
    <t>Plastics: PS (incl. forming)</t>
  </si>
  <si>
    <t>Plastics: PP (incl. forming)</t>
  </si>
  <si>
    <t>Plastics: PET (incl. forming)</t>
  </si>
  <si>
    <t>Plastics: LDPE and LLDPE (incl. forming)</t>
  </si>
  <si>
    <t>Plastics: HDPE (incl. forming)</t>
  </si>
  <si>
    <t>Plastics: average plastic rigid</t>
  </si>
  <si>
    <t>Plastics: average plastic film</t>
  </si>
  <si>
    <t>Plastics: average plastics</t>
  </si>
  <si>
    <t>Plastic</t>
  </si>
  <si>
    <t>Metal: steel cans</t>
  </si>
  <si>
    <t>Metal: scrap metal</t>
  </si>
  <si>
    <t>Metal: mixed cans</t>
  </si>
  <si>
    <t>Metal: aluminium cans and foil (excl. forming)</t>
  </si>
  <si>
    <t>Metal</t>
  </si>
  <si>
    <t>Batteries</t>
  </si>
  <si>
    <t>WEEE - small</t>
  </si>
  <si>
    <t>WEEE - mixed</t>
  </si>
  <si>
    <t>WEEE - large</t>
  </si>
  <si>
    <t>WEEE - fridges and freezers</t>
  </si>
  <si>
    <t>Electrical items</t>
  </si>
  <si>
    <t>Compost derived from food and garden waste</t>
  </si>
  <si>
    <t>Compost derived from garden waste</t>
  </si>
  <si>
    <t>Organic</t>
  </si>
  <si>
    <t>Food and drink</t>
  </si>
  <si>
    <t>Clothing</t>
  </si>
  <si>
    <t>Glass</t>
  </si>
  <si>
    <t>Books</t>
  </si>
  <si>
    <t>Other</t>
  </si>
  <si>
    <t>Wood</t>
  </si>
  <si>
    <t>Tyres</t>
  </si>
  <si>
    <t>Plasterboard</t>
  </si>
  <si>
    <t>Mineral oil</t>
  </si>
  <si>
    <t>Soils</t>
  </si>
  <si>
    <t>Metals</t>
  </si>
  <si>
    <t>Insulation</t>
  </si>
  <si>
    <t>Concrete</t>
  </si>
  <si>
    <t>Bricks</t>
  </si>
  <si>
    <t>Asphalt</t>
  </si>
  <si>
    <t>Asbestos</t>
  </si>
  <si>
    <t>Average construction</t>
  </si>
  <si>
    <t>Aggregates</t>
  </si>
  <si>
    <t>Construction</t>
  </si>
  <si>
    <t>Closed-loop source</t>
  </si>
  <si>
    <t xml:space="preserve">The activity data for each site (tonnes of metal procured) are multiplied by the relevant conversion factor to produce company K's Scope 3 procured material emissions.    </t>
  </si>
  <si>
    <t>Company K reports its emissions from purchasing steel cans made from primary metals (to be filled with a product and sold). At a separate site, company K wishes to report the emissions from purchasing metals that are the product of a previous closed-loop recycling process (also to be filled with a product and sold).  For the procurement of cans that have been newly manufactured, it selects the ‘metal steel cans’ material type and selects the 'primary material production' conversion factor. For the procurement of cans that are made from second-generation metals that have already been recycled, it selects the ‘metal steel cans’ row and the 'closed-loop' conversion factor. The carbon benefits of procuring the second generation metals quickly becomes clear.</t>
  </si>
  <si>
    <t>Example of calculating material use emissions</t>
  </si>
  <si>
    <t>IMPORTANT: These data are intended ONLY for use in preparing and submitting company GHG reports. They are not suitable for assessing or comparing the impacts of different waste management options.</t>
  </si>
  <si>
    <t>●  All of the factors in the tables are positive numbers, because these figures do not consider avoided burdens. They account for ‘cradle-to-gate’ emissions. Therefore, the recycled material values (which, in some cases, could be negative values) do not include avoided emissions from not using primary materials.</t>
  </si>
  <si>
    <t xml:space="preserve">●  These factors cannot be used to determine the relative merit of different recycling or waste management options.   </t>
  </si>
  <si>
    <t xml:space="preserve">●  To calculate the emissions from procured materials made from a variety of materials, the emissions may be added up and should be apportioned by the required weights of each material. </t>
  </si>
  <si>
    <t>Material use conversion factors should be used to report on consumption of procured materials based on their origin (that is, comprised of primary material or recycled materials). For primary materials, these factors cover the extraction, primary processing, manufacturing and transporting materials to the point of sale, not the materials in use. For secondary materials, the factors cover sorting, processing, manufacturing and transporting to the point of sale, not the materials in use. These factors are useful for reporting efficiencies gained through reduced procurement of material or the benefit of procuring items that are the product of a previous recycling process.</t>
  </si>
  <si>
    <t>Material use</t>
  </si>
  <si>
    <t>There are a variety of different methods to work out the amount of waste your organisation generates. Waste transfer/consignment notes from your commercial waste collector are a good place to start as it may have specific information on the waste that has been collected from you. Alternatively, the commercial waste collector may be able to advise on an average weight you can apply given the waste infrastructure you have on site or you can conduct a waste audit - this is where a member of staff samples the composition of your waste and weighs the waste and/or recycling generated on a regular basis.</t>
  </si>
  <si>
    <t>How do I calculate the weight of my waste?</t>
  </si>
  <si>
    <r>
      <rPr>
        <sz val="11"/>
        <color indexed="56"/>
        <rFont val="Calibri"/>
        <family val="2"/>
      </rPr>
      <t xml:space="preserve">No, these factors are not appropriate. For specific procurement factors, please see the </t>
    </r>
    <r>
      <rPr>
        <sz val="11"/>
        <color indexed="12"/>
        <rFont val="Calibri"/>
        <family val="2"/>
      </rPr>
      <t>‘</t>
    </r>
    <r>
      <rPr>
        <u/>
        <sz val="11"/>
        <color indexed="12"/>
        <rFont val="Calibri"/>
        <family val="2"/>
      </rPr>
      <t xml:space="preserve">Material' use </t>
    </r>
    <r>
      <rPr>
        <sz val="11"/>
        <color indexed="56"/>
        <rFont val="Calibri"/>
        <family val="2"/>
      </rPr>
      <t>tab.</t>
    </r>
  </si>
  <si>
    <t>Can I use these factors for goods my organisation procures?</t>
  </si>
  <si>
    <t>kg CO2e</t>
  </si>
  <si>
    <t>Waste type</t>
  </si>
  <si>
    <t>Anaerobic digestion</t>
  </si>
  <si>
    <t>Landfill</t>
  </si>
  <si>
    <t>Composting</t>
  </si>
  <si>
    <t>Combustion</t>
  </si>
  <si>
    <t>Closed-loop</t>
  </si>
  <si>
    <t>Open-loop</t>
  </si>
  <si>
    <t>Re-use</t>
  </si>
  <si>
    <t>Commercial and industrial waste</t>
  </si>
  <si>
    <t>Organic: mixed food and garden waste</t>
  </si>
  <si>
    <t>Organic: garden waste</t>
  </si>
  <si>
    <t>Organic: food and drink waste</t>
  </si>
  <si>
    <t>Municipal waste</t>
  </si>
  <si>
    <t>Refuse</t>
  </si>
  <si>
    <t xml:space="preserve">  </t>
  </si>
  <si>
    <t>Company K’s total waste emissions are calculated by adding the two waste disposal subtotals together.</t>
  </si>
  <si>
    <r>
      <t xml:space="preserve">To calculate the emissions from the food waste, it selects the </t>
    </r>
    <r>
      <rPr>
        <sz val="11"/>
        <color indexed="56"/>
        <rFont val="Calibri"/>
        <family val="2"/>
      </rPr>
      <t>‘organic: food and drink waste’category and the appropriate ‘landfill’ factor. It multiplies this factor by the 0.5 tonnes of food waste and to get a waste disposal sub-total. For the white paper, it selects the ‘paper and board: paper’ category and the closed-loop factor (since the paper is sent for recycling into other paper products). This is multiplied by the mass of the white paper recycled to give a further waste disposal sub-total.</t>
    </r>
  </si>
  <si>
    <t>Company K sends 0.5 tonnes of food waste to landfill each year, but has a white paper recycling scheme in place.</t>
  </si>
  <si>
    <t>Example of calculating emissions from waste disposal</t>
  </si>
  <si>
    <r>
      <t xml:space="preserve">●  For landfill, the factors in the tables include collection, transportion and landfill emissions (‘gate to grave’). For combustion and recycling, the factors consider transport to an energy recovery or materials reclamation facility only. This is in line with </t>
    </r>
    <r>
      <rPr>
        <u/>
        <sz val="11"/>
        <color indexed="12"/>
        <rFont val="Calibri"/>
        <family val="2"/>
      </rPr>
      <t>GHG Protocol Guidelines</t>
    </r>
    <r>
      <rPr>
        <sz val="11"/>
        <color indexed="56"/>
        <rFont val="Calibri"/>
        <family val="2"/>
      </rPr>
      <t xml:space="preserve">, with subsequent emissions attributed to electricity generation or recycled material production respectively.  </t>
    </r>
  </si>
  <si>
    <r>
      <t xml:space="preserve">●  These factors cannot be used to determine the relative lifecycle merit of different waste management options. This is because the benefits of energy recovery and recycling are attributed to the user of the recycled materials, not the producer of the waste, in line with </t>
    </r>
    <r>
      <rPr>
        <u/>
        <sz val="11"/>
        <color indexed="12"/>
        <rFont val="Calibri"/>
        <family val="2"/>
      </rPr>
      <t>GHG Protocol Guidelines</t>
    </r>
    <r>
      <rPr>
        <sz val="11"/>
        <color indexed="56"/>
        <rFont val="Calibri"/>
        <family val="2"/>
      </rPr>
      <t xml:space="preserve">.      </t>
    </r>
  </si>
  <si>
    <t>●  To calculate the emissions from multiple waste streams, the emissions sub totals may be added up.</t>
  </si>
  <si>
    <t>Waste disposal figures should be used for end-of-life disposal of different materials using a variety of different disposal methods.</t>
  </si>
  <si>
    <t>Waste disposal</t>
  </si>
  <si>
    <t>Please note - the international factors included are an average of short and long-haul flights, which explains the difference between the UK factors and the international ones.</t>
  </si>
  <si>
    <r>
      <rPr>
        <sz val="11"/>
        <color indexed="56"/>
        <rFont val="Calibri"/>
        <family val="2"/>
      </rPr>
      <t>In the 2015 update, a brand new set of aviation factors were introduced where aviation factors are now being presented for international flights between non-UK destinations. This is a relatively high-level analysis and allows users to choose a different factor for air travel if flying between countries outside of the UK. All factors presented are for direct (non-stop) flights only. This analysis was only possible for passenger air travel. However, in the interests of consistency with the air freight travel, international freight factors have been included. These factors have been set equal to the current UK, long-haul freight factors.  See the '</t>
    </r>
    <r>
      <rPr>
        <u/>
        <sz val="11"/>
        <color indexed="12"/>
        <rFont val="Calibri"/>
        <family val="2"/>
      </rPr>
      <t>Freighting goods</t>
    </r>
    <r>
      <rPr>
        <sz val="11"/>
        <color indexed="56"/>
        <rFont val="Calibri"/>
        <family val="2"/>
      </rPr>
      <t>' and 'WTT- delivery vehs &amp; freight' tabs for these factors.</t>
    </r>
  </si>
  <si>
    <t>Tell me more about the international factors that were introduced in 2015</t>
  </si>
  <si>
    <t>All the factors include the distance uplift of 8% to compensate for planes not flying using the most direct route (such as flying around international airspace and stacking).  Historical factors have also included a distance uplift, though it was 9% for 2012 and before. If users did not previously include the distance uplift, then they should rebaseline their historical dataset. However, if users wish to continue to not include the distance uplift, then it should be manually removed from the current factors.</t>
  </si>
  <si>
    <t>My organisation has previously reported using factors without the distance uplift, what should I do?</t>
  </si>
  <si>
    <t xml:space="preserve">Users should generally use the ‘with RF’ factors, which incorporate a 90% increase in emissions to include the effect of radiative forcing. If the user’s historical data do not include RF,  then they should rebaseline their historical dataset to include the effect going forward. However, users should be aware of the very significant scientific uncertainty surrounding the quantification of these impacts. If organisations do not wish to include RF, then they should continue to select the ‘Without RF’ factors.  </t>
  </si>
  <si>
    <t>My organisation has previously reported using factors without RF, what should I do?</t>
  </si>
  <si>
    <r>
      <t>There are no confirmed industry benchmarks that provide accurate CO</t>
    </r>
    <r>
      <rPr>
        <vertAlign val="subscript"/>
        <sz val="11"/>
        <color indexed="56"/>
        <rFont val="Calibri"/>
        <family val="2"/>
      </rPr>
      <t>2</t>
    </r>
    <r>
      <rPr>
        <sz val="11"/>
        <color indexed="56"/>
        <rFont val="Calibri"/>
        <family val="2"/>
      </rPr>
      <t>e/£ spend data for air travel. We recommend that organisations improve their data collection processes so that they can report on distance (for which CO</t>
    </r>
    <r>
      <rPr>
        <vertAlign val="subscript"/>
        <sz val="11"/>
        <color indexed="56"/>
        <rFont val="Calibri"/>
        <family val="2"/>
      </rPr>
      <t>2</t>
    </r>
    <r>
      <rPr>
        <sz val="11"/>
        <color indexed="56"/>
        <rFont val="Calibri"/>
        <family val="2"/>
      </rPr>
      <t>e/km figures are available). Alternatively, organisations may, over a number of years, collect their own data and generate their own benchmarks.</t>
    </r>
  </si>
  <si>
    <t>Our organisation only has data on spend. How can I use this to calculate our air travel?</t>
  </si>
  <si>
    <t xml:space="preserve">Air travel factors are calculated on the basis of the area of the plane each passenger takes up. If a plane is comprised totally of business-class seats, as opposed to more closely packed economy class seats, fewer passengers can fly. Therefore, each passenger takes a larger share of the emissions. </t>
  </si>
  <si>
    <t>Why is the impact of flying in business class higher than economy?</t>
  </si>
  <si>
    <t>Broadly speaking the definition of domestic flights, are those within the UK, short-haul are those within Europe, long-haul are outside of Europe and international flights are those between non-UK destinations.</t>
  </si>
  <si>
    <t>How do you define domestic, short-haul, long-haul and international flights?</t>
  </si>
  <si>
    <t>passenger.km</t>
  </si>
  <si>
    <t>First class</t>
  </si>
  <si>
    <t>Business class</t>
  </si>
  <si>
    <t>Premium economy class</t>
  </si>
  <si>
    <t>Economy class</t>
  </si>
  <si>
    <t>Average passenger</t>
  </si>
  <si>
    <t>International, to/from non-UK</t>
  </si>
  <si>
    <t>Long-haul, to/from UK</t>
  </si>
  <si>
    <t>Short-haul, to/from UK</t>
  </si>
  <si>
    <t>Domestic, to/from UK</t>
  </si>
  <si>
    <t>Flights</t>
  </si>
  <si>
    <t>Class</t>
  </si>
  <si>
    <t>Haul</t>
  </si>
  <si>
    <t>Without RF</t>
  </si>
  <si>
    <t>With RF</t>
  </si>
  <si>
    <r>
      <t>The company then multiplies the distance (km) travelled in each class for each category of journey by the appropriate conversion factor. Company L uses the factor set inclusive of the influence of RF.  Where the ‘haul’ of the journey is known, but the class is unknown, the company uses the</t>
    </r>
    <r>
      <rPr>
        <sz val="11"/>
        <color indexed="56"/>
        <rFont val="Calibri"/>
        <family val="2"/>
      </rPr>
      <t xml:space="preserve"> ‘average passenger’ factor.</t>
    </r>
  </si>
  <si>
    <t xml:space="preserve">A subsidiary of company L does not use the same travel agent. Instead, it uses its expenses system to note the flight type, distance and class of travel each time an employee flies. </t>
  </si>
  <si>
    <t>Company L reports its emissions from flights over the course of a year. To do so it requests a report from its dedicated travel agent, which reports the distances travelled for domestic, short-haul and long-haul flights, in each class of travel (ranging from economy to first class).</t>
  </si>
  <si>
    <t>Example of calculating emissions from air travel</t>
  </si>
  <si>
    <t>●  Organisations should produce comparable reporting. Therefore, they should avoid reporting with uplifted air travel conversion factors in one year and without in another year as this may skew the interpretation of their reporting.</t>
  </si>
  <si>
    <t>●  Organisations should include the influence of radiative forcing RF in air travel emissions to capture the maximum climate impact of their travel habits. However, it should be noted that there is very significant scientific uncertainty around the magnitude of the additional environmental impacts of aviation. Further information on this uncertainty is provided in the accompanying 'Methodology paper'.</t>
  </si>
  <si>
    <t xml:space="preserve">●  Radiative forcing (RF) is a measure of the additional environmental impact of aviation. These include emissions of nitrous oxides and water vapour when emitted at high altitude. </t>
  </si>
  <si>
    <t>Air conversion factors should be used to report Scope 3 emissions for individuals flying for work purposes.</t>
  </si>
  <si>
    <t>Business travel- air</t>
  </si>
  <si>
    <t>In the 2015 update, a brand new set of aviation factors were introduced where aviation factors are now being presented for international flights between non-UK destinations. This is a relatively high-level analysis and allows users to choose a different factor for air travel if flying between countries outside of the UK. All factors presented are for direct (non-stop) flights only. This analysis was only possible for passenger air travel. However, in the interests of consistency with the air freight travel, international freight factors have been included. These factors have been set equal to the current UK, long-haul freight factors.  See the 'Freighting goods' and 'WTT- delivery vehs &amp; freight' tabs for these factors.</t>
  </si>
  <si>
    <t>WTT- flights</t>
  </si>
  <si>
    <r>
      <t xml:space="preserve">The company then multiplied the km travelled in each class, for each category of journey by the appropriate conversion factor (as found in the </t>
    </r>
    <r>
      <rPr>
        <sz val="11"/>
        <color indexed="56"/>
        <rFont val="Calibri"/>
        <family val="2"/>
      </rPr>
      <t>‘WTT business travel- air’ listing). Where the haul of the journey is known, but the class is unknown, the company may use an ‘average passenger’ factor.</t>
    </r>
  </si>
  <si>
    <t>Company L reports its emissions from flights over the course of a year. It decides to also report the Scope 3 WTT impact of the flight fuel. To do so, it requests a report from its dedicated travel agent that reports the distances travelled for domestic, short-haul and long-haul flights, in each class of travel (ranging from economy to first-class).</t>
  </si>
  <si>
    <t>Example of calculating emissions from WTT business travel – air</t>
  </si>
  <si>
    <r>
      <t>●  Factors are provided with/without radiative forcing (RF) for consistency with the '</t>
    </r>
    <r>
      <rPr>
        <sz val="11"/>
        <color indexed="56"/>
        <rFont val="Calibri"/>
        <family val="2"/>
      </rPr>
      <t>Business travel - air' factors. However, for WTT- business travel – air then RF has no effect and so the factors are the same.</t>
    </r>
  </si>
  <si>
    <r>
      <t xml:space="preserve">●  These factors are to be used to report WTT emissions of business travel by air, not the impact of the WTT for fuel used in aeroplanes freighting goods (this can be found in </t>
    </r>
    <r>
      <rPr>
        <sz val="11"/>
        <color indexed="56"/>
        <rFont val="Calibri"/>
        <family val="2"/>
      </rPr>
      <t>‘Well to tank- delivery vehs &amp; freight’).</t>
    </r>
  </si>
  <si>
    <t>Well-to-tank (WTT) business travel – air conversion factors should be used to account for the upstream Scope 3 emissions associated with extraction, refining and transportation of the aviation fuel to the plane before take-off.</t>
  </si>
  <si>
    <t>WTT- business travel (air)</t>
  </si>
  <si>
    <t>London Underground</t>
  </si>
  <si>
    <t>Light rail and tram</t>
  </si>
  <si>
    <t>International rail</t>
  </si>
  <si>
    <t>National rail</t>
  </si>
  <si>
    <t>Rail</t>
  </si>
  <si>
    <t>Coach</t>
  </si>
  <si>
    <t>Average local bus</t>
  </si>
  <si>
    <t>Local London bus</t>
  </si>
  <si>
    <t>Local bus (not London)</t>
  </si>
  <si>
    <t>Bus</t>
  </si>
  <si>
    <t>Black cab</t>
  </si>
  <si>
    <t>Regular taxi</t>
  </si>
  <si>
    <t>Taxis</t>
  </si>
  <si>
    <t>In each case, the total km travelled for each mode of transport is multiplied by the appropriate conversion factor to produce company N's Scope 3 emissions for land-based modes of transport</t>
  </si>
  <si>
    <t>The members of company N's large sales team travel extensively on public transport. The company accounts for this in Scope 3 using appropriate conversion factors for bus, tube and rail transport.</t>
  </si>
  <si>
    <t>Example of calculating emissions from business travel - land</t>
  </si>
  <si>
    <t>●  The market segment conversion factors related to the vehicle market segments are specifically defined by the UK Society of Motor Manufacturers and Traders (SMMT).</t>
  </si>
  <si>
    <t>●  The conversion factors for electric cars and vans are the same as those in the ‘passenger vehicles’ and ‘delivery vehicles’ listings PLUS the emissions from the electricity consumption . Where a car or van is not owned or controlled by the reporting organisation, the vehicles should be accounted for in Scope 3 as opposed to Scope 1 (for petrol/diesel use) and Scope 2 (for electricity use), but the conversion factors and their categories remain the same.</t>
  </si>
  <si>
    <t>●  It should be noted that the conversion factors for cars and vans (excluding plug-in electric vehicles) are the same as those in the ‘passenger vehicles’ and ‘delivery vehicles’ listings. Where a car or van is not owned or controlled by the reporting organisation, the vehicles should be accounted for in Scope 3 as opposed to Scope 1, but the conversion factors and their categories remain the same.</t>
  </si>
  <si>
    <t>●  Users should be mindful of the difference between vehicle km conversion factors and passenger km conversion factors. Vehicle km conversion factors should be applied to a whole vehicle (such as a car or taxi) being used for business purposes. Passenger km factors should be used when single passengers are travelling by means of mass transport (such as by train ) and the aim is to report emissions on a single-person basis, not account for the whole vehicle.</t>
  </si>
  <si>
    <t>Land-based conversion factors should be used for travel for business purposes in assets not owned or directly operated by a business. This includes mileage for business purposes in cars owned by employees, public transport, hire cars, and so on.</t>
  </si>
  <si>
    <t>I am not publishing a company report, but I need a factor for ‘electricity consumption’. What should I do?</t>
  </si>
  <si>
    <t>As with other Scope 3 impacts, reporting T&amp;D for EVs is voluntary. However, it is considered best practice for UK reporting.</t>
  </si>
  <si>
    <t>Is reporting T&amp;D compulsory?</t>
  </si>
  <si>
    <t>The activity data (km or miles) is multiplied by the appropriate conversion factors to produce company E's passenger vehicle Scope 3 emissions for the electricity T&amp;D lossess associated with its electric vehicles.</t>
  </si>
  <si>
    <t>Company E reports the emissions from T&amp;D losses associated with the mileage travelled in its plug-in electric company cars, which will include a Scope 3 emission.</t>
  </si>
  <si>
    <t>Calculating emissions from T&amp;D</t>
  </si>
  <si>
    <t>● To avoid double-counting of electricity T&amp;D emissions, do not include activity/emissions resulting from the use of plug-in electric vehicles that are charged predominantly on your organisation's premises if you are also already reporting the emissions resulting from your electricity consumed there.</t>
  </si>
  <si>
    <t xml:space="preserve">● To account for electricity emissions from electric vehicles fully, organisations should account for the T&amp;D loss associated with the electricity used to charge them.  </t>
  </si>
  <si>
    <t>Transmission and distribution (T&amp;D) factors for electric vehicles should be used to report the Scope 3 emissions associated with grid losses (the energy loss that occurs in getting the electricity from the power plant to the organisations that purchase it).</t>
  </si>
  <si>
    <t>Month starting</t>
  </si>
  <si>
    <t>EGRB</t>
  </si>
  <si>
    <t>Station ID:</t>
  </si>
  <si>
    <t>London Weather Centre, GB (0.10W,51.52N)</t>
  </si>
  <si>
    <t>Station:</t>
  </si>
  <si>
    <t>Estimates were made to account for missing data: the "% Estimated" column shows how much each figure was affected (0% is best, 100% is worst)</t>
  </si>
  <si>
    <t>Accuracy:</t>
  </si>
  <si>
    <t>www.degreedays.net (using temperature data from www.wunderground.com)</t>
  </si>
  <si>
    <t>Source:</t>
  </si>
  <si>
    <t>Celsius-based heating degree days for a base temperature of 15.5C</t>
  </si>
  <si>
    <t>Description:</t>
  </si>
  <si>
    <t>07/18:</t>
  </si>
  <si>
    <t>HDD for 2017 london weather centre</t>
  </si>
  <si>
    <t xml:space="preserve">HDD for 2017 region 1 </t>
  </si>
  <si>
    <t>Heathrow</t>
  </si>
  <si>
    <t>Region 1 (Thames Valley)</t>
  </si>
  <si>
    <t>HDD for heathrow</t>
  </si>
  <si>
    <t>HDD - london weather centre</t>
  </si>
  <si>
    <t>typical (from TM46)</t>
  </si>
  <si>
    <t>Table of measures</t>
  </si>
  <si>
    <t>Total distance km</t>
  </si>
  <si>
    <t>Miles to km</t>
  </si>
  <si>
    <t>Co2 factor (kgCO2e/km)</t>
  </si>
  <si>
    <t>Emissions  (kg co2)</t>
  </si>
  <si>
    <t>Total CO2</t>
  </si>
  <si>
    <t>Air</t>
  </si>
  <si>
    <t>m3 / annum</t>
  </si>
  <si>
    <t>Mode</t>
  </si>
  <si>
    <t>Total distance (miles)</t>
  </si>
  <si>
    <t>Cost</t>
  </si>
  <si>
    <t>kg CO2e/annum</t>
  </si>
  <si>
    <t>kg CO2e /annum</t>
  </si>
  <si>
    <t xml:space="preserve">end </t>
  </si>
  <si>
    <t>day (07:00 to 24:00)</t>
  </si>
  <si>
    <t>Units</t>
  </si>
  <si>
    <t>Night (00:00 to 07:00)</t>
  </si>
  <si>
    <t>Day rate</t>
  </si>
  <si>
    <t>Night rate</t>
  </si>
  <si>
    <t>Day rate non-energy</t>
  </si>
  <si>
    <t>Night rate non energy</t>
  </si>
  <si>
    <t>Number of days in period</t>
  </si>
  <si>
    <t>Standing charge (p/day)</t>
  </si>
  <si>
    <t>Supply capacity charge (p/kVA/day)</t>
  </si>
  <si>
    <t>Energy rate</t>
  </si>
  <si>
    <t>Non -energy rate</t>
  </si>
  <si>
    <t>Total units</t>
  </si>
  <si>
    <t>Climate change Levy (pence / kwh)</t>
  </si>
  <si>
    <t>Standing charge costs (£)</t>
  </si>
  <si>
    <t>Supply capacity charge (£)</t>
  </si>
  <si>
    <t>Duos reactive power</t>
  </si>
  <si>
    <t>CCL costs</t>
  </si>
  <si>
    <t>Day unit cost</t>
  </si>
  <si>
    <t>Night unit cost</t>
  </si>
  <si>
    <t>Non energy cost - DAY</t>
  </si>
  <si>
    <t>Non-energy cost - NIGHT</t>
  </si>
  <si>
    <t>total charge (£- ex VAT)</t>
  </si>
  <si>
    <t>AD HOC admin charges</t>
  </si>
  <si>
    <t>fuel oil</t>
  </si>
  <si>
    <t xml:space="preserve">cost of night rate </t>
  </si>
  <si>
    <t>Coffee machine</t>
  </si>
  <si>
    <t>large larder fridge</t>
  </si>
  <si>
    <t>consumption per annum (kwh)</t>
  </si>
  <si>
    <t>Dish washer</t>
  </si>
  <si>
    <t>kettle</t>
  </si>
  <si>
    <t>Kettle calcs</t>
  </si>
  <si>
    <t>boils per day</t>
  </si>
  <si>
    <t>power</t>
  </si>
  <si>
    <t>time to each boil (hours)</t>
  </si>
  <si>
    <t>kWh per annum</t>
  </si>
  <si>
    <t>working days per year</t>
  </si>
  <si>
    <t>Hot water</t>
  </si>
  <si>
    <t xml:space="preserve">Water is heated centrally in an electric calorifier. Water is heated to 60 degrees right up to the tap. It is mixed on the hot water side just before emerging from the tap. A thermostatic mixer valve prevents scalding. The building has a water meter. The calorifier is fitted with a time control. The hot water systems are described as in good condition, free from leaking and corrosion. The taps are fitted with pressure reducing valves so that water is not blasting from the tap. </t>
  </si>
  <si>
    <t>Estimate of hot water energy consumption</t>
  </si>
  <si>
    <t>Benchmark for AC office</t>
  </si>
  <si>
    <t>kWh/m2/annum</t>
  </si>
  <si>
    <t>Lift calculation</t>
  </si>
  <si>
    <t>Lift energy consumption calcuated using on line calculator here: https://www.thyssenkruppelevator.com/Tools/energy-calculator</t>
  </si>
  <si>
    <t>auto exhaust fan shut off  - off</t>
  </si>
  <si>
    <t>3 lifts</t>
  </si>
  <si>
    <t xml:space="preserve">drive type </t>
  </si>
  <si>
    <t>SCR-6Pulse</t>
  </si>
  <si>
    <t>application</t>
  </si>
  <si>
    <t>geared</t>
  </si>
  <si>
    <t>cab lighting</t>
  </si>
  <si>
    <t xml:space="preserve">Halogen </t>
  </si>
  <si>
    <t xml:space="preserve">auto light shut-off </t>
  </si>
  <si>
    <t>0ff</t>
  </si>
  <si>
    <t>off</t>
  </si>
  <si>
    <t>scenario 1</t>
  </si>
  <si>
    <t>scenario 2</t>
  </si>
  <si>
    <t>LED</t>
  </si>
  <si>
    <t xml:space="preserve">on </t>
  </si>
  <si>
    <t>capacity</t>
  </si>
  <si>
    <t>2500 lbs</t>
  </si>
  <si>
    <t>energy consumption per annum (kWh)</t>
  </si>
  <si>
    <t>Lifts</t>
  </si>
  <si>
    <t>assumes moderately efficient and only light use of kithen (not a catering kitchen)</t>
  </si>
  <si>
    <t>Jan</t>
  </si>
  <si>
    <t>Feb</t>
  </si>
  <si>
    <t>Mar</t>
  </si>
  <si>
    <t>Apr</t>
  </si>
  <si>
    <t>Jun</t>
  </si>
  <si>
    <t>Jul</t>
  </si>
  <si>
    <t>Aug</t>
  </si>
  <si>
    <t>Sep</t>
  </si>
  <si>
    <t>Oct</t>
  </si>
  <si>
    <t>Nov</t>
  </si>
  <si>
    <t>Dec</t>
  </si>
  <si>
    <t>CV</t>
  </si>
  <si>
    <t>Corr. Fact</t>
  </si>
  <si>
    <t>Check units</t>
  </si>
  <si>
    <t xml:space="preserve">Standing charge </t>
  </si>
  <si>
    <t>Consumption charge</t>
  </si>
  <si>
    <t>check consumption from invoice</t>
  </si>
  <si>
    <t>climate change levy</t>
  </si>
  <si>
    <t xml:space="preserve">Net amount </t>
  </si>
  <si>
    <t>WATER consumption</t>
  </si>
  <si>
    <t>Read date</t>
  </si>
  <si>
    <t>Total charge</t>
  </si>
  <si>
    <t>Consumption charge per unit</t>
  </si>
  <si>
    <t>Waste charge per unit</t>
  </si>
  <si>
    <t>Fixed standing charge for supply per day</t>
  </si>
  <si>
    <t>Fixed standing charge for waste per day</t>
  </si>
  <si>
    <t>standing charge supply</t>
  </si>
  <si>
    <t>standing charge waste</t>
  </si>
  <si>
    <t>Consumption unit charge</t>
  </si>
  <si>
    <t>Waste unit charge</t>
  </si>
  <si>
    <t>consumption (m3)</t>
  </si>
  <si>
    <t>total water consumption (m3) (2017 calendar year)</t>
  </si>
  <si>
    <t>Calculated average daily consumption (m3/day) - based on two actual readings</t>
  </si>
  <si>
    <t>Operational (w)</t>
  </si>
  <si>
    <t>standby (w)</t>
  </si>
  <si>
    <t>Water consumption (2017)</t>
  </si>
  <si>
    <t>Business travel (2017)</t>
  </si>
  <si>
    <t>litres per use</t>
  </si>
  <si>
    <t xml:space="preserve">Nyland actual allocated </t>
  </si>
  <si>
    <t>Nyland calculated bottom up</t>
  </si>
  <si>
    <t>Assume WDD displace 1 litre</t>
  </si>
  <si>
    <t>consumption with WDD</t>
  </si>
  <si>
    <t>cost of unit (m3) of consumption 2017 (£)</t>
  </si>
  <si>
    <t>cost of m3 of disposal (£)</t>
  </si>
  <si>
    <t>Water inventory</t>
  </si>
  <si>
    <t>Total for 2017</t>
  </si>
  <si>
    <t>Value of savings per annum (£)</t>
  </si>
  <si>
    <t>Lighting data</t>
  </si>
  <si>
    <t>Measures summary</t>
  </si>
  <si>
    <t>Degree days in heating year (2017)</t>
  </si>
  <si>
    <t>Tempered air to floor 6 and communal areas</t>
  </si>
  <si>
    <t>Heater battery</t>
  </si>
  <si>
    <t>Benchmark comparison versus TM46</t>
  </si>
  <si>
    <t>Actual</t>
  </si>
  <si>
    <t xml:space="preserve">Typical </t>
  </si>
  <si>
    <t>Good</t>
  </si>
  <si>
    <t>Benchmark comparison versus econ 19 -  fossil</t>
  </si>
  <si>
    <t>fossil (kWh/m2/annum)</t>
  </si>
  <si>
    <t>electricity (kWh/m2/annum)</t>
  </si>
  <si>
    <t>https://www.waterwise.org.uk/wp-content/uploads/2018/02/CIRIA-2006_Water-Key-Performance-Indicators-and-Benchmarks-for-Offices-and-Hotels.pdf</t>
  </si>
  <si>
    <t>Ref: INVEST TO SAVE BUDGET OGCbuying.solutions WATER AND EFFLUENT SERVICE Project Report To HM Treasury 
 June 2003</t>
  </si>
  <si>
    <t>typical</t>
  </si>
  <si>
    <t>excessive</t>
  </si>
  <si>
    <t>m3/employee/annum</t>
  </si>
  <si>
    <t>litre</t>
  </si>
  <si>
    <t>cubic metre</t>
  </si>
  <si>
    <t>m3/m2/annum</t>
  </si>
  <si>
    <t>Number of employees</t>
  </si>
  <si>
    <t>2-6.4</t>
  </si>
  <si>
    <t>4-9.3</t>
  </si>
  <si>
    <t>Conversion factors and reference data</t>
  </si>
  <si>
    <t>cost of day rate electricity</t>
  </si>
  <si>
    <t>(£/kWh)</t>
  </si>
  <si>
    <t xml:space="preserve">Average cost of natural gas </t>
  </si>
  <si>
    <t>Energy Benchmarking</t>
  </si>
  <si>
    <t>Benchmarking water</t>
  </si>
  <si>
    <t>kg / week</t>
  </si>
  <si>
    <t>kg / annum</t>
  </si>
  <si>
    <t>Waste benchmarks</t>
  </si>
  <si>
    <t xml:space="preserve">Total waste </t>
  </si>
  <si>
    <t>good practice  (kg/employee/annum)</t>
  </si>
  <si>
    <t>kg/staff member / annum</t>
  </si>
  <si>
    <t xml:space="preserve">Reference: Green Officiency guide GG 256 </t>
  </si>
  <si>
    <t>Travel</t>
  </si>
  <si>
    <t>Energy and Carbon Inventory</t>
  </si>
  <si>
    <t>Sheets used per annum (2017)</t>
  </si>
  <si>
    <t>tonnes / annum</t>
  </si>
  <si>
    <t>Materials use</t>
  </si>
  <si>
    <t>kgCO2 from using existing paper (recycled paper)</t>
  </si>
  <si>
    <t>kg/annum</t>
  </si>
  <si>
    <t>Co2 per annum (kg CO2)</t>
  </si>
  <si>
    <t>reams per staff member per annum</t>
  </si>
  <si>
    <t xml:space="preserve">benchmark best practice </t>
  </si>
  <si>
    <t>Confidential paper</t>
  </si>
  <si>
    <t>kg recycled</t>
  </si>
  <si>
    <t>12 months</t>
  </si>
  <si>
    <t>per month</t>
  </si>
  <si>
    <t>Desktops/laptops</t>
  </si>
  <si>
    <t xml:space="preserve">Computers </t>
  </si>
  <si>
    <t>ref:https://en.wikipedia.org/wiki/Compact_fluorescent_lamp</t>
  </si>
  <si>
    <t>https://www.thelightbulb.co.uk/resources/light_bulb_average_rated_life_time_hours/</t>
  </si>
  <si>
    <t>Monitor weight (kg)</t>
  </si>
  <si>
    <t>Laptop weight (kg)</t>
  </si>
  <si>
    <t>https://www.amazon.co.uk/Sylvania-Fluorescent-Tube-Warm-White/dp/B0016PPZD0</t>
  </si>
  <si>
    <t>T5 fluorescent tube weights (kg)</t>
  </si>
  <si>
    <t>CFL weight</t>
  </si>
  <si>
    <t>LED weight</t>
  </si>
  <si>
    <t>Weights</t>
  </si>
  <si>
    <t>Number of items per annum</t>
  </si>
  <si>
    <t>Estimate number of desktops/laptops needing replacement per annum</t>
  </si>
  <si>
    <t>Lighting - LED</t>
  </si>
  <si>
    <t>Lighting  - CFL/T5</t>
  </si>
  <si>
    <t>Lighting - Tungsten Halogen</t>
  </si>
  <si>
    <t>Tungsten halogen</t>
  </si>
  <si>
    <t>WEEE waste and lighting</t>
  </si>
  <si>
    <t xml:space="preserve">Electrical water heating (central calorifier) </t>
  </si>
  <si>
    <t>Lighting - office</t>
  </si>
  <si>
    <t>Server- office</t>
  </si>
  <si>
    <t>Server cooling - office</t>
  </si>
  <si>
    <t>Printers - office</t>
  </si>
  <si>
    <t>Monitors - office</t>
  </si>
  <si>
    <t>Desktops - office</t>
  </si>
  <si>
    <t>UPS - office</t>
  </si>
  <si>
    <t>TVs and AV - office</t>
  </si>
  <si>
    <t>Kitchen (larder fridge, dishwasher, microwave, coffee machine, kettle) - office</t>
  </si>
  <si>
    <t>tonnes /annum</t>
  </si>
  <si>
    <t xml:space="preserve">cost of annual waste collection from surcharge </t>
  </si>
  <si>
    <t xml:space="preserve">cost per tonne of residual waste/recyclates and organic </t>
  </si>
  <si>
    <t>Estimate cost of recycling WEEE</t>
  </si>
  <si>
    <t>Cost of recycling 25kg</t>
  </si>
  <si>
    <t>cost per kg</t>
  </si>
  <si>
    <t>Estimate cost of recycling confidential paper waste</t>
  </si>
  <si>
    <t>cost per bag</t>
  </si>
  <si>
    <t>Estimate number of kilos  of loose shredded paper in a bag</t>
  </si>
  <si>
    <t>Approximate cost per annum (£)</t>
  </si>
  <si>
    <t xml:space="preserve">Water waste </t>
  </si>
  <si>
    <t>CO2e per annum (kg)</t>
  </si>
  <si>
    <t>Recyclate waste</t>
  </si>
  <si>
    <t>Residual waste (non recyclate)</t>
  </si>
  <si>
    <t>Confidential paper waste (recycled by First Mile)</t>
  </si>
  <si>
    <t>Food waste</t>
  </si>
  <si>
    <t>kg CO2e / annum</t>
  </si>
  <si>
    <t>kg CO2e disposal or recycling/annum</t>
  </si>
  <si>
    <t>Estimate number of monitors needing replacment per annum</t>
  </si>
  <si>
    <t>https://www.amazon.co.uk/s/?ie=UTF8&amp;keywords=hp+elitedisplay+e232&amp;index=aps&amp;tag=googhydr-21&amp;ref=pd_sl_64a3zv1vdy_b&amp;adgrpid=61677726908&amp;hvpone=&amp;hvptwo=&amp;hvadid=259124417255&amp;hvpos=1t1&amp;hvnetw=g&amp;hvrand=4723899661622206536&amp;hvqmt=b&amp;hvdev=c&amp;hvdvcmdl=&amp;hvlocint=&amp;hvlocphy=9045628&amp;hvtargid=kwd-488598605992</t>
  </si>
  <si>
    <t>cost of HP 232 monitor (£)</t>
  </si>
  <si>
    <t>Number of items requiring replacement per annum</t>
  </si>
  <si>
    <t>Paper (reams)</t>
  </si>
  <si>
    <t>items used per annum</t>
  </si>
  <si>
    <t>Paper  (reams)</t>
  </si>
  <si>
    <t>Items</t>
  </si>
  <si>
    <t>cost of a HP EliteBook Folio 1040 G3</t>
  </si>
  <si>
    <t>cost of annual monitor replacement</t>
  </si>
  <si>
    <t>cost of annual laptop replacement</t>
  </si>
  <si>
    <t>https://systemactive.co.uk/hp-elitebook-folio-1040-g1-notebook-pc-g7u14v.html?utm_source=google_shopping&amp;gclid=Cj0KCQjwuafdBRDmARIsAPpBmVVSaxlrM0WRm9kAhA99m9puDCu1dMVMeObZNt3k5p1mRcMeiWvg9rwaAtVmEALw_wcB</t>
  </si>
  <si>
    <t>assume a 5 year replacement cycle for laptops. 15 laptops in use at anyone time</t>
  </si>
  <si>
    <t>assume a 10 year replacement cycle for monitors</t>
  </si>
  <si>
    <t>miles/annum</t>
  </si>
  <si>
    <t>Approximate cost (£) / annum</t>
  </si>
  <si>
    <t>Subtotal</t>
  </si>
  <si>
    <t xml:space="preserve">Grand total </t>
  </si>
  <si>
    <t>Waste disposal and recycling</t>
  </si>
  <si>
    <t>Electricity consumption (2017) - landlord residual</t>
  </si>
  <si>
    <t>Electricity consumption (2017) - ring main and lighting</t>
  </si>
  <si>
    <r>
      <t>Annual CO</t>
    </r>
    <r>
      <rPr>
        <vertAlign val="subscript"/>
        <sz val="11"/>
        <rFont val="Calibri"/>
        <family val="2"/>
      </rPr>
      <t xml:space="preserve">2 </t>
    </r>
    <r>
      <rPr>
        <sz val="11"/>
        <rFont val="Calibri"/>
        <family val="2"/>
      </rPr>
      <t>saving (kg)</t>
    </r>
  </si>
  <si>
    <t>Waste transfer notes</t>
  </si>
  <si>
    <t>Floor area</t>
  </si>
  <si>
    <t>Floor area per employee</t>
  </si>
  <si>
    <t xml:space="preserve">Percentage of office waste that is recyclable </t>
  </si>
  <si>
    <t>Install cost (capital and labour) (£)</t>
  </si>
  <si>
    <t>Total hours occupancy per week</t>
  </si>
  <si>
    <t>pg. 14 of WRAP Green office guide: http://www.wrap.org.uk/sites/files/wrap/WRAP_Green_Office_Guide.pdf</t>
  </si>
  <si>
    <t>Accounting for electricity at grid average</t>
  </si>
  <si>
    <t>Accounting for electricity as having zero emissions</t>
  </si>
  <si>
    <t>Scope 1 (direct emissions)</t>
  </si>
  <si>
    <t>Scope 2 (electricity)</t>
  </si>
  <si>
    <t>Scope 3 (purchased paper and materials. waste disposal, water consumption, business travel)</t>
  </si>
  <si>
    <t>Scopes 1,2, 3 emissions</t>
  </si>
  <si>
    <t xml:space="preserve">Install cost </t>
  </si>
  <si>
    <t xml:space="preserve">Number of hours savings between scenarios </t>
  </si>
  <si>
    <t xml:space="preserve">Percentage hours less </t>
  </si>
  <si>
    <t>conservative estimate of savings based on reduction in hours</t>
  </si>
  <si>
    <t>Saving (kg CO2e/annum)</t>
  </si>
  <si>
    <t>Environmental policy</t>
  </si>
  <si>
    <t>Environmental policy savings</t>
  </si>
  <si>
    <t>Co2 generation (kg co2e / annum)</t>
  </si>
  <si>
    <t>Unit savings</t>
  </si>
  <si>
    <t>Kg or m3 generated or consumed / annum</t>
  </si>
  <si>
    <t xml:space="preserve">Water </t>
  </si>
  <si>
    <t>Base annual waste or water or materials management cost (£)</t>
  </si>
  <si>
    <t>kg Co2/m3</t>
  </si>
  <si>
    <t>Water disposal</t>
  </si>
  <si>
    <t>Water CO2 factors</t>
  </si>
  <si>
    <t>Water cost factors</t>
  </si>
  <si>
    <t>current (m3/annum)</t>
  </si>
  <si>
    <t>savings per annum (m3)</t>
  </si>
  <si>
    <t>Unit savings (kg or m3)</t>
  </si>
  <si>
    <t>Business travel policy</t>
  </si>
  <si>
    <t>Cost per mile</t>
  </si>
  <si>
    <t>Avoid 5% of annual business mileage</t>
  </si>
  <si>
    <t>Transfer 5 % of Plane miles to rail</t>
  </si>
  <si>
    <t>Cost saving</t>
  </si>
  <si>
    <t>cost profile after 5% shift of plane miles to rail</t>
  </si>
  <si>
    <t>Original kg CO2e</t>
  </si>
  <si>
    <t>cost saving (£)</t>
  </si>
  <si>
    <t>co2 profile following 5% shift</t>
  </si>
  <si>
    <t>CO2 saving  (kg)</t>
  </si>
  <si>
    <t>5 % saving on miles</t>
  </si>
  <si>
    <t xml:space="preserve">same distance travelled </t>
  </si>
  <si>
    <t>Cost saving (£)</t>
  </si>
  <si>
    <t>Unit savings (miles across all 3 modes)</t>
  </si>
  <si>
    <t>Unit savings (miles of travel avoided)</t>
  </si>
  <si>
    <t>Energy policy and action plan</t>
  </si>
  <si>
    <t>https://livingroofs.org/energy-conservation/</t>
  </si>
  <si>
    <t>2 litres of fuel oil from german study</t>
  </si>
  <si>
    <t>saving per square metre (kwh/annum/m2)</t>
  </si>
  <si>
    <t>estimated area of the roof to be covered with green roof</t>
  </si>
  <si>
    <t>estimates annual saving</t>
  </si>
  <si>
    <t xml:space="preserve">Electrical cooling and heating </t>
  </si>
  <si>
    <t xml:space="preserve">cost per m2 installed </t>
  </si>
  <si>
    <t>http://www.thegreenroofcentre.co.uk/green_roofs/faq</t>
  </si>
  <si>
    <t xml:space="preserve">assumes semi -intensive roof </t>
  </si>
  <si>
    <t>estimated cost</t>
  </si>
  <si>
    <t>Photovoltaic array on the roof</t>
  </si>
  <si>
    <t>Energy generation (kWh/annum)</t>
  </si>
  <si>
    <t>Fit export</t>
  </si>
  <si>
    <t>Scheme closes to new applicants 1/April/2019</t>
  </si>
  <si>
    <t>https://www.ofgem.gov.uk/environmental-programmes/fit/applicants</t>
  </si>
  <si>
    <t>Fit subsidy rate (assume middle rate and 0-10 kW banding)</t>
  </si>
  <si>
    <t>Estimate area of roof available for the array</t>
  </si>
  <si>
    <t xml:space="preserve">kWpeak / m2 monocrystaline </t>
  </si>
  <si>
    <t>Length: 1675mm</t>
  </si>
  <si>
    <t>Width: 1001mm</t>
  </si>
  <si>
    <t>Depth 31mm</t>
  </si>
  <si>
    <t>Output: 245Wp</t>
  </si>
  <si>
    <t>kWpeak/m2</t>
  </si>
  <si>
    <t>Kwpeak for array on roof</t>
  </si>
  <si>
    <t>kWh / kWpeak</t>
  </si>
  <si>
    <t>tariff subsidy (£)</t>
  </si>
  <si>
    <t>estimate of exports</t>
  </si>
  <si>
    <t>value of displaced energy</t>
  </si>
  <si>
    <t>total annual value</t>
  </si>
  <si>
    <t>https://www.gov.uk/government/statistics/solar-pv-cost-data</t>
  </si>
  <si>
    <t>install cost per kwp (£)</t>
  </si>
  <si>
    <t>total install cost</t>
  </si>
  <si>
    <t>Co2 savings per annum (kg)</t>
  </si>
  <si>
    <t>http://www.inbalance-energy.co.uk/articles/solar_panels_pv_calculator.html</t>
  </si>
  <si>
    <t>KW peak per m2 calculations</t>
  </si>
  <si>
    <t>Calculations</t>
  </si>
  <si>
    <t>6 am start on Mondays and 7am start for the rest of the week. 5pm off time</t>
  </si>
  <si>
    <t>3 am start on mondays and 5 am start the rest of the week. Off at 19:00</t>
  </si>
  <si>
    <t>Lighting measures</t>
  </si>
  <si>
    <t>WATER measures</t>
  </si>
  <si>
    <t>Saving (m3/annum)</t>
  </si>
  <si>
    <t>Nyland benchmarks (total m3)</t>
  </si>
  <si>
    <t>Nyland actual per person</t>
  </si>
  <si>
    <t>Savings from detecting leak</t>
  </si>
  <si>
    <t>Water butt</t>
  </si>
  <si>
    <t>Water leak detection</t>
  </si>
  <si>
    <t>total water cost to Nyland (£)</t>
  </si>
  <si>
    <t>Nyland water costs</t>
  </si>
  <si>
    <t>Allocatable m3 to Nyland based on floor area (m3)</t>
  </si>
  <si>
    <t>supply cost to Nyland (£)</t>
  </si>
  <si>
    <t>disposal cost to Nyland  (£)</t>
  </si>
  <si>
    <t>Water consumption if Nyland consumption was typical (m3)</t>
  </si>
  <si>
    <t>Difference to current levels  (m3 saving)</t>
  </si>
  <si>
    <t>value of consumption saving</t>
  </si>
  <si>
    <t>Consumption savings</t>
  </si>
  <si>
    <t>Estimated cost of identifying and fixing leak (£)</t>
  </si>
  <si>
    <t>Carbon offsets</t>
  </si>
  <si>
    <t>https://www.carbonfootprint.com/offset.aspx?o=52.279</t>
  </si>
  <si>
    <t>UK tree planting offset</t>
  </si>
  <si>
    <t>cost per tonne</t>
  </si>
  <si>
    <t>53.279 tonnes</t>
  </si>
  <si>
    <t>Carbon offset</t>
  </si>
  <si>
    <t>CO2 savings (tonnes)</t>
  </si>
  <si>
    <t>Energy policy</t>
  </si>
  <si>
    <t>Business travel policy and decision support tool</t>
  </si>
  <si>
    <t>Water efficiency measures</t>
  </si>
  <si>
    <t>Fit water dipslacement devices and change flush controls (m3)</t>
  </si>
  <si>
    <t>Retrofit device that optimally starts and stops the heating to reach temperatures set points without compromising comfort (kWh)</t>
  </si>
  <si>
    <t xml:space="preserve">Offset </t>
  </si>
  <si>
    <t>#</t>
  </si>
  <si>
    <t>Offset unavoidable carbon emissions (kg)</t>
  </si>
  <si>
    <t>Note  - does the organisation take green tariff electricity and gas?</t>
  </si>
  <si>
    <t>Electricity consumption - (ring main and lighting)</t>
  </si>
  <si>
    <t>Raise EE awareness</t>
  </si>
  <si>
    <t>Install cavity wall  insulation</t>
  </si>
  <si>
    <t>kWh generated / annum</t>
  </si>
  <si>
    <t xml:space="preserve">Numbers of lighting fittings in each room. </t>
  </si>
  <si>
    <t>Electricity consumption per annum in each room</t>
  </si>
  <si>
    <t>LED panel to replace 600x600 T8 louvered array</t>
  </si>
  <si>
    <t>Lighting operational hours in each space</t>
  </si>
  <si>
    <t xml:space="preserve">Calculator for efficient lighting measures </t>
  </si>
  <si>
    <t xml:space="preserve">Replace this: (T8 x4) 600 x 600 fitting </t>
  </si>
  <si>
    <t>with this: LED equivalent  600 x 600 fitting</t>
  </si>
  <si>
    <t>Wattage per luminaire in efficient replacement scenario. For clarity only do one lamp replacement type per table. If a range of efficient lighting replacements are to be installed copy and paste a new table</t>
  </si>
  <si>
    <t xml:space="preserve">Measure 1: Write title of measure here  - e.g. replace 2" T8 quadruple, electronic ballast with LEDs panel equivalent </t>
  </si>
  <si>
    <t>Measure 2: write title of second measure here</t>
  </si>
  <si>
    <t xml:space="preserve">Measure 1 example: </t>
  </si>
  <si>
    <t xml:space="preserve">Measure 1: Eg. Replace all 2" T8 quadruple 600x600 fittings with LED alternative. Suggested to create a new table for each efficient lighting measure to be tested.  </t>
  </si>
  <si>
    <t>Energy disaggregation</t>
  </si>
  <si>
    <t>Gas</t>
  </si>
  <si>
    <t>Oil</t>
  </si>
  <si>
    <t>Renewable electricity</t>
  </si>
  <si>
    <t>Low Carbon electricity (e.g. CHP)</t>
  </si>
  <si>
    <t>Grid Electricity</t>
  </si>
  <si>
    <t>Meter reads</t>
  </si>
  <si>
    <t>Develop existing environmental policy, strategy and action plan</t>
  </si>
  <si>
    <t>Costs and savings</t>
  </si>
  <si>
    <t>Saving (units annum)</t>
  </si>
  <si>
    <t>Saving (£/</t>
  </si>
  <si>
    <t>annum)</t>
  </si>
  <si>
    <t xml:space="preserve">Saving </t>
  </si>
  <si>
    <r>
      <t>(kg CO</t>
    </r>
    <r>
      <rPr>
        <vertAlign val="subscript"/>
        <sz val="11"/>
        <rFont val="Calibri"/>
        <family val="2"/>
      </rPr>
      <t>2</t>
    </r>
    <r>
      <rPr>
        <sz val="11"/>
        <rFont val="Calibri"/>
        <family val="2"/>
      </rPr>
      <t>e/</t>
    </r>
  </si>
  <si>
    <t>Non recyclate (kg)</t>
  </si>
  <si>
    <t>Recyclate waste (kg)</t>
  </si>
  <si>
    <t xml:space="preserve">Confidential paper waste (kg) </t>
  </si>
  <si>
    <t>Food waste (kg)</t>
  </si>
  <si>
    <t>WEEE waste and lighting (kg)</t>
  </si>
  <si>
    <t>Water (m3)</t>
  </si>
  <si>
    <t>Paper (kg)</t>
  </si>
  <si>
    <t xml:space="preserve">Rationale </t>
  </si>
  <si>
    <r>
      <t>·</t>
    </r>
    <r>
      <rPr>
        <sz val="7"/>
        <rFont val="Times New Roman"/>
        <family val="1"/>
      </rPr>
      <t xml:space="preserve">         </t>
    </r>
    <r>
      <rPr>
        <sz val="11"/>
        <rFont val="Calibri"/>
        <family val="2"/>
      </rPr>
      <t>it will galvanise the organisation to put itself on a path to continual improvement of its environmental performance,</t>
    </r>
  </si>
  <si>
    <r>
      <t>·</t>
    </r>
    <r>
      <rPr>
        <sz val="7"/>
        <rFont val="Times New Roman"/>
        <family val="1"/>
      </rPr>
      <t xml:space="preserve">         </t>
    </r>
    <r>
      <rPr>
        <sz val="11"/>
        <rFont val="Calibri"/>
        <family val="2"/>
      </rPr>
      <t>it will clarify what the organisation is trying to achieve and help align wider business objectives with environmental objectives,</t>
    </r>
  </si>
  <si>
    <r>
      <t>·</t>
    </r>
    <r>
      <rPr>
        <sz val="7"/>
        <rFont val="Times New Roman"/>
        <family val="1"/>
      </rPr>
      <t xml:space="preserve">         </t>
    </r>
    <r>
      <rPr>
        <sz val="11"/>
        <rFont val="Calibri"/>
        <family val="2"/>
      </rPr>
      <t>it will increase staff morale and retention and help attract the best candidate for new roles (people like to work for organisations that take their environmental and social responsivities seriously,</t>
    </r>
  </si>
  <si>
    <r>
      <t>·</t>
    </r>
    <r>
      <rPr>
        <sz val="7"/>
        <rFont val="Times New Roman"/>
        <family val="1"/>
      </rPr>
      <t xml:space="preserve">         </t>
    </r>
    <r>
      <rPr>
        <sz val="11"/>
        <rFont val="Calibri"/>
        <family val="2"/>
      </rPr>
      <t>some activities having an environmental benefit, such as energy efficiency, also makes sense from a financial perspective,</t>
    </r>
  </si>
  <si>
    <r>
      <t>·</t>
    </r>
    <r>
      <rPr>
        <sz val="7"/>
        <rFont val="Times New Roman"/>
        <family val="1"/>
      </rPr>
      <t xml:space="preserve">         </t>
    </r>
    <r>
      <rPr>
        <sz val="11"/>
        <rFont val="Calibri"/>
        <family val="2"/>
      </rPr>
      <t>it will result in an organisation that is better managed, able to assess and deal with risk, minimise impacts and capture a wide range of benefits,</t>
    </r>
  </si>
  <si>
    <r>
      <t>·</t>
    </r>
    <r>
      <rPr>
        <sz val="7"/>
        <rFont val="Times New Roman"/>
        <family val="1"/>
      </rPr>
      <t xml:space="preserve">         </t>
    </r>
    <r>
      <rPr>
        <sz val="11"/>
        <rFont val="Calibri"/>
        <family val="2"/>
      </rPr>
      <t xml:space="preserve">it will provide reassurance to all those that interact with the organisation that dealings will be fair and ethical and that environmental impacts will be minimised. </t>
    </r>
  </si>
  <si>
    <t>Detail</t>
  </si>
  <si>
    <t>The policy and strategy should:</t>
  </si>
  <si>
    <r>
      <t>·</t>
    </r>
    <r>
      <rPr>
        <sz val="7"/>
        <rFont val="Times New Roman"/>
        <family val="1"/>
      </rPr>
      <t xml:space="preserve">         </t>
    </r>
    <r>
      <rPr>
        <sz val="11"/>
        <rFont val="Calibri"/>
        <family val="2"/>
      </rPr>
      <t xml:space="preserve">determine which are significant and which should be monitored, reported and mitigated. </t>
    </r>
  </si>
  <si>
    <r>
      <t>·</t>
    </r>
    <r>
      <rPr>
        <sz val="7"/>
        <rFont val="Times New Roman"/>
        <family val="1"/>
      </rPr>
      <t xml:space="preserve">         </t>
    </r>
    <r>
      <rPr>
        <sz val="11"/>
        <rFont val="Calibri"/>
        <family val="2"/>
      </rPr>
      <t xml:space="preserve">describe how targets are derived, </t>
    </r>
  </si>
  <si>
    <r>
      <t>·</t>
    </r>
    <r>
      <rPr>
        <sz val="7"/>
        <rFont val="Times New Roman"/>
        <family val="1"/>
      </rPr>
      <t xml:space="preserve">         </t>
    </r>
    <r>
      <rPr>
        <sz val="11"/>
        <rFont val="Calibri"/>
        <family val="2"/>
      </rPr>
      <t>describe mitigation measures required to meet targets</t>
    </r>
  </si>
  <si>
    <r>
      <t>·</t>
    </r>
    <r>
      <rPr>
        <sz val="7"/>
        <rFont val="Times New Roman"/>
        <family val="1"/>
      </rPr>
      <t xml:space="preserve">         </t>
    </r>
    <r>
      <rPr>
        <sz val="11"/>
        <rFont val="Calibri"/>
        <family val="2"/>
      </rPr>
      <t xml:space="preserve">describe the regulations for management of each environmental impact  </t>
    </r>
  </si>
  <si>
    <r>
      <t>·</t>
    </r>
    <r>
      <rPr>
        <sz val="7"/>
        <rFont val="Times New Roman"/>
        <family val="1"/>
      </rPr>
      <t xml:space="preserve">         </t>
    </r>
    <r>
      <rPr>
        <sz val="11"/>
        <rFont val="Calibri"/>
        <family val="2"/>
      </rPr>
      <t xml:space="preserve">include tools and procedures for monitoring the progress of the strategy and calculating the savings and other benefits.  </t>
    </r>
  </si>
  <si>
    <r>
      <t>·</t>
    </r>
    <r>
      <rPr>
        <sz val="7"/>
        <rFont val="Times New Roman"/>
        <family val="1"/>
      </rPr>
      <t xml:space="preserve">         </t>
    </r>
    <r>
      <rPr>
        <sz val="11"/>
        <rFont val="Calibri"/>
        <family val="2"/>
      </rPr>
      <t xml:space="preserve">include consideration for how staff can play their part. For example, training in climate change issues could be offered. </t>
    </r>
  </si>
  <si>
    <t>The policy and strategy should follow best practice and, it is suggested, be broadly structured around the framework developed by the international standard ISO14001:2004. Stages in the process of developing and implementing an environmental management system are summarised below.</t>
  </si>
  <si>
    <t>Next steps and guidance</t>
  </si>
  <si>
    <t>Aggregate energy consumption</t>
  </si>
  <si>
    <t>Approximate cost (£) ex Vat and standing charges</t>
  </si>
  <si>
    <t>units (e.g. m3 or 100's cubic feet)</t>
  </si>
  <si>
    <t>Gas price/kWh</t>
  </si>
  <si>
    <t>XXX is an organisation with a track record of managing its estates and affairs in an ethical and environmentally responsible manner. At present the Arcadia trust gives up 50 million per year to environmental causes therefore it is appropriate that the activities of the XXX offices are supported with an environmental policy and strategy.  Having an environmental policy and strategy in place will bring a number of benefits:</t>
  </si>
  <si>
    <t xml:space="preserve">The environmental policy and strategy should consider all XXX’s principle environmental impacts including those from energy use and business travel, however these impacts are so significant in their own right that they merit separate policy and strategy respectively. All should be integrated in an overarching environmental policy. </t>
  </si>
  <si>
    <t xml:space="preserve">As an indication, financial savings and carbon benefits from a 2.5 % reduction in waste streams and paper use at the XXX office are shown above (stimulated by greater environmental awareness and small changes to policies and procedures as set out in a strategy).  Separate indicative calculations have been made for an energy and business travel policies and strategies. </t>
  </si>
  <si>
    <t xml:space="preserve">·         identify XXX’s principle environmental impacts, </t>
  </si>
  <si>
    <t xml:space="preserve">Review guidance on implementing an environmental management system (EMS) meeting the ISO14001 standard. Note that XXX does not have to implement an EMS which meet the ISO 14001 standard nor even get an EMS which did meet the standard certificated as meeting the standard (by an accredited external auditor).  But some of the procedures in 14001 will be useful for managing impacts across the XXX estates. XXX can choose which procedures are most useful.  </t>
  </si>
  <si>
    <t>This is the reference number to be used with the benchmark figures produced in TM46</t>
  </si>
  <si>
    <t>Electricity consumption (2017) - landlord residual allocatable to XXX office</t>
  </si>
  <si>
    <t>XXX</t>
  </si>
  <si>
    <t>Percentage recycled by XXX</t>
  </si>
  <si>
    <t xml:space="preserve">Paper Consumption </t>
  </si>
  <si>
    <t>Allocatable to XXX based on floor area (m3)</t>
  </si>
  <si>
    <t>XXX benchmarks</t>
  </si>
  <si>
    <t xml:space="preserve">XXX actual allocated </t>
  </si>
  <si>
    <t>XXX calculated bottom up</t>
  </si>
  <si>
    <t>Lifts total current</t>
  </si>
  <si>
    <t xml:space="preserve">Company XXX share of the space </t>
  </si>
  <si>
    <t>Allocation to company XXX (kWh)</t>
  </si>
  <si>
    <t>LED panel</t>
  </si>
  <si>
    <t>600x600 2" T8 quadruple</t>
  </si>
  <si>
    <t xml:space="preserve">Measure 2: Eg. Use occupancy sensors in occasionally occupied spaces </t>
  </si>
  <si>
    <t>Kitchen Inventory</t>
  </si>
  <si>
    <t xml:space="preserve">%tage of office in question </t>
  </si>
  <si>
    <t>office in question</t>
  </si>
  <si>
    <t xml:space="preserve">total office </t>
  </si>
  <si>
    <t>percentage office in question of total office</t>
  </si>
  <si>
    <t>costs of waste disposal</t>
  </si>
  <si>
    <t>Gas data</t>
  </si>
  <si>
    <t>Numbers of lighting fittings in each room.  Add extra columns as necessary</t>
  </si>
  <si>
    <t>Write hours of use here</t>
  </si>
  <si>
    <t>Complete weekly hours of operation</t>
  </si>
  <si>
    <t>complete operation time</t>
  </si>
  <si>
    <t xml:space="preserve">Heatimg </t>
  </si>
  <si>
    <t xml:space="preserve">hot water </t>
  </si>
  <si>
    <t>Gas consumption</t>
  </si>
  <si>
    <t xml:space="preserve">Heating </t>
  </si>
  <si>
    <t>Total gas consumption</t>
  </si>
  <si>
    <t>Area of office</t>
  </si>
  <si>
    <t>Electric Hot water consumption per annum (kwh)</t>
  </si>
  <si>
    <t>Gas hot water consumption</t>
  </si>
  <si>
    <t>cost per ream</t>
  </si>
  <si>
    <t xml:space="preserve">This is number of degree days for the year in which we have heating energy data. Degree days are a measure of how cold it is in any one year. In order to make a valid comparison with the benchmark year we have to adjust for how cold it was in the year for which we have data.  </t>
  </si>
  <si>
    <t>Total corrected thermal energy consumption per m2 gross floor area</t>
  </si>
  <si>
    <t>Power consumption / m2</t>
  </si>
  <si>
    <t>Corrected thermal energy (heating and hot water) per m2</t>
  </si>
  <si>
    <t>Benchmark degree days for old CIBSE benchmarks</t>
  </si>
  <si>
    <t>Heating energy (kwh)</t>
  </si>
  <si>
    <t>Domestic Hot Water (kWh)</t>
  </si>
  <si>
    <t>total fossil energy (heating and hot water)</t>
  </si>
  <si>
    <t xml:space="preserve">Total "fossil" space heating energy </t>
  </si>
  <si>
    <t>Hot water energy  consumption (kWh)</t>
  </si>
  <si>
    <t>Degree Day Corrected heating consumption (kwh)</t>
  </si>
  <si>
    <t>Benchmark compariosn with old CIBSE benchmarks</t>
  </si>
  <si>
    <t>Recommend using this comparison</t>
  </si>
  <si>
    <t xml:space="preserve">Old comparison. see Econ 19:  http://www.cibse.org/getmedia/7fb5616f-1ed7-4854-bf72-2dae1d8bde62/ECG19-Energy-Use-in-Offices-(formerly-ECON19
</t>
  </si>
  <si>
    <t xml:space="preserve">factor adjust for degree days econ 19 </t>
  </si>
  <si>
    <t>EE awareness</t>
  </si>
  <si>
    <t>Develop and implement  formal energy policy and strategy</t>
  </si>
  <si>
    <r>
      <t>(kg CO</t>
    </r>
    <r>
      <rPr>
        <vertAlign val="subscript"/>
        <sz val="11"/>
        <rFont val="Calibri"/>
        <family val="2"/>
      </rPr>
      <t>2</t>
    </r>
    <r>
      <rPr>
        <sz val="11"/>
        <rFont val="Calibri"/>
        <family val="2"/>
      </rPr>
      <t>e/annum)</t>
    </r>
  </si>
  <si>
    <t>gas</t>
  </si>
  <si>
    <t> NA</t>
  </si>
  <si>
    <t xml:space="preserve">An integrated energy policy with an individual responsible for overseeing its delivery is the cornerstone that ensures measures are implemented and a process of continual improvement is established. As well as influencing procurement and Capital Expenditure (CAPEX) decisions the policy and associated strategy should also seek to raise energy awareness amongst staff thereby instilling an energy management culture in the office. This will invariably lead to an improvement in energy housekeeping. For example, as a result of implementing an energy management policy one should expect greater diligence in turning off unnecessary lighting, improvements in ensuring correct timeclock settings and in reporting any observed energy wastage. For this reason there is a direct energy saving benefit from implementing a policy. </t>
  </si>
  <si>
    <t>The main intention with this measure will be to provide a structured approach to energy management and a ‘feedback loop’ that can respond to change. It is anticipated that implementing a formal energy policy should lead to overall energy savings of 2.5% in the first year. Implementation would effectively be free, and would take only a small amount of key individuals’ time.</t>
  </si>
  <si>
    <t xml:space="preserve">Detail  </t>
  </si>
  <si>
    <t xml:space="preserve">At present XXX Company has a draft n environmental management policy but no formally adopted energy management policy or strategy.  Therefore it is recommended that a staff member is identified who will have responsibility for drafting and overseeing the implementation of an energy management policy and associated strategy.  </t>
  </si>
  <si>
    <t>The policy should address monitoring and targeting, energy awareness amongst staff and be integrated into any wider environmental policy. The structure of the policy should be as follows:</t>
  </si>
  <si>
    <r>
      <t>·</t>
    </r>
    <r>
      <rPr>
        <sz val="7"/>
        <rFont val="Times New Roman"/>
        <family val="1"/>
      </rPr>
      <t xml:space="preserve">         </t>
    </r>
    <r>
      <rPr>
        <sz val="11"/>
        <rFont val="Calibri"/>
        <family val="2"/>
      </rPr>
      <t>A statement of commitment</t>
    </r>
  </si>
  <si>
    <r>
      <t>·</t>
    </r>
    <r>
      <rPr>
        <sz val="7"/>
        <rFont val="Times New Roman"/>
        <family val="1"/>
      </rPr>
      <t xml:space="preserve">         </t>
    </r>
    <r>
      <rPr>
        <sz val="11"/>
        <rFont val="Calibri"/>
        <family val="2"/>
      </rPr>
      <t>A number of clear objectives and targets</t>
    </r>
  </si>
  <si>
    <r>
      <t>·</t>
    </r>
    <r>
      <rPr>
        <sz val="7"/>
        <rFont val="Times New Roman"/>
        <family val="1"/>
      </rPr>
      <t xml:space="preserve">         </t>
    </r>
    <r>
      <rPr>
        <sz val="11"/>
        <rFont val="Calibri"/>
        <family val="2"/>
      </rPr>
      <t>Achievement of each objective linked to specified resources and responsibilities</t>
    </r>
  </si>
  <si>
    <r>
      <t>·</t>
    </r>
    <r>
      <rPr>
        <sz val="7"/>
        <rFont val="Times New Roman"/>
        <family val="1"/>
      </rPr>
      <t xml:space="preserve">         </t>
    </r>
    <r>
      <rPr>
        <sz val="11"/>
        <rFont val="Calibri"/>
        <family val="2"/>
      </rPr>
      <t>A summary of how the policy objectives are to be achieved in an  action plan</t>
    </r>
  </si>
  <si>
    <r>
      <t>·</t>
    </r>
    <r>
      <rPr>
        <sz val="7"/>
        <rFont val="Times New Roman"/>
        <family val="1"/>
      </rPr>
      <t xml:space="preserve">         </t>
    </r>
    <r>
      <rPr>
        <sz val="11"/>
        <rFont val="Calibri"/>
        <family val="2"/>
      </rPr>
      <t>Some mechanism for reviewing the progress of the policy</t>
    </r>
  </si>
  <si>
    <t>In particular the energy policy for XXX Company should cover the following areas:</t>
  </si>
  <si>
    <r>
      <t>1.</t>
    </r>
    <r>
      <rPr>
        <sz val="7"/>
        <rFont val="Times New Roman"/>
        <family val="1"/>
      </rPr>
      <t xml:space="preserve">                   </t>
    </r>
    <r>
      <rPr>
        <sz val="11"/>
        <rFont val="Calibri"/>
        <family val="2"/>
      </rPr>
      <t>Regular monitoring and recording of energy use</t>
    </r>
  </si>
  <si>
    <r>
      <t>2.</t>
    </r>
    <r>
      <rPr>
        <sz val="7"/>
        <rFont val="Times New Roman"/>
        <family val="1"/>
      </rPr>
      <t xml:space="preserve">                   </t>
    </r>
    <r>
      <rPr>
        <sz val="11"/>
        <rFont val="Calibri"/>
        <family val="2"/>
      </rPr>
      <t>Measure for feedback on energy consumption presented to staff (display board, intranet, IT platform etc.)</t>
    </r>
  </si>
  <si>
    <r>
      <t>3.</t>
    </r>
    <r>
      <rPr>
        <sz val="7"/>
        <rFont val="Times New Roman"/>
        <family val="1"/>
      </rPr>
      <t xml:space="preserve">                   </t>
    </r>
    <r>
      <rPr>
        <sz val="11"/>
        <rFont val="Calibri"/>
        <family val="2"/>
      </rPr>
      <t>Measures for staff to report issues (broken equipment, dripping taps etc)</t>
    </r>
  </si>
  <si>
    <r>
      <t>4.</t>
    </r>
    <r>
      <rPr>
        <sz val="7"/>
        <rFont val="Times New Roman"/>
        <family val="1"/>
      </rPr>
      <t xml:space="preserve">                   </t>
    </r>
    <r>
      <rPr>
        <sz val="11"/>
        <rFont val="Calibri"/>
        <family val="2"/>
      </rPr>
      <t>Management of heating – correct settings of occupancy times for the various blocks. Use of optimal start and stop</t>
    </r>
  </si>
  <si>
    <r>
      <t>5.</t>
    </r>
    <r>
      <rPr>
        <sz val="7"/>
        <rFont val="Times New Roman"/>
        <family val="1"/>
      </rPr>
      <t xml:space="preserve">                   </t>
    </r>
    <r>
      <rPr>
        <sz val="11"/>
        <rFont val="Calibri"/>
        <family val="2"/>
      </rPr>
      <t>Management of IT (e.g. switching off monitors at the end of the working day)</t>
    </r>
  </si>
  <si>
    <r>
      <t>6.</t>
    </r>
    <r>
      <rPr>
        <sz val="7"/>
        <rFont val="Times New Roman"/>
        <family val="1"/>
      </rPr>
      <t xml:space="preserve">                   </t>
    </r>
    <r>
      <rPr>
        <sz val="11"/>
        <rFont val="Calibri"/>
        <family val="2"/>
      </rPr>
      <t>Lighting – switching off lighting in unoccupied areas</t>
    </r>
  </si>
  <si>
    <r>
      <t>7.</t>
    </r>
    <r>
      <rPr>
        <sz val="7"/>
        <rFont val="Times New Roman"/>
        <family val="1"/>
      </rPr>
      <t xml:space="preserve">                   </t>
    </r>
    <r>
      <rPr>
        <sz val="11"/>
        <rFont val="Calibri"/>
        <family val="2"/>
      </rPr>
      <t>Control of air conditioning equipment – particularly use of set points and creation of a dead zone to ensure heating and cooling is not operating simultaneously</t>
    </r>
  </si>
  <si>
    <r>
      <t>8.</t>
    </r>
    <r>
      <rPr>
        <sz val="7"/>
        <rFont val="Times New Roman"/>
        <family val="1"/>
      </rPr>
      <t xml:space="preserve">                   </t>
    </r>
    <r>
      <rPr>
        <sz val="11"/>
        <rFont val="Calibri"/>
        <family val="2"/>
      </rPr>
      <t>Control of Thermostatic Radiator Valves and any other local controls</t>
    </r>
  </si>
  <si>
    <r>
      <t>9.</t>
    </r>
    <r>
      <rPr>
        <sz val="7"/>
        <rFont val="Times New Roman"/>
        <family val="1"/>
      </rPr>
      <t xml:space="preserve">                   </t>
    </r>
    <r>
      <rPr>
        <sz val="11"/>
        <rFont val="Calibri"/>
        <family val="2"/>
      </rPr>
      <t>Descriptions of training needs of different building users and proposal for a programme of training</t>
    </r>
  </si>
  <si>
    <r>
      <t>10.</t>
    </r>
    <r>
      <rPr>
        <sz val="7"/>
        <rFont val="Times New Roman"/>
        <family val="1"/>
      </rPr>
      <t xml:space="preserve">               </t>
    </r>
    <r>
      <rPr>
        <sz val="11"/>
        <rFont val="Calibri"/>
        <family val="2"/>
      </rPr>
      <t>Procurement of energy efficient equipment. Procurement of energy efficient office space.</t>
    </r>
  </si>
  <si>
    <r>
      <t>11.</t>
    </r>
    <r>
      <rPr>
        <sz val="7"/>
        <rFont val="Times New Roman"/>
        <family val="1"/>
      </rPr>
      <t xml:space="preserve">               </t>
    </r>
    <r>
      <rPr>
        <sz val="11"/>
        <rFont val="Calibri"/>
        <family val="2"/>
      </rPr>
      <t xml:space="preserve">Policy on Carbon offsetting  </t>
    </r>
  </si>
  <si>
    <t xml:space="preserve">The strategy set out in the policy should be reviewed annually and all staff and trainees kept informed of progress in relation to any targets that are specified. Key staff should be identified and Energy Champions appointed who would have responsibility for identifying issues relating to energy wastage and promoting basic energy management measures such as turning off lights, adjusting heating settings appropriately, maximising incoming natural light etc. </t>
  </si>
  <si>
    <t>Guidance on producing an energy policy is found in the publications listed at the end of this section.</t>
  </si>
  <si>
    <t>The office manager should convene a small group of individuals to develop the policy and steer its implementation. It is recommended that the group should consist of the office manager and site managers at Corrair and Wadhurst the business manager.</t>
  </si>
  <si>
    <r>
      <t>·</t>
    </r>
    <r>
      <rPr>
        <sz val="7"/>
        <rFont val="Times New Roman"/>
        <family val="1"/>
      </rPr>
      <t xml:space="preserve">         </t>
    </r>
    <r>
      <rPr>
        <sz val="11"/>
        <rFont val="Calibri"/>
        <family val="2"/>
      </rPr>
      <t xml:space="preserve">CTG001 Management Guide – Creating an awareness campaign  </t>
    </r>
  </si>
  <si>
    <r>
      <t>·</t>
    </r>
    <r>
      <rPr>
        <sz val="7"/>
        <rFont val="Times New Roman"/>
        <family val="1"/>
      </rPr>
      <t xml:space="preserve">         </t>
    </r>
    <r>
      <rPr>
        <sz val="11"/>
        <rFont val="Calibri"/>
        <family val="2"/>
      </rPr>
      <t>Consult the 5 step methodology in Carbon Trust document “Energy Management Strategy” (CTV022).</t>
    </r>
  </si>
  <si>
    <r>
      <t>·</t>
    </r>
    <r>
      <rPr>
        <sz val="7"/>
        <rFont val="Times New Roman"/>
        <family val="1"/>
      </rPr>
      <t xml:space="preserve">         </t>
    </r>
    <r>
      <rPr>
        <sz val="11"/>
        <rFont val="Calibri"/>
        <family val="2"/>
      </rPr>
      <t>Implementation advice is also available in the Carbon Trust document “Practical Energy Management” (CTV023)</t>
    </r>
  </si>
  <si>
    <t>Develop business travel policy</t>
  </si>
  <si>
    <t>Saving (passenger miles annum)</t>
  </si>
  <si>
    <t>Avoid 5% of annual business mileage (taxi, rail and plane)</t>
  </si>
  <si>
    <t> 0</t>
  </si>
  <si>
    <r>
      <t>After electricity use, business travel is the next largest source of XXX Companys CO</t>
    </r>
    <r>
      <rPr>
        <vertAlign val="subscript"/>
        <sz val="11"/>
        <rFont val="Calibri"/>
        <family val="2"/>
      </rPr>
      <t>2</t>
    </r>
    <r>
      <rPr>
        <sz val="11"/>
        <rFont val="Calibri"/>
        <family val="2"/>
      </rPr>
      <t xml:space="preserve"> emissions (13% of emissions).  90% of these emissions are from plane travel.</t>
    </r>
  </si>
  <si>
    <t>Business travel is an area where policy and procedures can have a direct influence on the frequency of travel and travel mode. Therefore it is recommended that XXX Company develop a business travel policy and decision support tool to guide the organisation to more sustainable methods of conducting meetings and communicating externally and internally.  Estimates of savings are provided above from avoiding 5% of annual business mileage (taxi, rail and plane) (through planning meetings better, teleconferencing etc.).</t>
  </si>
  <si>
    <r>
      <t>During 2017 there were 17 short haul flights. The priority of the business travel policy must be to obviate the need for these flights wherever possible via either meeting virtually or using rail travel instead:   rail travel releases around 0.044 kg CO</t>
    </r>
    <r>
      <rPr>
        <vertAlign val="subscript"/>
        <sz val="11"/>
        <rFont val="Calibri"/>
        <family val="2"/>
      </rPr>
      <t>2</t>
    </r>
    <r>
      <rPr>
        <sz val="11"/>
        <rFont val="Calibri"/>
        <family val="2"/>
      </rPr>
      <t>e/passenger km. This is around 1/7th of the emissions of short haul domestic plane travel per passenger km (0.298 kg CO</t>
    </r>
    <r>
      <rPr>
        <vertAlign val="subscript"/>
        <sz val="11"/>
        <rFont val="Calibri"/>
        <family val="2"/>
      </rPr>
      <t>2</t>
    </r>
    <r>
      <rPr>
        <sz val="11"/>
        <rFont val="Calibri"/>
        <family val="2"/>
      </rPr>
      <t xml:space="preserve">e/km).  Therefore there is a strong environmental argument to use rail over planes wherever possible. Estimates of savings are provided above from transfer 5 % of plane miles to rail. </t>
    </r>
  </si>
  <si>
    <t>For particular destinations that are visited often it may be worthwhile doing a travel plan to assess whether rail really is any longer once connection and check in times etc. are included. Often the time difference between plane and rail e.g. for trips to Glasgow and Edinburgh will be marginal.</t>
  </si>
  <si>
    <r>
      <t>Note that a switch to rail travel is always environmentally beneficial but not actually cheaper per passenger mile. As the figures show above, transferring 5% of XXX Company passenger miles from plane to rail will actually cost an additional £166. CO</t>
    </r>
    <r>
      <rPr>
        <vertAlign val="subscript"/>
        <sz val="11"/>
        <rFont val="Calibri"/>
        <family val="2"/>
      </rPr>
      <t xml:space="preserve">2 </t>
    </r>
    <r>
      <rPr>
        <sz val="11"/>
        <rFont val="Calibri"/>
        <family val="2"/>
      </rPr>
      <t xml:space="preserve">savings are significant though: around 1.2 tonnes per annum saved.   </t>
    </r>
  </si>
  <si>
    <t xml:space="preserve">Develop a business travel policy and associated decision support tool which discourages all forms of travel unless absolutely necessary: </t>
  </si>
  <si>
    <t>If a method of travel is required use a mode hierarchy:</t>
  </si>
  <si>
    <t xml:space="preserve">Specific recommendations for the business  travel policy and support tool are as follows: </t>
  </si>
  <si>
    <r>
      <t>1.</t>
    </r>
    <r>
      <rPr>
        <sz val="7"/>
        <rFont val="Times New Roman"/>
        <family val="1"/>
      </rPr>
      <t xml:space="preserve">       </t>
    </r>
    <r>
      <rPr>
        <sz val="11"/>
        <rFont val="Calibri"/>
        <family val="2"/>
      </rPr>
      <t>Encourage rail over plane travel</t>
    </r>
  </si>
  <si>
    <t xml:space="preserve">Conversations with XXX Company staff suggest that some of the plane trips could be transferred to rail but that there is limited scope because of the extreme journey times this would entail. </t>
  </si>
  <si>
    <t>It is worth evaluating whether the enhanced ability to do desk work while travelling by rail over plane travel could be a counter balancing argument for the desirability of rail travel.  Staff did suggest viable alternatives to current practice for staff travel. These included greater use of conference calling, video-conferencing, working from home and planning meetings so that a number of meetings can be held together rather than each requiring a separate flight.</t>
  </si>
  <si>
    <r>
      <t>2.</t>
    </r>
    <r>
      <rPr>
        <sz val="7"/>
        <rFont val="Times New Roman"/>
        <family val="1"/>
      </rPr>
      <t xml:space="preserve">       </t>
    </r>
    <r>
      <rPr>
        <sz val="11"/>
        <rFont val="Calibri"/>
        <family val="2"/>
      </rPr>
      <t>Choose green taxi companies that provide eco-friendly cars</t>
    </r>
  </si>
  <si>
    <t>Electric or hybrid vehicles produce far fewer CO2e emissions per passenger mile. There are a number of taxi companies which maintain fleets of hybrid vehicles. Green Tomato Cars specialise in a “green and ethical car service” in London. They provide only low emission vehicles and “double offset” all their CO2 emissions (www.greentomatocars.com)</t>
  </si>
  <si>
    <r>
      <t>3.</t>
    </r>
    <r>
      <rPr>
        <sz val="7"/>
        <rFont val="Times New Roman"/>
        <family val="1"/>
      </rPr>
      <t xml:space="preserve">       </t>
    </r>
    <r>
      <rPr>
        <sz val="11"/>
        <rFont val="Calibri"/>
        <family val="2"/>
      </rPr>
      <t xml:space="preserve">Avoiding physical meetings </t>
    </r>
  </si>
  <si>
    <t>It is important to acknowledge that physical meetings are sometimes essential  - when trust and rapport needs to be built physically being in one another’s presence is vital. However wherever possible XXX Company should make greater use of conference calling, video-conferencing, working from home and planning meetings so that a number of meetings can be held together rather than each requiring a separate flight</t>
  </si>
  <si>
    <r>
      <t>4.</t>
    </r>
    <r>
      <rPr>
        <sz val="7"/>
        <rFont val="Times New Roman"/>
        <family val="1"/>
      </rPr>
      <t xml:space="preserve">       </t>
    </r>
    <r>
      <rPr>
        <sz val="11"/>
        <rFont val="Calibri"/>
        <family val="2"/>
      </rPr>
      <t>Monitor business travel</t>
    </r>
  </si>
  <si>
    <r>
      <t>Develop a spreadsheet tool that allows business travel to be easily recoded and its associated environmental impacts automatically calculated. The CO</t>
    </r>
    <r>
      <rPr>
        <vertAlign val="subscript"/>
        <sz val="11"/>
        <rFont val="Calibri"/>
        <family val="2"/>
      </rPr>
      <t>2</t>
    </r>
    <r>
      <rPr>
        <sz val="11"/>
        <rFont val="Calibri"/>
        <family val="2"/>
      </rPr>
      <t xml:space="preserve"> emissions should be included in an annual report of XXX Company’s total CO</t>
    </r>
    <r>
      <rPr>
        <vertAlign val="subscript"/>
        <sz val="11"/>
        <rFont val="Calibri"/>
        <family val="2"/>
      </rPr>
      <t>2</t>
    </r>
    <r>
      <rPr>
        <sz val="11"/>
        <rFont val="Calibri"/>
        <family val="2"/>
      </rPr>
      <t xml:space="preserve"> emissions. </t>
    </r>
  </si>
  <si>
    <r>
      <t>5.</t>
    </r>
    <r>
      <rPr>
        <sz val="7"/>
        <rFont val="Times New Roman"/>
        <family val="1"/>
      </rPr>
      <t xml:space="preserve">       </t>
    </r>
    <r>
      <rPr>
        <sz val="11"/>
        <rFont val="Calibri"/>
        <family val="2"/>
      </rPr>
      <t xml:space="preserve">Develop or procure a sustainable journey planner </t>
    </r>
  </si>
  <si>
    <t>Employees can quickly calculate and assess the relative environmental impacts of their travel choices if a journey planner is developed. Proprietary planners already exist (e.g. see http://journeyplanningportal.com/, but it may be possible to produce an in-house version)</t>
  </si>
  <si>
    <t xml:space="preserve">An example of a corporate journey planner is the Atkins Journey Planner:  http://journeyplanningportal.com/wp-content/uploads/2015/03/JPP_leaflet_05_web.pdf.  This s overkill for XXX Company’s needs but useful in indicating an approach that XXX Company could replicate with its own in house tools. </t>
  </si>
  <si>
    <t>WWF have developed resources and planning tools to help manage business travel more sustainably. This goes under the title of the “One in 5 challenge” toolkit http://assets.wwf.org.uk/downloads/wwf_business_toolkit_report.pdf</t>
  </si>
  <si>
    <t>Install a green roof</t>
  </si>
  <si>
    <r>
      <t>(kg CO</t>
    </r>
    <r>
      <rPr>
        <vertAlign val="subscript"/>
        <sz val="11"/>
        <rFont val="Calibri"/>
        <family val="2"/>
      </rPr>
      <t>2</t>
    </r>
    <r>
      <rPr>
        <sz val="11"/>
        <rFont val="Calibri"/>
        <family val="2"/>
      </rPr>
      <t>e/ annum)</t>
    </r>
  </si>
  <si>
    <t xml:space="preserve">Electricity for cooling and heating </t>
  </si>
  <si>
    <r>
      <t>JLL should consider installing a small “semi-intensive” green roof at 5 Young St. This would work well with the existing garden on the 6</t>
    </r>
    <r>
      <rPr>
        <vertAlign val="superscript"/>
        <sz val="11"/>
        <rFont val="Calibri"/>
        <family val="2"/>
      </rPr>
      <t>th</t>
    </r>
    <r>
      <rPr>
        <sz val="11"/>
        <rFont val="Calibri"/>
        <family val="2"/>
      </rPr>
      <t xml:space="preserve"> floor terrace and provide a number of other benefits:  Green roofs:</t>
    </r>
  </si>
  <si>
    <r>
      <t>·</t>
    </r>
    <r>
      <rPr>
        <sz val="7"/>
        <rFont val="Times New Roman"/>
        <family val="1"/>
      </rPr>
      <t xml:space="preserve">         </t>
    </r>
    <r>
      <rPr>
        <sz val="11"/>
        <rFont val="Calibri"/>
        <family val="2"/>
      </rPr>
      <t>protect the existing roof from weathering thereby considerably extending its life</t>
    </r>
  </si>
  <si>
    <r>
      <t>·</t>
    </r>
    <r>
      <rPr>
        <sz val="7"/>
        <rFont val="Times New Roman"/>
        <family val="1"/>
      </rPr>
      <t xml:space="preserve">         </t>
    </r>
    <r>
      <rPr>
        <sz val="11"/>
        <rFont val="Calibri"/>
        <family val="2"/>
      </rPr>
      <t>add to the insulation values of the roof – keeping the space beneath warmer in winter and cooler in summer</t>
    </r>
  </si>
  <si>
    <r>
      <t>·</t>
    </r>
    <r>
      <rPr>
        <sz val="7"/>
        <rFont val="Times New Roman"/>
        <family val="1"/>
      </rPr>
      <t xml:space="preserve">         </t>
    </r>
    <r>
      <rPr>
        <sz val="11"/>
        <rFont val="Calibri"/>
        <family val="2"/>
      </rPr>
      <t>enhance biodiversity – particularly important in built up areas</t>
    </r>
  </si>
  <si>
    <r>
      <t>·</t>
    </r>
    <r>
      <rPr>
        <sz val="7"/>
        <rFont val="Times New Roman"/>
        <family val="1"/>
      </rPr>
      <t xml:space="preserve">         </t>
    </r>
    <r>
      <rPr>
        <sz val="11"/>
        <rFont val="Calibri"/>
        <family val="2"/>
      </rPr>
      <t>improve the appearance of the roof</t>
    </r>
  </si>
  <si>
    <r>
      <t>·</t>
    </r>
    <r>
      <rPr>
        <sz val="7"/>
        <rFont val="Times New Roman"/>
        <family val="1"/>
      </rPr>
      <t xml:space="preserve">         </t>
    </r>
    <r>
      <rPr>
        <sz val="11"/>
        <rFont val="Calibri"/>
        <family val="2"/>
      </rPr>
      <t>attenuate noise</t>
    </r>
  </si>
  <si>
    <r>
      <t>·</t>
    </r>
    <r>
      <rPr>
        <sz val="7"/>
        <rFont val="Times New Roman"/>
        <family val="1"/>
      </rPr>
      <t xml:space="preserve">         </t>
    </r>
    <r>
      <rPr>
        <sz val="11"/>
        <rFont val="Calibri"/>
        <family val="2"/>
      </rPr>
      <t>reduce urban heat island effect  - particularly important in cities such as London</t>
    </r>
  </si>
  <si>
    <r>
      <t>·</t>
    </r>
    <r>
      <rPr>
        <sz val="7"/>
        <rFont val="Times New Roman"/>
        <family val="1"/>
      </rPr>
      <t xml:space="preserve">         </t>
    </r>
    <r>
      <rPr>
        <sz val="11"/>
        <rFont val="Calibri"/>
        <family val="2"/>
      </rPr>
      <t>act as a sponge thereby addressing excessive surface run off</t>
    </r>
  </si>
  <si>
    <t xml:space="preserve">The roof area at 5 Young Street is constructed as an inverted roof. A concrete slab is overlaid with insulation held in place with paving slabs. This is a common construction style for flat roofs on large commercial buildings. </t>
  </si>
  <si>
    <t>Figure 22: Possible site for a green roof at Young Street</t>
  </si>
  <si>
    <t xml:space="preserve">A number of green rood builders have developed systems that are suited to installation of a green roof over the inverted roof.   </t>
  </si>
  <si>
    <t>This style of “extensive” green roof should be avoided if possible as it has very little to offer from a biodiversity perspective and is effectively a mat of vegetation (often sedums). Roofs encouraging much greater biodiversity are possible but these involve more “intensive” deeper planting and are more expensive to install and maintain.</t>
  </si>
  <si>
    <r>
      <t>It is not possible to provide accurate calculations of the savings from a green roof as a result of its insulating properties because little work has done to quantify the effects and it is a dynamic system – its insulating and cooling properties change through the year. However one estimate from Germany for a semi-intensive roof such as proposed here is that each m</t>
    </r>
    <r>
      <rPr>
        <vertAlign val="superscript"/>
        <sz val="11"/>
        <rFont val="Calibri"/>
        <family val="2"/>
      </rPr>
      <t xml:space="preserve">2 </t>
    </r>
    <r>
      <rPr>
        <sz val="11"/>
        <rFont val="Calibri"/>
        <family val="2"/>
      </rPr>
      <t>of green roof saves around 2 litres of fuel oil per annum – or around 20 kWh/m2/annum.</t>
    </r>
  </si>
  <si>
    <t>With around 100 m2 of roof space available at 5 Young street this equates to a saving of around 2000 kwh / year. Consequently, as installed costs are around £120 /m2 for a semi-intensive (biodiverse) roof these savings mean a payback of around 59 years. Therefore fuel savings alone from green roofing do not make a compelling economic case for this measure however JLL and XXX Company may consider that a green roof is nonetheless desirable because of all the additional benefits that they bring.</t>
  </si>
  <si>
    <t>Solar panel installation over the green roof</t>
  </si>
  <si>
    <t>6 kWp PV array</t>
  </si>
  <si>
    <t xml:space="preserve">Rationale  </t>
  </si>
  <si>
    <t>The recommendation for a green roof does not preclude additionally installing a solar array integrated with the green roof (see below).  Solar panels work more efficiently the cooler they are. Green roofs cool the roof and the air immediately around it so combining the green roof with the solar array is a nice way of getting the best out of a photovoltaic solar installation whilst at the same time capturing the benefits of a green roof.</t>
  </si>
  <si>
    <t>Photovoltaic arrays are now a 1/3 of the install cost of 20 years ago. Hence they are a maintenance free and relatively low cost method of generating renewable energy and reducing an organisation’s carbon footprint.</t>
  </si>
  <si>
    <t xml:space="preserve">Detail </t>
  </si>
  <si>
    <t xml:space="preserve">It is estimated that a PV array of about 40 m2 could be accommodated on the roof. One square metre of monocrystalline PV panel will generate around 0.146 kWpeak of power. Hence 40 m2 will create an array capable of producing 40*0.146 = 5.8 kW under optimal sunny conditions. In the southeast of England using monocrystalline panels each kWpeak of capacity will generate around 1100 kWh of electricity over the year hence an array with a 5.8 kWpeak capacity will generate 5.8*1100 = 6429 kWh per annum. </t>
  </si>
  <si>
    <t xml:space="preserve">Generation from PV is subject to the Feed in Tariff. The government will subsidise each unit of electricity generated by the system at a rate of 3.47pence/kWh. The government will also pay for any electricity generated by the system at a rate of 5.24 p/kWh. See www.ofgem.gov.uk/environmental-programmes/fit/fit-tariff-rates for the latest generation and export tariff rates.  </t>
  </si>
  <si>
    <t xml:space="preserve">Calculations here assume that all of the generation from the panels will be consumed by the building rather than exported as the building is in use during the same period that the panels are generating.   </t>
  </si>
  <si>
    <t xml:space="preserve">The cost of the installed system is based on the latest install cost for PV arrays of this size (https://www.gov.uk/government/statistics/solar-pv-cost-data). This is around £1500 per kWpeak. </t>
  </si>
  <si>
    <r>
      <t>The Feed in Tariff will be closed to new applications from 1</t>
    </r>
    <r>
      <rPr>
        <vertAlign val="superscript"/>
        <sz val="11"/>
        <rFont val="Calibri"/>
        <family val="2"/>
      </rPr>
      <t>st</t>
    </r>
    <r>
      <rPr>
        <sz val="11"/>
        <rFont val="Calibri"/>
        <family val="2"/>
      </rPr>
      <t xml:space="preserve"> April 2019. It is not known if a subsidy to replace the existing FiT subsidy will be instituted.  Further guidance on the costs of PV, the Feed in tariff and details of installers certified to install PV under the FiT scheme are available from Ofgem (www.ofgem.gov.uk/environmental-programmes/fit) and the Microgeneration Certification Council (www.microgenerationcertification.org/)</t>
    </r>
  </si>
  <si>
    <t>Saving (kWh annum)</t>
  </si>
  <si>
    <t>LED panel to replace T5 triple panel</t>
  </si>
  <si>
    <t>LED downlight to replace CFL downlight</t>
  </si>
  <si>
    <t>Reception area and basement switch to LED  - allocatable to XXX Company office</t>
  </si>
  <si>
    <t xml:space="preserve">The lighting in the office and reception/basement areas is all relatively efficient. All fluorescent tubes are in electronic ballast. Around 50% of the light fittings are LED. Near all of the remainder are either compact fluorescent down lighters or modern fluorescent T5 and T8 tubes in electronic ballast fittings. There are some vestigial tungsten halogen dichroic down lighters in the board room, IT office and in other places also that could be replaced but it sees as though these are rarely used.  Lighting in intermittently occupied spaces such as the toilets and circulation space adjacent o the toilets is under presence detection control (passive infrared sensors). Despite this generally excellent lighting system there are, nonetheless, further savings achievable from converting all the remaining lighting to LED – in both the office, lifts and the reception and basement areas.  However it is suggested that this is only considered once the existing fittings begin to routinely fail as paybacks are long. A better payback is achievable for replacement of the T8 fluorescent lighting in the reception area with LEDs – around 8 years. </t>
  </si>
  <si>
    <t xml:space="preserve">A lighting inventory for the XXX Company office shown below. </t>
  </si>
  <si>
    <t>Total number of luminaires</t>
  </si>
  <si>
    <t>Luminaire split (percentage)</t>
  </si>
  <si>
    <t>2 foot T5 triple</t>
  </si>
  <si>
    <t>fluorescent  32 watt</t>
  </si>
  <si>
    <t>Suggested  lighting measures are:</t>
  </si>
  <si>
    <r>
      <t>·</t>
    </r>
    <r>
      <rPr>
        <sz val="7"/>
        <rFont val="Times New Roman"/>
        <family val="1"/>
      </rPr>
      <t xml:space="preserve">         </t>
    </r>
    <r>
      <rPr>
        <sz val="11"/>
        <rFont val="Calibri"/>
        <family val="2"/>
      </rPr>
      <t>replacement of the T5 lighting  panels with LEDs once these begin to fail</t>
    </r>
  </si>
  <si>
    <r>
      <t>·</t>
    </r>
    <r>
      <rPr>
        <sz val="7"/>
        <rFont val="Times New Roman"/>
        <family val="1"/>
      </rPr>
      <t xml:space="preserve">         </t>
    </r>
    <r>
      <rPr>
        <sz val="11"/>
        <rFont val="Calibri"/>
        <family val="2"/>
      </rPr>
      <t>replacement of CFL down lighters with LED alternatives</t>
    </r>
  </si>
  <si>
    <r>
      <t>·</t>
    </r>
    <r>
      <rPr>
        <sz val="7"/>
        <rFont val="Times New Roman"/>
        <family val="1"/>
      </rPr>
      <t xml:space="preserve">         </t>
    </r>
    <r>
      <rPr>
        <sz val="11"/>
        <rFont val="Calibri"/>
        <family val="2"/>
      </rPr>
      <t xml:space="preserve">replacement of T8 fluorescent strips lighting in reception area with LED alternatives. </t>
    </r>
  </si>
  <si>
    <r>
      <t>The combination of these measures will save around £318 to XXX Company but for a significant cost of around £5400. This results in an averaged payback across the 3 measures of 44 years. Replacement of lighting in the reception area alone has a better payback of 8 years and should be prioritised if lighting efficiency measures are undertaken.  Overall there is no economic case for replacing the remaining fluorescent lighting in the 6</t>
    </r>
    <r>
      <rPr>
        <vertAlign val="superscript"/>
        <sz val="11"/>
        <rFont val="Calibri"/>
        <family val="2"/>
      </rPr>
      <t>th</t>
    </r>
    <r>
      <rPr>
        <sz val="11"/>
        <rFont val="Calibri"/>
        <family val="2"/>
      </rPr>
      <t xml:space="preserve"> floor office. Nonetheless XXX Company may wish to pursue these measures to achieve environmental goals:   CO</t>
    </r>
    <r>
      <rPr>
        <vertAlign val="subscript"/>
        <sz val="11"/>
        <rFont val="Calibri"/>
        <family val="2"/>
      </rPr>
      <t>2</t>
    </r>
    <r>
      <rPr>
        <sz val="11"/>
        <rFont val="Calibri"/>
        <family val="2"/>
      </rPr>
      <t xml:space="preserve">e savings are around 800 kg per annum. LED lighting also lasts twice as long as fluorescent lighting, hence once purchased an LED lighting system sends less WEEE waste for disposal. Some also prefer the quality of light from LED lighting finding it easier to concentrate with less eye strain. </t>
    </r>
  </si>
  <si>
    <t>Further guidance on energy efficient lighting systems and particularly the use of LED lighting in organisational settings is provided by the Carbon Trust:</t>
  </si>
  <si>
    <t xml:space="preserve">www.carbontrust.com/resources/guides/energy-efficiency/lighting/ </t>
  </si>
  <si>
    <t>Install optimal start and stop control to Building energy Management system</t>
  </si>
  <si>
    <t>The building heating, cooling and ventilation services are under the control of Trend Building Energy Management system. This allows the heating and cooling of air supplied to the FCUs to be controlled with a timed schedule.  At present this is set to begin heating or cooling the building to thermostatically controlled set points to the following schedule:</t>
  </si>
  <si>
    <t xml:space="preserve">3am </t>
  </si>
  <si>
    <t>7pm</t>
  </si>
  <si>
    <t>5am</t>
  </si>
  <si>
    <t>Wednesday</t>
  </si>
  <si>
    <t>Table 18: Heating / cooling schedule for 5 Young street</t>
  </si>
  <si>
    <t>This heating and cooling schedule for the office space is not under the control of an “optimiser”. An optimiser allows the operator to set when the space needs to be at the required temperature for comfort conditions. The optimiser will then learn when heating and cooling systems need to be turned on based on the outside air temperature and automatically turn them on accordingly. This ensures that only sufficient energy is used to bring the building to the correct temperature in time for the start of the working day based on ambient conditions.  At present systems are turned on regardless of the external air temperature. Hence there is scope for substantial energy savings at Young Street through retrofit of an optimiser. Even if an optimiser is not installed it would be beneficial for building managers to review the heating schedule to check that it remains necessary to heat the building for these times for comfort conditions to be met. For example:</t>
  </si>
  <si>
    <r>
      <t>·</t>
    </r>
    <r>
      <rPr>
        <sz val="7"/>
        <rFont val="Times New Roman"/>
        <family val="1"/>
      </rPr>
      <t xml:space="preserve">         </t>
    </r>
    <r>
      <rPr>
        <sz val="11"/>
        <rFont val="Calibri"/>
        <family val="2"/>
      </rPr>
      <t>given that the building is largely vacated by 6pm is it still necessary to heat or cool to 7pm?</t>
    </r>
  </si>
  <si>
    <r>
      <t>·</t>
    </r>
    <r>
      <rPr>
        <sz val="7"/>
        <rFont val="Times New Roman"/>
        <family val="1"/>
      </rPr>
      <t xml:space="preserve">         </t>
    </r>
    <r>
      <rPr>
        <sz val="11"/>
        <rFont val="Calibri"/>
        <family val="2"/>
      </rPr>
      <t>does the building need  to be heated or cooled for 5.5 hours on Monday am (starting at 3 am) before staff arrive at around 8.30 am to meet comfort conditions?</t>
    </r>
  </si>
  <si>
    <r>
      <t>·</t>
    </r>
    <r>
      <rPr>
        <sz val="7"/>
        <rFont val="Times New Roman"/>
        <family val="1"/>
      </rPr>
      <t xml:space="preserve">         </t>
    </r>
    <r>
      <rPr>
        <sz val="11"/>
        <rFont val="Calibri"/>
        <family val="2"/>
      </rPr>
      <t xml:space="preserve">equally, does the building need to be heated for 3.5 hours between Tuesday and Friday? </t>
    </r>
  </si>
  <si>
    <t xml:space="preserve">It is recommended that JLL are asked to justify these settings and, with the consent of all the tenants, to try different settings that maintain exact same levels of comfort or, better still, fit an optimiser.  </t>
  </si>
  <si>
    <t xml:space="preserve"> Calculations here assume that the use of the optimiser results in the heating system starting at around 6:00 am on Mondays and 7 am the rest of the week. Also that the system turns off at around 5pm rather than 7pm. If the system was to operate this way it would reduce the heating and cooling hours by 1092 hours per annum – a 30% reduction in heating and cooling time. The savings from this simple measure could therefore be very substantial. This is an optimal scenario however. In order to be conservative an estimate of 7.5% savings on gas and electricity for both heating and cooling the space have been estimated. </t>
  </si>
  <si>
    <t>Carbon Trust estimates the cost of a retrofitted optimiser to be around £600 and this figure has been used to calculate savings from this measure. Given the probable savings this results in a very short payback of 1.2 years. However it is possible that the buildings TREND building management system already has optimising functionality integrated and that it has never been used. In this case costs are obviously zero.</t>
  </si>
  <si>
    <t>Detail of the benefits of optimal start and stop, likely costs etc. are found in a short carbon trust publication available at:</t>
  </si>
  <si>
    <t>www.carbontrust.com/media/131445/ctl035_how_to_implement_optimum_start_control.pdf</t>
  </si>
  <si>
    <t>Saving (m3/</t>
  </si>
  <si>
    <r>
      <t>Saving (kg CO</t>
    </r>
    <r>
      <rPr>
        <vertAlign val="subscript"/>
        <sz val="11"/>
        <rFont val="Calibri"/>
        <family val="2"/>
      </rPr>
      <t>2</t>
    </r>
    <r>
      <rPr>
        <sz val="11"/>
        <rFont val="Calibri"/>
        <family val="2"/>
      </rPr>
      <t>e/</t>
    </r>
  </si>
  <si>
    <t>Water consumption</t>
  </si>
  <si>
    <t xml:space="preserve">Although water consumption is only a small part of the XXX Company carbon footprint water conservation is still an environmentally worthwhile activity. Benchmarks indicate that water consumption at the site is twice as high per employee as would be expected for a typical office (18 m3 per employee per annum versus a “typical” figure of 4-9.3 m3 per employee per annum).  The audit found no exceptional uses of water that could explain this figure other than perhaps the watering of the plants on the roof garden.  But this untypical use of water for an office setting was not considered sufficient to explain XXX Company’s figure. A number of measures are possible that will bring down XXX Company’s high water consumption. Among the most easily implemented of these are insertion of a water displacement device (WDD) into the cistern or, slightly more costly (though still very cheap), installation of a dual flush mechanism.     </t>
  </si>
  <si>
    <t>XXX Company’s cisterns are 9 litres in capacity. Modern cisterns are usually 6 litres (or larger but equipped with a 6 litre flush). It is recommended that XXX Company insert a WDD or adjust the flushing mechanism so that a 6 litre flush is delivered. A WDD will save between 1 and 2 litres per flush depending on the size of the displacement bag.</t>
  </si>
  <si>
    <t xml:space="preserve">Calculations shown here are for installation of a 1 litre WDD in the ladies and gents toilets. These are very low cost to supply and fit - around £5. This will save 14 m3/annum of water with a value of around £30. Hence payback is less than a year. </t>
  </si>
  <si>
    <t>WRAP has produced extensive guidance on improving the water efficiency of offices and commercial buildings:</t>
  </si>
  <si>
    <t xml:space="preserve"> www.wrap.org.uk/sites/files/wrap/GG522_commercial%20Cost-effective%20water%20saving%20devices%20and%20practices%20for%20commercial%20sites.pdf</t>
  </si>
  <si>
    <t>Overnight leak test</t>
  </si>
  <si>
    <t xml:space="preserve">As discussed, XXX Company’s water consumption per employee is very high – 18 m3 per employee per annum versus a typical figure for an office of around 4-9.3 m3 per employee per annum. </t>
  </si>
  <si>
    <t xml:space="preserve">Sources of very high water demand per employee are hard to determine. The toilet cisterns are a standard size for buildings of this age (9 litres) – although smaller cisterns can be installed. There are no showers or other sources of obviously high water demand other than water used for the roof garden.  </t>
  </si>
  <si>
    <t>The Young Street building also has pressure controlled taps to prevent water coming out too quickly. Therefore some water efficiency measures are already in place.  On this basis it would be worth XXX Company requesting that JLL monitor water consumption more closely perhaps performing some overnight consumption tests. It may be that there are undetected leaks in the building.</t>
  </si>
  <si>
    <t xml:space="preserve">Water meter readings are taken after everyone has left the building and then again the following morning before people return. This simple test should pick up unexplained water consumption. Assuming that a leak is detected and rectified and that following this XXX Company consumption returns to a level considered “typical” for an office generates the figures above. </t>
  </si>
  <si>
    <t>Ask JLL to do an overnight or weekend leak test</t>
  </si>
  <si>
    <t>Offset unavoidable carbon emissions</t>
  </si>
  <si>
    <t>Rationale</t>
  </si>
  <si>
    <t>As part of an overarching Carbon Management strategy and once all other cost effective carbon reduction opportunities have been exhausted, XXX Company should purchase emissions reductions from projects taking place elsewhere.  The place of these reductions in the carbon management hierarchy is as follows:</t>
  </si>
  <si>
    <r>
      <t>·</t>
    </r>
    <r>
      <rPr>
        <sz val="7"/>
        <rFont val="Times New Roman"/>
        <family val="1"/>
      </rPr>
      <t xml:space="preserve">         </t>
    </r>
    <r>
      <rPr>
        <sz val="11"/>
        <rFont val="Calibri"/>
        <family val="2"/>
      </rPr>
      <t>firstly, to focus on direct emissions, reducing the in-house carbon footprint by implementing cost-effective energy efficiency measures;</t>
    </r>
  </si>
  <si>
    <r>
      <t>·</t>
    </r>
    <r>
      <rPr>
        <sz val="7"/>
        <rFont val="Times New Roman"/>
        <family val="1"/>
      </rPr>
      <t xml:space="preserve">         </t>
    </r>
    <r>
      <rPr>
        <sz val="11"/>
        <rFont val="Calibri"/>
        <family val="2"/>
      </rPr>
      <t>secondly, to look at reducing indirect emissions, working with other organisations up and down the supply chain to reduce emissions;</t>
    </r>
  </si>
  <si>
    <r>
      <t>·</t>
    </r>
    <r>
      <rPr>
        <sz val="7"/>
        <rFont val="Times New Roman"/>
        <family val="1"/>
      </rPr>
      <t xml:space="preserve">         </t>
    </r>
    <r>
      <rPr>
        <sz val="11"/>
        <rFont val="Calibri"/>
        <family val="2"/>
      </rPr>
      <t>then, if appropriate, to consider developing an offset strategy, ensuring that only high quality offsets are purchased from verified projects that genuinely create emissions reductions.</t>
    </r>
  </si>
  <si>
    <t xml:space="preserve">These carbon savings should match or exceed XXX Company’s annual emissions. This activity is known as “offsetting”. In no circumstances should the use of offsets be used as justification for not taking cost effective carbon mitigation measures in XXX Company’s own operations.  </t>
  </si>
  <si>
    <t xml:space="preserve">There are important issues relating to the language of offsetting which drive how they can be used in a carbon management strategy. Rather than framing off site carbon reductions as “offsets” it is recommended that that they are viewed as “acknowledgments” of XXX Company’s emissions. This is because the connotation of “offset” suggests that carbon reductions from elsewhere can be somehow deducted from, or offset against, XXX Company’s emissions to achieve carbon “neutrality”. This gives the misleading impression that if carbon from XXX Company’s operations are completely offset then it has no environmental impact in terms of greenhouse gas emissions.    </t>
  </si>
  <si>
    <t>However by purchasing these carbon savings (sometimes called carbon credits) XXX Company will be funding projects which are saving carbon or, if purchasing offsets from forest and woodland projects, XXX Company will be funding projects which actually remove carbon from the atmosphere.</t>
  </si>
  <si>
    <t xml:space="preserve">As such, the purchase of carbon credits which satisfy the criteria of good quality offsets (additionality, no leakage, permanence, no double counting) XXX Company is making a contribution to addressing climate change. Detail of the rationale for purchasing offsets is in the appendices.   </t>
  </si>
  <si>
    <t>There are number of different types of offset which can be purchased:</t>
  </si>
  <si>
    <r>
      <t>·</t>
    </r>
    <r>
      <rPr>
        <sz val="7"/>
        <rFont val="Times New Roman"/>
        <family val="1"/>
      </rPr>
      <t xml:space="preserve">         </t>
    </r>
    <r>
      <rPr>
        <sz val="11"/>
        <rFont val="Calibri"/>
        <family val="2"/>
      </rPr>
      <t>Certified Emission Reductions (CERs) – the regulated outputs from the Clean Development Mechanism (CDM) of the Kyoto protocol</t>
    </r>
  </si>
  <si>
    <r>
      <t>·</t>
    </r>
    <r>
      <rPr>
        <sz val="7"/>
        <rFont val="Times New Roman"/>
        <family val="1"/>
      </rPr>
      <t xml:space="preserve">         </t>
    </r>
    <r>
      <rPr>
        <sz val="11"/>
        <rFont val="Calibri"/>
        <family val="2"/>
      </rPr>
      <t>Emission Reduction Units (ERUs) – the outputs from the Joint Implementation (JI) part of the Kyoto protocol.</t>
    </r>
  </si>
  <si>
    <r>
      <t>·</t>
    </r>
    <r>
      <rPr>
        <sz val="7"/>
        <rFont val="Times New Roman"/>
        <family val="1"/>
      </rPr>
      <t xml:space="preserve">         </t>
    </r>
    <r>
      <rPr>
        <sz val="11"/>
        <rFont val="Calibri"/>
        <family val="2"/>
      </rPr>
      <t>EU Allowances (EUA) – the outputs from the EU ETS (European Union Emissions Trading Scheme). The EU ETS and its EUAs also nest within the Kyoto protocol hence EUA’s can be used to demonstrate compliance</t>
    </r>
  </si>
  <si>
    <r>
      <t>·</t>
    </r>
    <r>
      <rPr>
        <sz val="7"/>
        <rFont val="Times New Roman"/>
        <family val="1"/>
      </rPr>
      <t xml:space="preserve">         </t>
    </r>
    <r>
      <rPr>
        <sz val="11"/>
        <rFont val="Calibri"/>
        <family val="2"/>
      </rPr>
      <t>Voluntary or Verified Emission Reductions (VERs). These carbon credits are generated by projects outside of Kyoto protocol therefore VERs cannot be used to demonstrate compliance with the Kyoto protocol. They are generated according a variety of standards (see Appendix C). VERs will generally have social benefits in addition to environmental benefits.</t>
    </r>
  </si>
  <si>
    <t>Regulated Kyoto mechanisms</t>
  </si>
  <si>
    <t>The EU ETS, CDM or JI generate regulated Carbon Credits which XXX Company could purchase. The benefits of credits generated by the regulated mechanisms of the Kyoto protocol (i.e. CERs, ERUs and EUAs) is that the standards used in their production and to assess their quality are generally very robust.  However,  these regulated emissions reductions have no guarantee of delivering social benefits or other environmental benefits beyond GHG reduction - such as improvements to biodiversity. Kyoto carbon credits which have been additionally awarded the “Gold Standard” can make this claim.   Both VER offsets and  Kyoto compliant offsets can be purchased from a broker for companies to use to voluntarily offset their emissions.</t>
  </si>
  <si>
    <t>Unregulated VERs</t>
  </si>
  <si>
    <t>Many organisations now generate VER offsets through a variety of mechanisms including:</t>
  </si>
  <si>
    <r>
      <t>·</t>
    </r>
    <r>
      <rPr>
        <sz val="7"/>
        <rFont val="Times New Roman"/>
        <family val="1"/>
      </rPr>
      <t xml:space="preserve">         </t>
    </r>
    <r>
      <rPr>
        <sz val="11"/>
        <rFont val="Calibri"/>
        <family val="2"/>
      </rPr>
      <t>subsidising renewable energy projects,</t>
    </r>
  </si>
  <si>
    <r>
      <t>·</t>
    </r>
    <r>
      <rPr>
        <sz val="7"/>
        <rFont val="Times New Roman"/>
        <family val="1"/>
      </rPr>
      <t xml:space="preserve">         </t>
    </r>
    <r>
      <rPr>
        <sz val="11"/>
        <rFont val="Calibri"/>
        <family val="2"/>
      </rPr>
      <t>energy efficiency projects,</t>
    </r>
  </si>
  <si>
    <r>
      <t>·</t>
    </r>
    <r>
      <rPr>
        <sz val="7"/>
        <rFont val="Times New Roman"/>
        <family val="1"/>
      </rPr>
      <t xml:space="preserve">         </t>
    </r>
    <r>
      <rPr>
        <sz val="11"/>
        <rFont val="Calibri"/>
        <family val="2"/>
      </rPr>
      <t xml:space="preserve">displacing technology using fossil fuels with renewable alternatives such as substitution of kerosene lamps with renewably generated electricity in electric lighting  </t>
    </r>
  </si>
  <si>
    <r>
      <t>·</t>
    </r>
    <r>
      <rPr>
        <sz val="7"/>
        <rFont val="Times New Roman"/>
        <family val="1"/>
      </rPr>
      <t xml:space="preserve">         </t>
    </r>
    <r>
      <rPr>
        <sz val="11"/>
        <rFont val="Calibri"/>
        <family val="2"/>
      </rPr>
      <t>woodland and afforestation schemes in developing countries and in the UK.</t>
    </r>
  </si>
  <si>
    <t xml:space="preserve">Historically some VERs have struggled to demonstrate criteria of a quality offset (additionality, permanence etc.). In response, the VER market developed a variety of standards to assure buyers of the quality of the offset. These standards are described in the Appendices.  </t>
  </si>
  <si>
    <t>Standards for VERs and Kyoto compliant credits.</t>
  </si>
  <si>
    <t>A ‘Gold Standard’ for both regulated (CERs/ERUs) and voluntary offsetting has been developed by WWF, SSN and Helio International.  Launched in 2003 this standard has the backing of over 44 non-governmental organisations. Importantly this standard also provides verification for VERs, which is clearly needed, and has the broader scope of also requiring evaluations of the wider sustainable development issues. A number of other standards for VERs have been developed the most common of which is the Voluntary Carbon Standard (VCS). A full description of the various standards is given in Appendix C.</t>
  </si>
  <si>
    <t>Offsetting with domestic woodland schemes</t>
  </si>
  <si>
    <r>
      <t xml:space="preserve">Issues arise when using domestic woodland and afforestation projects to generate carbon credits. DEFRA state that offsets generated domestically cannot </t>
    </r>
    <r>
      <rPr>
        <i/>
        <sz val="11"/>
        <rFont val="Calibri"/>
        <family val="2"/>
      </rPr>
      <t>normally</t>
    </r>
    <r>
      <rPr>
        <sz val="11"/>
        <rFont val="Calibri"/>
        <family val="2"/>
      </rPr>
      <t xml:space="preserve"> be considered as offsets proper. This is for three primary reasons:</t>
    </r>
  </si>
  <si>
    <t>·         An offset is only considered to be valid where it can be shown that the carbon saving is additional to what would have happened under a business as usual scenario.  As there is already political and financial assistance for generation of new woodland in the UK, showing additionality for domestic afforestation can be difficult (see the Woodland Carbon Code:  https://www.forestry.gov.uk/carboncode).</t>
  </si>
  <si>
    <r>
      <t>·</t>
    </r>
    <r>
      <rPr>
        <sz val="7"/>
        <rFont val="Times New Roman"/>
        <family val="1"/>
      </rPr>
      <t xml:space="preserve">         </t>
    </r>
    <r>
      <rPr>
        <sz val="11"/>
        <rFont val="Calibri"/>
        <family val="2"/>
      </rPr>
      <t xml:space="preserve">Carbon credits must also only be only counted once – the volume of domestic carbon emissions is calculated each year to meet the cap and trade rules of the Kyoto protocol. Therefore the carbon in new woodland is valued at the national level and used to show compliance or sold to other nations for them to demonstrate compliance. For companies to also use this domestic carbon credit in their accounts would amount to double counting and this is not permitted.   </t>
    </r>
  </si>
  <si>
    <r>
      <t xml:space="preserve">Although domestic afforestation and woodland projects </t>
    </r>
    <r>
      <rPr>
        <i/>
        <sz val="11"/>
        <rFont val="Calibri"/>
        <family val="2"/>
      </rPr>
      <t xml:space="preserve">cannot </t>
    </r>
    <r>
      <rPr>
        <sz val="11"/>
        <rFont val="Calibri"/>
        <family val="2"/>
      </rPr>
      <t>termed as offsets or used like an offset, DEFRA state they can be nonetheless be netted off against gross emissions in company reporting</t>
    </r>
    <r>
      <rPr>
        <vertAlign val="superscript"/>
        <sz val="11"/>
        <rFont val="Calibri"/>
        <family val="2"/>
      </rPr>
      <t>[1]</t>
    </r>
    <r>
      <rPr>
        <sz val="11"/>
        <rFont val="Calibri"/>
        <family val="2"/>
      </rPr>
      <t xml:space="preserve"> . Also that this “does not mean that it is always inappropriate to finance domestic projects; indeed doing so would be of benefit in helping the UK to meet its targets efficiently. But unless all the “good quality” offsetting tests are met, organisations funding such projects should communicate their contribution in another way”</t>
    </r>
    <r>
      <rPr>
        <vertAlign val="superscript"/>
        <sz val="11"/>
        <rFont val="Calibri"/>
        <family val="2"/>
      </rPr>
      <t>[2]</t>
    </r>
    <r>
      <rPr>
        <sz val="11"/>
        <rFont val="Calibri"/>
        <family val="2"/>
      </rPr>
      <t xml:space="preserve">.  Woodland Carbon Units do meet all these criteria for a good quality offset. </t>
    </r>
  </si>
  <si>
    <t>Offset language</t>
  </si>
  <si>
    <t xml:space="preserve">Because offsetting is controversial it is vital that any claims for offsetting’s environmental benefits are accurately reported. For example, the language of claiming an organisation’s offsets effectively “erase” its environmental impact is wholly inaccurate and misleading. Similarly the language of Carbon “neutrality” should also be avoided as this can also give the impression that that the organisations’ activities are having no effect on the environment.  Within the voluntary offsetting community there is now a clear move to reframe the language of offsetting. Rather than language developed out of the idea of “ownership” of a unit of Carbon saved which then leads to notions of Carbon “neutrality” many now feel it is better to talk in terms of Carbon “acknowledgement” via use of offset projects and of making a “contribution” to national emission reduction targets. It important to understand the semantics of offsetting language: clumsy PR around offsetting can easily result in charges of greenwash and reputational damage. This can be avoided if good quality offsets are used and the language used to describe their credentials is accurate and carefully chosen.  </t>
  </si>
  <si>
    <t>Offset costs</t>
  </si>
  <si>
    <t>The costs of offsets are entirely dependent on their provenance and the degree to which they come with additional benefits other than only carbon savings. Additional benefits could include increases in biodiversity or social and humanitarian benefits. The costs used in this calculation are for UK woodland carbon credits costing £13/tonne.</t>
  </si>
  <si>
    <t>It is recommended that the following hierarchy be used to select offsets:</t>
  </si>
  <si>
    <r>
      <t>·</t>
    </r>
    <r>
      <rPr>
        <sz val="7"/>
        <rFont val="Times New Roman"/>
        <family val="1"/>
      </rPr>
      <t xml:space="preserve">         </t>
    </r>
    <r>
      <rPr>
        <sz val="11"/>
        <rFont val="Calibri"/>
        <family val="2"/>
      </rPr>
      <t>Option one - Purchase Gold Standard Regulated offsets (CERs/ERUs)</t>
    </r>
  </si>
  <si>
    <r>
      <t>·</t>
    </r>
    <r>
      <rPr>
        <sz val="7"/>
        <rFont val="Times New Roman"/>
        <family val="1"/>
      </rPr>
      <t xml:space="preserve">         </t>
    </r>
    <r>
      <rPr>
        <sz val="11"/>
        <rFont val="Calibri"/>
        <family val="2"/>
      </rPr>
      <t>Option two - Purchase Gold Standard VERs or normal CERs/ERUs/EUAs. VERs from domestic woodland projects are a good match to XXX Companys corporate objectives but the Carbon savings that that they create cannot be termed “offsets” because of Kyoto accounting rules. Savings from domestic woodland projects can still be “netted off” against gross emissions in company reporting (as can green tariff electricity)</t>
    </r>
  </si>
  <si>
    <r>
      <t>·</t>
    </r>
    <r>
      <rPr>
        <sz val="7"/>
        <rFont val="Times New Roman"/>
        <family val="1"/>
      </rPr>
      <t xml:space="preserve">         </t>
    </r>
    <r>
      <rPr>
        <sz val="11"/>
        <rFont val="Calibri"/>
        <family val="2"/>
      </rPr>
      <t>Option three - Purchase other VERs (with organisational due diligence from XXX Company)</t>
    </r>
  </si>
  <si>
    <t>Note that if option three is pursued then it will be important for the organisation to undertake its own due diligence to ensure that the VERs are good quality and worthy of the cost.</t>
  </si>
  <si>
    <t xml:space="preserve">Next steps and guidance </t>
  </si>
  <si>
    <t>Useful further guidance on offsetting options and establishing an offsetting strategy is available from the Carbon Trust.</t>
  </si>
  <si>
    <r>
      <t>[1]</t>
    </r>
    <r>
      <rPr>
        <sz val="10"/>
        <rFont val="Calibri"/>
        <family val="2"/>
      </rPr>
      <t xml:space="preserve"> The effects of buying and retiring offsets and Woodland Carbon Units and exporting renewable energy generation cannot be include in the figure for </t>
    </r>
    <r>
      <rPr>
        <i/>
        <sz val="10"/>
        <rFont val="Calibri"/>
        <family val="2"/>
      </rPr>
      <t>gross</t>
    </r>
    <r>
      <rPr>
        <sz val="10"/>
        <rFont val="Calibri"/>
        <family val="2"/>
      </rPr>
      <t xml:space="preserve"> emissions. We recommend that organisations account for these emissions reductions </t>
    </r>
    <r>
      <rPr>
        <i/>
        <sz val="10"/>
        <rFont val="Calibri"/>
        <family val="2"/>
      </rPr>
      <t>against their gross figure to report a net figure</t>
    </r>
    <r>
      <rPr>
        <sz val="10"/>
        <rFont val="Calibri"/>
        <family val="2"/>
      </rPr>
      <t xml:space="preserve"> in tonnes of CO</t>
    </r>
    <r>
      <rPr>
        <vertAlign val="subscript"/>
        <sz val="10"/>
        <rFont val="Calibri"/>
        <family val="2"/>
      </rPr>
      <t>2</t>
    </r>
    <r>
      <rPr>
        <sz val="10"/>
        <rFont val="Calibri"/>
        <family val="2"/>
      </rPr>
      <t>e. This net figure should be additional to your gross figure and should not replace it. Pg. 41.  Environmental Reporting Guidelines: Including mandatory greenhouse gas emissions reporting guidance June 2013.  https://assets.publishing.service.gov.uk/government/uploads/system/uploads/attachment_data/file/206392/pb13944-env-reporting-guidance.pdf</t>
    </r>
  </si>
  <si>
    <t xml:space="preserve">[2] P97. Environmental Reporting Guidelines.  DEFRA June 2013.   </t>
  </si>
  <si>
    <t>M and T</t>
  </si>
  <si>
    <t>Pv on the roof</t>
  </si>
  <si>
    <t>Lighting upgrade 1</t>
  </si>
  <si>
    <t>Lighting upgrade 2</t>
  </si>
  <si>
    <t xml:space="preserve">Optimal start and stop  on heating control </t>
  </si>
  <si>
    <t>Install thin clients</t>
  </si>
  <si>
    <t>Network shutdown</t>
  </si>
  <si>
    <t>Confidential paper waste</t>
  </si>
  <si>
    <t>Complete water consumption figures here</t>
  </si>
  <si>
    <t>read date 2</t>
  </si>
  <si>
    <t xml:space="preserve">Waste </t>
  </si>
  <si>
    <t>Optimal start and stop</t>
  </si>
  <si>
    <t>Base energy cons kWh - electricity used by pumps</t>
  </si>
  <si>
    <t>Savings from Water Displacement Device</t>
  </si>
  <si>
    <t>Number of Laptops</t>
  </si>
  <si>
    <t>Hours of operation of desktops and laptops</t>
  </si>
  <si>
    <t>PC and Laptop consumption</t>
  </si>
  <si>
    <t>Operating hours of lighting</t>
  </si>
  <si>
    <t xml:space="preserve">Lighting load of rooms </t>
  </si>
  <si>
    <t>Install occupancy sensors occasionally occuopied spaces</t>
  </si>
  <si>
    <t>Savings kWh per annum</t>
  </si>
  <si>
    <t>Energy savings (kWh/annum)</t>
  </si>
  <si>
    <t>Heating / annum  (kwh)</t>
  </si>
  <si>
    <t>Hot water / annum (kWh)</t>
  </si>
  <si>
    <t>Twenty-year average degree-day values</t>
  </si>
  <si>
    <t>Calculated</t>
  </si>
  <si>
    <t>18.5 C</t>
  </si>
  <si>
    <t>15.5 C</t>
  </si>
  <si>
    <t>5.0 C</t>
  </si>
  <si>
    <t>-20 C</t>
  </si>
  <si>
    <t>01EEO: Thames Valley</t>
  </si>
  <si>
    <t>02EEO: South East</t>
  </si>
  <si>
    <t>03EEO: South</t>
  </si>
  <si>
    <t>04EEO: South West</t>
  </si>
  <si>
    <t>05EEO: Severn Valley</t>
  </si>
  <si>
    <t>06EEO: Midland</t>
  </si>
  <si>
    <t>07EEO: West Pennine</t>
  </si>
  <si>
    <t>08EEO: North West</t>
  </si>
  <si>
    <t>09EEO: Borders</t>
  </si>
  <si>
    <t>10EEO: North East</t>
  </si>
  <si>
    <t>11EEO: East Pennine</t>
  </si>
  <si>
    <t>12EEO: East Anglia</t>
  </si>
  <si>
    <t>13EEO: W Scotland</t>
  </si>
  <si>
    <t>14EEO: E Scotland</t>
  </si>
  <si>
    <t>15EEO: N E Scotland</t>
  </si>
  <si>
    <t>16EEO: Wales</t>
  </si>
  <si>
    <t>17EEO: N Ireland</t>
  </si>
  <si>
    <t>18EEO: N W Scotland</t>
  </si>
  <si>
    <t>area of heat loss in m2</t>
  </si>
  <si>
    <t>Total (kWh) consumption per annum</t>
  </si>
  <si>
    <t>Total annual consumption (kWh)</t>
  </si>
  <si>
    <t>total water consumption (m3)</t>
  </si>
  <si>
    <t>Printers</t>
  </si>
  <si>
    <t>Laptops/desktops</t>
  </si>
  <si>
    <t xml:space="preserve">Change hours of operation here </t>
  </si>
  <si>
    <t>Electricity</t>
  </si>
  <si>
    <t>Electricity consumption</t>
  </si>
  <si>
    <t>Total Number of server units of each type</t>
  </si>
  <si>
    <t>wall area including glazing</t>
  </si>
  <si>
    <t>Wall area minus glazed area</t>
  </si>
  <si>
    <t>select region from the "20 year average tab"</t>
  </si>
  <si>
    <t>number of degree days (twenty year average south west)</t>
  </si>
  <si>
    <t>area of wall. Account for area that is glazed</t>
  </si>
  <si>
    <t xml:space="preserve">Install Solar Thermal Hot Water </t>
  </si>
  <si>
    <t>https://valentin.de/calculation/thermal/system/ww/en#</t>
  </si>
  <si>
    <t>Enter square metreage of solar panel</t>
  </si>
  <si>
    <t>approx annual kWh hot water</t>
  </si>
  <si>
    <t xml:space="preserve">factor for south facing panel in london  (see below) - kWh/m2 of panel </t>
  </si>
  <si>
    <t>Proportion of cost of input gas to allocate to gas production</t>
  </si>
  <si>
    <t>Proportion of cost of input gas to allocate to electricity production</t>
  </si>
  <si>
    <t>Cost of input gas  (£)</t>
  </si>
  <si>
    <t>Value of CHP output if produced by conventional heat and electricity generation (£)</t>
  </si>
  <si>
    <t>Savings per annum</t>
  </si>
  <si>
    <t>CO2 savings per annum (kg)</t>
  </si>
  <si>
    <t>Co2 from input gas  (kg)</t>
  </si>
  <si>
    <t>CO2 if energy produced by conventional methods (kg)</t>
  </si>
  <si>
    <t>factors</t>
  </si>
  <si>
    <t>Annual unit saving (kWh electricity)</t>
  </si>
  <si>
    <t>Annual unit saving (kWh gas)</t>
  </si>
  <si>
    <t xml:space="preserve">Raise awareness of energy efficiency through organisation wide campaign </t>
  </si>
  <si>
    <t>Set up monitoring and targeting management system</t>
  </si>
  <si>
    <t>Install a semi-intensive green roof</t>
  </si>
  <si>
    <t>complete area of roof here</t>
  </si>
  <si>
    <t>Install a solar photovolatic array</t>
  </si>
  <si>
    <t>8a</t>
  </si>
  <si>
    <t>8b</t>
  </si>
  <si>
    <t>8c</t>
  </si>
  <si>
    <t>Lighting upgrade 3</t>
  </si>
  <si>
    <t>Lighting sensors</t>
  </si>
  <si>
    <t xml:space="preserve">Cost </t>
  </si>
  <si>
    <t>cost of awareness campaign</t>
  </si>
  <si>
    <t>annual cost savings</t>
  </si>
  <si>
    <t>cost of M and T</t>
  </si>
  <si>
    <t>annual cost savings (£)</t>
  </si>
  <si>
    <t xml:space="preserve">Energy policy and action plan </t>
  </si>
  <si>
    <t>Implement a decision tree to encourage sustainable business travel choices.</t>
  </si>
  <si>
    <t xml:space="preserve">Thin clients </t>
  </si>
  <si>
    <t xml:space="preserve">Replace desktop computers with thin clients </t>
  </si>
  <si>
    <t>Change shutdown and startup times of computer network</t>
  </si>
  <si>
    <t>IT network settings</t>
  </si>
  <si>
    <t>New BEMS</t>
  </si>
  <si>
    <t>Install new Building Energy Management System</t>
  </si>
  <si>
    <t>TRVs</t>
  </si>
  <si>
    <t>Install Thermostatic Radiator Valves across the heating network</t>
  </si>
  <si>
    <t>VSDs</t>
  </si>
  <si>
    <t>Install Variable Speed Drives to heating pumps</t>
  </si>
  <si>
    <t>electricity used by heating pumps</t>
  </si>
  <si>
    <t>Variable Temperature Circuits</t>
  </si>
  <si>
    <t xml:space="preserve">Reconfigure pipework and install motorised valves to create Variable Temperature Circuits </t>
  </si>
  <si>
    <t>Replace boilers which are malfunctioning or over c20 years old</t>
  </si>
  <si>
    <t>Draughtproofing</t>
  </si>
  <si>
    <t>Carry out remedial draughtproofing around all windows, doors and service points</t>
  </si>
  <si>
    <t>Roof insulation</t>
  </si>
  <si>
    <t>Insulate the roof</t>
  </si>
  <si>
    <t>Cavity Wall Insulation</t>
  </si>
  <si>
    <t>Install Cavity Wall Insulation</t>
  </si>
  <si>
    <t>Install cost</t>
  </si>
  <si>
    <t>LED panel to replace T8 panel</t>
  </si>
  <si>
    <t>Install glazing with improved thermal performance</t>
  </si>
  <si>
    <t>Solid Wall insulation</t>
  </si>
  <si>
    <t>Insulate solid walls either externally or internally</t>
  </si>
  <si>
    <t>Solar hot water</t>
  </si>
  <si>
    <t>Install solar hot water system</t>
  </si>
  <si>
    <t>Populate these fields from the table below</t>
  </si>
  <si>
    <t>CHP</t>
  </si>
  <si>
    <t>Install small Combined Heat and Power system</t>
  </si>
  <si>
    <t>populate from table below</t>
  </si>
  <si>
    <t>Install cost of WDD</t>
  </si>
  <si>
    <t>estimated</t>
  </si>
  <si>
    <t>kg CO2 emitted per annum all sources</t>
  </si>
  <si>
    <t>Annual unit saving  (m3)</t>
  </si>
  <si>
    <t>Annual unit saving (miles)</t>
  </si>
  <si>
    <t>Annual unit saving (kg)</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</si>
</sst>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00"/>
    <numFmt numFmtId="165" formatCode="0.0"/>
    <numFmt numFmtId="166" formatCode="&quot;£&quot;#,##0.00"/>
    <numFmt numFmtId="167" formatCode="#,##0.0"/>
    <numFmt numFmtId="168" formatCode="&quot;£&quot;#,##0"/>
    <numFmt numFmtId="169" formatCode="0.0%"/>
    <numFmt numFmtId="170" formatCode="_(* #,##0.00_);_(* \(#,##0.00\);_(* &quot;-&quot;??_);_(@_)"/>
    <numFmt numFmtId="171" formatCode="#,##0.000"/>
    <numFmt numFmtId="172" formatCode="_-* #,##0.00_-;\-* #,##0.00_-;_-* &quot;-&quot;_-;_-@_-"/>
    <numFmt numFmtId="173" formatCode="[&gt;0.5]#,##0;[&lt;-0.5]\-#,##0;\-"/>
    <numFmt numFmtId="174" formatCode="#,##0.000000"/>
    <numFmt numFmtId="175" formatCode="_-* #,##0_-;\-* #,##0_-;_-* &quot;-&quot;??_-;_-@_-"/>
    <numFmt numFmtId="176" formatCode="??0.0?????"/>
    <numFmt numFmtId="177" formatCode="_-[$€-2]* #,##0.00_-;\-[$€-2]* #,##0.00_-;_-[$€-2]* &quot;-&quot;??_-"/>
    <numFmt numFmtId="178" formatCode="_-* #,##0\ _F_-;\-* #,##0\ _F_-;_-* &quot;-&quot;\ _F_-;_-@_-"/>
    <numFmt numFmtId="179" formatCode="_-* #,##0.00\ _F_-;\-* #,##0.00\ _F_-;_-* &quot;-&quot;??\ _F_-;_-@_-"/>
    <numFmt numFmtId="180" formatCode="_-* #,##0\ &quot;F&quot;_-;\-* #,##0\ &quot;F&quot;_-;_-* &quot;-&quot;\ &quot;F&quot;_-;_-@_-"/>
    <numFmt numFmtId="181" formatCode="_-* #,##0.00\ &quot;F&quot;_-;\-* #,##0.00\ &quot;F&quot;_-;_-* &quot;-&quot;??\ &quot;F&quot;_-;_-@_-"/>
    <numFmt numFmtId="182" formatCode="###.0"/>
    <numFmt numFmtId="183" formatCode="##.0"/>
    <numFmt numFmtId="184" formatCode="#,###,##0"/>
    <numFmt numFmtId="185" formatCode="_-&quot;öS&quot;\ * #,##0_-;\-&quot;öS&quot;\ * #,##0_-;_-&quot;öS&quot;\ * &quot;-&quot;_-;_-@_-"/>
    <numFmt numFmtId="186" formatCode="_-&quot;öS&quot;\ * #,##0.00_-;\-&quot;öS&quot;\ * #,##0.00_-;_-&quot;öS&quot;\ * &quot;-&quot;??_-;_-@_-"/>
    <numFmt numFmtId="187" formatCode="??0.00000"/>
    <numFmt numFmtId="188" formatCode="#,##0.00000"/>
    <numFmt numFmtId="189" formatCode="#,##0.0000"/>
    <numFmt numFmtId="190" formatCode="[$-F400]h:mm:ss\ AM/PM"/>
    <numFmt numFmtId="191" formatCode="hh:mm:ss;@"/>
    <numFmt numFmtId="192" formatCode="_-[$£-809]* #,##0.00_-;\-[$£-809]* #,##0.00_-;_-[$£-809]* &quot;-&quot;??_-;_-@_-"/>
    <numFmt numFmtId="193" formatCode="??0.0????"/>
    <numFmt numFmtId="194" formatCode="0.00000"/>
    <numFmt numFmtId="195" formatCode="??0.0????????"/>
    <numFmt numFmtId="196" formatCode="_-* #,##0.0_-;\-* #,##0.0_-;_-* &quot;-&quot;??_-;_-@_-"/>
    <numFmt numFmtId="197" formatCode="??0.0??????"/>
    <numFmt numFmtId="198" formatCode="??0.0????????????"/>
    <numFmt numFmtId="199" formatCode="_-[$£-809]* #,##0_-;\-[$£-809]* #,##0_-;_-[$£-809]* &quot;-&quot;??_-;_-@_-"/>
    <numFmt numFmtId="200" formatCode="m/d/yy;@"/>
    <numFmt numFmtId="201" formatCode="0.0000"/>
    <numFmt numFmtId="202" formatCode="dd/mm/yy"/>
    <numFmt numFmtId="203" formatCode="mmm"/>
  </numFmts>
  <fonts count="195" x14ac:knownFonts="1">
    <font>
      <sz val="10"/>
      <name val="Arial"/>
    </font>
    <font>
      <sz val="11"/>
      <color theme="1"/>
      <name val="Calibri"/>
      <family val="2"/>
    </font>
    <font>
      <sz val="11"/>
      <color theme="1"/>
      <name val="Calibri"/>
      <family val="2"/>
    </font>
    <font>
      <sz val="11"/>
      <color theme="1"/>
      <name val="Calibri"/>
      <family val="2"/>
    </font>
    <font>
      <sz val="11"/>
      <color theme="1"/>
      <name val="Corbel"/>
      <family val="2"/>
      <scheme val="minor"/>
    </font>
    <font>
      <sz val="11"/>
      <color theme="1"/>
      <name val="Calibri"/>
      <family val="2"/>
    </font>
    <font>
      <sz val="11"/>
      <color theme="1"/>
      <name val="Corbel"/>
      <family val="2"/>
      <scheme val="minor"/>
    </font>
    <font>
      <sz val="11"/>
      <color theme="1"/>
      <name val="Corbel"/>
      <family val="2"/>
      <scheme val="minor"/>
    </font>
    <font>
      <sz val="11"/>
      <color theme="1"/>
      <name val="Corbel"/>
      <family val="2"/>
      <scheme val="minor"/>
    </font>
    <font>
      <sz val="11"/>
      <color theme="1"/>
      <name val="Corbel"/>
      <family val="2"/>
      <scheme val="minor"/>
    </font>
    <font>
      <sz val="11"/>
      <color theme="1"/>
      <name val="Corbel"/>
      <family val="2"/>
      <scheme val="minor"/>
    </font>
    <font>
      <sz val="11"/>
      <color theme="1"/>
      <name val="Corbel"/>
      <family val="2"/>
      <scheme val="minor"/>
    </font>
    <font>
      <sz val="10"/>
      <color theme="1"/>
      <name val="Arial"/>
      <family val="2"/>
    </font>
    <font>
      <sz val="10"/>
      <color theme="1"/>
      <name val="Arial"/>
      <family val="2"/>
    </font>
    <font>
      <sz val="10"/>
      <name val="Arial"/>
      <family val="2"/>
    </font>
    <font>
      <sz val="8"/>
      <name val="Arial"/>
      <family val="2"/>
    </font>
    <font>
      <b/>
      <sz val="10"/>
      <name val="Arial"/>
      <family val="2"/>
    </font>
    <font>
      <sz val="10"/>
      <name val="Arial"/>
      <family val="2"/>
    </font>
    <font>
      <sz val="11"/>
      <name val="Trebuchet MS"/>
      <family val="2"/>
    </font>
    <font>
      <b/>
      <sz val="11"/>
      <name val="Trebuchet MS"/>
      <family val="2"/>
    </font>
    <font>
      <b/>
      <sz val="9"/>
      <color indexed="8"/>
      <name val="Arial"/>
      <family val="2"/>
    </font>
    <font>
      <sz val="8"/>
      <color indexed="8"/>
      <name val="Arial"/>
      <family val="2"/>
    </font>
    <font>
      <sz val="9"/>
      <color indexed="8"/>
      <name val="Arial"/>
      <family val="2"/>
    </font>
    <font>
      <b/>
      <sz val="8"/>
      <color indexed="81"/>
      <name val="Tahoma"/>
      <family val="2"/>
    </font>
    <font>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4"/>
      <name val="Arial"/>
      <family val="2"/>
    </font>
    <font>
      <sz val="10"/>
      <name val="Arial"/>
      <family val="2"/>
    </font>
    <font>
      <b/>
      <sz val="10"/>
      <color indexed="9"/>
      <name val="Arial"/>
      <family val="2"/>
    </font>
    <font>
      <sz val="10"/>
      <color indexed="56"/>
      <name val="Arial"/>
      <family val="2"/>
    </font>
    <font>
      <sz val="10"/>
      <color rgb="FFFF0000"/>
      <name val="Arial"/>
      <family val="2"/>
    </font>
    <font>
      <sz val="12"/>
      <name val="Tahoma"/>
      <family val="2"/>
    </font>
    <font>
      <b/>
      <sz val="12"/>
      <name val="Arial"/>
      <family val="2"/>
    </font>
    <font>
      <sz val="10"/>
      <name val="Verdana"/>
      <family val="2"/>
    </font>
    <font>
      <sz val="11"/>
      <color theme="1"/>
      <name val="Corbel"/>
      <family val="2"/>
      <scheme val="minor"/>
    </font>
    <font>
      <sz val="10"/>
      <name val="Times New Roman"/>
      <family val="1"/>
    </font>
    <font>
      <b/>
      <sz val="10"/>
      <color indexed="8"/>
      <name val="Arial"/>
      <family val="2"/>
    </font>
    <font>
      <sz val="10"/>
      <color indexed="8"/>
      <name val="Arial"/>
      <family val="2"/>
    </font>
    <font>
      <sz val="11"/>
      <name val="Arial"/>
      <family val="2"/>
    </font>
    <font>
      <b/>
      <sz val="11"/>
      <name val="Arial"/>
      <family val="2"/>
    </font>
    <font>
      <sz val="11"/>
      <color theme="1"/>
      <name val="Calibri"/>
      <family val="2"/>
    </font>
    <font>
      <b/>
      <sz val="11"/>
      <color theme="1"/>
      <name val="Calibri"/>
      <family val="2"/>
    </font>
    <font>
      <sz val="16"/>
      <name val="Arial"/>
      <family val="2"/>
    </font>
    <font>
      <sz val="11"/>
      <name val="Calibri"/>
      <family val="2"/>
    </font>
    <font>
      <b/>
      <i/>
      <sz val="10"/>
      <name val="Arial"/>
      <family val="2"/>
    </font>
    <font>
      <i/>
      <sz val="8"/>
      <name val="Corbel"/>
      <family val="2"/>
      <scheme val="minor"/>
    </font>
    <font>
      <sz val="8"/>
      <name val="Corbel"/>
      <family val="2"/>
      <scheme val="minor"/>
    </font>
    <font>
      <b/>
      <sz val="16"/>
      <name val="Corbel"/>
      <family val="2"/>
      <scheme val="minor"/>
    </font>
    <font>
      <sz val="11"/>
      <color rgb="FF053D5F"/>
      <name val="Corbel"/>
      <family val="2"/>
      <scheme val="minor"/>
    </font>
    <font>
      <u/>
      <sz val="11"/>
      <color theme="10"/>
      <name val="Calibri"/>
      <family val="2"/>
    </font>
    <font>
      <u/>
      <sz val="10"/>
      <color theme="10"/>
      <name val="Calibri"/>
      <family val="2"/>
    </font>
    <font>
      <sz val="4"/>
      <color rgb="FF053D5F"/>
      <name val="Corbel"/>
      <family val="2"/>
      <scheme val="minor"/>
    </font>
    <font>
      <b/>
      <sz val="10"/>
      <color rgb="FF053D5F"/>
      <name val="Corbel"/>
      <family val="2"/>
      <scheme val="minor"/>
    </font>
    <font>
      <sz val="10"/>
      <color rgb="FF053D5F"/>
      <name val="Corbel"/>
      <family val="2"/>
      <scheme val="minor"/>
    </font>
    <font>
      <b/>
      <sz val="11"/>
      <color rgb="FF053D5F"/>
      <name val="Corbel"/>
      <family val="2"/>
      <scheme val="minor"/>
    </font>
    <font>
      <b/>
      <u/>
      <sz val="12"/>
      <color rgb="FF053D5F"/>
      <name val="Corbel"/>
      <family val="2"/>
      <scheme val="minor"/>
    </font>
    <font>
      <u/>
      <sz val="11"/>
      <color indexed="12"/>
      <name val="Calibri"/>
      <family val="2"/>
    </font>
    <font>
      <sz val="11"/>
      <color indexed="56"/>
      <name val="Calibri"/>
      <family val="2"/>
    </font>
    <font>
      <sz val="11"/>
      <color rgb="FF002060"/>
      <name val="Corbel"/>
      <family val="2"/>
      <scheme val="minor"/>
    </font>
    <font>
      <vertAlign val="subscript"/>
      <sz val="11"/>
      <color indexed="56"/>
      <name val="Calibri"/>
      <family val="2"/>
    </font>
    <font>
      <u/>
      <sz val="11"/>
      <color rgb="FF053D5F"/>
      <name val="Corbel"/>
      <family val="2"/>
      <scheme val="minor"/>
    </font>
    <font>
      <i/>
      <sz val="11"/>
      <color rgb="FF053D5F"/>
      <name val="Corbel"/>
      <family val="2"/>
      <scheme val="minor"/>
    </font>
    <font>
      <b/>
      <i/>
      <sz val="11"/>
      <color theme="4" tint="-0.499984740745262"/>
      <name val="Corbel"/>
      <family val="2"/>
      <scheme val="minor"/>
    </font>
    <font>
      <b/>
      <sz val="8"/>
      <name val="Tahoma"/>
      <family val="2"/>
    </font>
    <font>
      <sz val="12"/>
      <color indexed="8"/>
      <name val="Arial"/>
      <family val="2"/>
    </font>
    <font>
      <sz val="10"/>
      <name val="Arial Cyr"/>
      <charset val="204"/>
    </font>
    <font>
      <sz val="12"/>
      <color indexed="9"/>
      <name val="Arial"/>
      <family val="2"/>
    </font>
    <font>
      <sz val="9"/>
      <name val="Times New Roman"/>
      <family val="1"/>
    </font>
    <font>
      <sz val="12"/>
      <color indexed="20"/>
      <name val="Arial"/>
      <family val="2"/>
    </font>
    <font>
      <b/>
      <sz val="9"/>
      <name val="Times New Roman"/>
      <family val="1"/>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u/>
      <sz val="10"/>
      <color theme="10"/>
      <name val="Arial"/>
      <family val="2"/>
    </font>
    <font>
      <u/>
      <sz val="11"/>
      <color theme="10"/>
      <name val="Corbel"/>
      <family val="2"/>
      <scheme val="minor"/>
    </font>
    <font>
      <sz val="12"/>
      <color indexed="62"/>
      <name val="Arial"/>
      <family val="2"/>
    </font>
    <font>
      <sz val="12"/>
      <color indexed="52"/>
      <name val="Arial"/>
      <family val="2"/>
    </font>
    <font>
      <sz val="12"/>
      <color indexed="60"/>
      <name val="Arial"/>
      <family val="2"/>
    </font>
    <font>
      <sz val="11"/>
      <color theme="1"/>
      <name val="Arial"/>
      <family val="2"/>
    </font>
    <font>
      <b/>
      <sz val="12"/>
      <color indexed="63"/>
      <name val="Arial"/>
      <family val="2"/>
    </font>
    <font>
      <sz val="11"/>
      <color indexed="8"/>
      <name val="Arial"/>
      <family val="2"/>
    </font>
    <font>
      <i/>
      <sz val="12"/>
      <name val="Times New Roman"/>
      <family val="1"/>
    </font>
    <font>
      <sz val="8"/>
      <name val="Helv"/>
    </font>
    <font>
      <b/>
      <sz val="14"/>
      <name val="Helv"/>
    </font>
    <font>
      <b/>
      <sz val="12"/>
      <name val="Helv"/>
    </font>
    <font>
      <b/>
      <sz val="10"/>
      <color indexed="18"/>
      <name val="Arial"/>
      <family val="2"/>
    </font>
    <font>
      <b/>
      <sz val="12"/>
      <color indexed="8"/>
      <name val="Arial"/>
      <family val="2"/>
    </font>
    <font>
      <sz val="12"/>
      <color indexed="10"/>
      <name val="Arial"/>
      <family val="2"/>
    </font>
    <font>
      <b/>
      <sz val="12"/>
      <color indexed="12"/>
      <name val="Arial"/>
      <family val="2"/>
    </font>
    <font>
      <sz val="4"/>
      <color theme="1"/>
      <name val="Corbel"/>
      <family val="2"/>
      <scheme val="minor"/>
    </font>
    <font>
      <u/>
      <sz val="11"/>
      <color indexed="30"/>
      <name val="Calibri"/>
      <family val="2"/>
    </font>
    <font>
      <b/>
      <u/>
      <sz val="12"/>
      <color indexed="56"/>
      <name val="Calibri"/>
      <family val="2"/>
    </font>
    <font>
      <sz val="12"/>
      <color rgb="FF053D5F"/>
      <name val="Corbel"/>
      <family val="2"/>
      <scheme val="minor"/>
    </font>
    <font>
      <i/>
      <sz val="11"/>
      <color indexed="56"/>
      <name val="Calibri"/>
      <family val="2"/>
    </font>
    <font>
      <u/>
      <sz val="11"/>
      <color rgb="FF002060"/>
      <name val="Calibri"/>
      <family val="2"/>
    </font>
    <font>
      <b/>
      <u/>
      <sz val="12"/>
      <color rgb="FF002060"/>
      <name val="Corbel"/>
      <family val="2"/>
      <scheme val="minor"/>
    </font>
    <font>
      <sz val="11"/>
      <color theme="4" tint="-0.499984740745262"/>
      <name val="Calibri"/>
      <family val="2"/>
    </font>
    <font>
      <b/>
      <sz val="11"/>
      <color indexed="62"/>
      <name val="Calibri"/>
      <family val="2"/>
    </font>
    <font>
      <b/>
      <u/>
      <sz val="11"/>
      <color indexed="62"/>
      <name val="Calibri"/>
      <family val="2"/>
    </font>
    <font>
      <b/>
      <u/>
      <sz val="11"/>
      <color indexed="12"/>
      <name val="Calibri"/>
      <family val="2"/>
    </font>
    <font>
      <sz val="11"/>
      <color theme="4" tint="-0.499984740745262"/>
      <name val="Corbel"/>
      <family val="2"/>
      <scheme val="minor"/>
    </font>
    <font>
      <sz val="9"/>
      <color indexed="81"/>
      <name val="Tahoma"/>
      <family val="2"/>
    </font>
    <font>
      <sz val="10"/>
      <color rgb="FF000000"/>
      <name val="Arial Unicode MS"/>
      <family val="2"/>
    </font>
    <font>
      <sz val="11"/>
      <color rgb="FF000000"/>
      <name val="Calibri"/>
      <family val="2"/>
    </font>
    <font>
      <b/>
      <sz val="11"/>
      <name val="Calibri"/>
      <family val="2"/>
    </font>
    <font>
      <b/>
      <sz val="9"/>
      <color indexed="81"/>
      <name val="Tahoma"/>
      <family val="2"/>
    </font>
    <font>
      <vertAlign val="subscript"/>
      <sz val="11"/>
      <name val="Calibri"/>
      <family val="2"/>
    </font>
    <font>
      <b/>
      <sz val="11"/>
      <color theme="1"/>
      <name val="Corbel"/>
      <family val="2"/>
      <scheme val="minor"/>
    </font>
    <font>
      <sz val="22"/>
      <name val="Calibri"/>
      <family val="2"/>
    </font>
    <font>
      <sz val="24"/>
      <name val="Arial"/>
      <family val="2"/>
    </font>
    <font>
      <sz val="10"/>
      <color indexed="12"/>
      <name val="Arial"/>
      <family val="2"/>
    </font>
    <font>
      <sz val="10"/>
      <color theme="1"/>
      <name val="Corbel"/>
      <family val="2"/>
      <scheme val="minor"/>
    </font>
    <font>
      <b/>
      <sz val="16"/>
      <name val="Calibri"/>
      <family val="2"/>
    </font>
    <font>
      <sz val="26"/>
      <name val="Calibri"/>
      <family val="2"/>
    </font>
    <font>
      <b/>
      <sz val="16"/>
      <color indexed="8"/>
      <name val="Calibri"/>
      <family val="2"/>
    </font>
    <font>
      <sz val="16"/>
      <name val="Calibri"/>
      <family val="2"/>
    </font>
    <font>
      <sz val="10"/>
      <name val="Calibri"/>
      <family val="2"/>
    </font>
    <font>
      <sz val="16"/>
      <color theme="1"/>
      <name val="Calibri"/>
      <family val="2"/>
    </font>
    <font>
      <sz val="9"/>
      <color theme="1"/>
      <name val="Calibri"/>
      <family val="2"/>
    </font>
    <font>
      <u/>
      <sz val="11"/>
      <color indexed="56"/>
      <name val="Calibri"/>
      <family val="2"/>
    </font>
    <font>
      <sz val="11"/>
      <color theme="8" tint="-0.499984740745262"/>
      <name val="Corbel"/>
      <family val="2"/>
      <scheme val="minor"/>
    </font>
    <font>
      <b/>
      <u/>
      <sz val="12"/>
      <color theme="1"/>
      <name val="Corbel"/>
      <family val="2"/>
      <scheme val="minor"/>
    </font>
    <font>
      <b/>
      <u/>
      <sz val="11"/>
      <color rgb="FF053D5F"/>
      <name val="Corbel"/>
      <family val="2"/>
      <scheme val="minor"/>
    </font>
    <font>
      <b/>
      <vertAlign val="subscript"/>
      <sz val="9.9"/>
      <color indexed="56"/>
      <name val="Calibri"/>
      <family val="2"/>
    </font>
    <font>
      <i/>
      <sz val="4"/>
      <color rgb="FF053D5F"/>
      <name val="Corbel"/>
      <family val="2"/>
      <scheme val="minor"/>
    </font>
    <font>
      <i/>
      <sz val="10"/>
      <color rgb="FF053D5F"/>
      <name val="Corbel"/>
      <family val="2"/>
      <scheme val="minor"/>
    </font>
    <font>
      <i/>
      <sz val="4"/>
      <color rgb="FF002060"/>
      <name val="Corbel"/>
      <family val="2"/>
      <scheme val="minor"/>
    </font>
    <font>
      <sz val="4"/>
      <color rgb="FF002060"/>
      <name val="Corbel"/>
      <family val="2"/>
      <scheme val="minor"/>
    </font>
    <font>
      <b/>
      <sz val="11"/>
      <color rgb="FF002060"/>
      <name val="Corbel"/>
      <family val="2"/>
      <scheme val="minor"/>
    </font>
    <font>
      <i/>
      <sz val="11"/>
      <color rgb="FF002060"/>
      <name val="Corbel"/>
      <family val="2"/>
      <scheme val="minor"/>
    </font>
    <font>
      <b/>
      <i/>
      <sz val="11"/>
      <color indexed="56"/>
      <name val="Calibri"/>
      <family val="2"/>
    </font>
    <font>
      <b/>
      <u/>
      <sz val="11"/>
      <color indexed="56"/>
      <name val="Calibri"/>
      <family val="2"/>
    </font>
    <font>
      <b/>
      <i/>
      <sz val="11"/>
      <color rgb="FF002060"/>
      <name val="Corbel"/>
      <family val="2"/>
      <scheme val="minor"/>
    </font>
    <font>
      <vertAlign val="superscript"/>
      <sz val="11"/>
      <color indexed="56"/>
      <name val="Calibri"/>
      <family val="2"/>
    </font>
    <font>
      <sz val="10"/>
      <color rgb="FFFF0000"/>
      <name val="Corbel"/>
      <family val="2"/>
      <scheme val="minor"/>
    </font>
    <font>
      <sz val="11"/>
      <color indexed="12"/>
      <name val="Calibri"/>
      <family val="2"/>
    </font>
    <font>
      <sz val="11"/>
      <color rgb="FF053D5F"/>
      <name val="Calibri"/>
      <family val="2"/>
    </font>
    <font>
      <b/>
      <i/>
      <sz val="11"/>
      <name val="Calibri"/>
      <family val="2"/>
    </font>
    <font>
      <b/>
      <sz val="18"/>
      <name val="Calibri"/>
      <family val="2"/>
    </font>
    <font>
      <sz val="20"/>
      <name val="Calibri"/>
      <family val="2"/>
    </font>
    <font>
      <sz val="22"/>
      <name val="Arial"/>
      <family val="2"/>
    </font>
    <font>
      <sz val="24"/>
      <name val="Calibri"/>
      <family val="2"/>
    </font>
    <font>
      <sz val="14"/>
      <name val="Calibri"/>
      <family val="2"/>
    </font>
    <font>
      <sz val="22.5"/>
      <color theme="1" tint="0.34998626667073579"/>
      <name val="Corbel"/>
      <family val="2"/>
      <scheme val="major"/>
    </font>
    <font>
      <sz val="11"/>
      <color theme="10"/>
      <name val="Corbel"/>
      <family val="2"/>
      <scheme val="minor"/>
    </font>
    <font>
      <b/>
      <sz val="11"/>
      <color theme="1"/>
      <name val="Corbel"/>
      <family val="2"/>
      <scheme val="major"/>
    </font>
    <font>
      <u/>
      <sz val="10"/>
      <color theme="11"/>
      <name val="Arial"/>
      <family val="2"/>
    </font>
    <font>
      <b/>
      <sz val="10"/>
      <name val="Calibri"/>
      <family val="2"/>
    </font>
    <font>
      <sz val="8"/>
      <name val="Calibri"/>
      <family val="2"/>
    </font>
    <font>
      <sz val="11"/>
      <color rgb="FF000000"/>
      <name val="Verdana"/>
      <family val="2"/>
    </font>
    <font>
      <sz val="26"/>
      <color theme="1"/>
      <name val="Calibri"/>
      <family val="2"/>
    </font>
    <font>
      <b/>
      <sz val="22"/>
      <name val="Calibri"/>
      <family val="2"/>
    </font>
    <font>
      <sz val="26"/>
      <name val="Arial"/>
      <family val="2"/>
    </font>
    <font>
      <sz val="12"/>
      <color rgb="FF000000"/>
      <name val="Arial Narrow"/>
      <family val="2"/>
    </font>
    <font>
      <sz val="10"/>
      <color rgb="FF333333"/>
      <name val="Arial"/>
      <family val="2"/>
    </font>
    <font>
      <b/>
      <sz val="10"/>
      <color rgb="FF333333"/>
      <name val="Arial"/>
      <family val="2"/>
    </font>
    <font>
      <sz val="20"/>
      <name val="Arial"/>
      <family val="2"/>
    </font>
    <font>
      <sz val="11"/>
      <name val="Symbol"/>
      <family val="1"/>
      <charset val="2"/>
    </font>
    <font>
      <sz val="7"/>
      <name val="Times New Roman"/>
      <family val="1"/>
    </font>
    <font>
      <sz val="20"/>
      <color theme="1"/>
      <name val="Calibri"/>
      <family val="2"/>
    </font>
    <font>
      <sz val="22"/>
      <color theme="1"/>
      <name val="Calibri"/>
      <family val="2"/>
    </font>
    <font>
      <sz val="9"/>
      <color indexed="81"/>
      <name val="Tahoma"/>
      <charset val="1"/>
    </font>
    <font>
      <b/>
      <sz val="9"/>
      <color indexed="81"/>
      <name val="Tahoma"/>
      <charset val="1"/>
    </font>
    <font>
      <sz val="11"/>
      <color rgb="FFFF0000"/>
      <name val="Calibri"/>
      <family val="2"/>
    </font>
    <font>
      <vertAlign val="superscript"/>
      <sz val="11"/>
      <name val="Calibri"/>
      <family val="2"/>
    </font>
    <font>
      <b/>
      <sz val="9"/>
      <color rgb="FF4F81BD"/>
      <name val="Calibri"/>
      <family val="2"/>
    </font>
    <font>
      <i/>
      <sz val="11"/>
      <name val="Calibri"/>
      <family val="2"/>
    </font>
    <font>
      <vertAlign val="superscript"/>
      <sz val="10"/>
      <name val="Calibri"/>
      <family val="2"/>
    </font>
    <font>
      <i/>
      <sz val="10"/>
      <name val="Calibri"/>
      <family val="2"/>
    </font>
    <font>
      <vertAlign val="subscript"/>
      <sz val="10"/>
      <name val="Calibri"/>
      <family val="2"/>
    </font>
    <font>
      <sz val="10"/>
      <name val="Arial"/>
    </font>
    <font>
      <sz val="10"/>
      <color indexed="10"/>
      <name val="Arial"/>
      <family val="2"/>
    </font>
    <font>
      <b/>
      <sz val="10"/>
      <color indexed="10"/>
      <name val="Arial"/>
      <family val="2"/>
    </font>
    <font>
      <b/>
      <sz val="10"/>
      <color indexed="12"/>
      <name val="Arial"/>
      <family val="2"/>
    </font>
  </fonts>
  <fills count="8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51"/>
        <bgColor indexed="64"/>
      </patternFill>
    </fill>
    <fill>
      <patternFill patternType="solid">
        <fgColor indexed="47"/>
        <bgColor indexed="64"/>
      </patternFill>
    </fill>
    <fill>
      <patternFill patternType="solid">
        <fgColor indexed="44"/>
        <bgColor indexed="64"/>
      </patternFill>
    </fill>
    <fill>
      <patternFill patternType="solid">
        <fgColor indexed="9"/>
        <bgColor indexed="64"/>
      </patternFill>
    </fill>
    <fill>
      <patternFill patternType="solid">
        <fgColor indexed="42"/>
        <bgColor indexed="64"/>
      </patternFill>
    </fill>
    <fill>
      <patternFill patternType="solid">
        <fgColor indexed="2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3" tint="0.3999755851924192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40"/>
        <bgColor indexed="64"/>
      </patternFill>
    </fill>
    <fill>
      <patternFill patternType="solid">
        <fgColor indexed="41"/>
      </patternFill>
    </fill>
    <fill>
      <patternFill patternType="solid">
        <fgColor indexed="40"/>
      </patternFill>
    </fill>
    <fill>
      <patternFill patternType="solid">
        <fgColor rgb="FFFFFF00"/>
        <bgColor indexed="64"/>
      </patternFill>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indexed="13"/>
        <bgColor indexed="64"/>
      </patternFill>
    </fill>
    <fill>
      <patternFill patternType="solid">
        <fgColor indexed="45"/>
        <bgColor indexed="64"/>
      </patternFill>
    </fill>
    <fill>
      <patternFill patternType="solid">
        <fgColor indexed="41"/>
        <bgColor indexed="64"/>
      </patternFill>
    </fill>
    <fill>
      <patternFill patternType="solid">
        <fgColor theme="0" tint="-4.9989318521683403E-2"/>
        <bgColor indexed="64"/>
      </patternFill>
    </fill>
    <fill>
      <patternFill patternType="solid">
        <fgColor rgb="FFD9D9D9"/>
        <bgColor indexed="64"/>
      </patternFill>
    </fill>
    <fill>
      <patternFill patternType="solid">
        <fgColor indexed="31"/>
        <bgColor indexed="64"/>
      </patternFill>
    </fill>
    <fill>
      <patternFill patternType="solid">
        <fgColor indexed="46"/>
        <bgColor indexed="64"/>
      </patternFill>
    </fill>
    <fill>
      <patternFill patternType="solid">
        <fgColor indexed="27"/>
        <bgColor indexed="64"/>
      </patternFill>
    </fill>
    <fill>
      <patternFill patternType="solid">
        <fgColor indexed="29"/>
        <bgColor indexed="64"/>
      </patternFill>
    </fill>
    <fill>
      <patternFill patternType="solid">
        <fgColor indexed="1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darkDown">
        <bgColor rgb="FFD9D9D9"/>
      </patternFill>
    </fill>
    <fill>
      <patternFill patternType="lightGray">
        <fgColor indexed="9"/>
      </patternFill>
    </fill>
    <fill>
      <patternFill patternType="gray0625">
        <fgColor indexed="9"/>
      </patternFill>
    </fill>
    <fill>
      <patternFill patternType="lightGray">
        <bgColor theme="0"/>
      </patternFill>
    </fill>
    <fill>
      <patternFill patternType="solid">
        <fgColor theme="2" tint="0.749992370372631"/>
        <bgColor indexed="64"/>
      </patternFill>
    </fill>
    <fill>
      <patternFill patternType="solid">
        <fgColor theme="3" tint="0.79998168889431442"/>
        <bgColor indexed="64"/>
      </patternFill>
    </fill>
    <fill>
      <patternFill patternType="solid">
        <fgColor rgb="FFFFCC66"/>
        <bgColor indexed="64"/>
      </patternFill>
    </fill>
    <fill>
      <patternFill patternType="solid">
        <fgColor theme="4" tint="0.79998168889431442"/>
        <bgColor rgb="FF000000"/>
      </patternFill>
    </fill>
    <fill>
      <patternFill patternType="solid">
        <fgColor theme="0" tint="-0.499984740745262"/>
        <bgColor indexed="64"/>
      </patternFill>
    </fill>
    <fill>
      <patternFill patternType="solid">
        <fgColor theme="4" tint="0.39997558519241921"/>
        <bgColor indexed="64"/>
      </patternFill>
    </fill>
    <fill>
      <patternFill patternType="solid">
        <fgColor theme="1" tint="0.34998626667073579"/>
        <bgColor indexed="64"/>
      </patternFill>
    </fill>
    <fill>
      <patternFill patternType="solid">
        <fgColor theme="5" tint="0.39997558519241921"/>
        <bgColor indexed="64"/>
      </patternFill>
    </fill>
    <fill>
      <patternFill patternType="solid">
        <fgColor rgb="FFCC99FF"/>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6" tint="0.79998168889431442"/>
        <bgColor indexed="64"/>
      </patternFill>
    </fill>
    <fill>
      <patternFill patternType="solid">
        <fgColor rgb="FF9BC120"/>
        <bgColor indexed="64"/>
      </patternFill>
    </fill>
    <fill>
      <patternFill patternType="solid">
        <fgColor rgb="FFB8CCE4"/>
        <bgColor indexed="64"/>
      </patternFill>
    </fill>
    <fill>
      <patternFill patternType="solid">
        <fgColor rgb="FFFF0000"/>
        <bgColor indexed="64"/>
      </patternFill>
    </fill>
    <fill>
      <patternFill patternType="solid">
        <fgColor rgb="FFCCBDB7"/>
        <bgColor indexed="64"/>
      </patternFill>
    </fill>
    <fill>
      <patternFill patternType="solid">
        <fgColor rgb="FFC6D9F1"/>
        <bgColor indexed="64"/>
      </patternFill>
    </fill>
    <fill>
      <patternFill patternType="solid">
        <fgColor rgb="FFDFCAA2"/>
        <bgColor indexed="64"/>
      </patternFill>
    </fill>
    <fill>
      <patternFill patternType="solid">
        <fgColor theme="7" tint="0.59999389629810485"/>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bottom style="thin">
        <color indexed="64"/>
      </bottom>
      <diagonal/>
    </border>
    <border>
      <left/>
      <right/>
      <top/>
      <bottom style="medium">
        <color indexed="64"/>
      </bottom>
      <diagonal/>
    </border>
    <border>
      <left/>
      <right/>
      <top/>
      <bottom style="thin">
        <color indexed="64"/>
      </bottom>
      <diagonal/>
    </border>
    <border>
      <left/>
      <right/>
      <top style="thin">
        <color indexed="64"/>
      </top>
      <bottom/>
      <diagonal/>
    </border>
    <border>
      <left style="thick">
        <color rgb="FF053D5F"/>
      </left>
      <right style="thin">
        <color rgb="FF053D5F"/>
      </right>
      <top style="thick">
        <color rgb="FF053D5F"/>
      </top>
      <bottom style="thin">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n">
        <color rgb="FF053D5F"/>
      </left>
      <right style="thick">
        <color rgb="FF053D5F"/>
      </right>
      <top style="thin">
        <color rgb="FF053D5F"/>
      </top>
      <bottom style="thick">
        <color rgb="FF053D5F"/>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rgb="FF053D5F"/>
      </left>
      <right style="thin">
        <color rgb="FF053D5F"/>
      </right>
      <top style="thin">
        <color rgb="FF053D5F"/>
      </top>
      <bottom style="thin">
        <color rgb="FF053D5F"/>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n">
        <color rgb="FF053D5F"/>
      </left>
      <right style="thin">
        <color rgb="FF053D5F"/>
      </right>
      <top style="thin">
        <color rgb="FF053D5F"/>
      </top>
      <bottom/>
      <diagonal/>
    </border>
    <border>
      <left style="thin">
        <color rgb="FF053D5F"/>
      </left>
      <right style="thin">
        <color rgb="FF053D5F"/>
      </right>
      <top/>
      <bottom/>
      <diagonal/>
    </border>
    <border>
      <left style="thin">
        <color rgb="FF053D5F"/>
      </left>
      <right style="thin">
        <color rgb="FF053D5F"/>
      </right>
      <top/>
      <bottom style="thin">
        <color rgb="FF053D5F"/>
      </bottom>
      <diagonal/>
    </border>
    <border>
      <left/>
      <right/>
      <top style="thin">
        <color indexed="64"/>
      </top>
      <bottom style="thin">
        <color indexed="64"/>
      </bottom>
      <diagonal/>
    </border>
    <border>
      <left style="thin">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53D5F"/>
      </left>
      <right/>
      <top style="thin">
        <color indexed="64"/>
      </top>
      <bottom style="thin">
        <color indexed="64"/>
      </bottom>
      <diagonal/>
    </border>
    <border>
      <left/>
      <right style="thin">
        <color rgb="FF053D5F"/>
      </right>
      <top style="thin">
        <color indexed="64"/>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053D5F"/>
      </left>
      <right style="thin">
        <color indexed="64"/>
      </right>
      <top style="thin">
        <color rgb="FF053D5F"/>
      </top>
      <bottom style="thin">
        <color rgb="FF053D5F"/>
      </bottom>
      <diagonal/>
    </border>
    <border>
      <left style="thin">
        <color indexed="64"/>
      </left>
      <right style="thin">
        <color rgb="FF053D5F"/>
      </right>
      <top style="thin">
        <color rgb="FF053D5F"/>
      </top>
      <bottom style="thin">
        <color rgb="FF053D5F"/>
      </bottom>
      <diagonal/>
    </border>
    <border>
      <left style="thin">
        <color rgb="FF053D5F"/>
      </left>
      <right/>
      <top style="thin">
        <color rgb="FF053D5F"/>
      </top>
      <bottom style="thin">
        <color indexed="64"/>
      </bottom>
      <diagonal/>
    </border>
    <border>
      <left style="thin">
        <color rgb="FF053D5F"/>
      </left>
      <right style="thin">
        <color rgb="FF053D5F"/>
      </right>
      <top style="thin">
        <color rgb="FF053D5F"/>
      </top>
      <bottom style="thin">
        <color indexed="64"/>
      </bottom>
      <diagonal/>
    </border>
    <border>
      <left style="thin">
        <color indexed="64"/>
      </left>
      <right style="thin">
        <color rgb="FF053D5F"/>
      </right>
      <top style="thin">
        <color rgb="FF053D5F"/>
      </top>
      <bottom style="thin">
        <color indexed="64"/>
      </bottom>
      <diagonal/>
    </border>
    <border>
      <left style="thin">
        <color rgb="FF053D5F"/>
      </left>
      <right/>
      <top style="thin">
        <color rgb="FF053D5F"/>
      </top>
      <bottom style="thin">
        <color rgb="FF053D5F"/>
      </bottom>
      <diagonal/>
    </border>
    <border>
      <left/>
      <right style="thin">
        <color rgb="FF053D5F"/>
      </right>
      <top style="thin">
        <color rgb="FF053D5F"/>
      </top>
      <bottom style="thin">
        <color rgb="FF053D5F"/>
      </bottom>
      <diagonal/>
    </border>
    <border>
      <left style="thin">
        <color rgb="FF053D5F"/>
      </left>
      <right style="medium">
        <color indexed="64"/>
      </right>
      <top style="thin">
        <color rgb="FF053D5F"/>
      </top>
      <bottom style="thin">
        <color rgb="FF053D5F"/>
      </bottom>
      <diagonal/>
    </border>
    <border>
      <left style="thin">
        <color rgb="FF053D5F"/>
      </left>
      <right/>
      <top style="thin">
        <color indexed="64"/>
      </top>
      <bottom style="thin">
        <color rgb="FF053D5F"/>
      </bottom>
      <diagonal/>
    </border>
    <border>
      <left style="thin">
        <color rgb="FF053D5F"/>
      </left>
      <right style="thin">
        <color rgb="FF053D5F"/>
      </right>
      <top style="thin">
        <color indexed="64"/>
      </top>
      <bottom style="thin">
        <color rgb="FF053D5F"/>
      </bottom>
      <diagonal/>
    </border>
    <border>
      <left style="thin">
        <color indexed="64"/>
      </left>
      <right style="thin">
        <color rgb="FF053D5F"/>
      </right>
      <top style="thin">
        <color indexed="64"/>
      </top>
      <bottom style="thin">
        <color rgb="FF053D5F"/>
      </bottom>
      <diagonal/>
    </border>
    <border>
      <left style="thin">
        <color rgb="FF053D5F"/>
      </left>
      <right style="thin">
        <color indexed="64"/>
      </right>
      <top style="thin">
        <color indexed="64"/>
      </top>
      <bottom style="thin">
        <color rgb="FF053D5F"/>
      </bottom>
      <diagonal/>
    </border>
    <border>
      <left/>
      <right style="thin">
        <color rgb="FF053D5F"/>
      </right>
      <top style="thin">
        <color indexed="64"/>
      </top>
      <bottom style="thin">
        <color rgb="FF053D5F"/>
      </bottom>
      <diagonal/>
    </border>
    <border>
      <left style="thin">
        <color rgb="FF053D5F"/>
      </left>
      <right style="medium">
        <color indexed="64"/>
      </right>
      <top style="thin">
        <color indexed="64"/>
      </top>
      <bottom style="thin">
        <color rgb="FF053D5F"/>
      </bottom>
      <diagonal/>
    </border>
    <border>
      <left style="thin">
        <color rgb="FF053D5F"/>
      </left>
      <right style="medium">
        <color indexed="64"/>
      </right>
      <top/>
      <bottom style="thin">
        <color rgb="FF053D5F"/>
      </bottom>
      <diagonal/>
    </border>
    <border>
      <left style="medium">
        <color indexed="64"/>
      </left>
      <right style="thin">
        <color rgb="FF053D5F"/>
      </right>
      <top/>
      <bottom style="thin">
        <color rgb="FF053D5F"/>
      </bottom>
      <diagonal/>
    </border>
    <border>
      <left style="thin">
        <color rgb="FF053D5F"/>
      </left>
      <right/>
      <top/>
      <bottom style="thin">
        <color rgb="FF053D5F"/>
      </bottom>
      <diagonal/>
    </border>
    <border>
      <left style="thin">
        <color indexed="64"/>
      </left>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6795556505021"/>
      </left>
      <right style="thin">
        <color theme="0" tint="-0.14996795556505021"/>
      </right>
      <top style="thin">
        <color theme="0" tint="-0.14996795556505021"/>
      </top>
      <bottom style="thin">
        <color theme="1" tint="0.499984740745262"/>
      </bottom>
      <diagonal/>
    </border>
    <border>
      <left style="thin">
        <color theme="0" tint="-0.14996795556505021"/>
      </left>
      <right style="thin">
        <color theme="0" tint="-0.14996795556505021"/>
      </right>
      <top style="thin">
        <color theme="0" tint="-0.14996795556505021"/>
      </top>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s>
  <cellStyleXfs count="362">
    <xf numFmtId="0" fontId="0" fillId="0" borderId="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9" borderId="0" applyNumberFormat="0" applyBorder="0" applyAlignment="0" applyProtection="0"/>
    <xf numFmtId="0" fontId="27" fillId="3" borderId="0" applyNumberFormat="0" applyBorder="0" applyAlignment="0" applyProtection="0"/>
    <xf numFmtId="0" fontId="28" fillId="20" borderId="1" applyNumberFormat="0" applyAlignment="0" applyProtection="0"/>
    <xf numFmtId="0" fontId="29" fillId="21" borderId="2" applyNumberFormat="0" applyAlignment="0" applyProtection="0"/>
    <xf numFmtId="0" fontId="30" fillId="0" borderId="0" applyNumberFormat="0" applyFill="0" applyBorder="0" applyAlignment="0" applyProtection="0"/>
    <xf numFmtId="0" fontId="31" fillId="4" borderId="0" applyNumberFormat="0" applyBorder="0" applyAlignment="0" applyProtection="0"/>
    <xf numFmtId="0" fontId="32" fillId="0" borderId="3" applyNumberFormat="0" applyFill="0" applyAlignment="0" applyProtection="0"/>
    <xf numFmtId="0" fontId="33" fillId="0" borderId="4" applyNumberFormat="0" applyFill="0" applyAlignment="0" applyProtection="0"/>
    <xf numFmtId="0" fontId="34" fillId="0" borderId="5" applyNumberFormat="0" applyFill="0" applyAlignment="0" applyProtection="0"/>
    <xf numFmtId="0" fontId="34" fillId="0" borderId="0" applyNumberFormat="0" applyFill="0" applyBorder="0" applyAlignment="0" applyProtection="0"/>
    <xf numFmtId="0" fontId="35" fillId="7" borderId="1" applyNumberFormat="0" applyAlignment="0" applyProtection="0"/>
    <xf numFmtId="0" fontId="36" fillId="0" borderId="6" applyNumberFormat="0" applyFill="0" applyAlignment="0" applyProtection="0"/>
    <xf numFmtId="0" fontId="37" fillId="22" borderId="0" applyNumberFormat="0" applyBorder="0" applyAlignment="0" applyProtection="0"/>
    <xf numFmtId="0" fontId="18" fillId="0" borderId="0"/>
    <xf numFmtId="0" fontId="14" fillId="23" borderId="7" applyNumberFormat="0" applyFont="0" applyAlignment="0" applyProtection="0"/>
    <xf numFmtId="0" fontId="38" fillId="20" borderId="8" applyNumberFormat="0" applyAlignment="0" applyProtection="0"/>
    <xf numFmtId="9" fontId="14" fillId="0" borderId="0" applyFon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0" applyNumberFormat="0" applyFill="0" applyBorder="0" applyAlignment="0" applyProtection="0"/>
    <xf numFmtId="0" fontId="14" fillId="0" borderId="0"/>
    <xf numFmtId="9" fontId="14" fillId="0" borderId="0" applyFont="0" applyFill="0" applyBorder="0" applyAlignment="0" applyProtection="0"/>
    <xf numFmtId="170" fontId="14" fillId="0" borderId="0" applyFont="0" applyFill="0" applyBorder="0" applyAlignment="0" applyProtection="0"/>
    <xf numFmtId="43" fontId="43" fillId="0" borderId="0" applyFont="0" applyFill="0" applyBorder="0" applyAlignment="0" applyProtection="0"/>
    <xf numFmtId="0" fontId="13" fillId="0" borderId="0"/>
    <xf numFmtId="0" fontId="47" fillId="0" borderId="0"/>
    <xf numFmtId="0" fontId="14" fillId="0" borderId="0"/>
    <xf numFmtId="43" fontId="49" fillId="0" borderId="0" applyFont="0" applyFill="0" applyBorder="0" applyAlignment="0" applyProtection="0"/>
    <xf numFmtId="43" fontId="50" fillId="0" borderId="0" applyFont="0" applyFill="0" applyBorder="0" applyAlignment="0" applyProtection="0"/>
    <xf numFmtId="173" fontId="42" fillId="0" borderId="0">
      <alignment horizontal="left" vertical="center"/>
    </xf>
    <xf numFmtId="0" fontId="50" fillId="0" borderId="0"/>
    <xf numFmtId="9" fontId="49" fillId="0" borderId="0" applyFont="0" applyFill="0" applyBorder="0" applyAlignment="0" applyProtection="0"/>
    <xf numFmtId="9" fontId="25" fillId="0" borderId="0" applyFont="0" applyFill="0" applyBorder="0" applyAlignment="0" applyProtection="0"/>
    <xf numFmtId="173" fontId="51" fillId="0" borderId="0" applyFill="0" applyBorder="0" applyAlignment="0" applyProtection="0"/>
    <xf numFmtId="4" fontId="52" fillId="35" borderId="0" applyNumberFormat="0" applyProtection="0">
      <alignment horizontal="left" vertical="center" indent="1"/>
    </xf>
    <xf numFmtId="4" fontId="53" fillId="36" borderId="32" applyNumberFormat="0" applyProtection="0">
      <alignment horizontal="right" vertical="center"/>
    </xf>
    <xf numFmtId="4" fontId="53" fillId="37" borderId="32" applyNumberFormat="0" applyProtection="0">
      <alignment horizontal="left" vertical="center" indent="1"/>
    </xf>
    <xf numFmtId="0" fontId="53" fillId="35" borderId="32" applyNumberFormat="0" applyProtection="0">
      <alignment horizontal="left" vertical="top" indent="1"/>
    </xf>
    <xf numFmtId="0" fontId="12" fillId="0" borderId="0"/>
    <xf numFmtId="0" fontId="11" fillId="0" borderId="0"/>
    <xf numFmtId="43" fontId="11" fillId="0" borderId="0" applyFont="0" applyFill="0" applyBorder="0" applyAlignment="0" applyProtection="0"/>
    <xf numFmtId="0" fontId="12" fillId="0" borderId="0"/>
    <xf numFmtId="0" fontId="14" fillId="0" borderId="0"/>
    <xf numFmtId="0" fontId="10" fillId="0" borderId="0"/>
    <xf numFmtId="0" fontId="65" fillId="0" borderId="0" applyNumberFormat="0" applyFill="0" applyBorder="0" applyAlignment="0" applyProtection="0">
      <alignment vertical="top"/>
      <protection locked="0"/>
    </xf>
    <xf numFmtId="0" fontId="14" fillId="0" borderId="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1" fillId="0" borderId="0" applyNumberFormat="0" applyFont="0" applyFill="0" applyBorder="0" applyProtection="0">
      <alignment horizontal="left" vertical="center" indent="5"/>
    </xf>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0" fontId="82" fillId="57" borderId="0" applyNumberFormat="0" applyBorder="0" applyAlignment="0" applyProtection="0"/>
    <xf numFmtId="0" fontId="82" fillId="57" borderId="0" applyNumberFormat="0" applyBorder="0" applyAlignment="0" applyProtection="0"/>
    <xf numFmtId="0" fontId="82" fillId="57" borderId="0" applyNumberFormat="0" applyBorder="0" applyAlignment="0" applyProtection="0"/>
    <xf numFmtId="0" fontId="82" fillId="57"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4" fontId="83" fillId="49" borderId="10">
      <alignment horizontal="right" vertical="center"/>
    </xf>
    <xf numFmtId="0" fontId="84"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4" fontId="85" fillId="0" borderId="33" applyFill="0" applyBorder="0" applyProtection="0">
      <alignment horizontal="right" vertical="center"/>
    </xf>
    <xf numFmtId="0" fontId="86" fillId="29" borderId="1" applyNumberFormat="0" applyAlignment="0" applyProtection="0"/>
    <xf numFmtId="0" fontId="86" fillId="29" borderId="1" applyNumberFormat="0" applyAlignment="0" applyProtection="0"/>
    <xf numFmtId="0" fontId="86" fillId="29" borderId="1" applyNumberFormat="0" applyAlignment="0" applyProtection="0"/>
    <xf numFmtId="0" fontId="86" fillId="29" borderId="1" applyNumberFormat="0" applyAlignment="0" applyProtection="0"/>
    <xf numFmtId="0" fontId="86" fillId="29" borderId="1" applyNumberFormat="0" applyAlignment="0" applyProtection="0"/>
    <xf numFmtId="0" fontId="86" fillId="29" borderId="1" applyNumberFormat="0" applyAlignment="0" applyProtection="0"/>
    <xf numFmtId="0" fontId="86" fillId="29" borderId="1" applyNumberFormat="0" applyAlignment="0" applyProtection="0"/>
    <xf numFmtId="0" fontId="86" fillId="29" borderId="1" applyNumberFormat="0" applyAlignment="0" applyProtection="0"/>
    <xf numFmtId="0" fontId="86" fillId="29" borderId="1" applyNumberFormat="0" applyAlignment="0" applyProtection="0"/>
    <xf numFmtId="0" fontId="86" fillId="29" borderId="1" applyNumberFormat="0" applyAlignment="0" applyProtection="0"/>
    <xf numFmtId="0" fontId="86" fillId="29" borderId="1" applyNumberFormat="0" applyAlignment="0" applyProtection="0"/>
    <xf numFmtId="0" fontId="86" fillId="29" borderId="1" applyNumberFormat="0" applyAlignment="0" applyProtection="0"/>
    <xf numFmtId="0" fontId="87" fillId="60" borderId="2" applyNumberFormat="0" applyAlignment="0" applyProtection="0"/>
    <xf numFmtId="0" fontId="87" fillId="60" borderId="2" applyNumberFormat="0" applyAlignment="0" applyProtection="0"/>
    <xf numFmtId="0" fontId="87" fillId="60" borderId="2" applyNumberFormat="0" applyAlignment="0" applyProtection="0"/>
    <xf numFmtId="0" fontId="87" fillId="60" borderId="2" applyNumberFormat="0" applyAlignment="0" applyProtection="0"/>
    <xf numFmtId="43" fontId="1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0" fontId="14" fillId="61" borderId="0" applyNumberFormat="0" applyFont="0" applyBorder="0" applyAlignment="0"/>
    <xf numFmtId="41" fontId="14" fillId="0" borderId="0" applyFont="0" applyFill="0" applyBorder="0" applyAlignment="0" applyProtection="0">
      <alignment wrapText="1"/>
    </xf>
    <xf numFmtId="43" fontId="14" fillId="0" borderId="0" applyFont="0" applyFill="0" applyBorder="0" applyAlignment="0" applyProtection="0">
      <alignment wrapText="1"/>
    </xf>
    <xf numFmtId="177" fontId="14" fillId="0" borderId="0" applyFont="0" applyFill="0" applyBorder="0" applyAlignment="0" applyProtection="0"/>
    <xf numFmtId="177" fontId="14" fillId="0" borderId="0" applyFont="0" applyFill="0" applyBorder="0" applyAlignment="0" applyProtection="0"/>
    <xf numFmtId="0" fontId="88" fillId="0" borderId="0" applyNumberFormat="0" applyFill="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90" fillId="0" borderId="3" applyNumberFormat="0" applyFill="0" applyAlignment="0" applyProtection="0"/>
    <xf numFmtId="0" fontId="91" fillId="0" borderId="4" applyNumberFormat="0" applyFill="0" applyAlignment="0" applyProtection="0"/>
    <xf numFmtId="0" fontId="92" fillId="0" borderId="5" applyNumberFormat="0" applyFill="0" applyAlignment="0" applyProtection="0"/>
    <xf numFmtId="0" fontId="92" fillId="0" borderId="0" applyNumberFormat="0" applyFill="0" applyBorder="0" applyAlignment="0" applyProtection="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0" borderId="0" applyNumberFormat="0" applyFill="0" applyBorder="0" applyAlignment="0" applyProtection="0"/>
    <xf numFmtId="0" fontId="96" fillId="25" borderId="1" applyNumberFormat="0" applyAlignment="0" applyProtection="0"/>
    <xf numFmtId="0" fontId="96" fillId="25" borderId="1" applyNumberFormat="0" applyAlignment="0" applyProtection="0"/>
    <xf numFmtId="0" fontId="96" fillId="25" borderId="1" applyNumberFormat="0" applyAlignment="0" applyProtection="0"/>
    <xf numFmtId="0" fontId="96" fillId="25" borderId="1" applyNumberFormat="0" applyAlignment="0" applyProtection="0"/>
    <xf numFmtId="0" fontId="96" fillId="25" borderId="1" applyNumberFormat="0" applyAlignment="0" applyProtection="0"/>
    <xf numFmtId="0" fontId="96" fillId="25" borderId="1" applyNumberFormat="0" applyAlignment="0" applyProtection="0"/>
    <xf numFmtId="0" fontId="96" fillId="25" borderId="1" applyNumberFormat="0" applyAlignment="0" applyProtection="0"/>
    <xf numFmtId="0" fontId="96" fillId="25" borderId="1" applyNumberFormat="0" applyAlignment="0" applyProtection="0"/>
    <xf numFmtId="0" fontId="96" fillId="25" borderId="1" applyNumberFormat="0" applyAlignment="0" applyProtection="0"/>
    <xf numFmtId="0" fontId="96" fillId="25" borderId="1" applyNumberFormat="0" applyAlignment="0" applyProtection="0"/>
    <xf numFmtId="0" fontId="96" fillId="25" borderId="1" applyNumberFormat="0" applyAlignment="0" applyProtection="0"/>
    <xf numFmtId="0" fontId="96" fillId="25" borderId="1" applyNumberFormat="0" applyAlignment="0" applyProtection="0"/>
    <xf numFmtId="4" fontId="83" fillId="0" borderId="13">
      <alignment horizontal="right" vertical="center"/>
    </xf>
    <xf numFmtId="0" fontId="97" fillId="0" borderId="6" applyNumberFormat="0" applyFill="0" applyAlignment="0" applyProtection="0"/>
    <xf numFmtId="0" fontId="14" fillId="25" borderId="0" applyNumberFormat="0" applyFont="0" applyBorder="0" applyAlignment="0"/>
    <xf numFmtId="178" fontId="14" fillId="0" borderId="0" applyFont="0" applyFill="0" applyBorder="0" applyAlignment="0" applyProtection="0"/>
    <xf numFmtId="179" fontId="14" fillId="0" borderId="0" applyFont="0" applyFill="0" applyBorder="0" applyAlignment="0" applyProtection="0"/>
    <xf numFmtId="180" fontId="14" fillId="0" borderId="0" applyFont="0" applyFill="0" applyBorder="0" applyAlignment="0" applyProtection="0"/>
    <xf numFmtId="181" fontId="14" fillId="0" borderId="0" applyFont="0" applyFill="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4" fillId="0" borderId="0"/>
    <xf numFmtId="0" fontId="10" fillId="0" borderId="0"/>
    <xf numFmtId="0" fontId="12" fillId="0" borderId="0"/>
    <xf numFmtId="0" fontId="10" fillId="0" borderId="0"/>
    <xf numFmtId="0" fontId="99" fillId="0" borderId="0"/>
    <xf numFmtId="0" fontId="99"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81" fillId="60" borderId="0" applyNumberFormat="0" applyFont="0" applyBorder="0" applyAlignment="0" applyProtection="0"/>
    <xf numFmtId="0" fontId="80" fillId="62" borderId="7" applyNumberFormat="0" applyFont="0" applyAlignment="0" applyProtection="0"/>
    <xf numFmtId="0" fontId="80" fillId="62" borderId="7" applyNumberFormat="0" applyFont="0" applyAlignment="0" applyProtection="0"/>
    <xf numFmtId="0" fontId="80" fillId="62" borderId="7" applyNumberFormat="0" applyFont="0" applyAlignment="0" applyProtection="0"/>
    <xf numFmtId="0" fontId="80" fillId="62" borderId="7" applyNumberFormat="0" applyFont="0" applyAlignment="0" applyProtection="0"/>
    <xf numFmtId="0" fontId="80" fillId="62" borderId="7" applyNumberFormat="0" applyFont="0" applyAlignment="0" applyProtection="0"/>
    <xf numFmtId="0" fontId="80" fillId="62" borderId="7" applyNumberFormat="0" applyFont="0" applyAlignment="0" applyProtection="0"/>
    <xf numFmtId="0" fontId="80" fillId="62" borderId="7" applyNumberFormat="0" applyFont="0" applyAlignment="0" applyProtection="0"/>
    <xf numFmtId="0" fontId="80" fillId="62" borderId="7" applyNumberFormat="0" applyFont="0" applyAlignment="0" applyProtection="0"/>
    <xf numFmtId="0" fontId="100" fillId="29" borderId="8" applyNumberFormat="0" applyAlignment="0" applyProtection="0"/>
    <xf numFmtId="0" fontId="100" fillId="29" borderId="8" applyNumberFormat="0" applyAlignment="0" applyProtection="0"/>
    <xf numFmtId="0" fontId="100" fillId="29" borderId="8" applyNumberFormat="0" applyAlignment="0" applyProtection="0"/>
    <xf numFmtId="0" fontId="100" fillId="29" borderId="8" applyNumberFormat="0" applyAlignment="0" applyProtection="0"/>
    <xf numFmtId="0" fontId="100" fillId="29" borderId="8" applyNumberFormat="0" applyAlignment="0" applyProtection="0"/>
    <xf numFmtId="0" fontId="100" fillId="29" borderId="8" applyNumberFormat="0" applyAlignment="0" applyProtection="0"/>
    <xf numFmtId="0" fontId="100" fillId="29" borderId="8" applyNumberFormat="0" applyAlignment="0" applyProtection="0"/>
    <xf numFmtId="0" fontId="100" fillId="29" borderId="8" applyNumberFormat="0" applyAlignment="0" applyProtection="0"/>
    <xf numFmtId="9" fontId="1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13" fontId="14" fillId="0" borderId="0" applyFont="0" applyFill="0" applyProtection="0"/>
    <xf numFmtId="9" fontId="99" fillId="0" borderId="0" applyFont="0" applyFill="0" applyBorder="0" applyAlignment="0" applyProtection="0"/>
    <xf numFmtId="0" fontId="14" fillId="0" borderId="0"/>
    <xf numFmtId="0" fontId="14" fillId="0" borderId="0"/>
    <xf numFmtId="0" fontId="83" fillId="60" borderId="10"/>
    <xf numFmtId="0" fontId="83" fillId="60" borderId="10"/>
    <xf numFmtId="0" fontId="83" fillId="60" borderId="10"/>
    <xf numFmtId="0" fontId="102" fillId="0" borderId="0"/>
    <xf numFmtId="0" fontId="103" fillId="0" borderId="0">
      <alignment horizontal="right"/>
    </xf>
    <xf numFmtId="0" fontId="103" fillId="0" borderId="0">
      <alignment horizontal="left"/>
    </xf>
    <xf numFmtId="0" fontId="15" fillId="0" borderId="0"/>
    <xf numFmtId="0" fontId="74" fillId="63" borderId="44" applyBorder="0"/>
    <xf numFmtId="182" fontId="14" fillId="0" borderId="0" applyFont="0" applyFill="0" applyBorder="0" applyAlignment="0" applyProtection="0">
      <alignment horizontal="left"/>
    </xf>
    <xf numFmtId="182" fontId="14" fillId="0" borderId="0" applyFont="0" applyFill="0" applyBorder="0" applyAlignment="0" applyProtection="0">
      <alignment horizontal="left"/>
    </xf>
    <xf numFmtId="164" fontId="14" fillId="0" borderId="0" applyFont="0" applyFill="0" applyBorder="0" applyAlignment="0" applyProtection="0">
      <alignment horizontal="left"/>
    </xf>
    <xf numFmtId="164" fontId="14" fillId="0" borderId="0" applyFont="0" applyFill="0" applyBorder="0" applyAlignment="0" applyProtection="0">
      <alignment horizontal="left"/>
    </xf>
    <xf numFmtId="183" fontId="14" fillId="0" borderId="0" applyFont="0" applyFill="0" applyBorder="0" applyAlignment="0" applyProtection="0">
      <alignment horizontal="left"/>
    </xf>
    <xf numFmtId="183" fontId="14" fillId="0" borderId="0" applyFont="0" applyFill="0" applyBorder="0" applyAlignment="0" applyProtection="0">
      <alignment horizontal="left"/>
    </xf>
    <xf numFmtId="49" fontId="14" fillId="0" borderId="0" applyFill="0" applyBorder="0" applyProtection="0">
      <alignment horizontal="left"/>
    </xf>
    <xf numFmtId="49" fontId="14" fillId="0" borderId="0" applyFill="0" applyBorder="0" applyProtection="0">
      <alignment horizontal="left"/>
    </xf>
    <xf numFmtId="182" fontId="14" fillId="0" borderId="0" applyFont="0" applyFill="0" applyBorder="0" applyAlignment="0" applyProtection="0">
      <alignment horizontal="left"/>
    </xf>
    <xf numFmtId="182" fontId="14" fillId="0" borderId="0" applyFont="0" applyFill="0" applyBorder="0" applyAlignment="0" applyProtection="0">
      <alignment horizontal="left"/>
    </xf>
    <xf numFmtId="164" fontId="14" fillId="0" borderId="0" applyFont="0" applyFill="0" applyBorder="0" applyAlignment="0" applyProtection="0">
      <alignment horizontal="left"/>
    </xf>
    <xf numFmtId="164" fontId="14" fillId="0" borderId="0" applyFont="0" applyFill="0" applyBorder="0" applyAlignment="0" applyProtection="0">
      <alignment horizontal="left"/>
    </xf>
    <xf numFmtId="183" fontId="14" fillId="0" borderId="0" applyFont="0" applyFill="0" applyBorder="0" applyAlignment="0" applyProtection="0">
      <alignment horizontal="left"/>
    </xf>
    <xf numFmtId="183" fontId="14" fillId="0" borderId="0" applyFont="0" applyFill="0" applyBorder="0" applyAlignment="0" applyProtection="0">
      <alignment horizontal="left"/>
    </xf>
    <xf numFmtId="49" fontId="14" fillId="0" borderId="0" applyFill="0" applyBorder="0" applyProtection="0">
      <alignment horizontal="left"/>
    </xf>
    <xf numFmtId="49" fontId="14" fillId="0" borderId="0" applyFill="0" applyBorder="0" applyProtection="0">
      <alignment horizontal="left"/>
    </xf>
    <xf numFmtId="0" fontId="39" fillId="0" borderId="0" applyNumberFormat="0" applyFill="0" applyBorder="0" applyAlignment="0" applyProtection="0"/>
    <xf numFmtId="0" fontId="104" fillId="0" borderId="0">
      <alignment horizontal="left" vertical="top"/>
    </xf>
    <xf numFmtId="0" fontId="105" fillId="0" borderId="0">
      <alignment horizontal="left"/>
    </xf>
    <xf numFmtId="184" fontId="106" fillId="64" borderId="0" applyNumberFormat="0" applyBorder="0">
      <protection locked="0"/>
    </xf>
    <xf numFmtId="0" fontId="107" fillId="0" borderId="9" applyNumberFormat="0" applyFill="0" applyAlignment="0" applyProtection="0"/>
    <xf numFmtId="0" fontId="107" fillId="0" borderId="9" applyNumberFormat="0" applyFill="0" applyAlignment="0" applyProtection="0"/>
    <xf numFmtId="184" fontId="52" fillId="65" borderId="0" applyNumberFormat="0" applyBorder="0">
      <protection locked="0"/>
    </xf>
    <xf numFmtId="41"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185" fontId="51" fillId="0" borderId="0" applyFont="0" applyFill="0" applyBorder="0" applyAlignment="0" applyProtection="0"/>
    <xf numFmtId="186" fontId="51" fillId="0" borderId="0" applyFont="0" applyFill="0" applyBorder="0" applyAlignment="0" applyProtection="0"/>
    <xf numFmtId="0" fontId="108" fillId="0" borderId="0" applyNumberFormat="0" applyFill="0" applyBorder="0" applyAlignment="0" applyProtection="0"/>
    <xf numFmtId="0" fontId="109" fillId="61" borderId="0">
      <alignment horizontal="left" vertical="center" indent="1"/>
    </xf>
    <xf numFmtId="4" fontId="83" fillId="0" borderId="0"/>
    <xf numFmtId="0" fontId="9" fillId="0" borderId="0"/>
    <xf numFmtId="0" fontId="8" fillId="0" borderId="0"/>
    <xf numFmtId="0" fontId="7" fillId="0" borderId="0"/>
    <xf numFmtId="0" fontId="6" fillId="0" borderId="0"/>
    <xf numFmtId="43" fontId="6" fillId="0" borderId="0" applyFont="0" applyFill="0" applyBorder="0" applyAlignment="0" applyProtection="0"/>
    <xf numFmtId="0" fontId="131" fillId="61" borderId="0" applyNumberFormat="0" applyBorder="0" applyAlignment="0">
      <protection locked="0"/>
    </xf>
    <xf numFmtId="0" fontId="72" fillId="0" borderId="0" applyNumberFormat="0" applyFill="0" applyBorder="0" applyAlignment="0" applyProtection="0">
      <alignment vertical="top"/>
      <protection locked="0"/>
    </xf>
    <xf numFmtId="0" fontId="14" fillId="70" borderId="57" applyNumberFormat="0" applyProtection="0">
      <alignment vertical="center"/>
    </xf>
    <xf numFmtId="170" fontId="12" fillId="0" borderId="0" applyFont="0" applyFill="0" applyBorder="0" applyAlignment="0" applyProtection="0"/>
    <xf numFmtId="0" fontId="5" fillId="0" borderId="0"/>
    <xf numFmtId="0" fontId="4" fillId="0" borderId="0"/>
    <xf numFmtId="0" fontId="164" fillId="0" borderId="0" applyNumberFormat="0" applyFill="0" applyBorder="0" applyAlignment="0" applyProtection="0"/>
    <xf numFmtId="0" fontId="165" fillId="73" borderId="0" applyNumberFormat="0" applyBorder="0" applyAlignment="0" applyProtection="0"/>
    <xf numFmtId="0" fontId="166" fillId="0" borderId="0" applyNumberFormat="0" applyFill="0" applyProtection="0">
      <alignment horizontal="left" indent="1"/>
    </xf>
    <xf numFmtId="0" fontId="4" fillId="0" borderId="0">
      <alignment horizontal="left" wrapText="1" indent="1"/>
    </xf>
    <xf numFmtId="4" fontId="4" fillId="0" borderId="0">
      <alignment horizontal="right" indent="1"/>
    </xf>
    <xf numFmtId="0" fontId="14" fillId="75" borderId="76" applyNumberFormat="0" applyAlignment="0" applyProtection="0"/>
    <xf numFmtId="0" fontId="167" fillId="0" borderId="0" applyNumberFormat="0" applyFill="0" applyBorder="0" applyAlignment="0" applyProtection="0"/>
    <xf numFmtId="200" fontId="4" fillId="0" borderId="0">
      <alignment horizontal="left" indent="1"/>
    </xf>
    <xf numFmtId="0" fontId="4" fillId="0" borderId="0">
      <alignment horizontal="left" vertical="center" wrapText="1" indent="3"/>
    </xf>
    <xf numFmtId="0" fontId="132" fillId="0" borderId="0">
      <alignment horizontal="left" vertical="center" wrapText="1" indent="6"/>
    </xf>
    <xf numFmtId="43" fontId="191" fillId="0" borderId="0" applyFont="0" applyFill="0" applyBorder="0" applyAlignment="0" applyProtection="0"/>
  </cellStyleXfs>
  <cellXfs count="1384">
    <xf numFmtId="0" fontId="0" fillId="0" borderId="0" xfId="0"/>
    <xf numFmtId="0" fontId="0" fillId="0" borderId="10" xfId="0" applyBorder="1"/>
    <xf numFmtId="0" fontId="16" fillId="0" borderId="0" xfId="0" applyFont="1" applyBorder="1"/>
    <xf numFmtId="0" fontId="0" fillId="0" borderId="0" xfId="0" applyBorder="1"/>
    <xf numFmtId="1" fontId="0" fillId="0" borderId="0" xfId="0" applyNumberFormat="1" applyBorder="1"/>
    <xf numFmtId="0" fontId="16" fillId="0" borderId="0" xfId="0" applyFont="1"/>
    <xf numFmtId="0" fontId="0" fillId="0" borderId="0" xfId="0" applyAlignment="1">
      <alignment wrapText="1"/>
    </xf>
    <xf numFmtId="2" fontId="0" fillId="0" borderId="0" xfId="0" applyNumberFormat="1" applyAlignment="1">
      <alignment wrapText="1"/>
    </xf>
    <xf numFmtId="0" fontId="18" fillId="0" borderId="0" xfId="37"/>
    <xf numFmtId="0" fontId="18" fillId="0" borderId="10" xfId="37" applyBorder="1"/>
    <xf numFmtId="0" fontId="18" fillId="0" borderId="10" xfId="37" applyFont="1" applyBorder="1"/>
    <xf numFmtId="165" fontId="18" fillId="0" borderId="10" xfId="37" applyNumberFormat="1" applyBorder="1"/>
    <xf numFmtId="0" fontId="18" fillId="0" borderId="0" xfId="37" applyBorder="1"/>
    <xf numFmtId="0" fontId="18" fillId="0" borderId="0" xfId="37" applyFont="1"/>
    <xf numFmtId="0" fontId="19" fillId="0" borderId="10" xfId="37" applyFont="1" applyBorder="1"/>
    <xf numFmtId="164" fontId="18" fillId="0" borderId="10" xfId="37" applyNumberFormat="1" applyBorder="1"/>
    <xf numFmtId="2" fontId="18" fillId="0" borderId="10" xfId="37" applyNumberFormat="1" applyBorder="1"/>
    <xf numFmtId="1" fontId="18" fillId="0" borderId="10" xfId="37" applyNumberFormat="1" applyBorder="1"/>
    <xf numFmtId="41" fontId="18" fillId="0" borderId="10" xfId="37" applyNumberFormat="1" applyBorder="1"/>
    <xf numFmtId="43" fontId="18" fillId="0" borderId="10" xfId="37" applyNumberFormat="1" applyBorder="1"/>
    <xf numFmtId="166" fontId="18" fillId="0" borderId="10" xfId="37" applyNumberFormat="1" applyBorder="1"/>
    <xf numFmtId="0" fontId="18" fillId="0" borderId="10" xfId="37" applyNumberFormat="1" applyFont="1" applyBorder="1"/>
    <xf numFmtId="0" fontId="20" fillId="26" borderId="15" xfId="0" applyFont="1" applyFill="1" applyBorder="1" applyAlignment="1">
      <alignment wrapText="1"/>
    </xf>
    <xf numFmtId="0" fontId="21" fillId="26" borderId="16" xfId="0" applyFont="1" applyFill="1" applyBorder="1" applyAlignment="1">
      <alignment wrapText="1"/>
    </xf>
    <xf numFmtId="0" fontId="20" fillId="26" borderId="16" xfId="0" applyFont="1" applyFill="1" applyBorder="1" applyAlignment="1">
      <alignment wrapText="1"/>
    </xf>
    <xf numFmtId="0" fontId="22" fillId="27" borderId="17" xfId="0" applyFont="1" applyFill="1" applyBorder="1" applyAlignment="1">
      <alignment wrapText="1"/>
    </xf>
    <xf numFmtId="0" fontId="22" fillId="27" borderId="17" xfId="0" applyFont="1" applyFill="1" applyBorder="1" applyAlignment="1">
      <alignment vertical="top" wrapText="1"/>
    </xf>
    <xf numFmtId="0" fontId="18" fillId="0" borderId="0" xfId="37" applyFont="1" applyBorder="1"/>
    <xf numFmtId="1" fontId="18" fillId="0" borderId="0" xfId="37" applyNumberFormat="1" applyBorder="1"/>
    <xf numFmtId="0" fontId="19" fillId="24" borderId="19" xfId="37" applyFont="1" applyFill="1" applyBorder="1"/>
    <xf numFmtId="0" fontId="18" fillId="24" borderId="10" xfId="37" applyFont="1" applyFill="1" applyBorder="1"/>
    <xf numFmtId="0" fontId="18" fillId="24" borderId="20" xfId="37" applyFont="1" applyFill="1" applyBorder="1"/>
    <xf numFmtId="0" fontId="19" fillId="24" borderId="0" xfId="37" applyFont="1" applyFill="1"/>
    <xf numFmtId="0" fontId="18" fillId="24" borderId="0" xfId="37" applyFont="1" applyFill="1"/>
    <xf numFmtId="0" fontId="19" fillId="28" borderId="10" xfId="37" applyFont="1" applyFill="1" applyBorder="1"/>
    <xf numFmtId="0" fontId="18" fillId="28" borderId="0" xfId="37" applyFill="1"/>
    <xf numFmtId="0" fontId="0" fillId="0" borderId="21" xfId="0" applyBorder="1"/>
    <xf numFmtId="2" fontId="16" fillId="25" borderId="22" xfId="0" applyNumberFormat="1" applyFont="1" applyFill="1" applyBorder="1" applyAlignment="1">
      <alignment wrapText="1"/>
    </xf>
    <xf numFmtId="2" fontId="16" fillId="0" borderId="23" xfId="0" applyNumberFormat="1" applyFont="1" applyBorder="1" applyAlignment="1">
      <alignment wrapText="1"/>
    </xf>
    <xf numFmtId="0" fontId="16" fillId="0" borderId="24" xfId="0" applyFont="1" applyBorder="1" applyAlignment="1">
      <alignment wrapText="1"/>
    </xf>
    <xf numFmtId="0" fontId="16" fillId="0" borderId="24" xfId="0" applyFont="1" applyFill="1" applyBorder="1" applyAlignment="1">
      <alignment wrapText="1"/>
    </xf>
    <xf numFmtId="0" fontId="16" fillId="0" borderId="25" xfId="0" applyFont="1" applyBorder="1" applyAlignment="1">
      <alignment wrapText="1"/>
    </xf>
    <xf numFmtId="0" fontId="0" fillId="29" borderId="10" xfId="0" applyFill="1" applyBorder="1"/>
    <xf numFmtId="2" fontId="16" fillId="0" borderId="12" xfId="0" applyNumberFormat="1" applyFont="1" applyBorder="1" applyAlignment="1">
      <alignment wrapText="1"/>
    </xf>
    <xf numFmtId="0" fontId="16" fillId="0" borderId="13" xfId="0" applyFont="1" applyBorder="1"/>
    <xf numFmtId="0" fontId="16" fillId="0" borderId="14" xfId="0" applyFont="1" applyBorder="1"/>
    <xf numFmtId="168" fontId="18" fillId="0" borderId="10" xfId="37" applyNumberFormat="1" applyBorder="1"/>
    <xf numFmtId="168" fontId="19" fillId="28" borderId="10" xfId="37" applyNumberFormat="1" applyFont="1" applyFill="1" applyBorder="1"/>
    <xf numFmtId="165" fontId="19" fillId="28" borderId="10" xfId="37" applyNumberFormat="1" applyFont="1" applyFill="1" applyBorder="1"/>
    <xf numFmtId="3" fontId="18" fillId="0" borderId="10" xfId="37" applyNumberFormat="1" applyBorder="1"/>
    <xf numFmtId="3" fontId="19" fillId="28" borderId="10" xfId="37" applyNumberFormat="1" applyFont="1" applyFill="1" applyBorder="1"/>
    <xf numFmtId="0" fontId="0" fillId="29" borderId="21" xfId="0" applyFill="1" applyBorder="1"/>
    <xf numFmtId="0" fontId="0" fillId="0" borderId="0" xfId="0" applyBorder="1" applyAlignment="1">
      <alignment wrapText="1"/>
    </xf>
    <xf numFmtId="0" fontId="16" fillId="0" borderId="0" xfId="0" applyFont="1" applyFill="1" applyBorder="1" applyAlignment="1">
      <alignment wrapText="1"/>
    </xf>
    <xf numFmtId="0" fontId="0" fillId="0" borderId="0" xfId="0" applyFill="1"/>
    <xf numFmtId="2" fontId="0" fillId="0" borderId="0" xfId="0" applyNumberFormat="1" applyFill="1" applyBorder="1" applyAlignment="1">
      <alignment wrapText="1"/>
    </xf>
    <xf numFmtId="2" fontId="16" fillId="0" borderId="26" xfId="0" applyNumberFormat="1" applyFont="1" applyBorder="1" applyAlignment="1">
      <alignment wrapText="1"/>
    </xf>
    <xf numFmtId="0" fontId="0" fillId="0" borderId="19" xfId="0" applyBorder="1"/>
    <xf numFmtId="0" fontId="0" fillId="0" borderId="18" xfId="0" applyBorder="1"/>
    <xf numFmtId="0" fontId="0" fillId="29" borderId="19" xfId="0" applyFill="1" applyBorder="1"/>
    <xf numFmtId="0" fontId="0" fillId="29" borderId="18" xfId="0" applyFill="1" applyBorder="1"/>
    <xf numFmtId="0" fontId="0" fillId="29" borderId="27" xfId="0" applyFill="1" applyBorder="1"/>
    <xf numFmtId="0" fontId="16" fillId="0" borderId="28" xfId="0" applyFont="1" applyBorder="1" applyAlignment="1">
      <alignment wrapText="1"/>
    </xf>
    <xf numFmtId="0" fontId="0" fillId="29" borderId="20" xfId="0" applyFill="1" applyBorder="1"/>
    <xf numFmtId="0" fontId="0" fillId="0" borderId="20" xfId="0" applyBorder="1"/>
    <xf numFmtId="0" fontId="0" fillId="29" borderId="29" xfId="0" applyFill="1" applyBorder="1"/>
    <xf numFmtId="0" fontId="16" fillId="0" borderId="30" xfId="0" applyFont="1" applyBorder="1"/>
    <xf numFmtId="0" fontId="16" fillId="0" borderId="25" xfId="0" applyFont="1" applyFill="1" applyBorder="1" applyAlignment="1">
      <alignment wrapText="1"/>
    </xf>
    <xf numFmtId="0" fontId="0" fillId="0" borderId="27" xfId="0" applyBorder="1"/>
    <xf numFmtId="3" fontId="0" fillId="0" borderId="0" xfId="0" applyNumberFormat="1" applyFill="1" applyBorder="1"/>
    <xf numFmtId="3" fontId="0" fillId="0" borderId="0" xfId="0" applyNumberFormat="1" applyBorder="1" applyAlignment="1">
      <alignment wrapText="1"/>
    </xf>
    <xf numFmtId="3" fontId="0" fillId="0" borderId="0" xfId="0" applyNumberFormat="1" applyFill="1" applyBorder="1" applyAlignment="1">
      <alignment wrapText="1"/>
    </xf>
    <xf numFmtId="2" fontId="0" fillId="0" borderId="0" xfId="0" applyNumberFormat="1" applyBorder="1" applyAlignment="1">
      <alignment wrapText="1"/>
    </xf>
    <xf numFmtId="166" fontId="0" fillId="0" borderId="0" xfId="0" applyNumberFormat="1" applyBorder="1"/>
    <xf numFmtId="165" fontId="0" fillId="0" borderId="0" xfId="0" applyNumberFormat="1" applyBorder="1"/>
    <xf numFmtId="165" fontId="0" fillId="0" borderId="0" xfId="0" applyNumberFormat="1" applyBorder="1" applyAlignment="1">
      <alignment wrapText="1"/>
    </xf>
    <xf numFmtId="0" fontId="42" fillId="0" borderId="0" xfId="0" applyFont="1" applyFill="1" applyBorder="1" applyAlignment="1"/>
    <xf numFmtId="0" fontId="14" fillId="0" borderId="0" xfId="0" applyFont="1" applyFill="1" applyBorder="1"/>
    <xf numFmtId="166" fontId="16" fillId="0" borderId="0" xfId="0" applyNumberFormat="1" applyFont="1" applyFill="1" applyBorder="1"/>
    <xf numFmtId="0" fontId="16" fillId="0" borderId="0" xfId="0" applyFont="1" applyFill="1" applyBorder="1" applyAlignment="1">
      <alignment horizontal="center" vertical="center" wrapText="1"/>
    </xf>
    <xf numFmtId="0" fontId="14" fillId="0" borderId="0" xfId="0" applyFont="1"/>
    <xf numFmtId="3" fontId="14" fillId="0" borderId="0" xfId="0" applyNumberFormat="1" applyFont="1" applyBorder="1" applyAlignment="1">
      <alignment wrapText="1"/>
    </xf>
    <xf numFmtId="0" fontId="42" fillId="0" borderId="0" xfId="0" applyFont="1"/>
    <xf numFmtId="10" fontId="0" fillId="0" borderId="0" xfId="0" applyNumberFormat="1"/>
    <xf numFmtId="43" fontId="0" fillId="0" borderId="0" xfId="0" applyNumberFormat="1"/>
    <xf numFmtId="169" fontId="45" fillId="0" borderId="0" xfId="47" applyNumberFormat="1" applyFont="1" applyFill="1" applyBorder="1" applyAlignment="1" applyProtection="1">
      <alignment horizontal="right" vertical="center"/>
      <protection locked="0"/>
    </xf>
    <xf numFmtId="172" fontId="44" fillId="0" borderId="0" xfId="47" applyNumberFormat="1" applyFont="1" applyFill="1" applyBorder="1" applyAlignment="1" applyProtection="1">
      <alignment horizontal="center" vertical="center" wrapText="1"/>
    </xf>
    <xf numFmtId="172" fontId="45" fillId="0" borderId="0" xfId="47" applyNumberFormat="1" applyFont="1" applyFill="1" applyBorder="1" applyAlignment="1" applyProtection="1">
      <alignment horizontal="right" vertical="center"/>
      <protection locked="0"/>
    </xf>
    <xf numFmtId="172" fontId="44" fillId="0" borderId="0" xfId="47" applyNumberFormat="1" applyFont="1" applyFill="1" applyBorder="1" applyAlignment="1" applyProtection="1">
      <alignment horizontal="right" vertical="center" wrapText="1"/>
    </xf>
    <xf numFmtId="0" fontId="14" fillId="0" borderId="10" xfId="0" applyFont="1" applyBorder="1"/>
    <xf numFmtId="3" fontId="0" fillId="0" borderId="10" xfId="0" applyNumberFormat="1" applyBorder="1"/>
    <xf numFmtId="0" fontId="0" fillId="0" borderId="10" xfId="0" applyFill="1" applyBorder="1"/>
    <xf numFmtId="0" fontId="16" fillId="39" borderId="0" xfId="0" applyFont="1" applyFill="1" applyBorder="1" applyAlignment="1">
      <alignment wrapText="1"/>
    </xf>
    <xf numFmtId="3" fontId="16" fillId="39" borderId="0" xfId="0" applyNumberFormat="1" applyFont="1" applyFill="1" applyBorder="1" applyAlignment="1">
      <alignment wrapText="1"/>
    </xf>
    <xf numFmtId="3" fontId="16" fillId="39" borderId="0" xfId="0" applyNumberFormat="1" applyFont="1" applyFill="1" applyBorder="1"/>
    <xf numFmtId="0" fontId="16" fillId="39" borderId="0" xfId="0" applyFont="1" applyFill="1" applyBorder="1" applyAlignment="1">
      <alignment horizontal="center" vertical="center" wrapText="1"/>
    </xf>
    <xf numFmtId="1" fontId="16" fillId="41" borderId="10" xfId="0" applyNumberFormat="1" applyFont="1" applyFill="1" applyBorder="1"/>
    <xf numFmtId="165" fontId="0" fillId="0" borderId="10" xfId="0" applyNumberFormat="1" applyBorder="1"/>
    <xf numFmtId="165" fontId="0" fillId="0" borderId="10" xfId="0" applyNumberFormat="1" applyFill="1" applyBorder="1"/>
    <xf numFmtId="167" fontId="14" fillId="39" borderId="10" xfId="0" applyNumberFormat="1" applyFont="1" applyFill="1" applyBorder="1" applyAlignment="1">
      <alignment wrapText="1"/>
    </xf>
    <xf numFmtId="165" fontId="14" fillId="0" borderId="10" xfId="0" applyNumberFormat="1" applyFont="1" applyBorder="1"/>
    <xf numFmtId="0" fontId="14" fillId="0" borderId="0" xfId="0" applyFont="1" applyBorder="1"/>
    <xf numFmtId="1" fontId="0" fillId="0" borderId="10" xfId="0" applyNumberFormat="1" applyBorder="1"/>
    <xf numFmtId="9" fontId="50" fillId="0" borderId="0" xfId="40" applyFont="1"/>
    <xf numFmtId="2" fontId="0" fillId="0" borderId="10" xfId="0" applyNumberFormat="1" applyBorder="1"/>
    <xf numFmtId="1" fontId="0" fillId="0" borderId="0" xfId="0" applyNumberFormat="1"/>
    <xf numFmtId="0" fontId="48" fillId="42" borderId="10" xfId="0" applyFont="1" applyFill="1" applyBorder="1" applyAlignment="1">
      <alignment wrapText="1"/>
    </xf>
    <xf numFmtId="0" fontId="60" fillId="42" borderId="10" xfId="0" applyFont="1" applyFill="1" applyBorder="1" applyAlignment="1">
      <alignment wrapText="1"/>
    </xf>
    <xf numFmtId="0" fontId="0" fillId="42" borderId="10" xfId="0" applyFill="1" applyBorder="1"/>
    <xf numFmtId="0" fontId="0" fillId="43" borderId="10" xfId="0" applyFill="1" applyBorder="1"/>
    <xf numFmtId="0" fontId="0" fillId="28" borderId="10" xfId="0" applyFill="1" applyBorder="1"/>
    <xf numFmtId="1" fontId="0" fillId="43" borderId="10" xfId="0" applyNumberFormat="1" applyFill="1" applyBorder="1"/>
    <xf numFmtId="165" fontId="0" fillId="28" borderId="10" xfId="0" applyNumberFormat="1" applyFill="1" applyBorder="1"/>
    <xf numFmtId="1" fontId="0" fillId="28" borderId="10" xfId="0" applyNumberFormat="1" applyFill="1" applyBorder="1"/>
    <xf numFmtId="165" fontId="0" fillId="43" borderId="10" xfId="0" applyNumberFormat="1" applyFill="1" applyBorder="1"/>
    <xf numFmtId="0" fontId="0" fillId="44" borderId="10" xfId="0" applyFill="1" applyBorder="1"/>
    <xf numFmtId="165" fontId="0" fillId="44" borderId="10" xfId="0" applyNumberFormat="1" applyFill="1" applyBorder="1"/>
    <xf numFmtId="1" fontId="0" fillId="44" borderId="10" xfId="0" applyNumberFormat="1" applyFill="1" applyBorder="1"/>
    <xf numFmtId="0" fontId="62" fillId="45" borderId="35" xfId="65" applyFont="1" applyFill="1" applyBorder="1"/>
    <xf numFmtId="0" fontId="66" fillId="0" borderId="0" xfId="68" applyFont="1" applyAlignment="1" applyProtection="1"/>
    <xf numFmtId="0" fontId="62" fillId="39" borderId="35" xfId="65" applyFont="1" applyFill="1" applyBorder="1"/>
    <xf numFmtId="0" fontId="10" fillId="39" borderId="0" xfId="234" applyFont="1" applyFill="1"/>
    <xf numFmtId="0" fontId="10" fillId="0" borderId="0" xfId="234" applyFont="1"/>
    <xf numFmtId="0" fontId="10" fillId="39" borderId="0" xfId="234" applyFill="1"/>
    <xf numFmtId="0" fontId="10" fillId="0" borderId="0" xfId="234"/>
    <xf numFmtId="0" fontId="110" fillId="39" borderId="0" xfId="234" applyFont="1" applyFill="1"/>
    <xf numFmtId="0" fontId="110" fillId="0" borderId="0" xfId="234" applyFont="1"/>
    <xf numFmtId="0" fontId="68" fillId="34" borderId="37" xfId="234" applyFont="1" applyFill="1" applyBorder="1" applyAlignment="1">
      <alignment horizontal="left" vertical="center" wrapText="1"/>
    </xf>
    <xf numFmtId="0" fontId="69" fillId="39" borderId="38" xfId="234" applyFont="1" applyFill="1" applyBorder="1" applyAlignment="1">
      <alignment horizontal="left" vertical="center" wrapText="1"/>
    </xf>
    <xf numFmtId="0" fontId="68" fillId="34" borderId="37" xfId="234" applyFont="1" applyFill="1" applyBorder="1" applyAlignment="1">
      <alignment horizontal="left" vertical="center"/>
    </xf>
    <xf numFmtId="14" fontId="69" fillId="39" borderId="38" xfId="234" applyNumberFormat="1" applyFont="1" applyFill="1" applyBorder="1" applyAlignment="1">
      <alignment horizontal="left" vertical="center"/>
    </xf>
    <xf numFmtId="0" fontId="68" fillId="34" borderId="39" xfId="234" applyFont="1" applyFill="1" applyBorder="1" applyAlignment="1">
      <alignment horizontal="left" vertical="center" wrapText="1"/>
    </xf>
    <xf numFmtId="0" fontId="69" fillId="39" borderId="40" xfId="234" applyFont="1" applyFill="1" applyBorder="1" applyAlignment="1">
      <alignment horizontal="left" vertical="center" wrapText="1"/>
    </xf>
    <xf numFmtId="0" fontId="68" fillId="34" borderId="39" xfId="234" applyFont="1" applyFill="1" applyBorder="1" applyAlignment="1">
      <alignment horizontal="left" vertical="center"/>
    </xf>
    <xf numFmtId="165" fontId="69" fillId="39" borderId="40" xfId="234" applyNumberFormat="1" applyFont="1" applyFill="1" applyBorder="1" applyAlignment="1">
      <alignment horizontal="left"/>
    </xf>
    <xf numFmtId="1" fontId="69" fillId="39" borderId="40" xfId="234" applyNumberFormat="1" applyFont="1" applyFill="1" applyBorder="1" applyAlignment="1">
      <alignment horizontal="left"/>
    </xf>
    <xf numFmtId="0" fontId="64" fillId="39" borderId="0" xfId="234" applyFont="1" applyFill="1" applyAlignment="1">
      <alignment wrapText="1"/>
    </xf>
    <xf numFmtId="0" fontId="70" fillId="39" borderId="0" xfId="234" applyFont="1" applyFill="1" applyAlignment="1">
      <alignment horizontal="left" vertical="top" wrapText="1"/>
    </xf>
    <xf numFmtId="0" fontId="64" fillId="39" borderId="0" xfId="234" applyFont="1" applyFill="1" applyAlignment="1">
      <alignment horizontal="left" vertical="top" wrapText="1"/>
    </xf>
    <xf numFmtId="0" fontId="64" fillId="39" borderId="0" xfId="234" applyFont="1" applyFill="1" applyBorder="1" applyAlignment="1">
      <alignment wrapText="1"/>
    </xf>
    <xf numFmtId="0" fontId="64" fillId="39" borderId="0" xfId="234" applyFont="1" applyFill="1" applyAlignment="1">
      <alignment vertical="center"/>
    </xf>
    <xf numFmtId="0" fontId="64" fillId="39" borderId="0" xfId="234" applyNumberFormat="1" applyFont="1" applyFill="1" applyBorder="1" applyAlignment="1">
      <alignment horizontal="left" vertical="top" wrapText="1"/>
    </xf>
    <xf numFmtId="0" fontId="74" fillId="0" borderId="44" xfId="234" applyFont="1" applyBorder="1"/>
    <xf numFmtId="0" fontId="74" fillId="46" borderId="44" xfId="234" applyFont="1" applyFill="1" applyBorder="1"/>
    <xf numFmtId="0" fontId="74" fillId="46" borderId="44" xfId="234" applyFont="1" applyFill="1" applyBorder="1" applyAlignment="1">
      <alignment horizontal="left"/>
    </xf>
    <xf numFmtId="175" fontId="10" fillId="39" borderId="0" xfId="189" applyNumberFormat="1" applyFont="1" applyFill="1"/>
    <xf numFmtId="187" fontId="74" fillId="0" borderId="44" xfId="234" applyNumberFormat="1" applyFont="1" applyBorder="1" applyAlignment="1">
      <alignment horizontal="center"/>
    </xf>
    <xf numFmtId="187" fontId="74" fillId="0" borderId="44" xfId="234" applyNumberFormat="1" applyFont="1" applyBorder="1" applyAlignment="1">
      <alignment horizontal="center" vertical="center"/>
    </xf>
    <xf numFmtId="0" fontId="74" fillId="39" borderId="0" xfId="234" applyFont="1" applyFill="1"/>
    <xf numFmtId="0" fontId="74" fillId="39" borderId="0" xfId="234" applyFont="1" applyFill="1" applyAlignment="1">
      <alignment horizontal="center"/>
    </xf>
    <xf numFmtId="0" fontId="74" fillId="46" borderId="44" xfId="234" applyFont="1" applyFill="1" applyBorder="1" applyAlignment="1">
      <alignment horizontal="center"/>
    </xf>
    <xf numFmtId="4" fontId="74" fillId="0" borderId="44" xfId="234" applyNumberFormat="1" applyFont="1" applyBorder="1" applyAlignment="1">
      <alignment horizontal="center"/>
    </xf>
    <xf numFmtId="0" fontId="74" fillId="66" borderId="44" xfId="234" applyFont="1" applyFill="1" applyBorder="1" applyAlignment="1">
      <alignment horizontal="center"/>
    </xf>
    <xf numFmtId="0" fontId="74" fillId="39" borderId="0" xfId="234" applyFont="1" applyFill="1" applyAlignment="1">
      <alignment horizontal="left" vertical="top"/>
    </xf>
    <xf numFmtId="0" fontId="10" fillId="39" borderId="0" xfId="234" applyFont="1" applyFill="1" applyAlignment="1">
      <alignment horizontal="left" vertical="top"/>
    </xf>
    <xf numFmtId="0" fontId="10" fillId="39" borderId="0" xfId="234" applyFill="1" applyAlignment="1">
      <alignment horizontal="left" vertical="top"/>
    </xf>
    <xf numFmtId="164" fontId="10" fillId="39" borderId="0" xfId="234" applyNumberFormat="1" applyFill="1"/>
    <xf numFmtId="0" fontId="123" fillId="0" borderId="0" xfId="0" applyFont="1" applyAlignment="1">
      <alignment vertical="center"/>
    </xf>
    <xf numFmtId="189" fontId="59" fillId="0" borderId="10" xfId="0" applyNumberFormat="1" applyFont="1" applyBorder="1" applyAlignment="1">
      <alignment horizontal="left" wrapText="1"/>
    </xf>
    <xf numFmtId="0" fontId="14" fillId="0" borderId="0" xfId="0" applyFont="1" applyFill="1" applyBorder="1" applyAlignment="1">
      <alignment wrapText="1"/>
    </xf>
    <xf numFmtId="0" fontId="0" fillId="69" borderId="10" xfId="0" applyFill="1" applyBorder="1"/>
    <xf numFmtId="3" fontId="0" fillId="69" borderId="10" xfId="0" applyNumberFormat="1" applyFill="1" applyBorder="1"/>
    <xf numFmtId="3" fontId="125" fillId="0" borderId="10" xfId="0" applyNumberFormat="1" applyFont="1" applyBorder="1" applyAlignment="1">
      <alignment wrapText="1"/>
    </xf>
    <xf numFmtId="3" fontId="59" fillId="0" borderId="0" xfId="0" applyNumberFormat="1" applyFont="1" applyAlignment="1">
      <alignment wrapText="1"/>
    </xf>
    <xf numFmtId="3" fontId="59" fillId="0" borderId="10" xfId="0" applyNumberFormat="1" applyFont="1" applyBorder="1" applyAlignment="1">
      <alignment wrapText="1"/>
    </xf>
    <xf numFmtId="3" fontId="59" fillId="0" borderId="0" xfId="0" applyNumberFormat="1" applyFont="1" applyBorder="1" applyAlignment="1">
      <alignment wrapText="1"/>
    </xf>
    <xf numFmtId="0" fontId="54" fillId="0" borderId="0" xfId="0" applyFont="1"/>
    <xf numFmtId="3" fontId="125" fillId="0" borderId="0" xfId="0" applyNumberFormat="1" applyFont="1" applyAlignment="1">
      <alignment wrapText="1"/>
    </xf>
    <xf numFmtId="3" fontId="59" fillId="0" borderId="10" xfId="0" applyNumberFormat="1" applyFont="1" applyFill="1" applyBorder="1" applyAlignment="1">
      <alignment wrapText="1"/>
    </xf>
    <xf numFmtId="3" fontId="125" fillId="0" borderId="0" xfId="0" applyNumberFormat="1" applyFont="1" applyBorder="1" applyAlignment="1">
      <alignment wrapText="1"/>
    </xf>
    <xf numFmtId="3" fontId="125" fillId="0" borderId="10" xfId="0" applyNumberFormat="1" applyFont="1" applyFill="1" applyBorder="1" applyAlignment="1">
      <alignment wrapText="1"/>
    </xf>
    <xf numFmtId="3" fontId="59" fillId="0" borderId="0" xfId="0" applyNumberFormat="1" applyFont="1" applyFill="1" applyAlignment="1">
      <alignment wrapText="1"/>
    </xf>
    <xf numFmtId="4" fontId="59" fillId="0" borderId="10" xfId="0" applyNumberFormat="1" applyFont="1" applyBorder="1" applyAlignment="1">
      <alignment wrapText="1"/>
    </xf>
    <xf numFmtId="4" fontId="59" fillId="0" borderId="0" xfId="0" applyNumberFormat="1" applyFont="1" applyAlignment="1">
      <alignment wrapText="1"/>
    </xf>
    <xf numFmtId="3" fontId="59" fillId="0" borderId="0" xfId="0" applyNumberFormat="1" applyFont="1" applyAlignment="1">
      <alignment vertical="center" wrapText="1"/>
    </xf>
    <xf numFmtId="0" fontId="0" fillId="0" borderId="0" xfId="0" applyFill="1" applyBorder="1"/>
    <xf numFmtId="1" fontId="0" fillId="0" borderId="10" xfId="0" applyNumberFormat="1" applyFill="1" applyBorder="1"/>
    <xf numFmtId="0" fontId="0" fillId="0" borderId="10" xfId="0" applyFill="1" applyBorder="1" applyAlignment="1">
      <alignment wrapText="1"/>
    </xf>
    <xf numFmtId="2" fontId="0" fillId="0" borderId="0" xfId="0" applyNumberFormat="1"/>
    <xf numFmtId="174" fontId="59" fillId="0" borderId="0" xfId="0" applyNumberFormat="1" applyFont="1" applyFill="1" applyBorder="1" applyAlignment="1">
      <alignment wrapText="1"/>
    </xf>
    <xf numFmtId="0" fontId="0" fillId="0" borderId="0" xfId="0" applyFont="1" applyFill="1" applyBorder="1"/>
    <xf numFmtId="0" fontId="65" fillId="0" borderId="0" xfId="68" applyAlignment="1" applyProtection="1"/>
    <xf numFmtId="0" fontId="0" fillId="0" borderId="10" xfId="0" applyFont="1" applyFill="1" applyBorder="1"/>
    <xf numFmtId="0" fontId="59" fillId="0" borderId="10" xfId="0" applyFont="1" applyBorder="1" applyAlignment="1">
      <alignment vertical="center" wrapText="1"/>
    </xf>
    <xf numFmtId="189" fontId="59" fillId="0" borderId="0" xfId="0" applyNumberFormat="1" applyFont="1" applyBorder="1" applyAlignment="1">
      <alignment horizontal="left" wrapText="1"/>
    </xf>
    <xf numFmtId="0" fontId="59" fillId="0" borderId="10" xfId="0" applyNumberFormat="1" applyFont="1" applyFill="1" applyBorder="1" applyAlignment="1">
      <alignment wrapText="1"/>
    </xf>
    <xf numFmtId="0" fontId="59" fillId="0" borderId="0" xfId="0" applyFont="1"/>
    <xf numFmtId="3" fontId="16" fillId="0" borderId="0" xfId="0" applyNumberFormat="1" applyFont="1" applyFill="1" applyBorder="1" applyAlignment="1">
      <alignment wrapText="1"/>
    </xf>
    <xf numFmtId="0" fontId="59" fillId="0" borderId="10" xfId="68" applyFont="1" applyBorder="1" applyAlignment="1" applyProtection="1">
      <alignment vertical="center" wrapText="1"/>
    </xf>
    <xf numFmtId="0" fontId="65" fillId="0" borderId="10" xfId="68" applyBorder="1" applyAlignment="1" applyProtection="1"/>
    <xf numFmtId="3" fontId="125" fillId="0" borderId="0" xfId="0" applyNumberFormat="1" applyFont="1" applyFill="1" applyBorder="1" applyAlignment="1">
      <alignment horizontal="left" wrapText="1"/>
    </xf>
    <xf numFmtId="3" fontId="125" fillId="0" borderId="0" xfId="0" applyNumberFormat="1" applyFont="1" applyFill="1" applyBorder="1" applyAlignment="1">
      <alignment wrapText="1"/>
    </xf>
    <xf numFmtId="0" fontId="0" fillId="0" borderId="0" xfId="0" applyNumberFormat="1" applyFill="1" applyBorder="1"/>
    <xf numFmtId="0" fontId="56" fillId="0" borderId="10" xfId="343" applyFont="1" applyBorder="1"/>
    <xf numFmtId="0" fontId="56" fillId="38" borderId="10" xfId="343" applyFont="1" applyFill="1" applyBorder="1"/>
    <xf numFmtId="0" fontId="56" fillId="0" borderId="0" xfId="343" applyFont="1"/>
    <xf numFmtId="0" fontId="56" fillId="0" borderId="10" xfId="343" applyFont="1" applyBorder="1" applyAlignment="1">
      <alignment horizontal="left"/>
    </xf>
    <xf numFmtId="1" fontId="56" fillId="0" borderId="10" xfId="343" applyNumberFormat="1" applyFont="1" applyBorder="1"/>
    <xf numFmtId="3" fontId="59" fillId="0" borderId="0" xfId="0" applyNumberFormat="1" applyFont="1" applyFill="1" applyBorder="1" applyAlignment="1">
      <alignment vertical="top" wrapText="1"/>
    </xf>
    <xf numFmtId="3" fontId="59" fillId="0" borderId="0" xfId="0" applyNumberFormat="1" applyFont="1" applyFill="1" applyBorder="1" applyAlignment="1">
      <alignment vertical="center" wrapText="1"/>
    </xf>
    <xf numFmtId="167" fontId="59" fillId="0" borderId="0" xfId="0" applyNumberFormat="1" applyFont="1" applyFill="1" applyBorder="1" applyAlignment="1">
      <alignment vertical="center" wrapText="1"/>
    </xf>
    <xf numFmtId="3" fontId="59" fillId="0" borderId="0" xfId="0" applyNumberFormat="1" applyFont="1" applyFill="1" applyBorder="1" applyAlignment="1">
      <alignment horizontal="left" vertical="top" wrapText="1"/>
    </xf>
    <xf numFmtId="167" fontId="59" fillId="0" borderId="0" xfId="0" applyNumberFormat="1" applyFont="1" applyFill="1" applyBorder="1" applyAlignment="1">
      <alignment wrapText="1"/>
    </xf>
    <xf numFmtId="3" fontId="59" fillId="0" borderId="0" xfId="0" applyNumberFormat="1" applyFont="1" applyFill="1" applyBorder="1" applyAlignment="1">
      <alignment horizontal="right" wrapText="1"/>
    </xf>
    <xf numFmtId="3" fontId="59" fillId="0" borderId="0" xfId="0" applyNumberFormat="1" applyFont="1" applyFill="1" applyBorder="1" applyAlignment="1">
      <alignment horizontal="right" vertical="top" wrapText="1"/>
    </xf>
    <xf numFmtId="3" fontId="125" fillId="0" borderId="0" xfId="0" applyNumberFormat="1" applyFont="1" applyFill="1" applyBorder="1" applyAlignment="1">
      <alignment horizontal="right" wrapText="1"/>
    </xf>
    <xf numFmtId="0" fontId="56" fillId="0" borderId="0" xfId="343" applyFont="1" applyBorder="1"/>
    <xf numFmtId="0" fontId="65" fillId="0" borderId="0" xfId="68" applyFont="1" applyAlignment="1" applyProtection="1"/>
    <xf numFmtId="0" fontId="25" fillId="0" borderId="10" xfId="0" applyFont="1" applyBorder="1"/>
    <xf numFmtId="0" fontId="25" fillId="0" borderId="10" xfId="0" applyFont="1" applyFill="1" applyBorder="1" applyAlignment="1">
      <alignment horizontal="right"/>
    </xf>
    <xf numFmtId="0" fontId="25" fillId="0" borderId="10" xfId="0" applyFont="1" applyFill="1" applyBorder="1"/>
    <xf numFmtId="0" fontId="25" fillId="0" borderId="0" xfId="0" applyFont="1" applyFill="1" applyBorder="1"/>
    <xf numFmtId="0" fontId="59" fillId="0" borderId="10" xfId="0" applyFont="1" applyBorder="1"/>
    <xf numFmtId="1" fontId="59" fillId="0" borderId="10" xfId="0" applyNumberFormat="1" applyFont="1" applyBorder="1"/>
    <xf numFmtId="0" fontId="59" fillId="0" borderId="0" xfId="0" applyFont="1" applyBorder="1"/>
    <xf numFmtId="0" fontId="59" fillId="0" borderId="10" xfId="0" applyFont="1" applyFill="1" applyBorder="1"/>
    <xf numFmtId="0" fontId="59" fillId="0" borderId="0" xfId="0" applyFont="1" applyFill="1" applyBorder="1"/>
    <xf numFmtId="1" fontId="59" fillId="0" borderId="0" xfId="0" applyNumberFormat="1" applyFont="1" applyBorder="1"/>
    <xf numFmtId="0" fontId="59" fillId="0" borderId="0" xfId="0" applyFont="1" applyFill="1"/>
    <xf numFmtId="1" fontId="59" fillId="0" borderId="10" xfId="0" applyNumberFormat="1" applyFont="1" applyFill="1" applyBorder="1"/>
    <xf numFmtId="1" fontId="59" fillId="0" borderId="0" xfId="0" applyNumberFormat="1" applyFont="1" applyFill="1" applyBorder="1"/>
    <xf numFmtId="0" fontId="134" fillId="0" borderId="0" xfId="0" applyFont="1"/>
    <xf numFmtId="0" fontId="59" fillId="0" borderId="19" xfId="0" applyFont="1" applyBorder="1"/>
    <xf numFmtId="0" fontId="25" fillId="0" borderId="0" xfId="0" applyFont="1" applyBorder="1" applyAlignment="1">
      <alignment horizontal="right"/>
    </xf>
    <xf numFmtId="0" fontId="25" fillId="0" borderId="0" xfId="0" applyFont="1" applyBorder="1"/>
    <xf numFmtId="0" fontId="135" fillId="0" borderId="10" xfId="0" applyFont="1" applyBorder="1" applyAlignment="1">
      <alignment horizontal="left" vertical="top"/>
    </xf>
    <xf numFmtId="0" fontId="133" fillId="0" borderId="10" xfId="0" applyFont="1" applyBorder="1"/>
    <xf numFmtId="0" fontId="59" fillId="0" borderId="10" xfId="0" applyFont="1" applyBorder="1" applyAlignment="1">
      <alignment vertical="top"/>
    </xf>
    <xf numFmtId="0" fontId="59" fillId="0" borderId="10" xfId="0" applyFont="1" applyBorder="1" applyAlignment="1">
      <alignment horizontal="left" vertical="top"/>
    </xf>
    <xf numFmtId="0" fontId="25" fillId="0" borderId="10" xfId="0" applyFont="1" applyBorder="1" applyAlignment="1">
      <alignment horizontal="left" vertical="top"/>
    </xf>
    <xf numFmtId="0" fontId="59" fillId="0" borderId="0" xfId="0" applyFont="1" applyAlignment="1">
      <alignment wrapText="1"/>
    </xf>
    <xf numFmtId="1" fontId="59" fillId="0" borderId="10" xfId="0" applyNumberFormat="1" applyFont="1" applyFill="1" applyBorder="1" applyAlignment="1">
      <alignment wrapText="1"/>
    </xf>
    <xf numFmtId="0" fontId="59" fillId="41" borderId="10" xfId="0" applyFont="1" applyFill="1" applyBorder="1"/>
    <xf numFmtId="1" fontId="59" fillId="41" borderId="10" xfId="0" applyNumberFormat="1" applyFont="1" applyFill="1" applyBorder="1"/>
    <xf numFmtId="0" fontId="25" fillId="34" borderId="10" xfId="0" applyFont="1" applyFill="1" applyBorder="1"/>
    <xf numFmtId="0" fontId="59" fillId="34" borderId="10" xfId="0" applyFont="1" applyFill="1" applyBorder="1"/>
    <xf numFmtId="0" fontId="40" fillId="34" borderId="10" xfId="0" applyFont="1" applyFill="1" applyBorder="1" applyAlignment="1">
      <alignment horizontal="center" wrapText="1"/>
    </xf>
    <xf numFmtId="0" fontId="125" fillId="34" borderId="10" xfId="0" applyFont="1" applyFill="1" applyBorder="1"/>
    <xf numFmtId="0" fontId="59" fillId="0" borderId="0" xfId="0" applyFont="1" applyAlignment="1"/>
    <xf numFmtId="0" fontId="59" fillId="0" borderId="10" xfId="0" applyFont="1" applyBorder="1" applyAlignment="1"/>
    <xf numFmtId="0" fontId="65" fillId="0" borderId="0" xfId="68" applyBorder="1" applyAlignment="1" applyProtection="1"/>
    <xf numFmtId="0" fontId="56" fillId="0" borderId="10" xfId="343" applyFont="1" applyFill="1" applyBorder="1"/>
    <xf numFmtId="0" fontId="59" fillId="0" borderId="10" xfId="343" applyFont="1" applyBorder="1"/>
    <xf numFmtId="0" fontId="59" fillId="0" borderId="10" xfId="68" applyFont="1" applyBorder="1" applyAlignment="1" applyProtection="1"/>
    <xf numFmtId="1" fontId="59" fillId="0" borderId="10" xfId="343" applyNumberFormat="1" applyFont="1" applyBorder="1"/>
    <xf numFmtId="1" fontId="59" fillId="0" borderId="31" xfId="0" applyNumberFormat="1" applyFont="1" applyBorder="1"/>
    <xf numFmtId="0" fontId="59" fillId="0" borderId="0" xfId="68" applyFont="1" applyBorder="1" applyAlignment="1" applyProtection="1"/>
    <xf numFmtId="0" fontId="0" fillId="0" borderId="0" xfId="0"/>
    <xf numFmtId="0" fontId="59" fillId="0" borderId="10" xfId="0" applyFont="1" applyBorder="1" applyAlignment="1">
      <alignment wrapText="1"/>
    </xf>
    <xf numFmtId="0" fontId="56" fillId="0" borderId="19" xfId="343" applyFont="1" applyBorder="1"/>
    <xf numFmtId="0" fontId="59" fillId="0" borderId="19" xfId="0" applyFont="1" applyBorder="1" applyAlignment="1">
      <alignment wrapText="1"/>
    </xf>
    <xf numFmtId="0" fontId="57" fillId="0" borderId="10" xfId="343" applyFont="1" applyBorder="1"/>
    <xf numFmtId="0" fontId="56" fillId="0" borderId="0" xfId="343" applyFont="1" applyFill="1" applyBorder="1"/>
    <xf numFmtId="0" fontId="59" fillId="31" borderId="0" xfId="0" applyFont="1" applyFill="1" applyAlignment="1"/>
    <xf numFmtId="0" fontId="138" fillId="0" borderId="0" xfId="343" applyFont="1"/>
    <xf numFmtId="0" fontId="5" fillId="0" borderId="0" xfId="343" applyFont="1"/>
    <xf numFmtId="0" fontId="5" fillId="0" borderId="0" xfId="343" applyFont="1" applyAlignment="1">
      <alignment wrapText="1"/>
    </xf>
    <xf numFmtId="0" fontId="5" fillId="0" borderId="0" xfId="343" applyFont="1" applyAlignment="1"/>
    <xf numFmtId="192" fontId="5" fillId="0" borderId="0" xfId="343" applyNumberFormat="1" applyFont="1"/>
    <xf numFmtId="0" fontId="62" fillId="39" borderId="35" xfId="250" applyFont="1" applyFill="1" applyBorder="1"/>
    <xf numFmtId="0" fontId="62" fillId="45" borderId="35" xfId="250" applyFont="1" applyFill="1" applyBorder="1"/>
    <xf numFmtId="0" fontId="12" fillId="39" borderId="0" xfId="250" applyFont="1" applyFill="1"/>
    <xf numFmtId="0" fontId="12" fillId="0" borderId="0" xfId="250" applyFont="1"/>
    <xf numFmtId="0" fontId="66" fillId="0" borderId="0" xfId="346" applyFont="1" applyAlignment="1" applyProtection="1"/>
    <xf numFmtId="0" fontId="12" fillId="39" borderId="0" xfId="250" applyFill="1"/>
    <xf numFmtId="0" fontId="12" fillId="0" borderId="0" xfId="250"/>
    <xf numFmtId="0" fontId="110" fillId="39" borderId="0" xfId="250" applyFont="1" applyFill="1"/>
    <xf numFmtId="0" fontId="110" fillId="0" borderId="0" xfId="250" applyFont="1"/>
    <xf numFmtId="0" fontId="68" fillId="34" borderId="37" xfId="250" applyFont="1" applyFill="1" applyBorder="1" applyAlignment="1">
      <alignment vertical="center" wrapText="1"/>
    </xf>
    <xf numFmtId="14" fontId="69" fillId="39" borderId="38" xfId="250" applyNumberFormat="1" applyFont="1" applyFill="1" applyBorder="1" applyAlignment="1">
      <alignment vertical="center" wrapText="1"/>
    </xf>
    <xf numFmtId="14" fontId="69" fillId="39" borderId="38" xfId="250" applyNumberFormat="1" applyFont="1" applyFill="1" applyBorder="1" applyAlignment="1">
      <alignment horizontal="left" vertical="center"/>
    </xf>
    <xf numFmtId="0" fontId="68" fillId="34" borderId="37" xfId="250" applyFont="1" applyFill="1" applyBorder="1" applyAlignment="1">
      <alignment horizontal="left" vertical="center"/>
    </xf>
    <xf numFmtId="0" fontId="68" fillId="34" borderId="39" xfId="250" applyFont="1" applyFill="1" applyBorder="1" applyAlignment="1">
      <alignment vertical="center" wrapText="1"/>
    </xf>
    <xf numFmtId="165" fontId="69" fillId="39" borderId="40" xfId="250" applyNumberFormat="1" applyFont="1" applyFill="1" applyBorder="1" applyAlignment="1">
      <alignment vertical="center" wrapText="1"/>
    </xf>
    <xf numFmtId="165" fontId="69" fillId="39" borderId="40" xfId="250" applyNumberFormat="1" applyFont="1" applyFill="1" applyBorder="1" applyAlignment="1">
      <alignment horizontal="left" vertical="center"/>
    </xf>
    <xf numFmtId="0" fontId="68" fillId="34" borderId="39" xfId="250" applyFont="1" applyFill="1" applyBorder="1" applyAlignment="1">
      <alignment horizontal="left" vertical="center"/>
    </xf>
    <xf numFmtId="1" fontId="69" fillId="39" borderId="40" xfId="250" applyNumberFormat="1" applyFont="1" applyFill="1" applyBorder="1" applyAlignment="1">
      <alignment horizontal="left"/>
    </xf>
    <xf numFmtId="0" fontId="64" fillId="39" borderId="0" xfId="250" applyFont="1" applyFill="1" applyAlignment="1">
      <alignment wrapText="1"/>
    </xf>
    <xf numFmtId="0" fontId="12" fillId="39" borderId="0" xfId="250" applyFill="1" applyAlignment="1"/>
    <xf numFmtId="0" fontId="70" fillId="39" borderId="0" xfId="250" applyFont="1" applyFill="1" applyAlignment="1">
      <alignment horizontal="left" vertical="top" wrapText="1"/>
    </xf>
    <xf numFmtId="0" fontId="70" fillId="39" borderId="0" xfId="250" applyFont="1" applyFill="1" applyAlignment="1">
      <alignment vertical="top" wrapText="1"/>
    </xf>
    <xf numFmtId="0" fontId="64" fillId="39" borderId="0" xfId="250" applyFont="1" applyFill="1" applyBorder="1" applyAlignment="1">
      <alignment wrapText="1"/>
    </xf>
    <xf numFmtId="0" fontId="64" fillId="39" borderId="0" xfId="250" applyFont="1" applyFill="1" applyAlignment="1">
      <alignment vertical="center"/>
    </xf>
    <xf numFmtId="0" fontId="64" fillId="39" borderId="0" xfId="250" applyFont="1" applyFill="1" applyAlignment="1">
      <alignment horizontal="left" vertical="top" wrapText="1"/>
    </xf>
    <xf numFmtId="0" fontId="64" fillId="39" borderId="0" xfId="250" applyFont="1" applyFill="1"/>
    <xf numFmtId="0" fontId="64" fillId="0" borderId="0" xfId="250" applyFont="1"/>
    <xf numFmtId="176" fontId="12" fillId="39" borderId="0" xfId="250" applyNumberFormat="1" applyFont="1" applyFill="1"/>
    <xf numFmtId="0" fontId="64" fillId="39" borderId="0" xfId="250" applyNumberFormat="1" applyFont="1" applyFill="1" applyBorder="1" applyAlignment="1">
      <alignment horizontal="left" vertical="top" wrapText="1"/>
    </xf>
    <xf numFmtId="0" fontId="77" fillId="39" borderId="0" xfId="250" applyFont="1" applyFill="1" applyAlignment="1">
      <alignment vertical="top"/>
    </xf>
    <xf numFmtId="0" fontId="74" fillId="39" borderId="0" xfId="250" applyFont="1" applyFill="1"/>
    <xf numFmtId="0" fontId="74" fillId="0" borderId="44" xfId="250" applyFont="1" applyBorder="1"/>
    <xf numFmtId="0" fontId="74" fillId="46" borderId="44" xfId="250" applyFont="1" applyFill="1" applyBorder="1"/>
    <xf numFmtId="176" fontId="74" fillId="0" borderId="44" xfId="250" applyNumberFormat="1" applyFont="1" applyBorder="1" applyAlignment="1">
      <alignment horizontal="center"/>
    </xf>
    <xf numFmtId="193" fontId="74" fillId="0" borderId="44" xfId="250" applyNumberFormat="1" applyFont="1" applyBorder="1" applyAlignment="1">
      <alignment horizontal="center"/>
    </xf>
    <xf numFmtId="164" fontId="74" fillId="39" borderId="0" xfId="250" applyNumberFormat="1" applyFont="1" applyFill="1"/>
    <xf numFmtId="193" fontId="74" fillId="39" borderId="0" xfId="250" applyNumberFormat="1" applyFont="1" applyFill="1"/>
    <xf numFmtId="193" fontId="74" fillId="46" borderId="44" xfId="250" applyNumberFormat="1" applyFont="1" applyFill="1" applyBorder="1"/>
    <xf numFmtId="193" fontId="74" fillId="66" borderId="44" xfId="250" applyNumberFormat="1" applyFont="1" applyFill="1" applyBorder="1"/>
    <xf numFmtId="194" fontId="74" fillId="66" borderId="44" xfId="250" applyNumberFormat="1" applyFont="1" applyFill="1" applyBorder="1"/>
    <xf numFmtId="194" fontId="74" fillId="0" borderId="44" xfId="250" applyNumberFormat="1" applyFont="1" applyBorder="1" applyAlignment="1">
      <alignment horizontal="center"/>
    </xf>
    <xf numFmtId="176" fontId="74" fillId="0" borderId="44" xfId="250" applyNumberFormat="1" applyFont="1" applyBorder="1" applyAlignment="1">
      <alignment vertical="center"/>
    </xf>
    <xf numFmtId="0" fontId="74" fillId="39" borderId="0" xfId="250" applyFont="1" applyFill="1" applyAlignment="1">
      <alignment horizontal="left" vertical="top"/>
    </xf>
    <xf numFmtId="0" fontId="71" fillId="39" borderId="0" xfId="250" applyNumberFormat="1" applyFont="1" applyFill="1" applyBorder="1" applyAlignment="1">
      <alignment horizontal="left" vertical="top" wrapText="1"/>
    </xf>
    <xf numFmtId="0" fontId="143" fillId="39" borderId="0" xfId="250" applyNumberFormat="1" applyFont="1" applyFill="1" applyBorder="1" applyAlignment="1">
      <alignment horizontal="left" vertical="top" wrapText="1"/>
    </xf>
    <xf numFmtId="0" fontId="143" fillId="39" borderId="0" xfId="250" applyNumberFormat="1" applyFont="1" applyFill="1" applyBorder="1" applyAlignment="1">
      <alignment vertical="top" wrapText="1"/>
    </xf>
    <xf numFmtId="0" fontId="12" fillId="39" borderId="0" xfId="250" applyFill="1" applyAlignment="1">
      <alignment horizontal="left" vertical="top"/>
    </xf>
    <xf numFmtId="0" fontId="77" fillId="39" borderId="0" xfId="250" applyNumberFormat="1" applyFont="1" applyFill="1" applyBorder="1" applyAlignment="1">
      <alignment horizontal="left" vertical="top"/>
    </xf>
    <xf numFmtId="0" fontId="78" fillId="39" borderId="0" xfId="250" applyFont="1" applyFill="1" applyAlignment="1">
      <alignment vertical="top"/>
    </xf>
    <xf numFmtId="0" fontId="145" fillId="39" borderId="0" xfId="250" applyNumberFormat="1" applyFont="1" applyFill="1" applyBorder="1" applyAlignment="1">
      <alignment horizontal="left" vertical="top"/>
    </xf>
    <xf numFmtId="0" fontId="67" fillId="39" borderId="0" xfId="250" applyNumberFormat="1" applyFont="1" applyFill="1" applyBorder="1" applyAlignment="1">
      <alignment horizontal="left" vertical="top" wrapText="1"/>
    </xf>
    <xf numFmtId="0" fontId="67" fillId="39" borderId="0" xfId="250" applyFont="1" applyFill="1" applyAlignment="1">
      <alignment horizontal="left" vertical="top" wrapText="1"/>
    </xf>
    <xf numFmtId="0" fontId="67" fillId="39" borderId="0" xfId="250" applyFont="1" applyFill="1"/>
    <xf numFmtId="0" fontId="132" fillId="39" borderId="0" xfId="250" applyFont="1" applyFill="1"/>
    <xf numFmtId="0" fontId="146" fillId="39" borderId="0" xfId="250" applyNumberFormat="1" applyFont="1" applyFill="1" applyBorder="1" applyAlignment="1">
      <alignment horizontal="left" vertical="top"/>
    </xf>
    <xf numFmtId="0" fontId="69" fillId="39" borderId="0" xfId="250" applyFont="1" applyFill="1" applyAlignment="1">
      <alignment horizontal="left" vertical="top" wrapText="1"/>
    </xf>
    <xf numFmtId="0" fontId="69" fillId="39" borderId="0" xfId="250" applyFont="1" applyFill="1"/>
    <xf numFmtId="0" fontId="147" fillId="39" borderId="0" xfId="250" applyNumberFormat="1" applyFont="1" applyFill="1" applyBorder="1" applyAlignment="1">
      <alignment horizontal="left" vertical="top"/>
    </xf>
    <xf numFmtId="0" fontId="148" fillId="39" borderId="0" xfId="250" applyNumberFormat="1" applyFont="1" applyFill="1" applyBorder="1" applyAlignment="1">
      <alignment horizontal="left" vertical="top" wrapText="1"/>
    </xf>
    <xf numFmtId="0" fontId="148" fillId="39" borderId="0" xfId="250" applyFont="1" applyFill="1" applyAlignment="1">
      <alignment horizontal="left" vertical="top" wrapText="1"/>
    </xf>
    <xf numFmtId="0" fontId="74" fillId="39" borderId="10" xfId="250" applyNumberFormat="1" applyFont="1" applyFill="1" applyBorder="1" applyAlignment="1">
      <alignment horizontal="left" vertical="top" wrapText="1"/>
    </xf>
    <xf numFmtId="0" fontId="149" fillId="39" borderId="10" xfId="250" applyNumberFormat="1" applyFont="1" applyFill="1" applyBorder="1" applyAlignment="1">
      <alignment horizontal="left" vertical="top" wrapText="1"/>
    </xf>
    <xf numFmtId="0" fontId="74" fillId="39" borderId="0" xfId="250" applyFont="1" applyFill="1" applyAlignment="1">
      <alignment horizontal="left" vertical="top" wrapText="1"/>
    </xf>
    <xf numFmtId="0" fontId="74" fillId="46" borderId="44" xfId="250" applyFont="1" applyFill="1" applyBorder="1" applyAlignment="1">
      <alignment wrapText="1"/>
    </xf>
    <xf numFmtId="0" fontId="74" fillId="46" borderId="44" xfId="250" applyFont="1" applyFill="1" applyBorder="1" applyAlignment="1">
      <alignment vertical="top"/>
    </xf>
    <xf numFmtId="0" fontId="74" fillId="46" borderId="44" xfId="250" applyFont="1" applyFill="1" applyBorder="1" applyAlignment="1">
      <alignment vertical="top" wrapText="1"/>
    </xf>
    <xf numFmtId="0" fontId="74" fillId="39" borderId="0" xfId="250" applyNumberFormat="1" applyFont="1" applyFill="1" applyBorder="1" applyAlignment="1">
      <alignment horizontal="left" vertical="top" wrapText="1"/>
    </xf>
    <xf numFmtId="0" fontId="150" fillId="39" borderId="0" xfId="250" applyNumberFormat="1" applyFont="1" applyFill="1" applyBorder="1" applyAlignment="1">
      <alignment horizontal="left" vertical="top"/>
    </xf>
    <xf numFmtId="0" fontId="128" fillId="39" borderId="0" xfId="250" applyFont="1" applyFill="1" applyAlignment="1">
      <alignment horizontal="right" vertical="top"/>
    </xf>
    <xf numFmtId="176" fontId="74" fillId="0" borderId="44" xfId="250" applyNumberFormat="1" applyFont="1" applyBorder="1" applyAlignment="1">
      <alignment horizontal="center" vertical="top"/>
    </xf>
    <xf numFmtId="0" fontId="153" fillId="39" borderId="0" xfId="250" applyFont="1" applyFill="1" applyAlignment="1">
      <alignment vertical="top" wrapText="1"/>
    </xf>
    <xf numFmtId="0" fontId="74" fillId="39" borderId="0" xfId="250" applyFont="1" applyFill="1" applyAlignment="1">
      <alignment vertical="top"/>
    </xf>
    <xf numFmtId="0" fontId="148" fillId="39" borderId="0" xfId="250" applyFont="1" applyFill="1"/>
    <xf numFmtId="0" fontId="12" fillId="39" borderId="0" xfId="250" applyFont="1" applyFill="1" applyAlignment="1">
      <alignment horizontal="left" vertical="top" wrapText="1"/>
    </xf>
    <xf numFmtId="0" fontId="153" fillId="39" borderId="0" xfId="250" applyFont="1" applyFill="1" applyAlignment="1">
      <alignment vertical="top"/>
    </xf>
    <xf numFmtId="0" fontId="78" fillId="0" borderId="0" xfId="250" applyFont="1" applyAlignment="1">
      <alignment vertical="top"/>
    </xf>
    <xf numFmtId="0" fontId="77" fillId="39" borderId="0" xfId="250" applyFont="1" applyFill="1"/>
    <xf numFmtId="0" fontId="70" fillId="39" borderId="0" xfId="250" applyFont="1" applyFill="1"/>
    <xf numFmtId="0" fontId="76" fillId="39" borderId="0" xfId="250" applyFont="1" applyFill="1"/>
    <xf numFmtId="0" fontId="74" fillId="39" borderId="0" xfId="250" applyFont="1" applyFill="1" applyAlignment="1">
      <alignment vertical="top" wrapText="1"/>
    </xf>
    <xf numFmtId="0" fontId="74" fillId="39" borderId="0" xfId="250" applyNumberFormat="1" applyFont="1" applyFill="1" applyAlignment="1">
      <alignment vertical="top"/>
    </xf>
    <xf numFmtId="176" fontId="74" fillId="39" borderId="0" xfId="250" applyNumberFormat="1" applyFont="1" applyFill="1"/>
    <xf numFmtId="0" fontId="74" fillId="39" borderId="44" xfId="250" applyFont="1" applyFill="1" applyBorder="1"/>
    <xf numFmtId="0" fontId="74" fillId="46" borderId="44" xfId="250" applyFont="1" applyFill="1" applyBorder="1" applyAlignment="1">
      <alignment horizontal="left" wrapText="1"/>
    </xf>
    <xf numFmtId="0" fontId="74" fillId="0" borderId="44" xfId="250" applyFont="1" applyBorder="1" applyAlignment="1">
      <alignment horizontal="left" wrapText="1"/>
    </xf>
    <xf numFmtId="0" fontId="64" fillId="39" borderId="0" xfId="250" applyFont="1" applyFill="1" applyAlignment="1">
      <alignment vertical="top"/>
    </xf>
    <xf numFmtId="0" fontId="71" fillId="39" borderId="0" xfId="250" applyFont="1" applyFill="1" applyAlignment="1">
      <alignment vertical="top"/>
    </xf>
    <xf numFmtId="0" fontId="64" fillId="39" borderId="0" xfId="250" applyFont="1" applyFill="1" applyAlignment="1">
      <alignment vertical="top" wrapText="1"/>
    </xf>
    <xf numFmtId="165" fontId="69" fillId="39" borderId="40" xfId="250" applyNumberFormat="1" applyFont="1" applyFill="1" applyBorder="1" applyAlignment="1">
      <alignment horizontal="left"/>
    </xf>
    <xf numFmtId="0" fontId="69" fillId="39" borderId="40" xfId="250" applyFont="1" applyFill="1" applyBorder="1" applyAlignment="1">
      <alignment horizontal="left" vertical="center" wrapText="1"/>
    </xf>
    <xf numFmtId="0" fontId="68" fillId="34" borderId="39" xfId="250" applyFont="1" applyFill="1" applyBorder="1" applyAlignment="1">
      <alignment horizontal="left" vertical="center" wrapText="1"/>
    </xf>
    <xf numFmtId="0" fontId="69" fillId="39" borderId="38" xfId="250" applyFont="1" applyFill="1" applyBorder="1" applyAlignment="1">
      <alignment horizontal="left" vertical="center" wrapText="1"/>
    </xf>
    <xf numFmtId="0" fontId="68" fillId="34" borderId="37" xfId="250" applyFont="1" applyFill="1" applyBorder="1" applyAlignment="1">
      <alignment horizontal="left" vertical="center" wrapText="1"/>
    </xf>
    <xf numFmtId="0" fontId="67" fillId="39" borderId="0" xfId="250" applyFont="1" applyFill="1" applyAlignment="1">
      <alignment vertical="top" wrapText="1"/>
    </xf>
    <xf numFmtId="0" fontId="74" fillId="0" borderId="0" xfId="250" applyFont="1"/>
    <xf numFmtId="0" fontId="74" fillId="39" borderId="0" xfId="250" applyFont="1" applyFill="1" applyAlignment="1">
      <alignment wrapText="1"/>
    </xf>
    <xf numFmtId="0" fontId="74" fillId="39" borderId="0" xfId="250" applyFont="1" applyFill="1" applyAlignment="1">
      <alignment horizontal="left" wrapText="1"/>
    </xf>
    <xf numFmtId="0" fontId="74" fillId="0" borderId="44" xfId="250" applyFont="1" applyBorder="1" applyAlignment="1">
      <alignment wrapText="1"/>
    </xf>
    <xf numFmtId="0" fontId="14" fillId="39" borderId="0" xfId="250" applyFont="1" applyFill="1"/>
    <xf numFmtId="0" fontId="67" fillId="0" borderId="0" xfId="250" applyFont="1"/>
    <xf numFmtId="0" fontId="66" fillId="39" borderId="0" xfId="346" applyFont="1" applyFill="1" applyAlignment="1" applyProtection="1"/>
    <xf numFmtId="0" fontId="14" fillId="45" borderId="35" xfId="250" applyFont="1" applyFill="1" applyBorder="1"/>
    <xf numFmtId="176" fontId="74" fillId="0" borderId="44" xfId="250" applyNumberFormat="1" applyFont="1" applyBorder="1" applyAlignment="1">
      <alignment horizontal="center" wrapText="1"/>
    </xf>
    <xf numFmtId="195" fontId="74" fillId="0" borderId="44" xfId="250" applyNumberFormat="1" applyFont="1" applyBorder="1" applyAlignment="1">
      <alignment horizontal="center" wrapText="1"/>
    </xf>
    <xf numFmtId="0" fontId="67" fillId="39" borderId="0" xfId="250" applyFont="1" applyFill="1" applyAlignment="1">
      <alignment vertical="top"/>
    </xf>
    <xf numFmtId="0" fontId="74" fillId="39" borderId="44" xfId="348" applyNumberFormat="1" applyFont="1" applyFill="1" applyBorder="1" applyAlignment="1">
      <alignment horizontal="center" vertical="center"/>
    </xf>
    <xf numFmtId="0" fontId="74" fillId="66" borderId="44" xfId="348" applyNumberFormat="1" applyFont="1" applyFill="1" applyBorder="1" applyAlignment="1">
      <alignment horizontal="center" vertical="center"/>
    </xf>
    <xf numFmtId="0" fontId="74" fillId="71" borderId="44" xfId="250" applyNumberFormat="1" applyFont="1" applyFill="1" applyBorder="1" applyAlignment="1">
      <alignment horizontal="center"/>
    </xf>
    <xf numFmtId="0" fontId="74" fillId="0" borderId="44" xfId="250" applyFont="1" applyBorder="1" applyAlignment="1">
      <alignment horizontal="center"/>
    </xf>
    <xf numFmtId="164" fontId="74" fillId="39" borderId="44" xfId="348" applyNumberFormat="1" applyFont="1" applyFill="1" applyBorder="1" applyAlignment="1">
      <alignment horizontal="center" vertical="center"/>
    </xf>
    <xf numFmtId="167" fontId="74" fillId="66" borderId="44" xfId="348" applyNumberFormat="1" applyFont="1" applyFill="1" applyBorder="1" applyAlignment="1">
      <alignment horizontal="center" vertical="center"/>
    </xf>
    <xf numFmtId="2" fontId="74" fillId="39" borderId="44" xfId="348" applyNumberFormat="1" applyFont="1" applyFill="1" applyBorder="1" applyAlignment="1">
      <alignment horizontal="center" vertical="center"/>
    </xf>
    <xf numFmtId="167" fontId="74" fillId="71" borderId="44" xfId="250" applyNumberFormat="1" applyFont="1" applyFill="1" applyBorder="1" applyAlignment="1">
      <alignment horizontal="center"/>
    </xf>
    <xf numFmtId="0" fontId="70" fillId="39" borderId="0" xfId="250" applyFont="1" applyFill="1" applyAlignment="1">
      <alignment horizontal="left" vertical="top"/>
    </xf>
    <xf numFmtId="0" fontId="64" fillId="0" borderId="0" xfId="250" applyFont="1" applyAlignment="1">
      <alignment wrapText="1"/>
    </xf>
    <xf numFmtId="0" fontId="69" fillId="0" borderId="0" xfId="250" applyFont="1"/>
    <xf numFmtId="0" fontId="155" fillId="39" borderId="0" xfId="250" applyFont="1" applyFill="1"/>
    <xf numFmtId="196" fontId="74" fillId="39" borderId="0" xfId="348" applyNumberFormat="1" applyFont="1" applyFill="1"/>
    <xf numFmtId="0" fontId="74" fillId="39" borderId="44" xfId="250" applyNumberFormat="1" applyFont="1" applyFill="1" applyBorder="1" applyAlignment="1">
      <alignment horizontal="center" vertical="center"/>
    </xf>
    <xf numFmtId="0" fontId="74" fillId="66" borderId="44" xfId="348" applyNumberFormat="1" applyFont="1" applyFill="1" applyBorder="1"/>
    <xf numFmtId="196" fontId="74" fillId="46" borderId="44" xfId="250" applyNumberFormat="1" applyFont="1" applyFill="1" applyBorder="1" applyAlignment="1">
      <alignment horizontal="center"/>
    </xf>
    <xf numFmtId="196" fontId="74" fillId="46" borderId="44" xfId="348" applyNumberFormat="1" applyFont="1" applyFill="1" applyBorder="1"/>
    <xf numFmtId="167" fontId="74" fillId="46" borderId="44" xfId="348" applyNumberFormat="1" applyFont="1" applyFill="1" applyBorder="1" applyAlignment="1">
      <alignment horizontal="center"/>
    </xf>
    <xf numFmtId="196" fontId="74" fillId="0" borderId="44" xfId="250" applyNumberFormat="1" applyFont="1" applyBorder="1" applyAlignment="1">
      <alignment horizontal="center"/>
    </xf>
    <xf numFmtId="196" fontId="74" fillId="0" borderId="44" xfId="348" applyNumberFormat="1" applyFont="1" applyBorder="1" applyAlignment="1">
      <alignment horizontal="center"/>
    </xf>
    <xf numFmtId="167" fontId="74" fillId="0" borderId="44" xfId="348" applyNumberFormat="1" applyFont="1" applyBorder="1" applyAlignment="1">
      <alignment horizontal="center"/>
    </xf>
    <xf numFmtId="0" fontId="74" fillId="66" borderId="44" xfId="250" applyNumberFormat="1" applyFont="1" applyFill="1" applyBorder="1"/>
    <xf numFmtId="2" fontId="74" fillId="39" borderId="44" xfId="250" applyNumberFormat="1" applyFont="1" applyFill="1" applyBorder="1" applyAlignment="1">
      <alignment horizontal="center" vertical="center"/>
    </xf>
    <xf numFmtId="0" fontId="74" fillId="0" borderId="44" xfId="250" applyNumberFormat="1" applyFont="1" applyBorder="1" applyAlignment="1">
      <alignment horizontal="center"/>
    </xf>
    <xf numFmtId="0" fontId="74" fillId="66" borderId="44" xfId="250" applyNumberFormat="1" applyFont="1" applyFill="1" applyBorder="1" applyAlignment="1">
      <alignment horizontal="center"/>
    </xf>
    <xf numFmtId="0" fontId="74" fillId="39" borderId="44" xfId="250" applyNumberFormat="1" applyFont="1" applyFill="1" applyBorder="1" applyAlignment="1">
      <alignment horizontal="center"/>
    </xf>
    <xf numFmtId="167" fontId="74" fillId="0" borderId="44" xfId="250" applyNumberFormat="1" applyFont="1" applyBorder="1" applyAlignment="1">
      <alignment horizontal="center"/>
    </xf>
    <xf numFmtId="0" fontId="74" fillId="39" borderId="44" xfId="348" applyNumberFormat="1" applyFont="1" applyFill="1" applyBorder="1" applyAlignment="1">
      <alignment horizontal="center"/>
    </xf>
    <xf numFmtId="0" fontId="74" fillId="0" borderId="44" xfId="348" applyNumberFormat="1" applyFont="1" applyBorder="1" applyAlignment="1">
      <alignment horizontal="center"/>
    </xf>
    <xf numFmtId="0" fontId="74" fillId="66" borderId="44" xfId="348" applyNumberFormat="1" applyFont="1" applyFill="1" applyBorder="1" applyAlignment="1">
      <alignment horizontal="center"/>
    </xf>
    <xf numFmtId="0" fontId="74" fillId="0" borderId="58" xfId="250" applyFont="1" applyBorder="1" applyAlignment="1">
      <alignment horizontal="center"/>
    </xf>
    <xf numFmtId="167" fontId="74" fillId="39" borderId="0" xfId="348" applyNumberFormat="1" applyFont="1" applyFill="1" applyAlignment="1">
      <alignment horizontal="center"/>
    </xf>
    <xf numFmtId="0" fontId="74" fillId="66" borderId="44" xfId="250" applyNumberFormat="1" applyFont="1" applyFill="1" applyBorder="1" applyAlignment="1">
      <alignment horizontal="center" vertical="center"/>
    </xf>
    <xf numFmtId="14" fontId="74" fillId="39" borderId="0" xfId="250" applyNumberFormat="1" applyFont="1" applyFill="1"/>
    <xf numFmtId="0" fontId="74" fillId="0" borderId="44" xfId="250" applyNumberFormat="1" applyFont="1" applyBorder="1" applyAlignment="1">
      <alignment horizontal="center" vertical="center"/>
    </xf>
    <xf numFmtId="164" fontId="74" fillId="0" borderId="44" xfId="250" applyNumberFormat="1" applyFont="1" applyBorder="1" applyAlignment="1">
      <alignment horizontal="center"/>
    </xf>
    <xf numFmtId="176" fontId="74" fillId="0" borderId="59" xfId="250" applyNumberFormat="1" applyFont="1" applyBorder="1" applyAlignment="1">
      <alignment horizontal="center" wrapText="1"/>
    </xf>
    <xf numFmtId="0" fontId="74" fillId="46" borderId="60" xfId="250" applyFont="1" applyFill="1" applyBorder="1" applyAlignment="1">
      <alignment horizontal="left" wrapText="1"/>
    </xf>
    <xf numFmtId="0" fontId="74" fillId="46" borderId="61" xfId="250" applyFont="1" applyFill="1" applyBorder="1" applyAlignment="1">
      <alignment horizontal="left" wrapText="1"/>
    </xf>
    <xf numFmtId="0" fontId="74" fillId="46" borderId="63" xfId="250" applyFont="1" applyFill="1" applyBorder="1" applyAlignment="1">
      <alignment horizontal="left" wrapText="1"/>
    </xf>
    <xf numFmtId="197" fontId="74" fillId="0" borderId="59" xfId="250" applyNumberFormat="1" applyFont="1" applyBorder="1" applyAlignment="1">
      <alignment horizontal="center" wrapText="1"/>
    </xf>
    <xf numFmtId="0" fontId="74" fillId="46" borderId="58" xfId="250" applyFont="1" applyFill="1" applyBorder="1" applyAlignment="1">
      <alignment horizontal="left" wrapText="1"/>
    </xf>
    <xf numFmtId="0" fontId="74" fillId="46" borderId="64" xfId="250" applyFont="1" applyFill="1" applyBorder="1" applyAlignment="1">
      <alignment horizontal="left" wrapText="1"/>
    </xf>
    <xf numFmtId="0" fontId="74" fillId="46" borderId="65" xfId="250" applyFont="1" applyFill="1" applyBorder="1" applyAlignment="1">
      <alignment horizontal="left" wrapText="1"/>
    </xf>
    <xf numFmtId="0" fontId="74" fillId="46" borderId="59" xfId="250" applyFont="1" applyFill="1" applyBorder="1" applyAlignment="1">
      <alignment horizontal="left" wrapText="1"/>
    </xf>
    <xf numFmtId="0" fontId="74" fillId="0" borderId="66" xfId="250" applyFont="1" applyBorder="1" applyAlignment="1">
      <alignment horizontal="left" wrapText="1"/>
    </xf>
    <xf numFmtId="0" fontId="74" fillId="0" borderId="67" xfId="250" applyFont="1" applyBorder="1" applyAlignment="1">
      <alignment horizontal="left" wrapText="1"/>
    </xf>
    <xf numFmtId="0" fontId="74" fillId="0" borderId="68" xfId="250" applyFont="1" applyBorder="1" applyAlignment="1">
      <alignment horizontal="left" wrapText="1"/>
    </xf>
    <xf numFmtId="0" fontId="141" fillId="39" borderId="0" xfId="250" applyFont="1" applyFill="1" applyAlignment="1">
      <alignment vertical="top"/>
    </xf>
    <xf numFmtId="0" fontId="141" fillId="39" borderId="0" xfId="250" applyFont="1" applyFill="1"/>
    <xf numFmtId="0" fontId="12" fillId="0" borderId="0" xfId="250" applyFill="1"/>
    <xf numFmtId="198" fontId="74" fillId="0" borderId="44" xfId="250" applyNumberFormat="1" applyFont="1" applyBorder="1" applyAlignment="1">
      <alignment horizontal="center" wrapText="1"/>
    </xf>
    <xf numFmtId="0" fontId="74" fillId="0" borderId="44" xfId="250" applyFont="1" applyBorder="1" applyAlignment="1">
      <alignment horizontal="center" wrapText="1"/>
    </xf>
    <xf numFmtId="0" fontId="148" fillId="39" borderId="0" xfId="250" applyFont="1" applyFill="1" applyAlignment="1">
      <alignment vertical="top" wrapText="1"/>
    </xf>
    <xf numFmtId="176" fontId="74" fillId="39" borderId="44" xfId="250" applyNumberFormat="1" applyFont="1" applyFill="1" applyBorder="1" applyAlignment="1">
      <alignment horizontal="center"/>
    </xf>
    <xf numFmtId="176" fontId="74" fillId="39" borderId="44" xfId="250" applyNumberFormat="1" applyFont="1" applyFill="1" applyBorder="1" applyAlignment="1">
      <alignment horizontal="center" vertical="center"/>
    </xf>
    <xf numFmtId="176" fontId="74" fillId="0" borderId="44" xfId="250" applyNumberFormat="1" applyFont="1" applyBorder="1" applyAlignment="1">
      <alignment horizontal="center" vertical="center"/>
    </xf>
    <xf numFmtId="193" fontId="74" fillId="66" borderId="44" xfId="250" applyNumberFormat="1" applyFont="1" applyFill="1" applyBorder="1" applyAlignment="1">
      <alignment horizontal="center" vertical="center"/>
    </xf>
    <xf numFmtId="0" fontId="74" fillId="46" borderId="72" xfId="250" applyFont="1" applyFill="1" applyBorder="1"/>
    <xf numFmtId="0" fontId="74" fillId="46" borderId="50" xfId="250" applyFont="1" applyFill="1" applyBorder="1"/>
    <xf numFmtId="0" fontId="74" fillId="46" borderId="73" xfId="250" applyFont="1" applyFill="1" applyBorder="1"/>
    <xf numFmtId="0" fontId="74" fillId="46" borderId="74" xfId="250" applyFont="1" applyFill="1" applyBorder="1"/>
    <xf numFmtId="0" fontId="143" fillId="39" borderId="0" xfId="250" applyFont="1" applyFill="1" applyAlignment="1">
      <alignment horizontal="left" vertical="top" wrapText="1"/>
    </xf>
    <xf numFmtId="0" fontId="5" fillId="0" borderId="0" xfId="349"/>
    <xf numFmtId="14" fontId="5" fillId="0" borderId="0" xfId="349" applyNumberFormat="1"/>
    <xf numFmtId="14" fontId="0" fillId="0" borderId="0" xfId="0" applyNumberFormat="1"/>
    <xf numFmtId="3" fontId="125" fillId="69" borderId="10" xfId="0" applyNumberFormat="1" applyFont="1" applyFill="1" applyBorder="1" applyAlignment="1">
      <alignment wrapText="1"/>
    </xf>
    <xf numFmtId="0" fontId="59" fillId="0" borderId="0" xfId="0" applyFont="1" applyFill="1" applyBorder="1" applyAlignment="1">
      <alignment horizontal="center" wrapText="1"/>
    </xf>
    <xf numFmtId="0" fontId="5" fillId="0" borderId="10" xfId="343" applyFont="1" applyBorder="1"/>
    <xf numFmtId="16" fontId="5" fillId="0" borderId="10" xfId="343" applyNumberFormat="1" applyFont="1" applyBorder="1"/>
    <xf numFmtId="199" fontId="5" fillId="0" borderId="10" xfId="343" applyNumberFormat="1" applyFont="1" applyBorder="1"/>
    <xf numFmtId="1" fontId="138" fillId="0" borderId="0" xfId="343" applyNumberFormat="1" applyFont="1" applyAlignment="1"/>
    <xf numFmtId="1" fontId="5" fillId="0" borderId="0" xfId="343" applyNumberFormat="1" applyFont="1" applyAlignment="1"/>
    <xf numFmtId="1" fontId="5" fillId="0" borderId="10" xfId="343" applyNumberFormat="1" applyFont="1" applyBorder="1" applyAlignment="1"/>
    <xf numFmtId="0" fontId="5" fillId="0" borderId="0" xfId="343" applyFont="1" applyAlignment="1">
      <alignment horizontal="center"/>
    </xf>
    <xf numFmtId="0" fontId="5" fillId="0" borderId="10" xfId="343" applyFont="1" applyBorder="1" applyAlignment="1">
      <alignment horizontal="center"/>
    </xf>
    <xf numFmtId="0" fontId="57" fillId="30" borderId="10" xfId="343" applyFont="1" applyFill="1" applyBorder="1"/>
    <xf numFmtId="192" fontId="57" fillId="30" borderId="10" xfId="343" applyNumberFormat="1" applyFont="1" applyFill="1" applyBorder="1"/>
    <xf numFmtId="1" fontId="5" fillId="30" borderId="10" xfId="343" applyNumberFormat="1" applyFont="1" applyFill="1" applyBorder="1" applyAlignment="1"/>
    <xf numFmtId="0" fontId="5" fillId="30" borderId="10" xfId="343" applyFont="1" applyFill="1" applyBorder="1" applyAlignment="1">
      <alignment horizontal="center"/>
    </xf>
    <xf numFmtId="0" fontId="5" fillId="30" borderId="10" xfId="343" applyFont="1" applyFill="1" applyBorder="1"/>
    <xf numFmtId="2" fontId="139" fillId="0" borderId="10" xfId="343" applyNumberFormat="1" applyFont="1" applyBorder="1" applyAlignment="1">
      <alignment horizontal="center"/>
    </xf>
    <xf numFmtId="0" fontId="5" fillId="69" borderId="10" xfId="343" applyFont="1" applyFill="1" applyBorder="1" applyAlignment="1">
      <alignment horizontal="center"/>
    </xf>
    <xf numFmtId="2" fontId="5" fillId="69" borderId="10" xfId="343" applyNumberFormat="1" applyFont="1" applyFill="1" applyBorder="1"/>
    <xf numFmtId="3" fontId="59" fillId="0" borderId="10" xfId="0" applyNumberFormat="1" applyFont="1" applyBorder="1" applyAlignment="1">
      <alignment horizontal="left" vertical="top" wrapText="1"/>
    </xf>
    <xf numFmtId="3" fontId="59" fillId="0" borderId="0" xfId="0" applyNumberFormat="1" applyFont="1" applyAlignment="1">
      <alignment horizontal="left" vertical="top" wrapText="1"/>
    </xf>
    <xf numFmtId="0" fontId="0" fillId="0" borderId="0" xfId="0" applyAlignment="1">
      <alignment horizontal="left"/>
    </xf>
    <xf numFmtId="1" fontId="5" fillId="0" borderId="10" xfId="343" applyNumberFormat="1" applyFont="1" applyBorder="1"/>
    <xf numFmtId="0" fontId="5" fillId="68" borderId="10" xfId="343" applyFont="1" applyFill="1" applyBorder="1"/>
    <xf numFmtId="0" fontId="5" fillId="69" borderId="10" xfId="343" applyFont="1" applyFill="1" applyBorder="1"/>
    <xf numFmtId="1" fontId="5" fillId="69" borderId="10" xfId="343" applyNumberFormat="1" applyFont="1" applyFill="1" applyBorder="1"/>
    <xf numFmtId="3" fontId="125" fillId="69" borderId="10" xfId="0" applyNumberFormat="1" applyFont="1" applyFill="1" applyBorder="1" applyAlignment="1">
      <alignment horizontal="left" vertical="top" wrapText="1"/>
    </xf>
    <xf numFmtId="0" fontId="0" fillId="72" borderId="10" xfId="0" applyFill="1" applyBorder="1"/>
    <xf numFmtId="0" fontId="0" fillId="0" borderId="0" xfId="0"/>
    <xf numFmtId="0" fontId="137" fillId="0" borderId="0" xfId="0" applyFont="1"/>
    <xf numFmtId="0" fontId="137" fillId="0" borderId="10" xfId="0" applyFont="1" applyBorder="1"/>
    <xf numFmtId="2" fontId="137" fillId="0" borderId="10" xfId="0" applyNumberFormat="1" applyFont="1" applyBorder="1"/>
    <xf numFmtId="0" fontId="137" fillId="0" borderId="10" xfId="0" applyFont="1" applyBorder="1" applyAlignment="1">
      <alignment vertical="top"/>
    </xf>
    <xf numFmtId="1" fontId="137" fillId="0" borderId="10" xfId="0" applyNumberFormat="1" applyFont="1" applyBorder="1" applyAlignment="1">
      <alignment vertical="top"/>
    </xf>
    <xf numFmtId="3" fontId="59" fillId="0" borderId="10" xfId="0" applyNumberFormat="1" applyFont="1" applyFill="1" applyBorder="1" applyAlignment="1">
      <alignment horizontal="right" vertical="top" wrapText="1"/>
    </xf>
    <xf numFmtId="1" fontId="137" fillId="0" borderId="10" xfId="0" applyNumberFormat="1" applyFont="1" applyBorder="1"/>
    <xf numFmtId="165" fontId="59" fillId="0" borderId="10" xfId="0" applyNumberFormat="1" applyFont="1" applyBorder="1"/>
    <xf numFmtId="3" fontId="59" fillId="34" borderId="10" xfId="0" applyNumberFormat="1" applyFont="1" applyFill="1" applyBorder="1" applyAlignment="1">
      <alignment horizontal="left" vertical="top" wrapText="1"/>
    </xf>
    <xf numFmtId="3" fontId="59" fillId="34" borderId="10" xfId="0" applyNumberFormat="1" applyFont="1" applyFill="1" applyBorder="1" applyAlignment="1">
      <alignment horizontal="right" vertical="top" wrapText="1"/>
    </xf>
    <xf numFmtId="0" fontId="59" fillId="0" borderId="0" xfId="0" applyFont="1" applyAlignment="1">
      <alignment horizontal="left"/>
    </xf>
    <xf numFmtId="0" fontId="54" fillId="0" borderId="0" xfId="0" applyFont="1" applyAlignment="1">
      <alignment horizontal="left"/>
    </xf>
    <xf numFmtId="0" fontId="59" fillId="0" borderId="10" xfId="0" applyFont="1" applyBorder="1" applyAlignment="1">
      <alignment horizontal="left"/>
    </xf>
    <xf numFmtId="0" fontId="59" fillId="0" borderId="11" xfId="0" applyFont="1" applyFill="1" applyBorder="1"/>
    <xf numFmtId="0" fontId="54" fillId="0" borderId="0" xfId="0" applyFont="1" applyAlignment="1">
      <alignment wrapText="1"/>
    </xf>
    <xf numFmtId="1" fontId="54" fillId="0" borderId="0" xfId="0" applyNumberFormat="1" applyFont="1"/>
    <xf numFmtId="0" fontId="59" fillId="34" borderId="10" xfId="0" applyFont="1" applyFill="1" applyBorder="1" applyAlignment="1">
      <alignment horizontal="left" wrapText="1"/>
    </xf>
    <xf numFmtId="0" fontId="59" fillId="34" borderId="10" xfId="0" applyFont="1" applyFill="1" applyBorder="1" applyAlignment="1">
      <alignment wrapText="1"/>
    </xf>
    <xf numFmtId="0" fontId="59" fillId="69" borderId="10" xfId="0" applyFont="1" applyFill="1" applyBorder="1" applyAlignment="1">
      <alignment horizontal="left"/>
    </xf>
    <xf numFmtId="0" fontId="59" fillId="69" borderId="10" xfId="0" applyFont="1" applyFill="1" applyBorder="1"/>
    <xf numFmtId="1" fontId="59" fillId="69" borderId="10" xfId="0" applyNumberFormat="1" applyFont="1" applyFill="1" applyBorder="1"/>
    <xf numFmtId="165" fontId="59" fillId="69" borderId="10" xfId="0" applyNumberFormat="1" applyFont="1" applyFill="1" applyBorder="1"/>
    <xf numFmtId="165" fontId="59" fillId="0" borderId="0" xfId="0" applyNumberFormat="1" applyFont="1"/>
    <xf numFmtId="0" fontId="59" fillId="0" borderId="0" xfId="0" applyFont="1" applyFill="1" applyBorder="1" applyAlignment="1">
      <alignment horizontal="center"/>
    </xf>
    <xf numFmtId="9" fontId="59" fillId="0" borderId="10" xfId="0" applyNumberFormat="1" applyFont="1" applyBorder="1"/>
    <xf numFmtId="0" fontId="59" fillId="0" borderId="10" xfId="0" applyNumberFormat="1" applyFont="1" applyBorder="1"/>
    <xf numFmtId="3" fontId="59" fillId="0" borderId="0" xfId="0" applyNumberFormat="1" applyFont="1" applyBorder="1"/>
    <xf numFmtId="0" fontId="59" fillId="0" borderId="0" xfId="0" applyFont="1" applyBorder="1" applyAlignment="1">
      <alignment wrapText="1"/>
    </xf>
    <xf numFmtId="0" fontId="59" fillId="0" borderId="10" xfId="0" applyFont="1" applyFill="1" applyBorder="1" applyAlignment="1">
      <alignment wrapText="1"/>
    </xf>
    <xf numFmtId="0" fontId="158" fillId="69" borderId="10" xfId="0" applyFont="1" applyFill="1" applyBorder="1"/>
    <xf numFmtId="0" fontId="59" fillId="0" borderId="0" xfId="0" applyFont="1" applyFill="1" applyBorder="1" applyAlignment="1">
      <alignment wrapText="1"/>
    </xf>
    <xf numFmtId="3" fontId="59" fillId="0" borderId="10" xfId="0" applyNumberFormat="1" applyFont="1" applyFill="1" applyBorder="1"/>
    <xf numFmtId="171" fontId="59" fillId="0" borderId="10" xfId="0" applyNumberFormat="1" applyFont="1" applyFill="1" applyBorder="1"/>
    <xf numFmtId="0" fontId="125" fillId="0" borderId="0" xfId="0" applyFont="1" applyFill="1" applyBorder="1"/>
    <xf numFmtId="3" fontId="125" fillId="0" borderId="0" xfId="0" applyNumberFormat="1" applyFont="1" applyFill="1" applyBorder="1"/>
    <xf numFmtId="0" fontId="159" fillId="0" borderId="10" xfId="0" applyFont="1" applyBorder="1"/>
    <xf numFmtId="3" fontId="59" fillId="69" borderId="10" xfId="0" applyNumberFormat="1" applyFont="1" applyFill="1" applyBorder="1" applyAlignment="1">
      <alignment wrapText="1"/>
    </xf>
    <xf numFmtId="3" fontId="59" fillId="69" borderId="10" xfId="0" applyNumberFormat="1" applyFont="1" applyFill="1" applyBorder="1" applyAlignment="1">
      <alignment horizontal="left" vertical="top" wrapText="1"/>
    </xf>
    <xf numFmtId="3" fontId="59" fillId="34" borderId="10" xfId="0" applyNumberFormat="1" applyFont="1" applyFill="1" applyBorder="1" applyAlignment="1">
      <alignment wrapText="1"/>
    </xf>
    <xf numFmtId="3" fontId="59" fillId="0" borderId="10" xfId="0" applyNumberFormat="1" applyFont="1" applyFill="1" applyBorder="1" applyAlignment="1">
      <alignment horizontal="left" vertical="top" wrapText="1"/>
    </xf>
    <xf numFmtId="171" fontId="59" fillId="0" borderId="10" xfId="0" applyNumberFormat="1" applyFont="1" applyFill="1" applyBorder="1" applyAlignment="1">
      <alignment wrapText="1"/>
    </xf>
    <xf numFmtId="4" fontId="59" fillId="0" borderId="10" xfId="0" applyNumberFormat="1" applyFont="1" applyFill="1" applyBorder="1" applyAlignment="1">
      <alignment wrapText="1"/>
    </xf>
    <xf numFmtId="3" fontId="125" fillId="34" borderId="10" xfId="0" applyNumberFormat="1" applyFont="1" applyFill="1" applyBorder="1" applyAlignment="1">
      <alignment horizontal="left" vertical="top" wrapText="1"/>
    </xf>
    <xf numFmtId="0" fontId="14" fillId="27" borderId="0" xfId="240" applyFill="1" applyAlignment="1">
      <alignment horizontal="left"/>
    </xf>
    <xf numFmtId="0" fontId="14" fillId="27" borderId="0" xfId="240" applyFill="1"/>
    <xf numFmtId="0" fontId="14" fillId="27" borderId="0" xfId="240" applyFill="1" applyBorder="1" applyAlignment="1">
      <alignment horizontal="left"/>
    </xf>
    <xf numFmtId="0" fontId="14" fillId="27" borderId="0" xfId="240" applyFill="1" applyBorder="1"/>
    <xf numFmtId="0" fontId="16" fillId="27" borderId="0" xfId="240" applyFont="1" applyFill="1" applyBorder="1" applyAlignment="1">
      <alignment horizontal="left" vertical="center" wrapText="1"/>
    </xf>
    <xf numFmtId="14" fontId="14" fillId="27" borderId="0" xfId="240" applyNumberFormat="1" applyFill="1" applyBorder="1" applyAlignment="1">
      <alignment horizontal="left"/>
    </xf>
    <xf numFmtId="0" fontId="16" fillId="27" borderId="0" xfId="240" applyFont="1" applyFill="1" applyBorder="1" applyAlignment="1">
      <alignment horizontal="center" vertical="center" wrapText="1"/>
    </xf>
    <xf numFmtId="0" fontId="14" fillId="27" borderId="0" xfId="240" applyFill="1" applyBorder="1" applyAlignment="1">
      <alignment horizontal="center"/>
    </xf>
    <xf numFmtId="14" fontId="14" fillId="27" borderId="0" xfId="240" applyNumberFormat="1" applyFill="1" applyBorder="1" applyAlignment="1"/>
    <xf numFmtId="0" fontId="14" fillId="27" borderId="0" xfId="240" applyFill="1" applyBorder="1" applyAlignment="1"/>
    <xf numFmtId="1" fontId="14" fillId="0" borderId="10" xfId="240" applyNumberFormat="1" applyFont="1" applyFill="1" applyBorder="1" applyAlignment="1">
      <alignment horizontal="left"/>
    </xf>
    <xf numFmtId="2" fontId="14" fillId="27" borderId="0" xfId="240" applyNumberFormat="1" applyFill="1" applyBorder="1"/>
    <xf numFmtId="2" fontId="14" fillId="27" borderId="0" xfId="240" applyNumberFormat="1" applyFont="1" applyFill="1" applyBorder="1" applyAlignment="1">
      <alignment horizontal="left"/>
    </xf>
    <xf numFmtId="2" fontId="14" fillId="27" borderId="0" xfId="240" applyNumberFormat="1" applyFill="1" applyBorder="1" applyAlignment="1">
      <alignment horizontal="left"/>
    </xf>
    <xf numFmtId="0" fontId="14" fillId="27" borderId="10" xfId="240" applyFill="1" applyBorder="1"/>
    <xf numFmtId="0" fontId="14" fillId="27" borderId="10" xfId="240" applyFont="1" applyFill="1" applyBorder="1" applyAlignment="1">
      <alignment horizontal="left"/>
    </xf>
    <xf numFmtId="0" fontId="14" fillId="27" borderId="10" xfId="240" applyFill="1" applyBorder="1" applyAlignment="1">
      <alignment horizontal="left"/>
    </xf>
    <xf numFmtId="0" fontId="14" fillId="27" borderId="10" xfId="240" applyNumberFormat="1" applyFill="1" applyBorder="1" applyAlignment="1">
      <alignment horizontal="left"/>
    </xf>
    <xf numFmtId="1" fontId="14" fillId="27" borderId="10" xfId="240" applyNumberFormat="1" applyFill="1" applyBorder="1"/>
    <xf numFmtId="0" fontId="14" fillId="27" borderId="0" xfId="240" applyFont="1" applyFill="1" applyBorder="1" applyAlignment="1">
      <alignment horizontal="left"/>
    </xf>
    <xf numFmtId="0" fontId="14" fillId="27" borderId="0" xfId="240" applyNumberFormat="1" applyFill="1" applyBorder="1" applyAlignment="1">
      <alignment horizontal="left"/>
    </xf>
    <xf numFmtId="1" fontId="14" fillId="27" borderId="0" xfId="240" applyNumberFormat="1" applyFill="1" applyBorder="1"/>
    <xf numFmtId="3" fontId="14" fillId="27" borderId="10" xfId="240" applyNumberFormat="1" applyFill="1" applyBorder="1" applyAlignment="1">
      <alignment horizontal="left"/>
    </xf>
    <xf numFmtId="1" fontId="14" fillId="27" borderId="10" xfId="240" applyNumberFormat="1" applyFill="1" applyBorder="1" applyAlignment="1">
      <alignment horizontal="left"/>
    </xf>
    <xf numFmtId="1" fontId="14" fillId="27" borderId="31" xfId="240" applyNumberFormat="1" applyFill="1" applyBorder="1" applyAlignment="1">
      <alignment horizontal="left"/>
    </xf>
    <xf numFmtId="1" fontId="14" fillId="27" borderId="0" xfId="240" applyNumberFormat="1" applyFill="1" applyAlignment="1">
      <alignment horizontal="left"/>
    </xf>
    <xf numFmtId="14" fontId="16" fillId="34" borderId="10" xfId="240" applyNumberFormat="1" applyFont="1" applyFill="1" applyBorder="1" applyAlignment="1">
      <alignment horizontal="left"/>
    </xf>
    <xf numFmtId="1" fontId="16" fillId="34" borderId="10" xfId="240" applyNumberFormat="1" applyFont="1" applyFill="1" applyBorder="1" applyAlignment="1">
      <alignment horizontal="left" wrapText="1"/>
    </xf>
    <xf numFmtId="1" fontId="14" fillId="0" borderId="19" xfId="240" applyNumberFormat="1" applyFont="1" applyFill="1" applyBorder="1" applyAlignment="1">
      <alignment horizontal="left"/>
    </xf>
    <xf numFmtId="14" fontId="59" fillId="0" borderId="33" xfId="240" applyNumberFormat="1" applyFont="1" applyFill="1" applyBorder="1" applyAlignment="1">
      <alignment horizontal="left"/>
    </xf>
    <xf numFmtId="4" fontId="3" fillId="0" borderId="77" xfId="350" applyNumberFormat="1" applyFont="1" applyFill="1" applyBorder="1" applyAlignment="1">
      <alignment horizontal="center" vertical="top"/>
    </xf>
    <xf numFmtId="1" fontId="59" fillId="0" borderId="10" xfId="240" applyNumberFormat="1" applyFont="1" applyFill="1" applyBorder="1" applyAlignment="1">
      <alignment horizontal="left"/>
    </xf>
    <xf numFmtId="14" fontId="59" fillId="0" borderId="11" xfId="240" applyNumberFormat="1" applyFont="1" applyFill="1" applyBorder="1" applyAlignment="1">
      <alignment horizontal="left"/>
    </xf>
    <xf numFmtId="4" fontId="3" fillId="0" borderId="78" xfId="350" applyNumberFormat="1" applyFont="1" applyFill="1" applyBorder="1" applyAlignment="1">
      <alignment horizontal="center" vertical="top"/>
    </xf>
    <xf numFmtId="1" fontId="59" fillId="0" borderId="19" xfId="240" applyNumberFormat="1" applyFont="1" applyFill="1" applyBorder="1" applyAlignment="1">
      <alignment horizontal="left"/>
    </xf>
    <xf numFmtId="2" fontId="59" fillId="27" borderId="10" xfId="240" applyNumberFormat="1" applyFont="1" applyFill="1" applyBorder="1" applyAlignment="1">
      <alignment horizontal="left"/>
    </xf>
    <xf numFmtId="2" fontId="137" fillId="27" borderId="10" xfId="240" applyNumberFormat="1" applyFont="1" applyFill="1" applyBorder="1"/>
    <xf numFmtId="4" fontId="14" fillId="27" borderId="10" xfId="240" applyNumberFormat="1" applyFill="1" applyBorder="1" applyAlignment="1">
      <alignment horizontal="left"/>
    </xf>
    <xf numFmtId="171" fontId="59" fillId="69" borderId="10" xfId="0" applyNumberFormat="1" applyFont="1" applyFill="1" applyBorder="1" applyAlignment="1">
      <alignment wrapText="1"/>
    </xf>
    <xf numFmtId="0" fontId="0" fillId="0" borderId="10" xfId="0" applyBorder="1" applyAlignment="1"/>
    <xf numFmtId="0" fontId="14" fillId="27" borderId="10" xfId="240" applyFill="1" applyBorder="1" applyAlignment="1">
      <alignment horizontal="right" vertical="top"/>
    </xf>
    <xf numFmtId="1" fontId="14" fillId="27" borderId="10" xfId="240" applyNumberFormat="1" applyFill="1" applyBorder="1" applyAlignment="1">
      <alignment horizontal="right" vertical="top"/>
    </xf>
    <xf numFmtId="0" fontId="42" fillId="67" borderId="10" xfId="240" applyFont="1" applyFill="1" applyBorder="1" applyAlignment="1">
      <alignment horizontal="left" vertical="top"/>
    </xf>
    <xf numFmtId="0" fontId="137" fillId="0" borderId="0" xfId="0" applyFont="1" applyBorder="1"/>
    <xf numFmtId="0" fontId="163" fillId="0" borderId="0" xfId="0" applyFont="1"/>
    <xf numFmtId="0" fontId="137" fillId="0" borderId="0" xfId="0" applyFont="1" applyFill="1" applyBorder="1" applyAlignment="1">
      <alignment wrapText="1"/>
    </xf>
    <xf numFmtId="0" fontId="168" fillId="0" borderId="0" xfId="0" applyFont="1" applyFill="1" applyBorder="1" applyAlignment="1">
      <alignment wrapText="1"/>
    </xf>
    <xf numFmtId="0" fontId="137" fillId="0" borderId="0" xfId="0" applyFont="1" applyFill="1" applyBorder="1"/>
    <xf numFmtId="0" fontId="133" fillId="67" borderId="10" xfId="0" applyFont="1" applyFill="1" applyBorder="1"/>
    <xf numFmtId="0" fontId="133" fillId="0" borderId="0" xfId="0" applyFont="1" applyFill="1" applyBorder="1"/>
    <xf numFmtId="0" fontId="168" fillId="33" borderId="10" xfId="0" applyFont="1" applyFill="1" applyBorder="1" applyAlignment="1">
      <alignment wrapText="1"/>
    </xf>
    <xf numFmtId="0" fontId="168" fillId="0" borderId="10" xfId="0" applyFont="1" applyFill="1" applyBorder="1" applyAlignment="1">
      <alignment wrapText="1"/>
    </xf>
    <xf numFmtId="0" fontId="137" fillId="0" borderId="10" xfId="0" applyFont="1" applyFill="1" applyBorder="1"/>
    <xf numFmtId="0" fontId="137" fillId="0" borderId="0" xfId="0" applyFont="1" applyFill="1" applyBorder="1" applyAlignment="1">
      <alignment vertical="top"/>
    </xf>
    <xf numFmtId="0" fontId="168" fillId="30" borderId="10" xfId="0" applyFont="1" applyFill="1" applyBorder="1" applyAlignment="1">
      <alignment wrapText="1"/>
    </xf>
    <xf numFmtId="0" fontId="168" fillId="0" borderId="31" xfId="0" applyFont="1" applyFill="1" applyBorder="1" applyAlignment="1">
      <alignment wrapText="1"/>
    </xf>
    <xf numFmtId="0" fontId="168" fillId="41" borderId="10" xfId="0" applyFont="1" applyFill="1" applyBorder="1" applyAlignment="1">
      <alignment wrapText="1"/>
    </xf>
    <xf numFmtId="0" fontId="137" fillId="0" borderId="10" xfId="0" applyFont="1" applyFill="1" applyBorder="1" applyAlignment="1">
      <alignment wrapText="1"/>
    </xf>
    <xf numFmtId="0" fontId="137" fillId="0" borderId="10" xfId="0" applyFont="1" applyFill="1" applyBorder="1" applyAlignment="1">
      <alignment horizontal="center"/>
    </xf>
    <xf numFmtId="0" fontId="137" fillId="30" borderId="10" xfId="0" applyFont="1" applyFill="1" applyBorder="1" applyAlignment="1">
      <alignment horizontal="center"/>
    </xf>
    <xf numFmtId="3" fontId="137" fillId="0" borderId="31" xfId="0" applyNumberFormat="1" applyFont="1" applyFill="1" applyBorder="1"/>
    <xf numFmtId="0" fontId="137" fillId="0" borderId="0" xfId="0" applyFont="1" applyFill="1"/>
    <xf numFmtId="3" fontId="137" fillId="0" borderId="0" xfId="0" applyNumberFormat="1" applyFont="1" applyFill="1" applyBorder="1"/>
    <xf numFmtId="1" fontId="137" fillId="30" borderId="10" xfId="0" applyNumberFormat="1" applyFont="1" applyFill="1" applyBorder="1" applyAlignment="1">
      <alignment horizontal="center"/>
    </xf>
    <xf numFmtId="1" fontId="137" fillId="0" borderId="10" xfId="0" applyNumberFormat="1" applyFont="1" applyFill="1" applyBorder="1"/>
    <xf numFmtId="1" fontId="137" fillId="41" borderId="10" xfId="0" applyNumberFormat="1" applyFont="1" applyFill="1" applyBorder="1"/>
    <xf numFmtId="0" fontId="137" fillId="0" borderId="0" xfId="0" applyFont="1" applyAlignment="1">
      <alignment wrapText="1"/>
    </xf>
    <xf numFmtId="0" fontId="137" fillId="41" borderId="10" xfId="0" applyFont="1" applyFill="1" applyBorder="1" applyAlignment="1">
      <alignment wrapText="1"/>
    </xf>
    <xf numFmtId="0" fontId="137" fillId="41" borderId="10" xfId="0" applyFont="1" applyFill="1" applyBorder="1" applyAlignment="1">
      <alignment horizontal="center"/>
    </xf>
    <xf numFmtId="1" fontId="137" fillId="41" borderId="10" xfId="0" applyNumberFormat="1" applyFont="1" applyFill="1" applyBorder="1" applyAlignment="1">
      <alignment horizontal="center"/>
    </xf>
    <xf numFmtId="3" fontId="137" fillId="41" borderId="10" xfId="0" applyNumberFormat="1" applyFont="1" applyFill="1" applyBorder="1"/>
    <xf numFmtId="1" fontId="137" fillId="41" borderId="31" xfId="0" applyNumberFormat="1" applyFont="1" applyFill="1" applyBorder="1"/>
    <xf numFmtId="1" fontId="168" fillId="41" borderId="10" xfId="0" applyNumberFormat="1" applyFont="1" applyFill="1" applyBorder="1"/>
    <xf numFmtId="0" fontId="137" fillId="0" borderId="0" xfId="0" applyFont="1" applyFill="1" applyBorder="1" applyAlignment="1">
      <alignment horizontal="center"/>
    </xf>
    <xf numFmtId="1" fontId="137" fillId="0" borderId="0" xfId="0" applyNumberFormat="1" applyFont="1" applyFill="1" applyBorder="1" applyAlignment="1">
      <alignment horizontal="center"/>
    </xf>
    <xf numFmtId="1" fontId="137" fillId="0" borderId="0" xfId="0" applyNumberFormat="1" applyFont="1" applyFill="1" applyBorder="1"/>
    <xf numFmtId="1" fontId="168" fillId="0" borderId="0" xfId="0" applyNumberFormat="1" applyFont="1" applyFill="1" applyBorder="1"/>
    <xf numFmtId="1" fontId="137" fillId="0" borderId="0" xfId="0" applyNumberFormat="1" applyFont="1" applyBorder="1" applyAlignment="1">
      <alignment horizontal="right" vertical="top"/>
    </xf>
    <xf numFmtId="0" fontId="129" fillId="67" borderId="10" xfId="0" applyFont="1" applyFill="1" applyBorder="1"/>
    <xf numFmtId="0" fontId="168" fillId="0" borderId="11" xfId="0" applyFont="1" applyFill="1" applyBorder="1"/>
    <xf numFmtId="0" fontId="168" fillId="32" borderId="10" xfId="0" applyFont="1" applyFill="1" applyBorder="1"/>
    <xf numFmtId="0" fontId="168" fillId="32" borderId="10" xfId="0" applyFont="1" applyFill="1" applyBorder="1" applyAlignment="1">
      <alignment horizontal="center" wrapText="1"/>
    </xf>
    <xf numFmtId="0" fontId="168" fillId="32" borderId="10" xfId="0" applyFont="1" applyFill="1" applyBorder="1" applyAlignment="1">
      <alignment wrapText="1"/>
    </xf>
    <xf numFmtId="0" fontId="137" fillId="32" borderId="10" xfId="0" applyFont="1" applyFill="1" applyBorder="1" applyAlignment="1">
      <alignment wrapText="1"/>
    </xf>
    <xf numFmtId="0" fontId="137" fillId="32" borderId="10" xfId="0" applyFont="1" applyFill="1" applyBorder="1" applyAlignment="1">
      <alignment horizontal="center"/>
    </xf>
    <xf numFmtId="0" fontId="168" fillId="41" borderId="10" xfId="0" applyFont="1" applyFill="1" applyBorder="1"/>
    <xf numFmtId="0" fontId="169" fillId="0" borderId="0" xfId="0" applyFont="1" applyBorder="1" applyAlignment="1">
      <alignment wrapText="1"/>
    </xf>
    <xf numFmtId="1" fontId="169" fillId="0" borderId="0" xfId="0" applyNumberFormat="1" applyFont="1" applyFill="1" applyBorder="1"/>
    <xf numFmtId="1" fontId="125" fillId="0" borderId="0" xfId="0" applyNumberFormat="1" applyFont="1" applyFill="1" applyBorder="1"/>
    <xf numFmtId="165" fontId="59" fillId="0" borderId="0" xfId="0" applyNumberFormat="1" applyFont="1" applyFill="1" applyBorder="1" applyAlignment="1">
      <alignment wrapText="1"/>
    </xf>
    <xf numFmtId="167" fontId="125" fillId="0" borderId="0" xfId="0" applyNumberFormat="1" applyFont="1" applyFill="1" applyBorder="1" applyAlignment="1">
      <alignment wrapText="1"/>
    </xf>
    <xf numFmtId="0" fontId="170" fillId="0" borderId="0" xfId="0" applyFont="1" applyAlignment="1">
      <alignment vertical="center"/>
    </xf>
    <xf numFmtId="0" fontId="0" fillId="67" borderId="10" xfId="0" applyFill="1" applyBorder="1"/>
    <xf numFmtId="0" fontId="0" fillId="34" borderId="10" xfId="0" applyFill="1" applyBorder="1"/>
    <xf numFmtId="201" fontId="0" fillId="0" borderId="10" xfId="0" applyNumberFormat="1" applyBorder="1"/>
    <xf numFmtId="201" fontId="0" fillId="69" borderId="10" xfId="0" applyNumberFormat="1" applyFill="1" applyBorder="1"/>
    <xf numFmtId="4" fontId="0" fillId="69" borderId="10" xfId="0" applyNumberFormat="1" applyFill="1" applyBorder="1"/>
    <xf numFmtId="6" fontId="0" fillId="0" borderId="10" xfId="0" applyNumberFormat="1" applyBorder="1"/>
    <xf numFmtId="8" fontId="0" fillId="69" borderId="10" xfId="0" applyNumberFormat="1" applyFill="1" applyBorder="1"/>
    <xf numFmtId="168" fontId="125" fillId="34" borderId="10" xfId="0" applyNumberFormat="1" applyFont="1" applyFill="1" applyBorder="1" applyAlignment="1">
      <alignment horizontal="left" vertical="top" wrapText="1"/>
    </xf>
    <xf numFmtId="0" fontId="137" fillId="0" borderId="10" xfId="0" applyFont="1" applyBorder="1" applyAlignment="1">
      <alignment horizontal="left" vertical="top" wrapText="1"/>
    </xf>
    <xf numFmtId="165" fontId="137" fillId="0" borderId="10" xfId="0" applyNumberFormat="1" applyFont="1" applyBorder="1" applyAlignment="1">
      <alignment horizontal="right" vertical="top" wrapText="1"/>
    </xf>
    <xf numFmtId="0" fontId="137" fillId="34" borderId="10" xfId="0" applyFont="1" applyFill="1" applyBorder="1" applyAlignment="1">
      <alignment horizontal="left" vertical="top" wrapText="1"/>
    </xf>
    <xf numFmtId="0" fontId="137" fillId="69" borderId="10" xfId="0" applyFont="1" applyFill="1" applyBorder="1"/>
    <xf numFmtId="3" fontId="129" fillId="0" borderId="0" xfId="0" applyNumberFormat="1" applyFont="1" applyAlignment="1">
      <alignment horizontal="left" vertical="top" wrapText="1"/>
    </xf>
    <xf numFmtId="3" fontId="125" fillId="0" borderId="0" xfId="0" applyNumberFormat="1" applyFont="1" applyBorder="1" applyAlignment="1">
      <alignment horizontal="left" vertical="top" wrapText="1"/>
    </xf>
    <xf numFmtId="0" fontId="59" fillId="0" borderId="10" xfId="0" applyFont="1" applyFill="1" applyBorder="1" applyAlignment="1">
      <alignment horizontal="left" vertical="top" wrapText="1"/>
    </xf>
    <xf numFmtId="0" fontId="59" fillId="34" borderId="10" xfId="0" applyFont="1" applyFill="1" applyBorder="1" applyAlignment="1">
      <alignment horizontal="left" vertical="top" wrapText="1"/>
    </xf>
    <xf numFmtId="3" fontId="59" fillId="0" borderId="0" xfId="0" applyNumberFormat="1" applyFont="1" applyFill="1" applyAlignment="1">
      <alignment horizontal="left" vertical="top" wrapText="1"/>
    </xf>
    <xf numFmtId="0" fontId="59" fillId="34" borderId="10" xfId="68" applyFont="1" applyFill="1" applyBorder="1" applyAlignment="1" applyProtection="1">
      <alignment horizontal="left" vertical="top" wrapText="1"/>
    </xf>
    <xf numFmtId="0" fontId="59" fillId="0" borderId="10" xfId="0" applyFont="1" applyBorder="1" applyAlignment="1">
      <alignment horizontal="left" vertical="top" wrapText="1"/>
    </xf>
    <xf numFmtId="3" fontId="59" fillId="41" borderId="10" xfId="0" applyNumberFormat="1" applyFont="1" applyFill="1" applyBorder="1" applyAlignment="1">
      <alignment horizontal="left" vertical="top" wrapText="1"/>
    </xf>
    <xf numFmtId="3" fontId="59" fillId="0" borderId="0" xfId="0" applyNumberFormat="1" applyFont="1" applyBorder="1" applyAlignment="1">
      <alignment horizontal="left" vertical="top" wrapText="1"/>
    </xf>
    <xf numFmtId="3" fontId="125" fillId="0" borderId="10" xfId="0" applyNumberFormat="1" applyFont="1" applyFill="1" applyBorder="1" applyAlignment="1">
      <alignment horizontal="left" vertical="top" wrapText="1"/>
    </xf>
    <xf numFmtId="3" fontId="163" fillId="34" borderId="10" xfId="0" applyNumberFormat="1" applyFont="1" applyFill="1" applyBorder="1" applyAlignment="1">
      <alignment horizontal="left" vertical="top" wrapText="1"/>
    </xf>
    <xf numFmtId="3" fontId="125" fillId="0" borderId="0" xfId="0" applyNumberFormat="1" applyFont="1" applyFill="1" applyBorder="1" applyAlignment="1">
      <alignment horizontal="left" vertical="top" wrapText="1"/>
    </xf>
    <xf numFmtId="3" fontId="59" fillId="0" borderId="0" xfId="0" applyNumberFormat="1" applyFont="1" applyAlignment="1">
      <alignment horizontal="right" wrapText="1"/>
    </xf>
    <xf numFmtId="3" fontId="59" fillId="0" borderId="10" xfId="0" applyNumberFormat="1" applyFont="1" applyFill="1" applyBorder="1" applyAlignment="1">
      <alignment horizontal="right" wrapText="1"/>
    </xf>
    <xf numFmtId="3" fontId="59" fillId="0" borderId="0" xfId="0" applyNumberFormat="1" applyFont="1" applyFill="1" applyAlignment="1">
      <alignment horizontal="right" wrapText="1"/>
    </xf>
    <xf numFmtId="190" fontId="59" fillId="0" borderId="10" xfId="0" applyNumberFormat="1" applyFont="1" applyFill="1" applyBorder="1" applyAlignment="1">
      <alignment horizontal="right" wrapText="1"/>
    </xf>
    <xf numFmtId="3" fontId="59" fillId="0" borderId="0" xfId="0" applyNumberFormat="1" applyFont="1" applyAlignment="1">
      <alignment horizontal="right" vertical="top" wrapText="1"/>
    </xf>
    <xf numFmtId="3" fontId="125" fillId="0" borderId="0" xfId="0" applyNumberFormat="1" applyFont="1" applyAlignment="1">
      <alignment horizontal="right" wrapText="1"/>
    </xf>
    <xf numFmtId="3" fontId="59" fillId="0" borderId="0" xfId="0" applyNumberFormat="1" applyFont="1" applyBorder="1" applyAlignment="1">
      <alignment horizontal="right" wrapText="1"/>
    </xf>
    <xf numFmtId="3" fontId="59" fillId="34" borderId="10" xfId="0" applyNumberFormat="1" applyFont="1" applyFill="1" applyBorder="1" applyAlignment="1">
      <alignment horizontal="right" wrapText="1"/>
    </xf>
    <xf numFmtId="167" fontId="59" fillId="0" borderId="0" xfId="0" applyNumberFormat="1" applyFont="1" applyFill="1" applyBorder="1" applyAlignment="1">
      <alignment horizontal="right" wrapText="1"/>
    </xf>
    <xf numFmtId="3" fontId="59" fillId="0" borderId="0" xfId="0" applyNumberFormat="1" applyFont="1" applyFill="1" applyBorder="1" applyAlignment="1">
      <alignment horizontal="right" vertical="center" wrapText="1"/>
    </xf>
    <xf numFmtId="0" fontId="56" fillId="0" borderId="0" xfId="63" applyNumberFormat="1" applyFont="1" applyBorder="1" applyAlignment="1">
      <alignment horizontal="right" wrapText="1"/>
    </xf>
    <xf numFmtId="191" fontId="59" fillId="0" borderId="10" xfId="0" applyNumberFormat="1" applyFont="1" applyFill="1" applyBorder="1" applyAlignment="1">
      <alignment horizontal="right" wrapText="1"/>
    </xf>
    <xf numFmtId="0" fontId="59" fillId="0" borderId="10" xfId="0" applyNumberFormat="1" applyFont="1" applyFill="1" applyBorder="1" applyAlignment="1">
      <alignment horizontal="right" wrapText="1"/>
    </xf>
    <xf numFmtId="0" fontId="59" fillId="0" borderId="0" xfId="0" applyNumberFormat="1" applyFont="1" applyFill="1" applyBorder="1" applyAlignment="1">
      <alignment horizontal="right" wrapText="1"/>
    </xf>
    <xf numFmtId="174" fontId="59" fillId="0" borderId="10" xfId="0" applyNumberFormat="1" applyFont="1" applyFill="1" applyBorder="1" applyAlignment="1">
      <alignment horizontal="right" wrapText="1"/>
    </xf>
    <xf numFmtId="174" fontId="59" fillId="0" borderId="0" xfId="0" applyNumberFormat="1" applyFont="1" applyFill="1" applyBorder="1" applyAlignment="1">
      <alignment horizontal="right" wrapText="1"/>
    </xf>
    <xf numFmtId="189" fontId="59" fillId="0" borderId="10" xfId="0" applyNumberFormat="1" applyFont="1" applyFill="1" applyBorder="1" applyAlignment="1">
      <alignment horizontal="right" wrapText="1"/>
    </xf>
    <xf numFmtId="189" fontId="59" fillId="0" borderId="0" xfId="0" applyNumberFormat="1" applyFont="1" applyBorder="1" applyAlignment="1">
      <alignment horizontal="right" wrapText="1"/>
    </xf>
    <xf numFmtId="189" fontId="59" fillId="0" borderId="10" xfId="0" applyNumberFormat="1" applyFont="1" applyBorder="1" applyAlignment="1">
      <alignment horizontal="right" wrapText="1"/>
    </xf>
    <xf numFmtId="0" fontId="137" fillId="33" borderId="10" xfId="0" applyFont="1" applyFill="1" applyBorder="1" applyAlignment="1">
      <alignment horizontal="left" vertical="top" wrapText="1"/>
    </xf>
    <xf numFmtId="1" fontId="137" fillId="0" borderId="10" xfId="0" applyNumberFormat="1" applyFont="1" applyBorder="1" applyAlignment="1">
      <alignment horizontal="right" vertical="top" wrapText="1"/>
    </xf>
    <xf numFmtId="0" fontId="0" fillId="33" borderId="10" xfId="0" applyFill="1" applyBorder="1" applyAlignment="1">
      <alignment vertical="top" wrapText="1"/>
    </xf>
    <xf numFmtId="1" fontId="137" fillId="69" borderId="10" xfId="0" applyNumberFormat="1" applyFont="1" applyFill="1" applyBorder="1"/>
    <xf numFmtId="165" fontId="137" fillId="0" borderId="0" xfId="0" applyNumberFormat="1" applyFont="1" applyFill="1" applyBorder="1" applyAlignment="1">
      <alignment horizontal="right" vertical="top" wrapText="1"/>
    </xf>
    <xf numFmtId="165" fontId="137" fillId="0" borderId="0" xfId="0" applyNumberFormat="1" applyFont="1" applyFill="1" applyBorder="1"/>
    <xf numFmtId="3" fontId="162" fillId="72" borderId="10" xfId="0" applyNumberFormat="1" applyFont="1" applyFill="1" applyBorder="1" applyAlignment="1">
      <alignment horizontal="left" vertical="top" wrapText="1"/>
    </xf>
    <xf numFmtId="3" fontId="162" fillId="72" borderId="19" xfId="0" applyNumberFormat="1" applyFont="1" applyFill="1" applyBorder="1" applyAlignment="1">
      <alignment horizontal="left" vertical="top" wrapText="1"/>
    </xf>
    <xf numFmtId="3" fontId="134" fillId="76" borderId="10" xfId="0" applyNumberFormat="1" applyFont="1" applyFill="1" applyBorder="1" applyAlignment="1">
      <alignment horizontal="left" vertical="top" wrapText="1"/>
    </xf>
    <xf numFmtId="3" fontId="125" fillId="74" borderId="10" xfId="0" applyNumberFormat="1" applyFont="1" applyFill="1" applyBorder="1" applyAlignment="1">
      <alignment horizontal="left" vertical="top" wrapText="1"/>
    </xf>
    <xf numFmtId="0" fontId="14" fillId="31" borderId="10" xfId="0" applyFont="1" applyFill="1" applyBorder="1"/>
    <xf numFmtId="0" fontId="134" fillId="72" borderId="10" xfId="0" applyFont="1" applyFill="1" applyBorder="1"/>
    <xf numFmtId="3" fontId="137" fillId="0" borderId="10" xfId="0" applyNumberFormat="1" applyFont="1" applyFill="1" applyBorder="1" applyAlignment="1">
      <alignment wrapText="1"/>
    </xf>
    <xf numFmtId="10" fontId="137" fillId="0" borderId="10" xfId="0" applyNumberFormat="1" applyFont="1" applyFill="1" applyBorder="1" applyAlignment="1">
      <alignment wrapText="1"/>
    </xf>
    <xf numFmtId="168" fontId="137" fillId="0" borderId="10" xfId="0" applyNumberFormat="1" applyFont="1" applyFill="1" applyBorder="1"/>
    <xf numFmtId="1" fontId="137" fillId="0" borderId="10" xfId="0" applyNumberFormat="1" applyFont="1" applyFill="1" applyBorder="1" applyAlignment="1">
      <alignment wrapText="1"/>
    </xf>
    <xf numFmtId="0" fontId="137" fillId="72" borderId="10" xfId="0" applyFont="1" applyFill="1" applyBorder="1"/>
    <xf numFmtId="3" fontId="137" fillId="72" borderId="10" xfId="0" applyNumberFormat="1" applyFont="1" applyFill="1" applyBorder="1" applyAlignment="1">
      <alignment wrapText="1"/>
    </xf>
    <xf numFmtId="0" fontId="59" fillId="72" borderId="10" xfId="0" applyFont="1" applyFill="1" applyBorder="1" applyAlignment="1">
      <alignment vertical="center" wrapText="1"/>
    </xf>
    <xf numFmtId="0" fontId="168" fillId="69" borderId="10" xfId="0" applyFont="1" applyFill="1" applyBorder="1" applyAlignment="1">
      <alignment wrapText="1"/>
    </xf>
    <xf numFmtId="3" fontId="137" fillId="69" borderId="10" xfId="0" applyNumberFormat="1" applyFont="1" applyFill="1" applyBorder="1" applyAlignment="1">
      <alignment wrapText="1"/>
    </xf>
    <xf numFmtId="3" fontId="168" fillId="69" borderId="10" xfId="0" applyNumberFormat="1" applyFont="1" applyFill="1" applyBorder="1" applyAlignment="1">
      <alignment wrapText="1"/>
    </xf>
    <xf numFmtId="168" fontId="168" fillId="69" borderId="10" xfId="0" applyNumberFormat="1" applyFont="1" applyFill="1" applyBorder="1"/>
    <xf numFmtId="168" fontId="168" fillId="69" borderId="10" xfId="0" applyNumberFormat="1" applyFont="1" applyFill="1" applyBorder="1" applyAlignment="1">
      <alignment wrapText="1"/>
    </xf>
    <xf numFmtId="0" fontId="0" fillId="34" borderId="10" xfId="0" applyFill="1" applyBorder="1" applyAlignment="1">
      <alignment wrapText="1"/>
    </xf>
    <xf numFmtId="3" fontId="59" fillId="41" borderId="10" xfId="0" applyNumberFormat="1" applyFont="1" applyFill="1" applyBorder="1" applyAlignment="1">
      <alignment wrapText="1"/>
    </xf>
    <xf numFmtId="3" fontId="59" fillId="0" borderId="0" xfId="0" applyNumberFormat="1" applyFont="1" applyFill="1" applyAlignment="1">
      <alignment horizontal="right" vertical="top" wrapText="1"/>
    </xf>
    <xf numFmtId="3" fontId="65" fillId="0" borderId="0" xfId="68" applyNumberFormat="1" applyFill="1" applyBorder="1" applyAlignment="1" applyProtection="1">
      <alignment wrapText="1"/>
    </xf>
    <xf numFmtId="3" fontId="125" fillId="72" borderId="10" xfId="0" applyNumberFormat="1" applyFont="1" applyFill="1" applyBorder="1" applyAlignment="1">
      <alignment horizontal="left" vertical="top" wrapText="1"/>
    </xf>
    <xf numFmtId="0" fontId="59" fillId="0" borderId="10" xfId="0" applyFont="1" applyBorder="1" applyAlignment="1">
      <alignment wrapText="1"/>
    </xf>
    <xf numFmtId="3" fontId="0" fillId="34" borderId="10" xfId="0" applyNumberFormat="1" applyFill="1" applyBorder="1" applyAlignment="1">
      <alignment wrapText="1"/>
    </xf>
    <xf numFmtId="3" fontId="14" fillId="34" borderId="10" xfId="0" applyNumberFormat="1" applyFont="1" applyFill="1" applyBorder="1" applyAlignment="1">
      <alignment wrapText="1"/>
    </xf>
    <xf numFmtId="0" fontId="14" fillId="34" borderId="10" xfId="0" applyFont="1" applyFill="1" applyBorder="1"/>
    <xf numFmtId="0" fontId="14" fillId="34" borderId="10" xfId="0" applyFont="1" applyFill="1" applyBorder="1" applyAlignment="1">
      <alignment wrapText="1"/>
    </xf>
    <xf numFmtId="3" fontId="0" fillId="0" borderId="10" xfId="0" applyNumberFormat="1" applyFill="1" applyBorder="1" applyAlignment="1">
      <alignment wrapText="1"/>
    </xf>
    <xf numFmtId="10" fontId="0" fillId="0" borderId="10" xfId="0" applyNumberFormat="1" applyFill="1" applyBorder="1" applyAlignment="1">
      <alignment wrapText="1"/>
    </xf>
    <xf numFmtId="2" fontId="0" fillId="0" borderId="10" xfId="0" applyNumberFormat="1" applyFill="1" applyBorder="1" applyAlignment="1">
      <alignment wrapText="1"/>
    </xf>
    <xf numFmtId="0" fontId="16" fillId="41" borderId="10" xfId="0" applyFont="1" applyFill="1" applyBorder="1" applyAlignment="1">
      <alignment wrapText="1"/>
    </xf>
    <xf numFmtId="3" fontId="0" fillId="41" borderId="10" xfId="0" applyNumberFormat="1" applyFill="1" applyBorder="1" applyAlignment="1">
      <alignment wrapText="1"/>
    </xf>
    <xf numFmtId="3" fontId="16" fillId="41" borderId="10" xfId="0" applyNumberFormat="1" applyFont="1" applyFill="1" applyBorder="1" applyAlignment="1">
      <alignment wrapText="1"/>
    </xf>
    <xf numFmtId="1" fontId="16" fillId="41" borderId="10" xfId="0" applyNumberFormat="1" applyFont="1" applyFill="1" applyBorder="1" applyAlignment="1">
      <alignment wrapText="1"/>
    </xf>
    <xf numFmtId="0" fontId="0" fillId="41" borderId="10" xfId="0" applyFill="1" applyBorder="1"/>
    <xf numFmtId="166" fontId="0" fillId="0" borderId="10" xfId="0" applyNumberFormat="1" applyFill="1" applyBorder="1"/>
    <xf numFmtId="0" fontId="59" fillId="34" borderId="10" xfId="0" applyFont="1" applyFill="1" applyBorder="1" applyAlignment="1">
      <alignment vertical="center" wrapText="1"/>
    </xf>
    <xf numFmtId="3" fontId="14" fillId="0" borderId="10" xfId="0" applyNumberFormat="1" applyFont="1" applyFill="1" applyBorder="1" applyAlignment="1">
      <alignment wrapText="1"/>
    </xf>
    <xf numFmtId="3" fontId="46" fillId="41" borderId="10" xfId="0" applyNumberFormat="1" applyFont="1" applyFill="1" applyBorder="1" applyAlignment="1">
      <alignment wrapText="1"/>
    </xf>
    <xf numFmtId="166" fontId="16" fillId="41" borderId="10" xfId="0" applyNumberFormat="1" applyFont="1" applyFill="1" applyBorder="1"/>
    <xf numFmtId="2" fontId="16" fillId="41" borderId="10" xfId="0" applyNumberFormat="1" applyFont="1" applyFill="1" applyBorder="1" applyAlignment="1">
      <alignment wrapText="1"/>
    </xf>
    <xf numFmtId="0" fontId="14" fillId="41" borderId="10" xfId="0" applyFont="1" applyFill="1" applyBorder="1"/>
    <xf numFmtId="2" fontId="14" fillId="41" borderId="10" xfId="0" applyNumberFormat="1" applyFont="1" applyFill="1" applyBorder="1"/>
    <xf numFmtId="3" fontId="162" fillId="0" borderId="75" xfId="0" applyNumberFormat="1" applyFont="1" applyFill="1" applyBorder="1" applyAlignment="1">
      <alignment wrapText="1"/>
    </xf>
    <xf numFmtId="0" fontId="0" fillId="0" borderId="35" xfId="0" applyFill="1" applyBorder="1" applyAlignment="1">
      <alignment wrapText="1"/>
    </xf>
    <xf numFmtId="3" fontId="46" fillId="0" borderId="0" xfId="0" applyNumberFormat="1" applyFont="1" applyFill="1" applyBorder="1" applyAlignment="1">
      <alignment wrapText="1"/>
    </xf>
    <xf numFmtId="2" fontId="16" fillId="0" borderId="0" xfId="0" applyNumberFormat="1" applyFont="1" applyFill="1" applyBorder="1" applyAlignment="1">
      <alignment wrapText="1"/>
    </xf>
    <xf numFmtId="2" fontId="14" fillId="0" borderId="0" xfId="0" applyNumberFormat="1" applyFont="1" applyFill="1" applyBorder="1"/>
    <xf numFmtId="0" fontId="59" fillId="0" borderId="10" xfId="0" applyFont="1" applyFill="1" applyBorder="1" applyAlignment="1">
      <alignment vertical="center" wrapText="1"/>
    </xf>
    <xf numFmtId="167" fontId="0" fillId="0" borderId="10" xfId="0" applyNumberFormat="1" applyFill="1" applyBorder="1" applyAlignment="1">
      <alignment wrapText="1"/>
    </xf>
    <xf numFmtId="164" fontId="59" fillId="0" borderId="10" xfId="0" applyNumberFormat="1" applyFont="1" applyFill="1" applyBorder="1" applyAlignment="1">
      <alignment vertical="center" wrapText="1"/>
    </xf>
    <xf numFmtId="1" fontId="59" fillId="0" borderId="10" xfId="0" applyNumberFormat="1" applyFont="1" applyFill="1" applyBorder="1" applyAlignment="1">
      <alignment vertical="center" wrapText="1"/>
    </xf>
    <xf numFmtId="4" fontId="0" fillId="0" borderId="10" xfId="0" applyNumberFormat="1" applyBorder="1"/>
    <xf numFmtId="0" fontId="172" fillId="31" borderId="10" xfId="0" applyFont="1" applyFill="1" applyBorder="1"/>
    <xf numFmtId="0" fontId="55" fillId="34" borderId="10" xfId="0" applyFont="1" applyFill="1" applyBorder="1" applyAlignment="1">
      <alignment wrapText="1"/>
    </xf>
    <xf numFmtId="0" fontId="59" fillId="34" borderId="10" xfId="0" applyNumberFormat="1" applyFont="1" applyFill="1" applyBorder="1" applyAlignment="1">
      <alignment wrapText="1"/>
    </xf>
    <xf numFmtId="0" fontId="160" fillId="72" borderId="10" xfId="0" applyFont="1" applyFill="1" applyBorder="1"/>
    <xf numFmtId="0" fontId="125" fillId="72" borderId="10" xfId="0" applyFont="1" applyFill="1" applyBorder="1"/>
    <xf numFmtId="3" fontId="0" fillId="41" borderId="10" xfId="0" applyNumberFormat="1" applyFill="1" applyBorder="1"/>
    <xf numFmtId="0" fontId="2" fillId="0" borderId="10" xfId="343" applyFont="1" applyBorder="1"/>
    <xf numFmtId="0" fontId="2" fillId="72" borderId="0" xfId="343" applyFont="1" applyFill="1"/>
    <xf numFmtId="0" fontId="2" fillId="72" borderId="0" xfId="343" applyFont="1" applyFill="1" applyBorder="1"/>
    <xf numFmtId="0" fontId="5" fillId="77" borderId="10" xfId="343" applyFont="1" applyFill="1" applyBorder="1"/>
    <xf numFmtId="0" fontId="2" fillId="77" borderId="10" xfId="343" applyFont="1" applyFill="1" applyBorder="1"/>
    <xf numFmtId="1" fontId="5" fillId="0" borderId="0" xfId="343" applyNumberFormat="1" applyFont="1" applyBorder="1"/>
    <xf numFmtId="0" fontId="5" fillId="0" borderId="0" xfId="343" applyFont="1" applyFill="1" applyBorder="1"/>
    <xf numFmtId="0" fontId="162" fillId="72" borderId="0" xfId="0" applyFont="1" applyFill="1" applyAlignment="1">
      <alignment horizontal="left"/>
    </xf>
    <xf numFmtId="0" fontId="54" fillId="0" borderId="10" xfId="0" applyFont="1" applyBorder="1" applyAlignment="1">
      <alignment horizontal="left"/>
    </xf>
    <xf numFmtId="0" fontId="130" fillId="72" borderId="0" xfId="0" applyFont="1" applyFill="1"/>
    <xf numFmtId="0" fontId="16" fillId="41" borderId="19" xfId="0" applyFont="1" applyFill="1" applyBorder="1" applyAlignment="1">
      <alignment wrapText="1"/>
    </xf>
    <xf numFmtId="3" fontId="46" fillId="41" borderId="19" xfId="0" applyNumberFormat="1" applyFont="1" applyFill="1" applyBorder="1" applyAlignment="1">
      <alignment wrapText="1"/>
    </xf>
    <xf numFmtId="3" fontId="16" fillId="41" borderId="19" xfId="0" applyNumberFormat="1" applyFont="1" applyFill="1" applyBorder="1" applyAlignment="1">
      <alignment wrapText="1"/>
    </xf>
    <xf numFmtId="0" fontId="14" fillId="0" borderId="0" xfId="0" applyFont="1" applyFill="1"/>
    <xf numFmtId="1" fontId="0" fillId="0" borderId="10" xfId="0" applyNumberFormat="1" applyFill="1" applyBorder="1" applyAlignment="1">
      <alignment wrapText="1"/>
    </xf>
    <xf numFmtId="168" fontId="0" fillId="0" borderId="10" xfId="0" applyNumberFormat="1" applyFill="1" applyBorder="1"/>
    <xf numFmtId="0" fontId="176" fillId="0" borderId="0" xfId="0" applyFont="1" applyAlignment="1">
      <alignment vertical="center" wrapText="1"/>
    </xf>
    <xf numFmtId="0" fontId="0" fillId="0" borderId="0" xfId="0" applyAlignment="1">
      <alignment horizontal="left" vertical="center" wrapText="1" indent="1"/>
    </xf>
    <xf numFmtId="168" fontId="16" fillId="41" borderId="19" xfId="0" applyNumberFormat="1" applyFont="1" applyFill="1" applyBorder="1" applyAlignment="1">
      <alignment wrapText="1"/>
    </xf>
    <xf numFmtId="0" fontId="174" fillId="0" borderId="10" xfId="0" applyFont="1" applyBorder="1"/>
    <xf numFmtId="1" fontId="0" fillId="0" borderId="10" xfId="0" applyNumberFormat="1" applyBorder="1" applyAlignment="1">
      <alignment horizontal="right"/>
    </xf>
    <xf numFmtId="0" fontId="175" fillId="0" borderId="10" xfId="0" applyFont="1" applyBorder="1" applyAlignment="1">
      <alignment horizontal="left" vertical="center" wrapText="1" indent="1"/>
    </xf>
    <xf numFmtId="0" fontId="59" fillId="0" borderId="10" xfId="0" applyFont="1" applyBorder="1" applyAlignment="1">
      <alignment wrapText="1"/>
    </xf>
    <xf numFmtId="0" fontId="172" fillId="0" borderId="0" xfId="0" applyFont="1" applyFill="1" applyBorder="1"/>
    <xf numFmtId="0" fontId="159" fillId="0" borderId="0" xfId="0" applyFont="1" applyBorder="1"/>
    <xf numFmtId="165" fontId="59" fillId="0" borderId="10" xfId="0" applyNumberFormat="1" applyFont="1" applyFill="1" applyBorder="1"/>
    <xf numFmtId="165" fontId="59" fillId="41" borderId="10" xfId="0" applyNumberFormat="1" applyFont="1" applyFill="1" applyBorder="1"/>
    <xf numFmtId="2" fontId="59" fillId="41" borderId="10" xfId="0" applyNumberFormat="1" applyFont="1" applyFill="1" applyBorder="1"/>
    <xf numFmtId="0" fontId="59" fillId="34" borderId="31" xfId="0" applyFont="1" applyFill="1" applyBorder="1" applyAlignment="1">
      <alignment wrapText="1"/>
    </xf>
    <xf numFmtId="1" fontId="59" fillId="0" borderId="31" xfId="0" applyNumberFormat="1" applyFont="1" applyFill="1" applyBorder="1"/>
    <xf numFmtId="165" fontId="59" fillId="0" borderId="0" xfId="0" applyNumberFormat="1" applyFont="1" applyFill="1" applyBorder="1"/>
    <xf numFmtId="2" fontId="59" fillId="0" borderId="0" xfId="0" applyNumberFormat="1" applyFont="1" applyFill="1" applyBorder="1"/>
    <xf numFmtId="0" fontId="59" fillId="72" borderId="10" xfId="0" applyFont="1" applyFill="1" applyBorder="1"/>
    <xf numFmtId="190" fontId="59" fillId="0" borderId="10" xfId="0" applyNumberFormat="1" applyFont="1" applyFill="1" applyBorder="1" applyAlignment="1">
      <alignment horizontal="right" vertical="top" wrapText="1"/>
    </xf>
    <xf numFmtId="3" fontId="59" fillId="0" borderId="0" xfId="0" applyNumberFormat="1" applyFont="1" applyBorder="1" applyAlignment="1">
      <alignment horizontal="right" vertical="top" wrapText="1"/>
    </xf>
    <xf numFmtId="3" fontId="125" fillId="0" borderId="0" xfId="0" applyNumberFormat="1" applyFont="1" applyAlignment="1">
      <alignment horizontal="right" vertical="top" wrapText="1"/>
    </xf>
    <xf numFmtId="3" fontId="125" fillId="0" borderId="0" xfId="0" applyNumberFormat="1" applyFont="1" applyFill="1" applyBorder="1" applyAlignment="1">
      <alignment horizontal="right" vertical="top" wrapText="1"/>
    </xf>
    <xf numFmtId="0" fontId="59" fillId="0" borderId="34" xfId="0" applyFont="1" applyFill="1" applyBorder="1" applyAlignment="1">
      <alignment horizontal="right" vertical="top" wrapText="1"/>
    </xf>
    <xf numFmtId="167" fontId="59" fillId="0" borderId="0" xfId="0" applyNumberFormat="1" applyFont="1" applyFill="1" applyBorder="1" applyAlignment="1">
      <alignment horizontal="right" vertical="top" wrapText="1"/>
    </xf>
    <xf numFmtId="0" fontId="17" fillId="0" borderId="0" xfId="0" applyFont="1" applyFill="1" applyBorder="1" applyAlignment="1">
      <alignment wrapText="1"/>
    </xf>
    <xf numFmtId="165" fontId="16" fillId="0" borderId="0" xfId="0" applyNumberFormat="1" applyFont="1" applyFill="1" applyBorder="1" applyAlignment="1">
      <alignment wrapText="1"/>
    </xf>
    <xf numFmtId="165" fontId="14" fillId="0" borderId="0" xfId="0" applyNumberFormat="1" applyFont="1" applyFill="1" applyBorder="1" applyAlignment="1">
      <alignment wrapText="1"/>
    </xf>
    <xf numFmtId="0" fontId="14" fillId="34" borderId="10" xfId="0" applyFont="1" applyFill="1" applyBorder="1" applyAlignment="1">
      <alignment horizontal="right" wrapText="1"/>
    </xf>
    <xf numFmtId="3" fontId="14" fillId="34" borderId="10" xfId="0" applyNumberFormat="1" applyFont="1" applyFill="1" applyBorder="1" applyAlignment="1">
      <alignment horizontal="right" wrapText="1"/>
    </xf>
    <xf numFmtId="201" fontId="0" fillId="0" borderId="10" xfId="0" applyNumberFormat="1" applyFill="1" applyBorder="1" applyAlignment="1">
      <alignment horizontal="right" wrapText="1"/>
    </xf>
    <xf numFmtId="165" fontId="0" fillId="0" borderId="10" xfId="0" applyNumberFormat="1" applyFill="1" applyBorder="1" applyAlignment="1">
      <alignment horizontal="right"/>
    </xf>
    <xf numFmtId="0" fontId="0" fillId="0" borderId="10" xfId="0" applyFill="1" applyBorder="1" applyAlignment="1">
      <alignment horizontal="right"/>
    </xf>
    <xf numFmtId="1" fontId="16" fillId="41" borderId="10" xfId="0" applyNumberFormat="1" applyFont="1" applyFill="1" applyBorder="1" applyAlignment="1">
      <alignment horizontal="right" wrapText="1"/>
    </xf>
    <xf numFmtId="0" fontId="0" fillId="41" borderId="10" xfId="0" applyFill="1" applyBorder="1" applyAlignment="1">
      <alignment horizontal="right"/>
    </xf>
    <xf numFmtId="0" fontId="59" fillId="0" borderId="0" xfId="0" applyFont="1" applyBorder="1" applyAlignment="1">
      <alignment horizontal="right" vertical="center" wrapText="1"/>
    </xf>
    <xf numFmtId="1" fontId="14" fillId="0" borderId="0" xfId="0" applyNumberFormat="1" applyFont="1" applyBorder="1" applyAlignment="1">
      <alignment horizontal="right" vertical="center"/>
    </xf>
    <xf numFmtId="2" fontId="14" fillId="0" borderId="0" xfId="0" applyNumberFormat="1" applyFont="1" applyBorder="1" applyAlignment="1">
      <alignment horizontal="right" vertical="center"/>
    </xf>
    <xf numFmtId="0" fontId="59" fillId="41" borderId="10" xfId="0" applyFont="1" applyFill="1" applyBorder="1" applyAlignment="1">
      <alignment horizontal="left" vertical="top" wrapText="1"/>
    </xf>
    <xf numFmtId="0" fontId="59" fillId="41" borderId="10" xfId="0" applyFont="1" applyFill="1" applyBorder="1" applyAlignment="1">
      <alignment wrapText="1"/>
    </xf>
    <xf numFmtId="0" fontId="59" fillId="33" borderId="10" xfId="0" applyFont="1" applyFill="1" applyBorder="1" applyAlignment="1">
      <alignment horizontal="center" vertical="top" wrapText="1"/>
    </xf>
    <xf numFmtId="3" fontId="59" fillId="0" borderId="0" xfId="0" applyNumberFormat="1" applyFont="1" applyFill="1" applyBorder="1" applyAlignment="1">
      <alignment wrapText="1"/>
    </xf>
    <xf numFmtId="0" fontId="137" fillId="0" borderId="10" xfId="0" applyFont="1" applyBorder="1" applyAlignment="1">
      <alignment wrapText="1"/>
    </xf>
    <xf numFmtId="0" fontId="14" fillId="0" borderId="0" xfId="0" applyFont="1" applyFill="1" applyBorder="1" applyAlignment="1">
      <alignment wrapText="1"/>
    </xf>
    <xf numFmtId="167" fontId="59" fillId="0" borderId="0" xfId="0" applyNumberFormat="1" applyFont="1" applyFill="1" applyBorder="1" applyAlignment="1">
      <alignment horizontal="left" vertical="top" wrapText="1"/>
    </xf>
    <xf numFmtId="4" fontId="59" fillId="0" borderId="0" xfId="0" applyNumberFormat="1" applyFont="1" applyFill="1" applyBorder="1" applyAlignment="1">
      <alignment horizontal="left" wrapText="1"/>
    </xf>
    <xf numFmtId="174" fontId="59" fillId="0" borderId="31" xfId="0" applyNumberFormat="1" applyFont="1" applyFill="1" applyBorder="1" applyAlignment="1">
      <alignment horizontal="right" wrapText="1"/>
    </xf>
    <xf numFmtId="3" fontId="125" fillId="34" borderId="31" xfId="0" applyNumberFormat="1" applyFont="1" applyFill="1" applyBorder="1" applyAlignment="1">
      <alignment horizontal="right" wrapText="1"/>
    </xf>
    <xf numFmtId="0" fontId="59" fillId="78" borderId="0" xfId="0" applyNumberFormat="1" applyFont="1" applyFill="1" applyBorder="1" applyAlignment="1">
      <alignment horizontal="right" vertical="top" wrapText="1"/>
    </xf>
    <xf numFmtId="0" fontId="168" fillId="0" borderId="0" xfId="0" applyFont="1" applyFill="1" applyBorder="1"/>
    <xf numFmtId="0" fontId="137" fillId="79" borderId="10" xfId="0" applyFont="1" applyFill="1" applyBorder="1" applyAlignment="1">
      <alignment wrapText="1"/>
    </xf>
    <xf numFmtId="0" fontId="137" fillId="79" borderId="10" xfId="0" applyFont="1" applyFill="1" applyBorder="1" applyAlignment="1">
      <alignment horizontal="center"/>
    </xf>
    <xf numFmtId="1" fontId="137" fillId="79" borderId="10" xfId="0" applyNumberFormat="1" applyFont="1" applyFill="1" applyBorder="1" applyAlignment="1">
      <alignment horizontal="center"/>
    </xf>
    <xf numFmtId="0" fontId="137" fillId="79" borderId="10" xfId="0" applyFont="1" applyFill="1" applyBorder="1"/>
    <xf numFmtId="0" fontId="159" fillId="67" borderId="10" xfId="0" applyFont="1" applyFill="1" applyBorder="1"/>
    <xf numFmtId="168" fontId="137" fillId="0" borderId="0" xfId="0" applyNumberFormat="1" applyFont="1" applyFill="1" applyBorder="1"/>
    <xf numFmtId="0" fontId="133" fillId="68" borderId="10" xfId="0" applyFont="1" applyFill="1" applyBorder="1"/>
    <xf numFmtId="0" fontId="59" fillId="76" borderId="10" xfId="0" applyFont="1" applyFill="1" applyBorder="1" applyAlignment="1">
      <alignment horizontal="left" vertical="top"/>
    </xf>
    <xf numFmtId="0" fontId="137" fillId="76" borderId="10" xfId="0" applyFont="1" applyFill="1" applyBorder="1"/>
    <xf numFmtId="2" fontId="59" fillId="0" borderId="10" xfId="0" applyNumberFormat="1" applyFont="1" applyFill="1" applyBorder="1" applyAlignment="1">
      <alignment vertical="top" wrapText="1"/>
    </xf>
    <xf numFmtId="2" fontId="59" fillId="0" borderId="10" xfId="0" applyNumberFormat="1" applyFont="1" applyFill="1" applyBorder="1" applyAlignment="1">
      <alignment vertical="top"/>
    </xf>
    <xf numFmtId="2" fontId="137" fillId="0" borderId="10" xfId="0" applyNumberFormat="1" applyFont="1" applyFill="1" applyBorder="1" applyAlignment="1">
      <alignment vertical="top"/>
    </xf>
    <xf numFmtId="0" fontId="137" fillId="0" borderId="0" xfId="0" applyFont="1" applyAlignment="1">
      <alignment horizontal="left" vertical="top"/>
    </xf>
    <xf numFmtId="0" fontId="168" fillId="38" borderId="10" xfId="0" applyFont="1" applyFill="1" applyBorder="1" applyAlignment="1">
      <alignment horizontal="left" vertical="top" wrapText="1"/>
    </xf>
    <xf numFmtId="0" fontId="137" fillId="0" borderId="20" xfId="0" applyFont="1" applyBorder="1" applyAlignment="1"/>
    <xf numFmtId="14" fontId="137" fillId="0" borderId="10" xfId="0" applyNumberFormat="1" applyFont="1" applyBorder="1"/>
    <xf numFmtId="0" fontId="163" fillId="0" borderId="0" xfId="0" applyFont="1" applyFill="1" applyBorder="1" applyAlignment="1">
      <alignment wrapText="1"/>
    </xf>
    <xf numFmtId="1" fontId="163" fillId="0" borderId="0" xfId="0" applyNumberFormat="1" applyFont="1" applyFill="1" applyBorder="1"/>
    <xf numFmtId="168" fontId="163" fillId="0" borderId="0" xfId="0" applyNumberFormat="1" applyFont="1" applyFill="1" applyBorder="1"/>
    <xf numFmtId="2" fontId="137" fillId="0" borderId="0" xfId="0" applyNumberFormat="1" applyFont="1" applyFill="1" applyBorder="1"/>
    <xf numFmtId="14" fontId="137" fillId="0" borderId="10" xfId="0" applyNumberFormat="1" applyFont="1" applyFill="1" applyBorder="1"/>
    <xf numFmtId="17" fontId="137" fillId="0" borderId="10" xfId="0" applyNumberFormat="1" applyFont="1" applyBorder="1"/>
    <xf numFmtId="0" fontId="59" fillId="46" borderId="83" xfId="0" applyFont="1" applyFill="1" applyBorder="1" applyAlignment="1">
      <alignment vertical="center" wrapText="1"/>
    </xf>
    <xf numFmtId="0" fontId="0" fillId="46" borderId="82" xfId="0" applyFill="1" applyBorder="1" applyAlignment="1">
      <alignment vertical="top" wrapText="1"/>
    </xf>
    <xf numFmtId="0" fontId="59" fillId="46" borderId="82" xfId="0" applyFont="1" applyFill="1" applyBorder="1" applyAlignment="1">
      <alignment vertical="center" wrapText="1"/>
    </xf>
    <xf numFmtId="0" fontId="59" fillId="0" borderId="82" xfId="0" applyFont="1" applyBorder="1" applyAlignment="1">
      <alignment vertical="center" wrapText="1"/>
    </xf>
    <xf numFmtId="0" fontId="59" fillId="0" borderId="82" xfId="0" applyFont="1" applyBorder="1" applyAlignment="1">
      <alignment horizontal="right" vertical="center" wrapText="1"/>
    </xf>
    <xf numFmtId="0" fontId="125" fillId="41" borderId="82" xfId="0" applyFont="1" applyFill="1" applyBorder="1" applyAlignment="1">
      <alignment vertical="center" wrapText="1"/>
    </xf>
    <xf numFmtId="0" fontId="125" fillId="41" borderId="82" xfId="0" applyFont="1" applyFill="1" applyBorder="1" applyAlignment="1">
      <alignment horizontal="right" vertical="center" wrapText="1"/>
    </xf>
    <xf numFmtId="0" fontId="59" fillId="0" borderId="0" xfId="0" applyFont="1" applyBorder="1" applyAlignment="1">
      <alignment horizontal="left"/>
    </xf>
    <xf numFmtId="164" fontId="59" fillId="0" borderId="0" xfId="0" applyNumberFormat="1" applyFont="1" applyBorder="1"/>
    <xf numFmtId="166" fontId="0" fillId="0" borderId="0" xfId="0" applyNumberFormat="1" applyFill="1" applyBorder="1"/>
    <xf numFmtId="165" fontId="0" fillId="0" borderId="0" xfId="0" applyNumberFormat="1" applyFill="1" applyBorder="1"/>
    <xf numFmtId="165" fontId="17" fillId="0" borderId="0" xfId="0" applyNumberFormat="1" applyFont="1" applyFill="1" applyBorder="1" applyAlignment="1">
      <alignment wrapText="1"/>
    </xf>
    <xf numFmtId="165" fontId="0" fillId="0" borderId="0" xfId="0" applyNumberFormat="1" applyFill="1" applyBorder="1" applyAlignment="1">
      <alignment wrapText="1"/>
    </xf>
    <xf numFmtId="0" fontId="181" fillId="31" borderId="10" xfId="343" applyFont="1" applyFill="1" applyBorder="1"/>
    <xf numFmtId="0" fontId="129" fillId="31" borderId="10" xfId="0" applyFont="1" applyFill="1" applyBorder="1"/>
    <xf numFmtId="3" fontId="59" fillId="0" borderId="10" xfId="0" applyNumberFormat="1" applyFont="1" applyBorder="1"/>
    <xf numFmtId="0" fontId="59" fillId="0" borderId="10" xfId="0" applyFont="1" applyBorder="1" applyAlignment="1">
      <alignment wrapText="1"/>
    </xf>
    <xf numFmtId="0" fontId="59" fillId="0" borderId="80" xfId="0" applyFont="1" applyBorder="1" applyAlignment="1">
      <alignment vertical="center" wrapText="1"/>
    </xf>
    <xf numFmtId="0" fontId="59" fillId="0" borderId="82" xfId="0" applyFont="1" applyBorder="1" applyAlignment="1">
      <alignment vertical="center" wrapText="1"/>
    </xf>
    <xf numFmtId="3" fontId="59" fillId="0" borderId="0" xfId="0" applyNumberFormat="1" applyFont="1" applyFill="1" applyBorder="1" applyAlignment="1">
      <alignment wrapText="1"/>
    </xf>
    <xf numFmtId="0" fontId="14" fillId="0" borderId="0" xfId="0" applyFont="1" applyFill="1" applyBorder="1" applyAlignment="1">
      <alignment wrapText="1"/>
    </xf>
    <xf numFmtId="0" fontId="0" fillId="0" borderId="0" xfId="0" applyAlignment="1">
      <alignment wrapText="1"/>
    </xf>
    <xf numFmtId="0" fontId="59" fillId="0" borderId="10" xfId="0" applyFont="1" applyBorder="1" applyAlignment="1">
      <alignment wrapText="1"/>
    </xf>
    <xf numFmtId="0" fontId="42" fillId="72" borderId="10" xfId="0" applyFont="1" applyFill="1" applyBorder="1" applyAlignment="1"/>
    <xf numFmtId="0" fontId="0" fillId="0" borderId="10" xfId="0" applyBorder="1" applyAlignment="1">
      <alignment vertical="top"/>
    </xf>
    <xf numFmtId="0" fontId="14" fillId="0" borderId="0" xfId="0" applyFont="1" applyFill="1" applyBorder="1" applyAlignment="1">
      <alignment wrapText="1"/>
    </xf>
    <xf numFmtId="0" fontId="59" fillId="0" borderId="10" xfId="0" applyNumberFormat="1" applyFont="1" applyFill="1" applyBorder="1" applyAlignment="1">
      <alignment horizontal="left" vertical="top" wrapText="1"/>
    </xf>
    <xf numFmtId="0" fontId="59" fillId="0" borderId="0" xfId="0" applyNumberFormat="1" applyFont="1" applyFill="1" applyBorder="1" applyAlignment="1">
      <alignment horizontal="left" vertical="top" wrapText="1"/>
    </xf>
    <xf numFmtId="0" fontId="59" fillId="41" borderId="10" xfId="0" applyNumberFormat="1" applyFont="1" applyFill="1" applyBorder="1" applyAlignment="1">
      <alignment horizontal="left" vertical="top" wrapText="1"/>
    </xf>
    <xf numFmtId="1" fontId="59" fillId="0" borderId="0" xfId="0" applyNumberFormat="1" applyFont="1" applyBorder="1" applyAlignment="1">
      <alignment horizontal="left" vertical="top"/>
    </xf>
    <xf numFmtId="0" fontId="59" fillId="0" borderId="0" xfId="0" applyFont="1" applyBorder="1" applyAlignment="1">
      <alignment horizontal="left" vertical="top" wrapText="1"/>
    </xf>
    <xf numFmtId="4" fontId="59" fillId="0" borderId="10" xfId="0" applyNumberFormat="1" applyFont="1" applyFill="1" applyBorder="1" applyAlignment="1">
      <alignment horizontal="left" vertical="top" wrapText="1"/>
    </xf>
    <xf numFmtId="171" fontId="59" fillId="0" borderId="10" xfId="0" applyNumberFormat="1" applyFont="1" applyFill="1" applyBorder="1" applyAlignment="1">
      <alignment horizontal="left" vertical="top" wrapText="1"/>
    </xf>
    <xf numFmtId="167" fontId="59" fillId="0" borderId="10" xfId="0" applyNumberFormat="1" applyFont="1" applyFill="1" applyBorder="1" applyAlignment="1">
      <alignment horizontal="left" vertical="top" wrapText="1"/>
    </xf>
    <xf numFmtId="4" fontId="59" fillId="0" borderId="0" xfId="0" applyNumberFormat="1" applyFont="1" applyFill="1" applyAlignment="1">
      <alignment horizontal="left" vertical="top" wrapText="1"/>
    </xf>
    <xf numFmtId="171" fontId="59" fillId="69" borderId="10" xfId="0" applyNumberFormat="1" applyFont="1" applyFill="1" applyBorder="1" applyAlignment="1">
      <alignment horizontal="left" vertical="top" wrapText="1"/>
    </xf>
    <xf numFmtId="1" fontId="59" fillId="0" borderId="10" xfId="0" applyNumberFormat="1" applyFont="1" applyFill="1" applyBorder="1" applyAlignment="1">
      <alignment horizontal="left" vertical="top"/>
    </xf>
    <xf numFmtId="1" fontId="124" fillId="0" borderId="10" xfId="0" applyNumberFormat="1" applyFont="1" applyFill="1" applyBorder="1" applyAlignment="1">
      <alignment horizontal="left" vertical="top"/>
    </xf>
    <xf numFmtId="168" fontId="59" fillId="0" borderId="10" xfId="0" applyNumberFormat="1" applyFont="1" applyBorder="1" applyAlignment="1">
      <alignment horizontal="left" vertical="top" wrapText="1"/>
    </xf>
    <xf numFmtId="168" fontId="59" fillId="0" borderId="10" xfId="0" applyNumberFormat="1" applyFont="1" applyFill="1" applyBorder="1" applyAlignment="1">
      <alignment horizontal="left" vertical="top" wrapText="1"/>
    </xf>
    <xf numFmtId="168" fontId="59" fillId="69" borderId="10" xfId="0" applyNumberFormat="1" applyFont="1" applyFill="1" applyBorder="1" applyAlignment="1">
      <alignment horizontal="left" vertical="top" wrapText="1"/>
    </xf>
    <xf numFmtId="168" fontId="125" fillId="74" borderId="10" xfId="0" applyNumberFormat="1" applyFont="1" applyFill="1" applyBorder="1" applyAlignment="1">
      <alignment horizontal="left" vertical="top" wrapText="1"/>
    </xf>
    <xf numFmtId="168" fontId="125" fillId="0" borderId="0" xfId="0" applyNumberFormat="1" applyFont="1" applyFill="1" applyBorder="1" applyAlignment="1">
      <alignment horizontal="left" vertical="top" wrapText="1"/>
    </xf>
    <xf numFmtId="1" fontId="59" fillId="0" borderId="10" xfId="0" applyNumberFormat="1" applyFont="1" applyFill="1" applyBorder="1" applyAlignment="1">
      <alignment horizontal="left" vertical="top" wrapText="1"/>
    </xf>
    <xf numFmtId="0" fontId="59" fillId="0" borderId="0" xfId="0" applyNumberFormat="1" applyFont="1" applyBorder="1" applyAlignment="1">
      <alignment horizontal="left" vertical="top" wrapText="1"/>
    </xf>
    <xf numFmtId="0" fontId="137" fillId="72" borderId="10" xfId="0" applyFont="1" applyFill="1" applyBorder="1" applyAlignment="1">
      <alignment horizontal="center"/>
    </xf>
    <xf numFmtId="1" fontId="137" fillId="72" borderId="10" xfId="0" applyNumberFormat="1" applyFont="1" applyFill="1" applyBorder="1" applyAlignment="1">
      <alignment horizontal="center"/>
    </xf>
    <xf numFmtId="0" fontId="56" fillId="34" borderId="10" xfId="343" applyFont="1" applyFill="1" applyBorder="1"/>
    <xf numFmtId="0" fontId="56" fillId="69" borderId="10" xfId="343" applyFont="1" applyFill="1" applyBorder="1" applyAlignment="1">
      <alignment horizontal="left"/>
    </xf>
    <xf numFmtId="0" fontId="56" fillId="69" borderId="10" xfId="343" applyFont="1" applyFill="1" applyBorder="1"/>
    <xf numFmtId="0" fontId="58" fillId="0" borderId="0" xfId="0" applyFont="1"/>
    <xf numFmtId="0" fontId="58" fillId="31" borderId="0" xfId="0" applyFont="1" applyFill="1" applyAlignment="1">
      <alignment vertical="top"/>
    </xf>
    <xf numFmtId="0" fontId="0" fillId="41" borderId="10" xfId="0" applyFont="1" applyFill="1" applyBorder="1"/>
    <xf numFmtId="0" fontId="0" fillId="33" borderId="10" xfId="0" applyFill="1" applyBorder="1"/>
    <xf numFmtId="0" fontId="134" fillId="72" borderId="0" xfId="0" applyFont="1" applyFill="1"/>
    <xf numFmtId="1" fontId="59" fillId="41" borderId="10" xfId="0" applyNumberFormat="1" applyFont="1" applyFill="1" applyBorder="1" applyAlignment="1">
      <alignment wrapText="1"/>
    </xf>
    <xf numFmtId="0" fontId="125" fillId="34" borderId="10" xfId="0" applyFont="1" applyFill="1" applyBorder="1" applyAlignment="1">
      <alignment wrapText="1"/>
    </xf>
    <xf numFmtId="0" fontId="59" fillId="34" borderId="10" xfId="0" applyFont="1" applyFill="1" applyBorder="1" applyAlignment="1">
      <alignment horizontal="left" vertical="top"/>
    </xf>
    <xf numFmtId="0" fontId="1" fillId="34" borderId="10" xfId="343" applyFont="1" applyFill="1" applyBorder="1"/>
    <xf numFmtId="0" fontId="1" fillId="0" borderId="10" xfId="343" applyFont="1" applyBorder="1"/>
    <xf numFmtId="0" fontId="184" fillId="0" borderId="0" xfId="343" applyFont="1" applyFill="1" applyBorder="1"/>
    <xf numFmtId="2" fontId="184" fillId="0" borderId="0" xfId="343" applyNumberFormat="1" applyFont="1" applyFill="1" applyBorder="1"/>
    <xf numFmtId="0" fontId="54" fillId="0" borderId="10" xfId="0" applyFont="1" applyBorder="1"/>
    <xf numFmtId="0" fontId="162" fillId="31" borderId="10" xfId="0" applyFont="1" applyFill="1" applyBorder="1"/>
    <xf numFmtId="0" fontId="134" fillId="31" borderId="10" xfId="0" applyFont="1" applyFill="1" applyBorder="1"/>
    <xf numFmtId="0" fontId="137" fillId="76" borderId="0" xfId="0" applyFont="1" applyFill="1" applyBorder="1"/>
    <xf numFmtId="2" fontId="137" fillId="0" borderId="0" xfId="0" applyNumberFormat="1" applyFont="1" applyFill="1" applyBorder="1" applyAlignment="1">
      <alignment vertical="top"/>
    </xf>
    <xf numFmtId="0" fontId="0" fillId="40" borderId="0" xfId="0" applyFill="1" applyBorder="1" applyAlignment="1"/>
    <xf numFmtId="0" fontId="137" fillId="0" borderId="10" xfId="0" applyFont="1" applyFill="1" applyBorder="1" applyAlignment="1">
      <alignment horizontal="left" vertical="top" wrapText="1"/>
    </xf>
    <xf numFmtId="0" fontId="59" fillId="72" borderId="0" xfId="0" applyFont="1" applyFill="1" applyBorder="1" applyAlignment="1">
      <alignment vertical="center" wrapText="1"/>
    </xf>
    <xf numFmtId="168" fontId="168" fillId="69" borderId="0" xfId="0" applyNumberFormat="1" applyFont="1" applyFill="1" applyBorder="1" applyAlignment="1">
      <alignment wrapText="1"/>
    </xf>
    <xf numFmtId="0" fontId="137" fillId="40" borderId="0" xfId="0" applyFont="1" applyFill="1" applyBorder="1" applyAlignment="1"/>
    <xf numFmtId="0" fontId="168" fillId="41" borderId="31" xfId="0" applyFont="1" applyFill="1" applyBorder="1" applyAlignment="1">
      <alignment wrapText="1"/>
    </xf>
    <xf numFmtId="0" fontId="137" fillId="82" borderId="10" xfId="0" applyFont="1" applyFill="1" applyBorder="1" applyAlignment="1">
      <alignment horizontal="center"/>
    </xf>
    <xf numFmtId="0" fontId="25" fillId="38" borderId="10" xfId="0" applyFont="1" applyFill="1" applyBorder="1"/>
    <xf numFmtId="0" fontId="136" fillId="0" borderId="10" xfId="0" applyFont="1" applyBorder="1"/>
    <xf numFmtId="0" fontId="59" fillId="38" borderId="0" xfId="0" applyFont="1" applyFill="1"/>
    <xf numFmtId="164" fontId="59" fillId="38" borderId="10" xfId="343" applyNumberFormat="1" applyFont="1" applyFill="1" applyBorder="1"/>
    <xf numFmtId="0" fontId="59" fillId="38" borderId="10" xfId="343" applyFont="1" applyFill="1" applyBorder="1"/>
    <xf numFmtId="1" fontId="59" fillId="38" borderId="10" xfId="68" applyNumberFormat="1" applyFont="1" applyFill="1" applyBorder="1" applyAlignment="1" applyProtection="1"/>
    <xf numFmtId="1" fontId="59" fillId="38" borderId="10" xfId="0" applyNumberFormat="1" applyFont="1" applyFill="1" applyBorder="1"/>
    <xf numFmtId="0" fontId="59" fillId="38" borderId="10" xfId="0" applyFont="1" applyFill="1" applyBorder="1" applyAlignment="1">
      <alignment vertical="top"/>
    </xf>
    <xf numFmtId="0" fontId="59" fillId="0" borderId="31" xfId="0" applyFont="1" applyBorder="1" applyAlignment="1">
      <alignment wrapText="1"/>
    </xf>
    <xf numFmtId="0" fontId="59" fillId="38" borderId="10" xfId="0" applyFont="1" applyFill="1" applyBorder="1"/>
    <xf numFmtId="0" fontId="59" fillId="38" borderId="10" xfId="0" applyFont="1" applyFill="1" applyBorder="1" applyAlignment="1">
      <alignment wrapText="1"/>
    </xf>
    <xf numFmtId="0" fontId="1" fillId="38" borderId="10" xfId="343" applyFont="1" applyFill="1" applyBorder="1" applyAlignment="1">
      <alignment wrapText="1"/>
    </xf>
    <xf numFmtId="168" fontId="59" fillId="0" borderId="0" xfId="0" applyNumberFormat="1" applyFont="1" applyFill="1" applyBorder="1" applyAlignment="1">
      <alignment horizontal="left" vertical="top" wrapText="1"/>
    </xf>
    <xf numFmtId="3" fontId="59" fillId="0" borderId="19" xfId="0" applyNumberFormat="1" applyFont="1" applyFill="1" applyBorder="1" applyAlignment="1">
      <alignment horizontal="left" vertical="top" wrapText="1"/>
    </xf>
    <xf numFmtId="171" fontId="59" fillId="0" borderId="33" xfId="0" applyNumberFormat="1" applyFont="1" applyFill="1" applyBorder="1" applyAlignment="1">
      <alignment horizontal="left" vertical="top" wrapText="1"/>
    </xf>
    <xf numFmtId="3" fontId="65" fillId="0" borderId="10" xfId="68" applyNumberFormat="1" applyFill="1" applyBorder="1" applyAlignment="1" applyProtection="1">
      <alignment horizontal="left" vertical="top" wrapText="1"/>
    </xf>
    <xf numFmtId="0" fontId="125" fillId="0" borderId="0" xfId="0" applyNumberFormat="1" applyFont="1" applyAlignment="1">
      <alignment horizontal="right" wrapText="1"/>
    </xf>
    <xf numFmtId="0" fontId="125" fillId="0" borderId="0" xfId="0" applyNumberFormat="1" applyFont="1" applyFill="1" applyBorder="1" applyAlignment="1">
      <alignment horizontal="right" wrapText="1"/>
    </xf>
    <xf numFmtId="0" fontId="59" fillId="0" borderId="19" xfId="40" applyNumberFormat="1" applyFont="1" applyFill="1" applyBorder="1" applyAlignment="1">
      <alignment horizontal="right" wrapText="1"/>
    </xf>
    <xf numFmtId="0" fontId="59" fillId="0" borderId="10" xfId="0" applyNumberFormat="1" applyFont="1" applyFill="1" applyBorder="1" applyAlignment="1">
      <alignment horizontal="right" vertical="top" wrapText="1"/>
    </xf>
    <xf numFmtId="0" fontId="59" fillId="0" borderId="0" xfId="0" applyNumberFormat="1" applyFont="1" applyBorder="1" applyAlignment="1">
      <alignment horizontal="right" wrapText="1"/>
    </xf>
    <xf numFmtId="0" fontId="59" fillId="0" borderId="10" xfId="0" applyNumberFormat="1" applyFont="1" applyBorder="1" applyAlignment="1">
      <alignment horizontal="right" wrapText="1"/>
    </xf>
    <xf numFmtId="0" fontId="59" fillId="0" borderId="0" xfId="0" applyNumberFormat="1" applyFont="1" applyFill="1" applyAlignment="1">
      <alignment horizontal="right" wrapText="1"/>
    </xf>
    <xf numFmtId="0" fontId="59" fillId="34" borderId="10" xfId="0" applyNumberFormat="1" applyFont="1" applyFill="1" applyBorder="1" applyAlignment="1">
      <alignment horizontal="right" vertical="top" wrapText="1"/>
    </xf>
    <xf numFmtId="0" fontId="59" fillId="0" borderId="0" xfId="0" applyNumberFormat="1" applyFont="1" applyFill="1" applyBorder="1" applyAlignment="1">
      <alignment horizontal="right" vertical="center" wrapText="1"/>
    </xf>
    <xf numFmtId="0" fontId="59" fillId="0" borderId="0" xfId="0" applyNumberFormat="1" applyFont="1" applyFill="1" applyBorder="1" applyAlignment="1">
      <alignment horizontal="right" vertical="top" wrapText="1"/>
    </xf>
    <xf numFmtId="0" fontId="59" fillId="0" borderId="0" xfId="0" applyNumberFormat="1" applyFont="1" applyAlignment="1">
      <alignment horizontal="right" wrapText="1"/>
    </xf>
    <xf numFmtId="1" fontId="59" fillId="69" borderId="10" xfId="0" applyNumberFormat="1" applyFont="1" applyFill="1" applyBorder="1" applyAlignment="1">
      <alignment horizontal="right" vertical="top" wrapText="1"/>
    </xf>
    <xf numFmtId="2" fontId="59" fillId="0" borderId="10" xfId="0" applyNumberFormat="1" applyFont="1" applyFill="1" applyBorder="1" applyAlignment="1">
      <alignment horizontal="right" vertical="top" wrapText="1"/>
    </xf>
    <xf numFmtId="0" fontId="59" fillId="69" borderId="10" xfId="0" applyNumberFormat="1" applyFont="1" applyFill="1" applyBorder="1" applyAlignment="1">
      <alignment horizontal="right" wrapText="1"/>
    </xf>
    <xf numFmtId="1" fontId="59" fillId="0" borderId="19" xfId="0" applyNumberFormat="1" applyFont="1" applyFill="1" applyBorder="1" applyAlignment="1">
      <alignment horizontal="right" wrapText="1"/>
    </xf>
    <xf numFmtId="1" fontId="59" fillId="0" borderId="33" xfId="0" applyNumberFormat="1" applyFont="1" applyFill="1" applyBorder="1" applyAlignment="1">
      <alignment horizontal="right" wrapText="1"/>
    </xf>
    <xf numFmtId="0" fontId="59" fillId="34" borderId="10" xfId="0" applyNumberFormat="1" applyFont="1" applyFill="1" applyBorder="1" applyAlignment="1">
      <alignment horizontal="left" vertical="top" wrapText="1"/>
    </xf>
    <xf numFmtId="3" fontId="59" fillId="34" borderId="31" xfId="0" applyNumberFormat="1" applyFont="1" applyFill="1" applyBorder="1" applyAlignment="1">
      <alignment horizontal="right" vertical="top" wrapText="1"/>
    </xf>
    <xf numFmtId="0" fontId="0" fillId="0" borderId="82" xfId="0" applyBorder="1"/>
    <xf numFmtId="3" fontId="14" fillId="0" borderId="82" xfId="0" applyNumberFormat="1" applyFont="1" applyBorder="1" applyAlignment="1">
      <alignment horizontal="right" vertical="center" wrapText="1"/>
    </xf>
    <xf numFmtId="0" fontId="14" fillId="0" borderId="82" xfId="0" applyFont="1" applyBorder="1" applyAlignment="1">
      <alignment horizontal="right" vertical="center" wrapText="1"/>
    </xf>
    <xf numFmtId="0" fontId="14" fillId="0" borderId="82" xfId="0" applyFont="1" applyBorder="1" applyAlignment="1">
      <alignment vertical="center" wrapText="1"/>
    </xf>
    <xf numFmtId="0" fontId="59" fillId="41" borderId="82" xfId="0" applyFont="1" applyFill="1" applyBorder="1" applyAlignment="1">
      <alignment vertical="center" wrapText="1"/>
    </xf>
    <xf numFmtId="3" fontId="16" fillId="41" borderId="82" xfId="0" applyNumberFormat="1" applyFont="1" applyFill="1" applyBorder="1" applyAlignment="1">
      <alignment horizontal="right" vertical="center" wrapText="1"/>
    </xf>
    <xf numFmtId="0" fontId="16" fillId="41" borderId="82" xfId="0" applyFont="1" applyFill="1" applyBorder="1" applyAlignment="1">
      <alignment horizontal="right" vertical="center" wrapText="1"/>
    </xf>
    <xf numFmtId="0" fontId="14" fillId="41" borderId="82" xfId="0" applyFont="1" applyFill="1" applyBorder="1" applyAlignment="1">
      <alignment vertical="center" wrapText="1"/>
    </xf>
    <xf numFmtId="0" fontId="0" fillId="0" borderId="83" xfId="0" applyBorder="1"/>
    <xf numFmtId="0" fontId="0" fillId="0" borderId="34" xfId="0" applyBorder="1"/>
    <xf numFmtId="3" fontId="59" fillId="41" borderId="82" xfId="0" applyNumberFormat="1" applyFont="1" applyFill="1" applyBorder="1" applyAlignment="1">
      <alignment horizontal="right" vertical="center" wrapText="1"/>
    </xf>
    <xf numFmtId="0" fontId="59" fillId="41" borderId="82" xfId="0" applyFont="1" applyFill="1" applyBorder="1" applyAlignment="1">
      <alignment horizontal="right" vertical="center" wrapText="1"/>
    </xf>
    <xf numFmtId="6" fontId="14" fillId="0" borderId="82" xfId="0" applyNumberFormat="1" applyFont="1" applyBorder="1" applyAlignment="1">
      <alignment horizontal="right" vertical="center" wrapText="1"/>
    </xf>
    <xf numFmtId="6" fontId="16" fillId="41" borderId="82" xfId="0" applyNumberFormat="1" applyFont="1" applyFill="1" applyBorder="1" applyAlignment="1">
      <alignment horizontal="right" vertical="center" wrapText="1"/>
    </xf>
    <xf numFmtId="0" fontId="14" fillId="41" borderId="82" xfId="0" applyFont="1" applyFill="1" applyBorder="1" applyAlignment="1">
      <alignment horizontal="right" vertical="center" wrapText="1"/>
    </xf>
    <xf numFmtId="3" fontId="137" fillId="0" borderId="82" xfId="0" applyNumberFormat="1" applyFont="1" applyBorder="1" applyAlignment="1">
      <alignment horizontal="right" vertical="center" wrapText="1"/>
    </xf>
    <xf numFmtId="6" fontId="137" fillId="0" borderId="82" xfId="0" applyNumberFormat="1" applyFont="1" applyBorder="1" applyAlignment="1">
      <alignment horizontal="right" vertical="center" wrapText="1"/>
    </xf>
    <xf numFmtId="0" fontId="137" fillId="0" borderId="82" xfId="0" applyFont="1" applyBorder="1" applyAlignment="1">
      <alignment horizontal="right" vertical="center" wrapText="1"/>
    </xf>
    <xf numFmtId="3" fontId="168" fillId="41" borderId="82" xfId="0" applyNumberFormat="1" applyFont="1" applyFill="1" applyBorder="1" applyAlignment="1">
      <alignment horizontal="right" vertical="center" wrapText="1"/>
    </xf>
    <xf numFmtId="6" fontId="168" fillId="41" borderId="82" xfId="0" applyNumberFormat="1" applyFont="1" applyFill="1" applyBorder="1" applyAlignment="1">
      <alignment horizontal="right" vertical="center" wrapText="1"/>
    </xf>
    <xf numFmtId="0" fontId="168" fillId="41" borderId="82" xfId="0" applyFont="1" applyFill="1" applyBorder="1" applyAlignment="1">
      <alignment horizontal="right" vertical="center" wrapText="1"/>
    </xf>
    <xf numFmtId="0" fontId="59" fillId="0" borderId="34" xfId="0" applyFont="1" applyBorder="1" applyAlignment="1">
      <alignment wrapText="1"/>
    </xf>
    <xf numFmtId="0" fontId="168" fillId="0" borderId="90" xfId="0" applyFont="1" applyBorder="1" applyAlignment="1">
      <alignment horizontal="right" vertical="center" textRotation="90" wrapText="1"/>
    </xf>
    <xf numFmtId="0" fontId="168" fillId="0" borderId="54" xfId="0" applyFont="1" applyBorder="1" applyAlignment="1">
      <alignment horizontal="right" vertical="center" textRotation="90" wrapText="1"/>
    </xf>
    <xf numFmtId="0" fontId="168" fillId="83" borderId="54" xfId="0" applyFont="1" applyFill="1" applyBorder="1" applyAlignment="1">
      <alignment horizontal="right" vertical="center" textRotation="90" wrapText="1"/>
    </xf>
    <xf numFmtId="0" fontId="168" fillId="83" borderId="54" xfId="0" applyFont="1" applyFill="1" applyBorder="1" applyAlignment="1">
      <alignment horizontal="right" vertical="center" textRotation="90"/>
    </xf>
    <xf numFmtId="0" fontId="137" fillId="0" borderId="82" xfId="0" applyFont="1" applyBorder="1" applyAlignment="1">
      <alignment horizontal="center" vertical="center"/>
    </xf>
    <xf numFmtId="0" fontId="137" fillId="83" borderId="82" xfId="0" applyFont="1" applyFill="1" applyBorder="1" applyAlignment="1">
      <alignment horizontal="center" vertical="center"/>
    </xf>
    <xf numFmtId="0" fontId="137" fillId="41" borderId="82" xfId="0" applyFont="1" applyFill="1" applyBorder="1" applyAlignment="1">
      <alignment horizontal="center" vertical="center"/>
    </xf>
    <xf numFmtId="0" fontId="137" fillId="0" borderId="82" xfId="0" applyFont="1" applyBorder="1" applyAlignment="1">
      <alignment horizontal="center" vertical="center" wrapText="1"/>
    </xf>
    <xf numFmtId="0" fontId="137" fillId="41" borderId="82" xfId="0" applyFont="1" applyFill="1" applyBorder="1" applyAlignment="1">
      <alignment horizontal="center" vertical="center" wrapText="1"/>
    </xf>
    <xf numFmtId="3" fontId="59" fillId="0" borderId="82" xfId="0" applyNumberFormat="1" applyFont="1" applyBorder="1" applyAlignment="1">
      <alignment horizontal="right" vertical="center" wrapText="1"/>
    </xf>
    <xf numFmtId="8" fontId="59" fillId="0" borderId="82" xfId="0" applyNumberFormat="1" applyFont="1" applyBorder="1" applyAlignment="1">
      <alignment horizontal="right" vertical="center" wrapText="1"/>
    </xf>
    <xf numFmtId="3" fontId="125" fillId="41" borderId="82" xfId="0" applyNumberFormat="1" applyFont="1" applyFill="1" applyBorder="1" applyAlignment="1">
      <alignment horizontal="right" vertical="center" wrapText="1"/>
    </xf>
    <xf numFmtId="8" fontId="125" fillId="41" borderId="82" xfId="0" applyNumberFormat="1" applyFont="1" applyFill="1" applyBorder="1" applyAlignment="1">
      <alignment horizontal="right" vertical="center" wrapText="1"/>
    </xf>
    <xf numFmtId="0" fontId="59" fillId="84" borderId="54" xfId="0" applyFont="1" applyFill="1" applyBorder="1" applyAlignment="1">
      <alignment vertical="center"/>
    </xf>
    <xf numFmtId="0" fontId="59" fillId="0" borderId="82" xfId="0" applyFont="1" applyBorder="1" applyAlignment="1">
      <alignment vertical="center"/>
    </xf>
    <xf numFmtId="0" fontId="59" fillId="85" borderId="82" xfId="0" applyFont="1" applyFill="1" applyBorder="1" applyAlignment="1">
      <alignment vertical="center"/>
    </xf>
    <xf numFmtId="0" fontId="59" fillId="0" borderId="54" xfId="0" applyFont="1" applyBorder="1" applyAlignment="1">
      <alignment vertical="top" wrapText="1"/>
    </xf>
    <xf numFmtId="0" fontId="14" fillId="46" borderId="82" xfId="0" applyFont="1" applyFill="1" applyBorder="1" applyAlignment="1">
      <alignment horizontal="right" vertical="center" wrapText="1"/>
    </xf>
    <xf numFmtId="0" fontId="188" fillId="0" borderId="0" xfId="0" applyFont="1" applyAlignment="1">
      <alignment vertical="center"/>
    </xf>
    <xf numFmtId="0" fontId="65" fillId="0" borderId="0" xfId="68" applyAlignment="1" applyProtection="1">
      <alignment vertical="center"/>
    </xf>
    <xf numFmtId="0" fontId="130" fillId="0" borderId="0" xfId="0" applyFont="1"/>
    <xf numFmtId="0" fontId="137" fillId="33" borderId="10" xfId="0" applyFont="1" applyFill="1" applyBorder="1" applyAlignment="1">
      <alignment wrapText="1"/>
    </xf>
    <xf numFmtId="14" fontId="59" fillId="38" borderId="10" xfId="0" applyNumberFormat="1" applyFont="1" applyFill="1" applyBorder="1"/>
    <xf numFmtId="0" fontId="181" fillId="72" borderId="10" xfId="343" applyFont="1" applyFill="1" applyBorder="1"/>
    <xf numFmtId="0" fontId="173" fillId="72" borderId="10" xfId="240" applyFont="1" applyFill="1" applyBorder="1" applyAlignment="1">
      <alignment horizontal="left"/>
    </xf>
    <xf numFmtId="0" fontId="173" fillId="72" borderId="10" xfId="0" applyFont="1" applyFill="1" applyBorder="1"/>
    <xf numFmtId="0" fontId="173" fillId="72" borderId="0" xfId="0" applyFont="1" applyFill="1"/>
    <xf numFmtId="2" fontId="0" fillId="0" borderId="10" xfId="0" applyNumberFormat="1" applyFill="1" applyBorder="1"/>
    <xf numFmtId="0" fontId="173" fillId="31" borderId="10" xfId="0" applyFont="1" applyFill="1" applyBorder="1"/>
    <xf numFmtId="3" fontId="14" fillId="0" borderId="0" xfId="0" applyNumberFormat="1" applyFont="1" applyFill="1" applyBorder="1" applyAlignment="1">
      <alignment wrapText="1"/>
    </xf>
    <xf numFmtId="10" fontId="0" fillId="0" borderId="0" xfId="0" applyNumberFormat="1" applyFill="1" applyBorder="1" applyAlignment="1">
      <alignment wrapText="1"/>
    </xf>
    <xf numFmtId="0" fontId="59" fillId="38" borderId="0" xfId="0" applyFont="1" applyFill="1" applyBorder="1"/>
    <xf numFmtId="0" fontId="0" fillId="0" borderId="10" xfId="0" applyBorder="1" applyAlignment="1">
      <alignment wrapText="1"/>
    </xf>
    <xf numFmtId="0" fontId="130" fillId="72" borderId="10" xfId="0" applyFont="1" applyFill="1" applyBorder="1"/>
    <xf numFmtId="0" fontId="134" fillId="72" borderId="10" xfId="0" applyFont="1" applyFill="1" applyBorder="1" applyAlignment="1">
      <alignment vertical="top"/>
    </xf>
    <xf numFmtId="0" fontId="0" fillId="0" borderId="10" xfId="0" applyBorder="1" applyAlignment="1">
      <alignment vertical="top" wrapText="1"/>
    </xf>
    <xf numFmtId="1" fontId="0" fillId="0" borderId="10" xfId="0" applyNumberFormat="1" applyBorder="1" applyAlignment="1">
      <alignment vertical="top"/>
    </xf>
    <xf numFmtId="0" fontId="0" fillId="0" borderId="0" xfId="0" applyBorder="1" applyAlignment="1">
      <alignment vertical="top"/>
    </xf>
    <xf numFmtId="1" fontId="0" fillId="0" borderId="0" xfId="0" applyNumberFormat="1" applyBorder="1" applyAlignment="1">
      <alignment vertical="top"/>
    </xf>
    <xf numFmtId="0" fontId="0" fillId="34" borderId="10" xfId="0" applyFill="1" applyBorder="1" applyAlignment="1">
      <alignment vertical="top"/>
    </xf>
    <xf numFmtId="0" fontId="0" fillId="41" borderId="10" xfId="0" applyFill="1" applyBorder="1" applyAlignment="1">
      <alignment vertical="top"/>
    </xf>
    <xf numFmtId="1" fontId="0" fillId="41" borderId="10" xfId="0" applyNumberFormat="1" applyFill="1" applyBorder="1" applyAlignment="1">
      <alignment vertical="top"/>
    </xf>
    <xf numFmtId="0" fontId="16" fillId="0" borderId="0" xfId="0" applyFont="1" applyFill="1"/>
    <xf numFmtId="0" fontId="192" fillId="0" borderId="0" xfId="0" applyFont="1"/>
    <xf numFmtId="0" fontId="131" fillId="0" borderId="0" xfId="0" applyFont="1"/>
    <xf numFmtId="0" fontId="15" fillId="0" borderId="0" xfId="0" applyFont="1"/>
    <xf numFmtId="202" fontId="15" fillId="0" borderId="0" xfId="0" applyNumberFormat="1" applyFont="1" applyAlignment="1">
      <alignment horizontal="left"/>
    </xf>
    <xf numFmtId="202" fontId="131" fillId="0" borderId="0" xfId="0" applyNumberFormat="1" applyFont="1"/>
    <xf numFmtId="3" fontId="131" fillId="0" borderId="0" xfId="0" applyNumberFormat="1" applyFont="1"/>
    <xf numFmtId="0" fontId="192" fillId="0" borderId="0" xfId="0" applyFont="1" applyAlignment="1">
      <alignment horizontal="right"/>
    </xf>
    <xf numFmtId="0" fontId="131" fillId="0" borderId="0" xfId="0" applyFont="1" applyAlignment="1">
      <alignment horizontal="right"/>
    </xf>
    <xf numFmtId="3" fontId="131" fillId="0" borderId="0" xfId="0" applyNumberFormat="1" applyFont="1" applyAlignment="1">
      <alignment horizontal="right"/>
    </xf>
    <xf numFmtId="202" fontId="131" fillId="0" borderId="0" xfId="0" applyNumberFormat="1" applyFont="1" applyAlignment="1">
      <alignment horizontal="right"/>
    </xf>
    <xf numFmtId="3" fontId="131" fillId="0" borderId="0" xfId="0" quotePrefix="1" applyNumberFormat="1" applyFont="1" applyAlignment="1">
      <alignment horizontal="right"/>
    </xf>
    <xf numFmtId="0" fontId="0" fillId="0" borderId="35" xfId="0" applyBorder="1"/>
    <xf numFmtId="0" fontId="192" fillId="0" borderId="35" xfId="0" applyFont="1" applyBorder="1"/>
    <xf numFmtId="0" fontId="131" fillId="0" borderId="35" xfId="0" applyFont="1" applyBorder="1"/>
    <xf numFmtId="3" fontId="131" fillId="0" borderId="35" xfId="0" applyNumberFormat="1" applyFont="1" applyBorder="1"/>
    <xf numFmtId="203" fontId="0" fillId="0" borderId="0" xfId="0" applyNumberFormat="1" applyAlignment="1">
      <alignment horizontal="left"/>
    </xf>
    <xf numFmtId="1" fontId="192" fillId="0" borderId="0" xfId="0" applyNumberFormat="1" applyFont="1"/>
    <xf numFmtId="1" fontId="131" fillId="0" borderId="0" xfId="0" applyNumberFormat="1" applyFont="1"/>
    <xf numFmtId="203" fontId="0" fillId="0" borderId="35" xfId="0" applyNumberFormat="1" applyBorder="1" applyAlignment="1">
      <alignment horizontal="left"/>
    </xf>
    <xf numFmtId="1" fontId="192" fillId="0" borderId="35" xfId="0" applyNumberFormat="1" applyFont="1" applyBorder="1"/>
    <xf numFmtId="1" fontId="131" fillId="0" borderId="35" xfId="0" applyNumberFormat="1" applyFont="1" applyBorder="1"/>
    <xf numFmtId="0" fontId="16" fillId="0" borderId="51" xfId="0" applyFont="1" applyBorder="1"/>
    <xf numFmtId="37" fontId="193" fillId="0" borderId="51" xfId="361" applyNumberFormat="1" applyFont="1" applyBorder="1"/>
    <xf numFmtId="37" fontId="194" fillId="0" borderId="51" xfId="361" applyNumberFormat="1" applyFont="1" applyBorder="1"/>
    <xf numFmtId="3" fontId="194" fillId="0" borderId="51" xfId="361" applyNumberFormat="1" applyFont="1" applyBorder="1"/>
    <xf numFmtId="203" fontId="0" fillId="0" borderId="36" xfId="0" applyNumberFormat="1" applyBorder="1" applyAlignment="1">
      <alignment horizontal="left"/>
    </xf>
    <xf numFmtId="0" fontId="0" fillId="0" borderId="36" xfId="0" applyBorder="1"/>
    <xf numFmtId="1" fontId="192" fillId="0" borderId="36" xfId="0" applyNumberFormat="1" applyFont="1" applyBorder="1"/>
    <xf numFmtId="1" fontId="131" fillId="0" borderId="36" xfId="0" applyNumberFormat="1" applyFont="1" applyBorder="1"/>
    <xf numFmtId="3" fontId="131" fillId="0" borderId="36" xfId="0" applyNumberFormat="1" applyFont="1" applyBorder="1"/>
    <xf numFmtId="203" fontId="0" fillId="0" borderId="0" xfId="0" applyNumberFormat="1" applyBorder="1" applyAlignment="1">
      <alignment horizontal="left"/>
    </xf>
    <xf numFmtId="1" fontId="192" fillId="0" borderId="0" xfId="0" applyNumberFormat="1" applyFont="1" applyBorder="1"/>
    <xf numFmtId="1" fontId="131" fillId="0" borderId="0" xfId="0" applyNumberFormat="1" applyFont="1" applyBorder="1"/>
    <xf numFmtId="3" fontId="131" fillId="0" borderId="0" xfId="0" applyNumberFormat="1" applyFont="1" applyBorder="1"/>
    <xf numFmtId="3" fontId="0" fillId="38" borderId="10" xfId="0" applyNumberFormat="1" applyFill="1" applyBorder="1" applyAlignment="1">
      <alignment wrapText="1"/>
    </xf>
    <xf numFmtId="0" fontId="0" fillId="0" borderId="0" xfId="0" applyFill="1" applyBorder="1" applyAlignment="1">
      <alignment vertical="top"/>
    </xf>
    <xf numFmtId="0" fontId="14" fillId="0" borderId="10" xfId="0" applyFont="1" applyFill="1" applyBorder="1" applyAlignment="1">
      <alignment vertical="top"/>
    </xf>
    <xf numFmtId="0" fontId="59" fillId="41" borderId="10" xfId="0" applyFont="1" applyFill="1" applyBorder="1" applyAlignment="1"/>
    <xf numFmtId="0" fontId="59" fillId="82" borderId="0" xfId="0" applyFont="1" applyFill="1"/>
    <xf numFmtId="0" fontId="56" fillId="41" borderId="10" xfId="343" applyFont="1" applyFill="1" applyBorder="1"/>
    <xf numFmtId="0" fontId="65" fillId="41" borderId="10" xfId="68" applyFill="1" applyBorder="1" applyAlignment="1" applyProtection="1"/>
    <xf numFmtId="0" fontId="59" fillId="0" borderId="19" xfId="0" applyFont="1" applyFill="1" applyBorder="1"/>
    <xf numFmtId="0" fontId="65" fillId="0" borderId="19" xfId="68" applyBorder="1" applyAlignment="1" applyProtection="1"/>
    <xf numFmtId="0" fontId="59" fillId="0" borderId="19" xfId="0" applyFont="1" applyBorder="1" applyAlignment="1"/>
    <xf numFmtId="0" fontId="59" fillId="38" borderId="19" xfId="0" applyFont="1" applyFill="1" applyBorder="1"/>
    <xf numFmtId="1" fontId="59" fillId="0" borderId="19" xfId="0" applyNumberFormat="1" applyFont="1" applyBorder="1"/>
    <xf numFmtId="1" fontId="59" fillId="41" borderId="0" xfId="0" applyNumberFormat="1" applyFont="1" applyFill="1"/>
    <xf numFmtId="1" fontId="59" fillId="0" borderId="0" xfId="0" applyNumberFormat="1" applyFont="1" applyFill="1" applyBorder="1" applyAlignment="1">
      <alignment wrapText="1"/>
    </xf>
    <xf numFmtId="3" fontId="14" fillId="41" borderId="10" xfId="0" applyNumberFormat="1" applyFont="1" applyFill="1" applyBorder="1" applyAlignment="1">
      <alignment wrapText="1"/>
    </xf>
    <xf numFmtId="166" fontId="14" fillId="41" borderId="10" xfId="0" applyNumberFormat="1" applyFont="1" applyFill="1" applyBorder="1"/>
    <xf numFmtId="2" fontId="14" fillId="41" borderId="10" xfId="0" applyNumberFormat="1" applyFont="1" applyFill="1" applyBorder="1" applyAlignment="1">
      <alignment wrapText="1"/>
    </xf>
    <xf numFmtId="3" fontId="0" fillId="34" borderId="10" xfId="0" applyNumberFormat="1" applyFill="1" applyBorder="1" applyAlignment="1">
      <alignment vertical="top" wrapText="1"/>
    </xf>
    <xf numFmtId="0" fontId="59" fillId="34" borderId="10" xfId="0" applyFont="1" applyFill="1" applyBorder="1" applyAlignment="1">
      <alignment vertical="top" wrapText="1"/>
    </xf>
    <xf numFmtId="3" fontId="59" fillId="38" borderId="10" xfId="0" applyNumberFormat="1" applyFont="1" applyFill="1" applyBorder="1" applyAlignment="1">
      <alignment horizontal="left" vertical="top" wrapText="1"/>
    </xf>
    <xf numFmtId="174" fontId="59" fillId="38" borderId="31" xfId="0" applyNumberFormat="1" applyFont="1" applyFill="1" applyBorder="1" applyAlignment="1">
      <alignment horizontal="right" wrapText="1"/>
    </xf>
    <xf numFmtId="0" fontId="59" fillId="38" borderId="10" xfId="0" applyFont="1" applyFill="1" applyBorder="1" applyAlignment="1">
      <alignment horizontal="left" vertical="top" wrapText="1"/>
    </xf>
    <xf numFmtId="189" fontId="59" fillId="38" borderId="10" xfId="0" applyNumberFormat="1" applyFont="1" applyFill="1" applyBorder="1" applyAlignment="1">
      <alignment horizontal="right" wrapText="1"/>
    </xf>
    <xf numFmtId="0" fontId="59" fillId="86" borderId="10" xfId="0" applyFont="1" applyFill="1" applyBorder="1" applyAlignment="1">
      <alignment horizontal="left" vertical="top" wrapText="1"/>
    </xf>
    <xf numFmtId="189" fontId="59" fillId="86" borderId="10" xfId="0" applyNumberFormat="1" applyFont="1" applyFill="1" applyBorder="1" applyAlignment="1">
      <alignment horizontal="right" wrapText="1"/>
    </xf>
    <xf numFmtId="3" fontId="59" fillId="86" borderId="10" xfId="0" applyNumberFormat="1" applyFont="1" applyFill="1" applyBorder="1" applyAlignment="1">
      <alignment horizontal="left" vertical="top" wrapText="1"/>
    </xf>
    <xf numFmtId="188" fontId="59" fillId="86" borderId="31" xfId="0" applyNumberFormat="1" applyFont="1" applyFill="1" applyBorder="1" applyAlignment="1">
      <alignment horizontal="right" wrapText="1"/>
    </xf>
    <xf numFmtId="3" fontId="14" fillId="34" borderId="10" xfId="0" applyNumberFormat="1" applyFont="1" applyFill="1" applyBorder="1" applyAlignment="1">
      <alignment vertical="top" wrapText="1"/>
    </xf>
    <xf numFmtId="0" fontId="25" fillId="0" borderId="19" xfId="0" applyFont="1" applyFill="1" applyBorder="1" applyAlignment="1">
      <alignment horizontal="right"/>
    </xf>
    <xf numFmtId="0" fontId="25" fillId="0" borderId="19" xfId="0" applyFont="1" applyFill="1" applyBorder="1"/>
    <xf numFmtId="1" fontId="59" fillId="0" borderId="19" xfId="0" applyNumberFormat="1" applyFont="1" applyFill="1" applyBorder="1"/>
    <xf numFmtId="1" fontId="59" fillId="0" borderId="19" xfId="0" applyNumberFormat="1" applyFont="1" applyFill="1" applyBorder="1" applyAlignment="1">
      <alignment wrapText="1"/>
    </xf>
    <xf numFmtId="0" fontId="25" fillId="41" borderId="10" xfId="0" applyFont="1" applyFill="1" applyBorder="1" applyAlignment="1">
      <alignment horizontal="right"/>
    </xf>
    <xf numFmtId="0" fontId="25" fillId="41" borderId="10" xfId="0" applyFont="1" applyFill="1" applyBorder="1"/>
    <xf numFmtId="0" fontId="14" fillId="39" borderId="10" xfId="0" applyFont="1" applyFill="1" applyBorder="1" applyAlignment="1">
      <alignment vertical="top" wrapText="1"/>
    </xf>
    <xf numFmtId="165" fontId="14" fillId="0" borderId="10" xfId="0" applyNumberFormat="1" applyFont="1" applyBorder="1" applyAlignment="1">
      <alignment vertical="top" wrapText="1"/>
    </xf>
    <xf numFmtId="0" fontId="14" fillId="0" borderId="10" xfId="0" applyFont="1" applyFill="1" applyBorder="1" applyAlignment="1">
      <alignment vertical="top" wrapText="1"/>
    </xf>
    <xf numFmtId="4" fontId="14" fillId="0" borderId="10" xfId="0" applyNumberFormat="1" applyFont="1" applyFill="1" applyBorder="1" applyAlignment="1">
      <alignment vertical="top"/>
    </xf>
    <xf numFmtId="2" fontId="14" fillId="0" borderId="10" xfId="0" applyNumberFormat="1" applyFont="1" applyFill="1" applyBorder="1" applyAlignment="1">
      <alignment vertical="top" wrapText="1"/>
    </xf>
    <xf numFmtId="0" fontId="14" fillId="34" borderId="10" xfId="0" applyFont="1" applyFill="1" applyBorder="1" applyAlignment="1">
      <alignment vertical="top" wrapText="1"/>
    </xf>
    <xf numFmtId="3" fontId="14" fillId="34" borderId="10" xfId="0" applyNumberFormat="1" applyFont="1" applyFill="1" applyBorder="1" applyAlignment="1">
      <alignment horizontal="center" vertical="top" wrapText="1"/>
    </xf>
    <xf numFmtId="0" fontId="14" fillId="34" borderId="10" xfId="0" applyFont="1" applyFill="1" applyBorder="1" applyAlignment="1">
      <alignment horizontal="center" vertical="top" wrapText="1"/>
    </xf>
    <xf numFmtId="0" fontId="14" fillId="34" borderId="19" xfId="0" applyFont="1" applyFill="1" applyBorder="1" applyAlignment="1">
      <alignment vertical="top" wrapText="1"/>
    </xf>
    <xf numFmtId="3" fontId="14" fillId="34" borderId="19" xfId="0" applyNumberFormat="1" applyFont="1" applyFill="1" applyBorder="1" applyAlignment="1">
      <alignment horizontal="center" vertical="top" wrapText="1"/>
    </xf>
    <xf numFmtId="3" fontId="14" fillId="38" borderId="10" xfId="0" applyNumberFormat="1" applyFont="1" applyFill="1" applyBorder="1" applyAlignment="1">
      <alignment vertical="top" wrapText="1"/>
    </xf>
    <xf numFmtId="0" fontId="14" fillId="0" borderId="10" xfId="0" applyFont="1" applyFill="1" applyBorder="1" applyAlignment="1">
      <alignment horizontal="left" vertical="center" wrapText="1"/>
    </xf>
    <xf numFmtId="4" fontId="14" fillId="0" borderId="10" xfId="0" applyNumberFormat="1" applyFont="1" applyFill="1" applyBorder="1" applyAlignment="1">
      <alignment horizontal="center" vertical="center" wrapText="1"/>
    </xf>
    <xf numFmtId="0" fontId="14" fillId="0" borderId="10" xfId="0" applyFont="1" applyFill="1" applyBorder="1"/>
    <xf numFmtId="3" fontId="14" fillId="0" borderId="10" xfId="0" applyNumberFormat="1" applyFont="1" applyFill="1" applyBorder="1" applyAlignment="1">
      <alignment horizontal="center" vertical="center" wrapText="1"/>
    </xf>
    <xf numFmtId="0" fontId="14" fillId="41" borderId="10" xfId="0" applyFont="1" applyFill="1" applyBorder="1" applyAlignment="1">
      <alignment wrapText="1"/>
    </xf>
    <xf numFmtId="37" fontId="14" fillId="38" borderId="10" xfId="0" applyNumberFormat="1" applyFont="1" applyFill="1" applyBorder="1" applyAlignment="1">
      <alignment horizontal="center" vertical="center"/>
    </xf>
    <xf numFmtId="0" fontId="14" fillId="0" borderId="10" xfId="0" applyFont="1" applyFill="1" applyBorder="1" applyAlignment="1">
      <alignment wrapText="1"/>
    </xf>
    <xf numFmtId="4" fontId="0" fillId="0" borderId="10" xfId="0" applyNumberFormat="1" applyFill="1" applyBorder="1"/>
    <xf numFmtId="0" fontId="16" fillId="34" borderId="10" xfId="0" applyFont="1" applyFill="1" applyBorder="1" applyAlignment="1">
      <alignment wrapText="1"/>
    </xf>
    <xf numFmtId="3" fontId="14" fillId="34" borderId="10" xfId="0" applyNumberFormat="1" applyFont="1" applyFill="1" applyBorder="1" applyAlignment="1">
      <alignment horizontal="center" vertical="center" wrapText="1"/>
    </xf>
    <xf numFmtId="3" fontId="14" fillId="34" borderId="10" xfId="0" applyNumberFormat="1" applyFont="1" applyFill="1" applyBorder="1" applyAlignment="1">
      <alignment horizontal="center" vertical="center"/>
    </xf>
    <xf numFmtId="0" fontId="14" fillId="34" borderId="10" xfId="0" applyFont="1" applyFill="1" applyBorder="1" applyAlignment="1">
      <alignment horizontal="center" vertical="center" wrapText="1"/>
    </xf>
    <xf numFmtId="3" fontId="14" fillId="0" borderId="10" xfId="0" applyNumberFormat="1" applyFont="1" applyFill="1" applyBorder="1" applyAlignment="1">
      <alignment horizontal="center" vertical="center"/>
    </xf>
    <xf numFmtId="0" fontId="0" fillId="0" borderId="0" xfId="0" applyFill="1" applyBorder="1" applyAlignment="1">
      <alignment wrapText="1"/>
    </xf>
    <xf numFmtId="0" fontId="16" fillId="0" borderId="0" xfId="0" applyFont="1" applyFill="1" applyBorder="1" applyAlignment="1">
      <alignment horizontal="center"/>
    </xf>
    <xf numFmtId="10" fontId="0" fillId="0" borderId="0" xfId="0" applyNumberFormat="1" applyFill="1" applyBorder="1" applyAlignment="1">
      <alignment horizontal="center"/>
    </xf>
    <xf numFmtId="0" fontId="0" fillId="0" borderId="0" xfId="0" applyFill="1" applyBorder="1" applyAlignment="1">
      <alignment horizontal="center"/>
    </xf>
    <xf numFmtId="171" fontId="14" fillId="0" borderId="0" xfId="0" applyNumberFormat="1" applyFont="1" applyFill="1" applyBorder="1" applyAlignment="1">
      <alignment wrapText="1"/>
    </xf>
    <xf numFmtId="3" fontId="16" fillId="0" borderId="0" xfId="0" applyNumberFormat="1" applyFont="1" applyFill="1" applyBorder="1" applyAlignment="1">
      <alignment horizontal="center"/>
    </xf>
    <xf numFmtId="0" fontId="0" fillId="0" borderId="10" xfId="0" applyFill="1" applyBorder="1" applyAlignment="1">
      <alignment horizontal="center"/>
    </xf>
    <xf numFmtId="0" fontId="14" fillId="0" borderId="10" xfId="0" applyNumberFormat="1" applyFont="1" applyFill="1" applyBorder="1" applyAlignment="1">
      <alignment wrapText="1"/>
    </xf>
    <xf numFmtId="0" fontId="0" fillId="0" borderId="10" xfId="0" applyNumberFormat="1" applyFill="1" applyBorder="1" applyAlignment="1">
      <alignment horizontal="center"/>
    </xf>
    <xf numFmtId="0" fontId="0" fillId="38" borderId="10" xfId="0" applyNumberFormat="1" applyFill="1" applyBorder="1" applyAlignment="1">
      <alignment horizontal="center"/>
    </xf>
    <xf numFmtId="165" fontId="14" fillId="0" borderId="10" xfId="0" applyNumberFormat="1" applyFont="1" applyFill="1" applyBorder="1" applyAlignment="1">
      <alignment wrapText="1"/>
    </xf>
    <xf numFmtId="0" fontId="14" fillId="0" borderId="10" xfId="0" applyFont="1" applyFill="1" applyBorder="1" applyAlignment="1">
      <alignment vertical="center" wrapText="1"/>
    </xf>
    <xf numFmtId="3" fontId="14" fillId="0" borderId="10" xfId="0" applyNumberFormat="1" applyFont="1" applyFill="1" applyBorder="1" applyAlignment="1">
      <alignment vertical="center" wrapText="1"/>
    </xf>
    <xf numFmtId="10" fontId="14" fillId="0" borderId="10" xfId="0" applyNumberFormat="1" applyFont="1" applyFill="1" applyBorder="1" applyAlignment="1">
      <alignment vertical="center" wrapText="1"/>
    </xf>
    <xf numFmtId="167" fontId="14" fillId="0" borderId="10" xfId="0" applyNumberFormat="1" applyFont="1" applyFill="1" applyBorder="1" applyAlignment="1">
      <alignment wrapText="1"/>
    </xf>
    <xf numFmtId="0" fontId="16" fillId="34" borderId="10" xfId="0" applyFont="1" applyFill="1" applyBorder="1" applyAlignment="1">
      <alignment horizontal="center" vertical="top" wrapText="1"/>
    </xf>
    <xf numFmtId="0" fontId="14" fillId="34" borderId="10" xfId="0" applyFont="1" applyFill="1" applyBorder="1" applyAlignment="1">
      <alignment horizontal="center" vertical="top"/>
    </xf>
    <xf numFmtId="0" fontId="0" fillId="0" borderId="0" xfId="0" applyAlignment="1">
      <alignment vertical="top" wrapText="1"/>
    </xf>
    <xf numFmtId="3" fontId="59" fillId="0" borderId="0" xfId="0" applyNumberFormat="1" applyFont="1" applyBorder="1" applyAlignment="1">
      <alignment horizontal="right" vertical="top" wrapText="1"/>
    </xf>
    <xf numFmtId="0" fontId="130" fillId="72" borderId="10" xfId="0" applyFont="1" applyFill="1" applyBorder="1" applyAlignment="1"/>
    <xf numFmtId="0" fontId="0" fillId="38" borderId="0" xfId="0" applyFill="1" applyBorder="1"/>
    <xf numFmtId="0" fontId="0" fillId="38" borderId="10" xfId="0" applyFill="1" applyBorder="1"/>
    <xf numFmtId="0" fontId="130" fillId="0" borderId="0" xfId="0" applyFont="1" applyFill="1"/>
    <xf numFmtId="3" fontId="59" fillId="0" borderId="0" xfId="0" applyNumberFormat="1" applyFont="1" applyBorder="1" applyAlignment="1">
      <alignment vertical="top" wrapText="1"/>
    </xf>
    <xf numFmtId="3" fontId="59" fillId="0" borderId="0" xfId="0" applyNumberFormat="1" applyFont="1" applyAlignment="1">
      <alignment vertical="top" wrapText="1"/>
    </xf>
    <xf numFmtId="0" fontId="59" fillId="33" borderId="10" xfId="0" applyFont="1" applyFill="1" applyBorder="1" applyAlignment="1">
      <alignment vertical="top" wrapText="1"/>
    </xf>
    <xf numFmtId="0" fontId="59" fillId="0" borderId="0" xfId="0" applyFont="1" applyBorder="1" applyAlignment="1">
      <alignment horizontal="right" vertical="top" wrapText="1"/>
    </xf>
    <xf numFmtId="166" fontId="16" fillId="69" borderId="10" xfId="0" applyNumberFormat="1" applyFont="1" applyFill="1" applyBorder="1"/>
    <xf numFmtId="2" fontId="16" fillId="69" borderId="10" xfId="0" applyNumberFormat="1" applyFont="1" applyFill="1" applyBorder="1" applyAlignment="1">
      <alignment wrapText="1"/>
    </xf>
    <xf numFmtId="0" fontId="16" fillId="69" borderId="10" xfId="0" applyFont="1" applyFill="1" applyBorder="1" applyAlignment="1">
      <alignment wrapText="1"/>
    </xf>
    <xf numFmtId="3" fontId="0" fillId="69" borderId="10" xfId="0" applyNumberFormat="1" applyFill="1" applyBorder="1" applyAlignment="1">
      <alignment wrapText="1"/>
    </xf>
    <xf numFmtId="3" fontId="16" fillId="69" borderId="10" xfId="0" applyNumberFormat="1" applyFont="1" applyFill="1" applyBorder="1" applyAlignment="1">
      <alignment wrapText="1"/>
    </xf>
    <xf numFmtId="0" fontId="17" fillId="0" borderId="10" xfId="0" applyFont="1" applyFill="1" applyBorder="1" applyAlignment="1">
      <alignment wrapText="1"/>
    </xf>
    <xf numFmtId="0" fontId="14" fillId="69" borderId="10" xfId="0" applyFont="1" applyFill="1" applyBorder="1" applyAlignment="1">
      <alignment wrapText="1"/>
    </xf>
    <xf numFmtId="3" fontId="14" fillId="69" borderId="10" xfId="0" applyNumberFormat="1" applyFont="1" applyFill="1" applyBorder="1" applyAlignment="1">
      <alignment wrapText="1"/>
    </xf>
    <xf numFmtId="167" fontId="14" fillId="69" borderId="10" xfId="0" applyNumberFormat="1" applyFont="1" applyFill="1" applyBorder="1" applyAlignment="1">
      <alignment wrapText="1"/>
    </xf>
    <xf numFmtId="0" fontId="14" fillId="69" borderId="10" xfId="0" applyFont="1" applyFill="1" applyBorder="1"/>
    <xf numFmtId="0" fontId="173" fillId="31" borderId="10" xfId="0" applyFont="1" applyFill="1" applyBorder="1" applyAlignment="1">
      <alignment vertical="top"/>
    </xf>
    <xf numFmtId="0" fontId="59" fillId="33" borderId="10" xfId="0" applyFont="1" applyFill="1" applyBorder="1" applyAlignment="1">
      <alignment horizontal="left" vertical="top"/>
    </xf>
    <xf numFmtId="0" fontId="59" fillId="0" borderId="10" xfId="0" applyNumberFormat="1" applyFont="1" applyBorder="1" applyAlignment="1">
      <alignment horizontal="left" vertical="top" wrapText="1"/>
    </xf>
    <xf numFmtId="0" fontId="14" fillId="38" borderId="10" xfId="0" applyFont="1" applyFill="1" applyBorder="1"/>
    <xf numFmtId="0" fontId="5" fillId="34" borderId="10" xfId="343" applyFont="1" applyFill="1" applyBorder="1"/>
    <xf numFmtId="0" fontId="2" fillId="34" borderId="10" xfId="343" applyFont="1" applyFill="1" applyBorder="1"/>
    <xf numFmtId="0" fontId="5" fillId="0" borderId="0" xfId="343" applyFont="1" applyFill="1" applyAlignment="1">
      <alignment horizontal="center"/>
    </xf>
    <xf numFmtId="0" fontId="138" fillId="0" borderId="0" xfId="343" applyFont="1" applyFill="1"/>
    <xf numFmtId="0" fontId="5" fillId="0" borderId="10" xfId="343" applyFont="1" applyFill="1" applyBorder="1" applyAlignment="1">
      <alignment horizontal="center"/>
    </xf>
    <xf numFmtId="2" fontId="5" fillId="0" borderId="10" xfId="343" applyNumberFormat="1" applyFont="1" applyFill="1" applyBorder="1"/>
    <xf numFmtId="0" fontId="5" fillId="0" borderId="0" xfId="343" applyFont="1" applyFill="1"/>
    <xf numFmtId="0" fontId="14" fillId="0" borderId="31" xfId="0" applyFont="1" applyBorder="1" applyAlignment="1">
      <alignment vertical="top" wrapText="1"/>
    </xf>
    <xf numFmtId="10" fontId="0" fillId="0" borderId="10" xfId="0" applyNumberFormat="1" applyBorder="1" applyAlignment="1">
      <alignment vertical="top" wrapText="1"/>
    </xf>
    <xf numFmtId="0" fontId="14" fillId="34" borderId="10" xfId="0" applyFont="1" applyFill="1" applyBorder="1" applyAlignment="1">
      <alignment horizontal="center" wrapText="1"/>
    </xf>
    <xf numFmtId="0" fontId="14" fillId="38" borderId="10" xfId="0" applyFont="1" applyFill="1" applyBorder="1" applyAlignment="1">
      <alignment wrapText="1"/>
    </xf>
    <xf numFmtId="165" fontId="14" fillId="38" borderId="10" xfId="0" applyNumberFormat="1" applyFont="1" applyFill="1" applyBorder="1" applyAlignment="1">
      <alignment wrapText="1"/>
    </xf>
    <xf numFmtId="168" fontId="0" fillId="38" borderId="10" xfId="0" applyNumberFormat="1" applyFill="1" applyBorder="1"/>
    <xf numFmtId="172" fontId="45" fillId="38" borderId="0" xfId="47" applyNumberFormat="1" applyFont="1" applyFill="1" applyBorder="1" applyAlignment="1" applyProtection="1">
      <alignment horizontal="left" vertical="top"/>
      <protection locked="0"/>
    </xf>
    <xf numFmtId="168" fontId="14" fillId="38" borderId="10" xfId="0" applyNumberFormat="1" applyFont="1" applyFill="1" applyBorder="1"/>
    <xf numFmtId="6" fontId="59" fillId="38" borderId="10" xfId="0" applyNumberFormat="1" applyFont="1" applyFill="1" applyBorder="1"/>
    <xf numFmtId="165" fontId="16" fillId="0" borderId="10" xfId="0" applyNumberFormat="1" applyFont="1" applyFill="1" applyBorder="1" applyAlignment="1">
      <alignment wrapText="1"/>
    </xf>
    <xf numFmtId="165" fontId="0" fillId="0" borderId="10" xfId="0" applyNumberFormat="1" applyBorder="1" applyAlignment="1">
      <alignment wrapText="1"/>
    </xf>
    <xf numFmtId="0" fontId="130" fillId="0" borderId="0" xfId="0" applyFont="1" applyBorder="1" applyAlignment="1"/>
    <xf numFmtId="3" fontId="59" fillId="0" borderId="0" xfId="0" applyNumberFormat="1" applyFont="1" applyAlignment="1">
      <alignment horizontal="center" vertical="top" wrapText="1"/>
    </xf>
    <xf numFmtId="3" fontId="59" fillId="0" borderId="10" xfId="0" applyNumberFormat="1" applyFont="1" applyFill="1" applyBorder="1" applyAlignment="1">
      <alignment horizontal="center" vertical="top"/>
    </xf>
    <xf numFmtId="3" fontId="59" fillId="0" borderId="10" xfId="0" applyNumberFormat="1" applyFont="1" applyFill="1" applyBorder="1" applyAlignment="1">
      <alignment horizontal="center" vertical="top" wrapText="1"/>
    </xf>
    <xf numFmtId="3" fontId="59" fillId="0" borderId="10" xfId="0" applyNumberFormat="1" applyFont="1" applyBorder="1" applyAlignment="1">
      <alignment horizontal="center" vertical="top" wrapText="1"/>
    </xf>
    <xf numFmtId="3" fontId="14" fillId="0" borderId="10" xfId="0" applyNumberFormat="1" applyFont="1" applyBorder="1" applyAlignment="1">
      <alignment horizontal="center" vertical="top"/>
    </xf>
    <xf numFmtId="167" fontId="59" fillId="0" borderId="10" xfId="0" applyNumberFormat="1" applyFont="1" applyBorder="1" applyAlignment="1">
      <alignment horizontal="center" vertical="top" wrapText="1"/>
    </xf>
    <xf numFmtId="3" fontId="14" fillId="41" borderId="10" xfId="0" applyNumberFormat="1" applyFont="1" applyFill="1" applyBorder="1" applyAlignment="1">
      <alignment horizontal="center" vertical="top"/>
    </xf>
    <xf numFmtId="1" fontId="59" fillId="41" borderId="10" xfId="0" applyNumberFormat="1" applyFont="1" applyFill="1" applyBorder="1" applyAlignment="1">
      <alignment horizontal="center" vertical="top" wrapText="1"/>
    </xf>
    <xf numFmtId="0" fontId="59" fillId="0" borderId="0" xfId="0" applyFont="1" applyBorder="1" applyAlignment="1">
      <alignment horizontal="center" vertical="top"/>
    </xf>
    <xf numFmtId="0" fontId="59" fillId="0" borderId="0" xfId="0" applyFont="1" applyBorder="1" applyAlignment="1">
      <alignment horizontal="center" vertical="top" wrapText="1"/>
    </xf>
    <xf numFmtId="0" fontId="14" fillId="0" borderId="0" xfId="0" applyFont="1" applyBorder="1" applyAlignment="1">
      <alignment horizontal="center" vertical="top"/>
    </xf>
    <xf numFmtId="3" fontId="59" fillId="0" borderId="0" xfId="0" applyNumberFormat="1" applyFont="1" applyBorder="1" applyAlignment="1">
      <alignment horizontal="center" vertical="top" wrapText="1"/>
    </xf>
    <xf numFmtId="1" fontId="14" fillId="0" borderId="0" xfId="0" applyNumberFormat="1" applyFont="1" applyBorder="1" applyAlignment="1">
      <alignment horizontal="center" vertical="top"/>
    </xf>
    <xf numFmtId="2" fontId="14" fillId="0" borderId="0" xfId="0" applyNumberFormat="1" applyFont="1" applyBorder="1" applyAlignment="1">
      <alignment horizontal="center" vertical="top"/>
    </xf>
    <xf numFmtId="3" fontId="59" fillId="0" borderId="0" xfId="0" applyNumberFormat="1" applyFont="1" applyFill="1" applyBorder="1" applyAlignment="1">
      <alignment horizontal="center" vertical="top" wrapText="1"/>
    </xf>
    <xf numFmtId="167" fontId="59" fillId="0" borderId="0" xfId="0" applyNumberFormat="1" applyFont="1" applyFill="1" applyBorder="1" applyAlignment="1">
      <alignment horizontal="center" vertical="top" wrapText="1"/>
    </xf>
    <xf numFmtId="3" fontId="125" fillId="0" borderId="0" xfId="0" applyNumberFormat="1" applyFont="1" applyFill="1" applyBorder="1" applyAlignment="1">
      <alignment horizontal="center" vertical="top" wrapText="1"/>
    </xf>
    <xf numFmtId="3" fontId="162" fillId="72" borderId="31" xfId="0" applyNumberFormat="1" applyFont="1" applyFill="1" applyBorder="1" applyAlignment="1">
      <alignment horizontal="left" vertical="top" wrapText="1"/>
    </xf>
    <xf numFmtId="0" fontId="130" fillId="72" borderId="51" xfId="0" applyFont="1" applyFill="1" applyBorder="1" applyAlignment="1">
      <alignment horizontal="left" vertical="top" wrapText="1"/>
    </xf>
    <xf numFmtId="0" fontId="130" fillId="72" borderId="20" xfId="0" applyFont="1" applyFill="1" applyBorder="1" applyAlignment="1">
      <alignment horizontal="left" vertical="top" wrapText="1"/>
    </xf>
    <xf numFmtId="3" fontId="59" fillId="0" borderId="52" xfId="0" applyNumberFormat="1" applyFont="1" applyFill="1" applyBorder="1" applyAlignment="1">
      <alignment horizontal="left" vertical="top" wrapText="1"/>
    </xf>
    <xf numFmtId="0" fontId="0" fillId="0" borderId="0" xfId="0" applyAlignment="1">
      <alignment horizontal="left" vertical="top" wrapText="1"/>
    </xf>
    <xf numFmtId="3" fontId="59" fillId="0" borderId="52" xfId="0" applyNumberFormat="1" applyFont="1" applyBorder="1" applyAlignment="1">
      <alignment vertical="top" wrapText="1"/>
    </xf>
    <xf numFmtId="0" fontId="0" fillId="0" borderId="0" xfId="0" applyAlignment="1">
      <alignment vertical="top" wrapText="1"/>
    </xf>
    <xf numFmtId="3" fontId="59" fillId="0" borderId="0" xfId="0" applyNumberFormat="1" applyFont="1" applyBorder="1" applyAlignment="1">
      <alignment horizontal="right" vertical="top" wrapText="1"/>
    </xf>
    <xf numFmtId="3" fontId="59" fillId="0" borderId="52" xfId="0" applyNumberFormat="1" applyFont="1" applyFill="1" applyBorder="1" applyAlignment="1">
      <alignment horizontal="right" vertical="top" wrapText="1"/>
    </xf>
    <xf numFmtId="0" fontId="0" fillId="0" borderId="0" xfId="0" applyAlignment="1">
      <alignment wrapText="1"/>
    </xf>
    <xf numFmtId="0" fontId="0" fillId="0" borderId="0" xfId="0" applyBorder="1" applyAlignment="1">
      <alignment wrapText="1"/>
    </xf>
    <xf numFmtId="3" fontId="134" fillId="72" borderId="10" xfId="0" applyNumberFormat="1" applyFont="1" applyFill="1" applyBorder="1" applyAlignment="1">
      <alignment horizontal="left" vertical="top" wrapText="1"/>
    </xf>
    <xf numFmtId="0" fontId="173" fillId="0" borderId="10" xfId="0" applyFont="1" applyBorder="1" applyAlignment="1">
      <alignment vertical="top" wrapText="1"/>
    </xf>
    <xf numFmtId="0" fontId="137" fillId="40" borderId="10" xfId="0" applyFont="1" applyFill="1" applyBorder="1" applyAlignment="1"/>
    <xf numFmtId="0" fontId="137" fillId="76" borderId="31" xfId="0" applyFont="1" applyFill="1" applyBorder="1" applyAlignment="1"/>
    <xf numFmtId="0" fontId="0" fillId="76" borderId="20" xfId="0" applyFill="1" applyBorder="1" applyAlignment="1"/>
    <xf numFmtId="0" fontId="162" fillId="72" borderId="10" xfId="0" applyFont="1" applyFill="1" applyBorder="1" applyAlignment="1"/>
    <xf numFmtId="0" fontId="0" fillId="72" borderId="10" xfId="0" applyFill="1" applyBorder="1" applyAlignment="1"/>
    <xf numFmtId="0" fontId="137" fillId="0" borderId="10" xfId="0" applyFont="1" applyBorder="1" applyAlignment="1"/>
    <xf numFmtId="0" fontId="137" fillId="80" borderId="31" xfId="0" applyFont="1" applyFill="1" applyBorder="1" applyAlignment="1"/>
    <xf numFmtId="0" fontId="137" fillId="80" borderId="20" xfId="0" applyFont="1" applyFill="1" applyBorder="1" applyAlignment="1"/>
    <xf numFmtId="0" fontId="0" fillId="40" borderId="10" xfId="0" applyFill="1" applyBorder="1" applyAlignment="1"/>
    <xf numFmtId="0" fontId="137" fillId="40" borderId="31" xfId="0" applyFont="1" applyFill="1" applyBorder="1" applyAlignment="1"/>
    <xf numFmtId="0" fontId="0" fillId="40" borderId="51" xfId="0" applyFill="1" applyBorder="1" applyAlignment="1"/>
    <xf numFmtId="0" fontId="0" fillId="40" borderId="20" xfId="0" applyFill="1" applyBorder="1" applyAlignment="1"/>
    <xf numFmtId="3" fontId="59" fillId="0" borderId="0" xfId="0" applyNumberFormat="1" applyFont="1" applyFill="1" applyBorder="1" applyAlignment="1">
      <alignment wrapText="1"/>
    </xf>
    <xf numFmtId="0" fontId="14" fillId="0" borderId="0" xfId="0" applyFont="1" applyAlignment="1"/>
    <xf numFmtId="0" fontId="134" fillId="72" borderId="10" xfId="0" applyFont="1" applyFill="1" applyBorder="1" applyAlignment="1"/>
    <xf numFmtId="0" fontId="173" fillId="72" borderId="10" xfId="0" applyFont="1" applyFill="1" applyBorder="1" applyAlignment="1"/>
    <xf numFmtId="0" fontId="180" fillId="31" borderId="10" xfId="343" applyFont="1" applyFill="1" applyBorder="1" applyAlignment="1"/>
    <xf numFmtId="0" fontId="177" fillId="0" borderId="10" xfId="0" applyFont="1" applyBorder="1" applyAlignment="1"/>
    <xf numFmtId="0" fontId="129" fillId="31" borderId="10" xfId="0" applyFont="1" applyFill="1" applyBorder="1" applyAlignment="1"/>
    <xf numFmtId="0" fontId="161" fillId="0" borderId="10" xfId="0" applyFont="1" applyBorder="1" applyAlignment="1"/>
    <xf numFmtId="0" fontId="59" fillId="0" borderId="33" xfId="0" applyFont="1" applyBorder="1" applyAlignment="1">
      <alignment wrapText="1"/>
    </xf>
    <xf numFmtId="0" fontId="0" fillId="0" borderId="10" xfId="0" applyBorder="1" applyAlignment="1"/>
    <xf numFmtId="0" fontId="59" fillId="0" borderId="10" xfId="0" applyFont="1" applyBorder="1" applyAlignment="1">
      <alignment wrapText="1"/>
    </xf>
    <xf numFmtId="0" fontId="5" fillId="0" borderId="0" xfId="343" applyFont="1" applyAlignment="1">
      <alignment wrapText="1"/>
    </xf>
    <xf numFmtId="0" fontId="5" fillId="0" borderId="0" xfId="343" applyFont="1" applyAlignment="1"/>
    <xf numFmtId="0" fontId="171" fillId="72" borderId="10" xfId="343" applyFont="1" applyFill="1" applyBorder="1" applyAlignment="1"/>
    <xf numFmtId="3" fontId="162" fillId="31" borderId="10" xfId="0" applyNumberFormat="1" applyFont="1" applyFill="1" applyBorder="1" applyAlignment="1">
      <alignment wrapText="1"/>
    </xf>
    <xf numFmtId="0" fontId="0" fillId="31" borderId="10" xfId="0" applyFill="1" applyBorder="1" applyAlignment="1">
      <alignment wrapText="1"/>
    </xf>
    <xf numFmtId="0" fontId="173" fillId="72" borderId="0" xfId="0" applyFont="1" applyFill="1" applyAlignment="1"/>
    <xf numFmtId="0" fontId="137" fillId="0" borderId="0" xfId="0" applyFont="1" applyAlignment="1"/>
    <xf numFmtId="0" fontId="137" fillId="0" borderId="10" xfId="0" applyFont="1" applyBorder="1" applyAlignment="1">
      <alignment wrapText="1"/>
    </xf>
    <xf numFmtId="3" fontId="162" fillId="72" borderId="31" xfId="0" applyNumberFormat="1" applyFont="1" applyFill="1" applyBorder="1" applyAlignment="1">
      <alignment vertical="top" wrapText="1"/>
    </xf>
    <xf numFmtId="0" fontId="130" fillId="72" borderId="51" xfId="0" applyFont="1" applyFill="1" applyBorder="1" applyAlignment="1">
      <alignment vertical="top" wrapText="1"/>
    </xf>
    <xf numFmtId="0" fontId="0" fillId="72" borderId="20" xfId="0" applyFill="1" applyBorder="1" applyAlignment="1">
      <alignment vertical="top" wrapText="1"/>
    </xf>
    <xf numFmtId="0" fontId="59" fillId="0" borderId="84" xfId="0" applyFont="1" applyBorder="1" applyAlignment="1">
      <alignment vertical="center" wrapText="1"/>
    </xf>
    <xf numFmtId="0" fontId="59" fillId="0" borderId="80" xfId="0" applyFont="1" applyBorder="1" applyAlignment="1">
      <alignment vertical="center" wrapText="1"/>
    </xf>
    <xf numFmtId="0" fontId="59" fillId="0" borderId="85" xfId="0" applyFont="1" applyBorder="1" applyAlignment="1">
      <alignment vertical="center" wrapText="1"/>
    </xf>
    <xf numFmtId="0" fontId="59" fillId="0" borderId="86" xfId="0" applyFont="1" applyBorder="1" applyAlignment="1">
      <alignment vertical="center" wrapText="1"/>
    </xf>
    <xf numFmtId="0" fontId="59" fillId="0" borderId="87" xfId="0" applyFont="1" applyBorder="1" applyAlignment="1">
      <alignment vertical="center" wrapText="1"/>
    </xf>
    <xf numFmtId="0" fontId="59" fillId="0" borderId="89" xfId="0" applyFont="1" applyBorder="1" applyAlignment="1">
      <alignment vertical="center" wrapText="1"/>
    </xf>
    <xf numFmtId="0" fontId="59" fillId="0" borderId="34" xfId="0" applyFont="1" applyBorder="1" applyAlignment="1">
      <alignment vertical="center" wrapText="1"/>
    </xf>
    <xf numFmtId="0" fontId="59" fillId="0" borderId="82" xfId="0" applyFont="1" applyBorder="1" applyAlignment="1">
      <alignment vertical="center" wrapText="1"/>
    </xf>
    <xf numFmtId="0" fontId="59" fillId="0" borderId="81" xfId="0" applyFont="1" applyBorder="1" applyAlignment="1">
      <alignment vertical="center" wrapText="1"/>
    </xf>
    <xf numFmtId="0" fontId="59" fillId="0" borderId="88" xfId="0" applyFont="1" applyBorder="1" applyAlignment="1">
      <alignment vertical="center" wrapText="1"/>
    </xf>
    <xf numFmtId="0" fontId="59" fillId="0" borderId="0" xfId="0" applyFont="1" applyAlignment="1">
      <alignment vertical="center" wrapText="1"/>
    </xf>
    <xf numFmtId="0" fontId="59" fillId="0" borderId="83" xfId="0" applyFont="1" applyBorder="1" applyAlignment="1">
      <alignment vertical="center" wrapText="1"/>
    </xf>
    <xf numFmtId="0" fontId="178" fillId="0" borderId="88" xfId="0" applyFont="1" applyBorder="1" applyAlignment="1">
      <alignment horizontal="left" vertical="center" wrapText="1" indent="4"/>
    </xf>
    <xf numFmtId="0" fontId="178" fillId="0" borderId="0" xfId="0" applyFont="1" applyAlignment="1">
      <alignment horizontal="left" vertical="center" wrapText="1" indent="4"/>
    </xf>
    <xf numFmtId="0" fontId="178" fillId="0" borderId="83" xfId="0" applyFont="1" applyBorder="1" applyAlignment="1">
      <alignment horizontal="left" vertical="center" wrapText="1" indent="4"/>
    </xf>
    <xf numFmtId="0" fontId="0" fillId="0" borderId="88" xfId="0" applyBorder="1" applyAlignment="1">
      <alignment vertical="top" wrapText="1"/>
    </xf>
    <xf numFmtId="0" fontId="0" fillId="0" borderId="83" xfId="0" applyBorder="1" applyAlignment="1">
      <alignment vertical="top" wrapText="1"/>
    </xf>
    <xf numFmtId="0" fontId="59" fillId="0" borderId="88" xfId="0" applyFont="1" applyBorder="1" applyAlignment="1">
      <alignment horizontal="left" vertical="center" wrapText="1" indent="4"/>
    </xf>
    <xf numFmtId="0" fontId="59" fillId="0" borderId="0" xfId="0" applyFont="1" applyAlignment="1">
      <alignment horizontal="left" vertical="center" wrapText="1" indent="4"/>
    </xf>
    <xf numFmtId="0" fontId="59" fillId="0" borderId="83" xfId="0" applyFont="1" applyBorder="1" applyAlignment="1">
      <alignment horizontal="left" vertical="center" wrapText="1" indent="4"/>
    </xf>
    <xf numFmtId="3" fontId="162" fillId="31" borderId="75" xfId="0" applyNumberFormat="1" applyFont="1" applyFill="1" applyBorder="1" applyAlignment="1">
      <alignment wrapText="1"/>
    </xf>
    <xf numFmtId="0" fontId="0" fillId="31" borderId="35" xfId="0" applyFill="1" applyBorder="1" applyAlignment="1">
      <alignment wrapText="1"/>
    </xf>
    <xf numFmtId="0" fontId="59" fillId="81" borderId="79" xfId="0" applyFont="1" applyFill="1" applyBorder="1" applyAlignment="1">
      <alignment vertical="center" wrapText="1"/>
    </xf>
    <xf numFmtId="0" fontId="59" fillId="81" borderId="53" xfId="0" applyFont="1" applyFill="1" applyBorder="1" applyAlignment="1">
      <alignment vertical="center" wrapText="1"/>
    </xf>
    <xf numFmtId="0" fontId="59" fillId="81" borderId="54" xfId="0" applyFont="1" applyFill="1" applyBorder="1" applyAlignment="1">
      <alignment vertical="center" wrapText="1"/>
    </xf>
    <xf numFmtId="0" fontId="59" fillId="46" borderId="84" xfId="0" applyFont="1" applyFill="1" applyBorder="1" applyAlignment="1">
      <alignment vertical="center" wrapText="1"/>
    </xf>
    <xf numFmtId="0" fontId="59" fillId="46" borderId="81" xfId="0" applyFont="1" applyFill="1" applyBorder="1" applyAlignment="1">
      <alignment vertical="center" wrapText="1"/>
    </xf>
    <xf numFmtId="0" fontId="59" fillId="46" borderId="80" xfId="0" applyFont="1" applyFill="1" applyBorder="1" applyAlignment="1">
      <alignment vertical="center" wrapText="1"/>
    </xf>
    <xf numFmtId="0" fontId="178" fillId="0" borderId="89" xfId="0" applyFont="1" applyBorder="1" applyAlignment="1">
      <alignment horizontal="left" vertical="center" wrapText="1" indent="4"/>
    </xf>
    <xf numFmtId="0" fontId="178" fillId="0" borderId="34" xfId="0" applyFont="1" applyBorder="1" applyAlignment="1">
      <alignment horizontal="left" vertical="center" wrapText="1" indent="4"/>
    </xf>
    <xf numFmtId="0" fontId="178" fillId="0" borderId="82" xfId="0" applyFont="1" applyBorder="1" applyAlignment="1">
      <alignment horizontal="left" vertical="center" wrapText="1" indent="4"/>
    </xf>
    <xf numFmtId="0" fontId="162" fillId="0" borderId="10" xfId="0" applyFont="1" applyBorder="1" applyAlignment="1"/>
    <xf numFmtId="0" fontId="59" fillId="0" borderId="88" xfId="0" applyFont="1" applyBorder="1" applyAlignment="1">
      <alignment horizontal="left" vertical="center" wrapText="1" indent="2"/>
    </xf>
    <xf numFmtId="0" fontId="59" fillId="0" borderId="0" xfId="0" applyFont="1" applyAlignment="1">
      <alignment horizontal="left" vertical="center" wrapText="1" indent="2"/>
    </xf>
    <xf numFmtId="0" fontId="59" fillId="0" borderId="83" xfId="0" applyFont="1" applyBorder="1" applyAlignment="1">
      <alignment horizontal="left" vertical="center" wrapText="1" indent="2"/>
    </xf>
    <xf numFmtId="0" fontId="65" fillId="0" borderId="88" xfId="68" applyBorder="1" applyAlignment="1" applyProtection="1">
      <alignment vertical="center" wrapText="1"/>
    </xf>
    <xf numFmtId="0" fontId="65" fillId="0" borderId="0" xfId="68" applyAlignment="1" applyProtection="1">
      <alignment vertical="center" wrapText="1"/>
    </xf>
    <xf numFmtId="0" fontId="65" fillId="0" borderId="83" xfId="68" applyBorder="1" applyAlignment="1" applyProtection="1">
      <alignment vertical="center" wrapText="1"/>
    </xf>
    <xf numFmtId="0" fontId="125" fillId="0" borderId="89" xfId="0" applyFont="1" applyBorder="1" applyAlignment="1">
      <alignment vertical="center" wrapText="1"/>
    </xf>
    <xf numFmtId="0" fontId="125" fillId="0" borderId="34" xfId="0" applyFont="1" applyBorder="1" applyAlignment="1">
      <alignment vertical="center" wrapText="1"/>
    </xf>
    <xf numFmtId="0" fontId="125" fillId="0" borderId="82" xfId="0" applyFont="1" applyBorder="1" applyAlignment="1">
      <alignment vertical="center" wrapText="1"/>
    </xf>
    <xf numFmtId="0" fontId="65" fillId="0" borderId="85" xfId="68" applyBorder="1" applyAlignment="1" applyProtection="1">
      <alignment vertical="center" wrapText="1"/>
    </xf>
    <xf numFmtId="0" fontId="65" fillId="0" borderId="86" xfId="68" applyBorder="1" applyAlignment="1" applyProtection="1">
      <alignment vertical="center" wrapText="1"/>
    </xf>
    <xf numFmtId="0" fontId="65" fillId="0" borderId="87" xfId="68" applyBorder="1" applyAlignment="1" applyProtection="1">
      <alignment vertical="center" wrapText="1"/>
    </xf>
    <xf numFmtId="0" fontId="125" fillId="0" borderId="88" xfId="0" applyFont="1" applyBorder="1" applyAlignment="1">
      <alignment vertical="center" wrapText="1"/>
    </xf>
    <xf numFmtId="0" fontId="125" fillId="0" borderId="0" xfId="0" applyFont="1" applyAlignment="1">
      <alignment vertical="center" wrapText="1"/>
    </xf>
    <xf numFmtId="0" fontId="125" fillId="0" borderId="83" xfId="0" applyFont="1" applyBorder="1" applyAlignment="1">
      <alignment vertical="center" wrapText="1"/>
    </xf>
    <xf numFmtId="0" fontId="173" fillId="72" borderId="31" xfId="0" applyFont="1" applyFill="1" applyBorder="1" applyAlignment="1"/>
    <xf numFmtId="0" fontId="0" fillId="0" borderId="20" xfId="0" applyBorder="1" applyAlignment="1"/>
    <xf numFmtId="0" fontId="186" fillId="0" borderId="88" xfId="0" applyFont="1" applyBorder="1" applyAlignment="1">
      <alignment horizontal="center" vertical="center" wrapText="1"/>
    </xf>
    <xf numFmtId="0" fontId="186" fillId="0" borderId="0" xfId="0" applyFont="1" applyAlignment="1">
      <alignment horizontal="center" vertical="center" wrapText="1"/>
    </xf>
    <xf numFmtId="0" fontId="186" fillId="0" borderId="83" xfId="0" applyFont="1" applyBorder="1" applyAlignment="1">
      <alignment horizontal="center" vertical="center" wrapText="1"/>
    </xf>
    <xf numFmtId="0" fontId="186" fillId="0" borderId="88" xfId="0" applyFont="1" applyBorder="1" applyAlignment="1">
      <alignment vertical="center" wrapText="1"/>
    </xf>
    <xf numFmtId="0" fontId="186" fillId="0" borderId="0" xfId="0" applyFont="1" applyAlignment="1">
      <alignment vertical="center" wrapText="1"/>
    </xf>
    <xf numFmtId="0" fontId="186" fillId="0" borderId="83" xfId="0" applyFont="1" applyBorder="1" applyAlignment="1">
      <alignment vertical="center" wrapText="1"/>
    </xf>
    <xf numFmtId="0" fontId="0" fillId="0" borderId="88" xfId="0" applyBorder="1" applyAlignment="1">
      <alignment vertical="center" wrapText="1"/>
    </xf>
    <xf numFmtId="0" fontId="0" fillId="0" borderId="0" xfId="0" applyAlignment="1">
      <alignment vertical="center" wrapText="1"/>
    </xf>
    <xf numFmtId="0" fontId="0" fillId="0" borderId="83" xfId="0" applyBorder="1" applyAlignment="1">
      <alignment vertical="center" wrapText="1"/>
    </xf>
    <xf numFmtId="0" fontId="59" fillId="0" borderId="79" xfId="0" applyFont="1" applyBorder="1" applyAlignment="1">
      <alignment vertical="center" wrapText="1"/>
    </xf>
    <xf numFmtId="0" fontId="59" fillId="0" borderId="53" xfId="0" applyFont="1" applyBorder="1" applyAlignment="1">
      <alignment vertical="center" wrapText="1"/>
    </xf>
    <xf numFmtId="0" fontId="59" fillId="0" borderId="54" xfId="0" applyFont="1" applyBorder="1" applyAlignment="1">
      <alignment vertical="center" wrapText="1"/>
    </xf>
    <xf numFmtId="0" fontId="65" fillId="0" borderId="89" xfId="68" applyBorder="1" applyAlignment="1" applyProtection="1">
      <alignment vertical="center" wrapText="1"/>
    </xf>
    <xf numFmtId="0" fontId="65" fillId="0" borderId="34" xfId="68" applyBorder="1" applyAlignment="1" applyProtection="1">
      <alignment vertical="center" wrapText="1"/>
    </xf>
    <xf numFmtId="0" fontId="65" fillId="0" borderId="82" xfId="68" applyBorder="1" applyAlignment="1" applyProtection="1">
      <alignment vertical="center" wrapText="1"/>
    </xf>
    <xf numFmtId="0" fontId="0" fillId="0" borderId="89" xfId="0" applyBorder="1" applyAlignment="1">
      <alignment vertical="top" wrapText="1"/>
    </xf>
    <xf numFmtId="0" fontId="0" fillId="0" borderId="34" xfId="0" applyBorder="1" applyAlignment="1">
      <alignment vertical="top" wrapText="1"/>
    </xf>
    <xf numFmtId="0" fontId="0" fillId="0" borderId="82" xfId="0" applyBorder="1" applyAlignment="1">
      <alignment vertical="top" wrapText="1"/>
    </xf>
    <xf numFmtId="0" fontId="173" fillId="72" borderId="10" xfId="0" applyFont="1" applyFill="1" applyBorder="1" applyAlignment="1">
      <alignment vertical="top"/>
    </xf>
    <xf numFmtId="0" fontId="0" fillId="0" borderId="10" xfId="0" applyBorder="1" applyAlignment="1">
      <alignment vertical="top"/>
    </xf>
    <xf numFmtId="0" fontId="137" fillId="46" borderId="85" xfId="0" applyFont="1" applyFill="1" applyBorder="1" applyAlignment="1">
      <alignment vertical="center" wrapText="1"/>
    </xf>
    <xf numFmtId="0" fontId="137" fillId="46" borderId="86" xfId="0" applyFont="1" applyFill="1" applyBorder="1" applyAlignment="1">
      <alignment vertical="center" wrapText="1"/>
    </xf>
    <xf numFmtId="0" fontId="137" fillId="46" borderId="87" xfId="0" applyFont="1" applyFill="1" applyBorder="1" applyAlignment="1">
      <alignment vertical="center" wrapText="1"/>
    </xf>
    <xf numFmtId="0" fontId="137" fillId="46" borderId="88" xfId="0" applyFont="1" applyFill="1" applyBorder="1" applyAlignment="1">
      <alignment vertical="center" wrapText="1"/>
    </xf>
    <xf numFmtId="0" fontId="137" fillId="46" borderId="0" xfId="0" applyFont="1" applyFill="1" applyAlignment="1">
      <alignment vertical="center" wrapText="1"/>
    </xf>
    <xf numFmtId="0" fontId="137" fillId="46" borderId="83" xfId="0" applyFont="1" applyFill="1" applyBorder="1" applyAlignment="1">
      <alignment vertical="center" wrapText="1"/>
    </xf>
    <xf numFmtId="0" fontId="137" fillId="46" borderId="89" xfId="0" applyFont="1" applyFill="1" applyBorder="1" applyAlignment="1">
      <alignment vertical="center" wrapText="1"/>
    </xf>
    <xf numFmtId="0" fontId="137" fillId="46" borderId="34" xfId="0" applyFont="1" applyFill="1" applyBorder="1" applyAlignment="1">
      <alignment vertical="center" wrapText="1"/>
    </xf>
    <xf numFmtId="0" fontId="137" fillId="46" borderId="82" xfId="0" applyFont="1" applyFill="1" applyBorder="1" applyAlignment="1">
      <alignment vertical="center" wrapText="1"/>
    </xf>
    <xf numFmtId="0" fontId="137" fillId="0" borderId="79" xfId="0" applyFont="1" applyBorder="1" applyAlignment="1">
      <alignment vertical="center" wrapText="1"/>
    </xf>
    <xf numFmtId="0" fontId="137" fillId="0" borderId="53" xfId="0" applyFont="1" applyBorder="1" applyAlignment="1">
      <alignment vertical="center" wrapText="1"/>
    </xf>
    <xf numFmtId="0" fontId="137" fillId="0" borderId="54" xfId="0" applyFont="1" applyBorder="1" applyAlignment="1">
      <alignment vertical="center" wrapText="1"/>
    </xf>
    <xf numFmtId="0" fontId="168" fillId="41" borderId="79" xfId="0" applyFont="1" applyFill="1" applyBorder="1" applyAlignment="1">
      <alignment vertical="center" wrapText="1"/>
    </xf>
    <xf numFmtId="0" fontId="168" fillId="41" borderId="53" xfId="0" applyFont="1" applyFill="1" applyBorder="1" applyAlignment="1">
      <alignment vertical="center" wrapText="1"/>
    </xf>
    <xf numFmtId="0" fontId="168" fillId="41" borderId="54" xfId="0" applyFont="1" applyFill="1" applyBorder="1" applyAlignment="1">
      <alignment vertical="center" wrapText="1"/>
    </xf>
    <xf numFmtId="0" fontId="137" fillId="40" borderId="51" xfId="0" applyFont="1" applyFill="1" applyBorder="1" applyAlignment="1"/>
    <xf numFmtId="0" fontId="137" fillId="40" borderId="20" xfId="0" applyFont="1" applyFill="1" applyBorder="1" applyAlignment="1"/>
    <xf numFmtId="0" fontId="173" fillId="31" borderId="0" xfId="0" applyFont="1" applyFill="1" applyBorder="1" applyAlignment="1"/>
    <xf numFmtId="0" fontId="0" fillId="0" borderId="0" xfId="0" applyAlignment="1"/>
    <xf numFmtId="0" fontId="173" fillId="31" borderId="10" xfId="0" applyFont="1" applyFill="1" applyBorder="1" applyAlignment="1"/>
    <xf numFmtId="0" fontId="130" fillId="72" borderId="0" xfId="0" applyFont="1" applyFill="1" applyAlignment="1"/>
    <xf numFmtId="0" fontId="173" fillId="72" borderId="52" xfId="0" applyFont="1" applyFill="1" applyBorder="1" applyAlignment="1"/>
    <xf numFmtId="0" fontId="173" fillId="0" borderId="10" xfId="0" applyFont="1" applyBorder="1" applyAlignment="1"/>
    <xf numFmtId="0" fontId="173" fillId="31" borderId="52" xfId="0" applyFont="1" applyFill="1" applyBorder="1" applyAlignment="1">
      <alignment vertical="top"/>
    </xf>
    <xf numFmtId="0" fontId="65" fillId="0" borderId="88" xfId="68" applyBorder="1" applyAlignment="1" applyProtection="1">
      <alignment horizontal="left" vertical="center" wrapText="1" indent="4"/>
    </xf>
    <xf numFmtId="0" fontId="65" fillId="0" borderId="0" xfId="68" applyAlignment="1" applyProtection="1">
      <alignment horizontal="left" vertical="center" wrapText="1" indent="4"/>
    </xf>
    <xf numFmtId="0" fontId="65" fillId="0" borderId="83" xfId="68" applyBorder="1" applyAlignment="1" applyProtection="1">
      <alignment horizontal="left" vertical="center" wrapText="1" indent="4"/>
    </xf>
    <xf numFmtId="0" fontId="14" fillId="0" borderId="10" xfId="0" applyFont="1" applyFill="1" applyBorder="1" applyAlignment="1">
      <alignment wrapText="1"/>
    </xf>
    <xf numFmtId="0" fontId="0" fillId="0" borderId="10" xfId="0" applyBorder="1" applyAlignment="1">
      <alignment wrapText="1"/>
    </xf>
    <xf numFmtId="0" fontId="64" fillId="39" borderId="0" xfId="250" applyNumberFormat="1" applyFont="1" applyFill="1" applyBorder="1" applyAlignment="1">
      <alignment horizontal="left" vertical="top" wrapText="1"/>
    </xf>
    <xf numFmtId="0" fontId="74" fillId="39" borderId="10" xfId="250" applyNumberFormat="1" applyFont="1" applyFill="1" applyBorder="1" applyAlignment="1">
      <alignment horizontal="left" vertical="top" wrapText="1"/>
    </xf>
    <xf numFmtId="0" fontId="74" fillId="39" borderId="10" xfId="250" applyNumberFormat="1" applyFont="1" applyFill="1" applyBorder="1" applyAlignment="1">
      <alignment horizontal="left" vertical="top"/>
    </xf>
    <xf numFmtId="0" fontId="74" fillId="39" borderId="31" xfId="250" applyNumberFormat="1" applyFont="1" applyFill="1" applyBorder="1" applyAlignment="1">
      <alignment horizontal="left" vertical="top"/>
    </xf>
    <xf numFmtId="0" fontId="74" fillId="39" borderId="51" xfId="250" applyNumberFormat="1" applyFont="1" applyFill="1" applyBorder="1" applyAlignment="1">
      <alignment horizontal="left" vertical="top"/>
    </xf>
    <xf numFmtId="0" fontId="74" fillId="39" borderId="20" xfId="250" applyNumberFormat="1" applyFont="1" applyFill="1" applyBorder="1" applyAlignment="1">
      <alignment horizontal="left" vertical="top"/>
    </xf>
    <xf numFmtId="0" fontId="74" fillId="39" borderId="0" xfId="250" applyFont="1" applyFill="1"/>
    <xf numFmtId="0" fontId="70" fillId="39" borderId="0" xfId="250" applyNumberFormat="1" applyFont="1" applyFill="1" applyBorder="1" applyAlignment="1">
      <alignment horizontal="left" vertical="top" wrapText="1"/>
    </xf>
    <xf numFmtId="0" fontId="128" fillId="39" borderId="0" xfId="250" applyFont="1" applyFill="1" applyAlignment="1">
      <alignment horizontal="left" vertical="top" wrapText="1"/>
    </xf>
    <xf numFmtId="0" fontId="64" fillId="39" borderId="0" xfId="250" applyNumberFormat="1" applyFont="1" applyFill="1" applyBorder="1" applyAlignment="1">
      <alignment horizontal="left" vertical="center" wrapText="1"/>
    </xf>
    <xf numFmtId="0" fontId="70" fillId="39" borderId="0" xfId="250" applyFont="1" applyFill="1" applyAlignment="1">
      <alignment horizontal="left" vertical="top" wrapText="1"/>
    </xf>
    <xf numFmtId="0" fontId="150" fillId="39" borderId="0" xfId="250" applyNumberFormat="1" applyFont="1" applyFill="1" applyBorder="1" applyAlignment="1">
      <alignment horizontal="left" vertical="top"/>
    </xf>
    <xf numFmtId="0" fontId="149" fillId="39" borderId="10" xfId="250" applyNumberFormat="1" applyFont="1" applyFill="1" applyBorder="1" applyAlignment="1">
      <alignment horizontal="left" vertical="top"/>
    </xf>
    <xf numFmtId="0" fontId="74" fillId="46" borderId="55" xfId="250" applyFont="1" applyFill="1" applyBorder="1" applyAlignment="1">
      <alignment horizontal="center" wrapText="1"/>
    </xf>
    <xf numFmtId="0" fontId="74" fillId="46" borderId="51" xfId="250" applyFont="1" applyFill="1" applyBorder="1" applyAlignment="1">
      <alignment horizontal="center" wrapText="1"/>
    </xf>
    <xf numFmtId="0" fontId="74" fillId="46" borderId="56" xfId="250" applyFont="1" applyFill="1" applyBorder="1" applyAlignment="1">
      <alignment horizontal="center" wrapText="1"/>
    </xf>
    <xf numFmtId="0" fontId="12" fillId="39" borderId="0" xfId="250" applyFont="1" applyFill="1" applyAlignment="1">
      <alignment horizontal="left" vertical="top" wrapText="1"/>
    </xf>
    <xf numFmtId="0" fontId="74" fillId="0" borderId="44" xfId="250" applyFont="1" applyBorder="1" applyAlignment="1">
      <alignment horizontal="center"/>
    </xf>
    <xf numFmtId="0" fontId="74" fillId="46" borderId="44" xfId="250" applyFont="1" applyFill="1" applyBorder="1" applyAlignment="1">
      <alignment vertical="center"/>
    </xf>
    <xf numFmtId="193" fontId="74" fillId="0" borderId="44" xfId="250" applyNumberFormat="1" applyFont="1" applyBorder="1" applyAlignment="1">
      <alignment horizontal="center"/>
    </xf>
    <xf numFmtId="0" fontId="12" fillId="0" borderId="0" xfId="250" applyFont="1" applyAlignment="1">
      <alignment horizontal="left" vertical="top" wrapText="1"/>
    </xf>
    <xf numFmtId="0" fontId="64" fillId="39" borderId="0" xfId="250" applyFont="1" applyFill="1" applyAlignment="1">
      <alignment horizontal="left" vertical="top" wrapText="1"/>
    </xf>
    <xf numFmtId="0" fontId="141" fillId="39" borderId="0" xfId="250" applyNumberFormat="1" applyFont="1" applyFill="1" applyBorder="1" applyAlignment="1">
      <alignment horizontal="left" vertical="top" wrapText="1"/>
    </xf>
    <xf numFmtId="0" fontId="141" fillId="0" borderId="0" xfId="250" applyFont="1" applyAlignment="1">
      <alignment horizontal="left" vertical="top" wrapText="1"/>
    </xf>
    <xf numFmtId="0" fontId="64" fillId="39" borderId="0" xfId="250" applyFont="1" applyFill="1" applyAlignment="1">
      <alignment vertical="top" wrapText="1"/>
    </xf>
    <xf numFmtId="0" fontId="71" fillId="39" borderId="0" xfId="250" applyFont="1" applyFill="1" applyBorder="1" applyAlignment="1">
      <alignment horizontal="left" vertical="top" wrapText="1"/>
    </xf>
    <xf numFmtId="0" fontId="142" fillId="0" borderId="0" xfId="250" applyFont="1" applyAlignment="1">
      <alignment horizontal="left" vertical="top" wrapText="1"/>
    </xf>
    <xf numFmtId="0" fontId="115" fillId="39" borderId="0" xfId="346" applyFont="1" applyFill="1" applyAlignment="1" applyProtection="1">
      <alignment horizontal="left" vertical="top" wrapText="1"/>
    </xf>
    <xf numFmtId="0" fontId="72" fillId="39" borderId="0" xfId="346" applyFill="1" applyAlignment="1" applyProtection="1">
      <alignment horizontal="left" vertical="top" wrapText="1"/>
    </xf>
    <xf numFmtId="0" fontId="72" fillId="0" borderId="0" xfId="346" applyAlignment="1" applyProtection="1">
      <alignment horizontal="left" vertical="top" wrapText="1"/>
    </xf>
    <xf numFmtId="49" fontId="61" fillId="45" borderId="35" xfId="250" applyNumberFormat="1" applyFont="1" applyFill="1" applyBorder="1" applyAlignment="1">
      <alignment horizontal="left"/>
    </xf>
    <xf numFmtId="0" fontId="63" fillId="39" borderId="36" xfId="250" applyFont="1" applyFill="1" applyBorder="1"/>
    <xf numFmtId="0" fontId="70" fillId="39" borderId="41" xfId="250" applyFont="1" applyFill="1" applyBorder="1" applyAlignment="1">
      <alignment horizontal="left" vertical="top" wrapText="1"/>
    </xf>
    <xf numFmtId="0" fontId="70" fillId="39" borderId="42" xfId="250" applyFont="1" applyFill="1" applyBorder="1" applyAlignment="1">
      <alignment horizontal="left" vertical="top" wrapText="1"/>
    </xf>
    <xf numFmtId="0" fontId="70" fillId="39" borderId="43" xfId="250" applyFont="1" applyFill="1" applyBorder="1" applyAlignment="1">
      <alignment horizontal="left" vertical="top" wrapText="1"/>
    </xf>
    <xf numFmtId="0" fontId="71" fillId="39" borderId="0" xfId="250" applyNumberFormat="1" applyFont="1" applyFill="1" applyBorder="1" applyAlignment="1">
      <alignment horizontal="left" vertical="top" wrapText="1"/>
    </xf>
    <xf numFmtId="0" fontId="74" fillId="39" borderId="0" xfId="250" applyNumberFormat="1" applyFont="1" applyFill="1" applyBorder="1" applyAlignment="1">
      <alignment horizontal="left" vertical="top" wrapText="1"/>
    </xf>
    <xf numFmtId="0" fontId="74" fillId="0" borderId="0" xfId="250" applyFont="1" applyAlignment="1">
      <alignment horizontal="left" vertical="top" wrapText="1"/>
    </xf>
    <xf numFmtId="0" fontId="64" fillId="39" borderId="0" xfId="250" applyFont="1" applyFill="1" applyAlignment="1">
      <alignment horizontal="left" wrapText="1"/>
    </xf>
    <xf numFmtId="0" fontId="71" fillId="39" borderId="0" xfId="250" applyFont="1" applyFill="1" applyAlignment="1">
      <alignment horizontal="left" vertical="top" wrapText="1"/>
    </xf>
    <xf numFmtId="0" fontId="78" fillId="39" borderId="0" xfId="250" applyFont="1" applyFill="1" applyAlignment="1">
      <alignment vertical="top"/>
    </xf>
    <xf numFmtId="0" fontId="157" fillId="39" borderId="0" xfId="250" applyFont="1" applyFill="1" applyAlignment="1">
      <alignment horizontal="left" vertical="top" wrapText="1"/>
    </xf>
    <xf numFmtId="0" fontId="64" fillId="39" borderId="0" xfId="234" applyNumberFormat="1" applyFont="1" applyFill="1" applyBorder="1" applyAlignment="1">
      <alignment horizontal="left" vertical="top" wrapText="1"/>
    </xf>
    <xf numFmtId="49" fontId="61" fillId="45" borderId="35" xfId="65" applyNumberFormat="1" applyFont="1" applyFill="1" applyBorder="1" applyAlignment="1">
      <alignment horizontal="left"/>
    </xf>
    <xf numFmtId="0" fontId="63" fillId="39" borderId="36" xfId="66" applyFont="1" applyFill="1" applyBorder="1"/>
    <xf numFmtId="0" fontId="70" fillId="39" borderId="45" xfId="234" applyFont="1" applyFill="1" applyBorder="1" applyAlignment="1">
      <alignment horizontal="left" vertical="top" wrapText="1"/>
    </xf>
    <xf numFmtId="0" fontId="70" fillId="39" borderId="46" xfId="234" applyFont="1" applyFill="1" applyBorder="1" applyAlignment="1">
      <alignment horizontal="left" vertical="top" wrapText="1"/>
    </xf>
    <xf numFmtId="0" fontId="70" fillId="39" borderId="47" xfId="234" applyFont="1" applyFill="1" applyBorder="1" applyAlignment="1">
      <alignment horizontal="left" vertical="top" wrapText="1"/>
    </xf>
    <xf numFmtId="0" fontId="71" fillId="39" borderId="0" xfId="234" applyNumberFormat="1" applyFont="1" applyFill="1" applyBorder="1" applyAlignment="1">
      <alignment horizontal="left" vertical="top" wrapText="1"/>
    </xf>
    <xf numFmtId="0" fontId="64" fillId="39" borderId="0" xfId="234" applyFont="1" applyFill="1" applyAlignment="1">
      <alignment horizontal="left" vertical="top" wrapText="1"/>
    </xf>
    <xf numFmtId="0" fontId="10" fillId="39" borderId="0" xfId="234" applyFont="1" applyFill="1"/>
    <xf numFmtId="0" fontId="10" fillId="0" borderId="0" xfId="234" applyFont="1"/>
    <xf numFmtId="0" fontId="112" fillId="39" borderId="0" xfId="234" applyFont="1" applyFill="1" applyBorder="1" applyAlignment="1">
      <alignment horizontal="left" vertical="top" wrapText="1"/>
    </xf>
    <xf numFmtId="0" fontId="113" fillId="39" borderId="0" xfId="234" applyFont="1" applyFill="1" applyBorder="1" applyAlignment="1">
      <alignment horizontal="left" vertical="top" wrapText="1"/>
    </xf>
    <xf numFmtId="0" fontId="115" fillId="39" borderId="0" xfId="68" applyNumberFormat="1" applyFont="1" applyFill="1" applyBorder="1" applyAlignment="1" applyProtection="1">
      <alignment horizontal="left" vertical="top" wrapText="1"/>
    </xf>
    <xf numFmtId="0" fontId="74" fillId="46" borderId="48" xfId="234" applyFont="1" applyFill="1" applyBorder="1" applyAlignment="1">
      <alignment vertical="center" wrapText="1"/>
    </xf>
    <xf numFmtId="0" fontId="74" fillId="46" borderId="49" xfId="234" applyFont="1" applyFill="1" applyBorder="1" applyAlignment="1">
      <alignment vertical="center" wrapText="1"/>
    </xf>
    <xf numFmtId="0" fontId="74" fillId="46" borderId="50" xfId="234" applyFont="1" applyFill="1" applyBorder="1" applyAlignment="1">
      <alignment vertical="center" wrapText="1"/>
    </xf>
    <xf numFmtId="0" fontId="74" fillId="46" borderId="48" xfId="234" applyFont="1" applyFill="1" applyBorder="1" applyAlignment="1">
      <alignment vertical="center"/>
    </xf>
    <xf numFmtId="0" fontId="74" fillId="46" borderId="49" xfId="234" applyFont="1" applyFill="1" applyBorder="1" applyAlignment="1">
      <alignment vertical="center"/>
    </xf>
    <xf numFmtId="0" fontId="74" fillId="46" borderId="50" xfId="234" applyFont="1" applyFill="1" applyBorder="1" applyAlignment="1">
      <alignment vertical="center"/>
    </xf>
    <xf numFmtId="0" fontId="74" fillId="46" borderId="48" xfId="234" applyFont="1" applyFill="1" applyBorder="1" applyAlignment="1">
      <alignment horizontal="center" vertical="center"/>
    </xf>
    <xf numFmtId="0" fontId="74" fillId="46" borderId="49" xfId="234" applyFont="1" applyFill="1" applyBorder="1" applyAlignment="1">
      <alignment horizontal="center" vertical="center"/>
    </xf>
    <xf numFmtId="0" fontId="74" fillId="46" borderId="50" xfId="234" applyFont="1" applyFill="1" applyBorder="1" applyAlignment="1">
      <alignment horizontal="center" vertical="center"/>
    </xf>
    <xf numFmtId="0" fontId="78" fillId="39" borderId="0" xfId="234" applyFont="1" applyFill="1" applyAlignment="1">
      <alignment vertical="top"/>
    </xf>
    <xf numFmtId="0" fontId="74" fillId="46" borderId="48" xfId="234" applyFont="1" applyFill="1" applyBorder="1" applyAlignment="1">
      <alignment horizontal="left" vertical="center" wrapText="1"/>
    </xf>
    <xf numFmtId="0" fontId="74" fillId="46" borderId="49" xfId="234" applyFont="1" applyFill="1" applyBorder="1" applyAlignment="1">
      <alignment horizontal="left" vertical="center" wrapText="1"/>
    </xf>
    <xf numFmtId="0" fontId="74" fillId="46" borderId="50" xfId="234" applyFont="1" applyFill="1" applyBorder="1" applyAlignment="1">
      <alignment horizontal="left" vertical="center" wrapText="1"/>
    </xf>
    <xf numFmtId="0" fontId="116" fillId="39" borderId="0" xfId="234" applyNumberFormat="1" applyFont="1" applyFill="1" applyBorder="1" applyAlignment="1">
      <alignment horizontal="left" vertical="top" wrapText="1"/>
    </xf>
    <xf numFmtId="0" fontId="70" fillId="39" borderId="0" xfId="234" applyNumberFormat="1" applyFont="1" applyFill="1" applyBorder="1" applyAlignment="1">
      <alignment horizontal="left" vertical="top" wrapText="1"/>
    </xf>
    <xf numFmtId="0" fontId="117" fillId="39" borderId="0" xfId="234" applyNumberFormat="1" applyFont="1" applyFill="1" applyBorder="1" applyAlignment="1">
      <alignment horizontal="left" vertical="top" wrapText="1"/>
    </xf>
    <xf numFmtId="0" fontId="121" fillId="39" borderId="0" xfId="234" applyNumberFormat="1" applyFont="1" applyFill="1" applyBorder="1" applyAlignment="1">
      <alignment horizontal="left" vertical="top" wrapText="1"/>
    </xf>
    <xf numFmtId="0" fontId="70" fillId="0" borderId="41" xfId="250" applyFont="1" applyBorder="1" applyAlignment="1">
      <alignment vertical="top" wrapText="1"/>
    </xf>
    <xf numFmtId="0" fontId="70" fillId="0" borderId="42" xfId="250" applyFont="1" applyBorder="1" applyAlignment="1">
      <alignment vertical="top" wrapText="1"/>
    </xf>
    <xf numFmtId="0" fontId="70" fillId="0" borderId="43" xfId="250" applyFont="1" applyBorder="1" applyAlignment="1">
      <alignment vertical="top" wrapText="1"/>
    </xf>
    <xf numFmtId="0" fontId="64" fillId="0" borderId="0" xfId="250" applyFont="1" applyAlignment="1">
      <alignment vertical="top" wrapText="1"/>
    </xf>
    <xf numFmtId="0" fontId="71" fillId="39" borderId="0" xfId="250" applyFont="1" applyFill="1" applyAlignment="1">
      <alignment vertical="top" wrapText="1"/>
    </xf>
    <xf numFmtId="0" fontId="70" fillId="39" borderId="0" xfId="250" applyFont="1" applyFill="1" applyAlignment="1">
      <alignment vertical="top" wrapText="1"/>
    </xf>
    <xf numFmtId="0" fontId="74" fillId="39" borderId="44" xfId="250" applyFont="1" applyFill="1" applyBorder="1" applyAlignment="1">
      <alignment horizontal="center"/>
    </xf>
    <xf numFmtId="0" fontId="74" fillId="46" borderId="44" xfId="250" applyFont="1" applyFill="1" applyBorder="1" applyAlignment="1">
      <alignment horizontal="left" vertical="center" wrapText="1"/>
    </xf>
    <xf numFmtId="0" fontId="74" fillId="46" borderId="44" xfId="250" applyFont="1" applyFill="1" applyBorder="1" applyAlignment="1">
      <alignment vertical="center" wrapText="1"/>
    </xf>
    <xf numFmtId="0" fontId="6" fillId="0" borderId="0" xfId="250" applyFont="1" applyAlignment="1">
      <alignment horizontal="left" vertical="top" wrapText="1"/>
    </xf>
    <xf numFmtId="0" fontId="70" fillId="0" borderId="41" xfId="250" applyFont="1" applyBorder="1" applyAlignment="1">
      <alignment horizontal="left" vertical="top" wrapText="1"/>
    </xf>
    <xf numFmtId="0" fontId="70" fillId="0" borderId="42" xfId="250" applyFont="1" applyBorder="1" applyAlignment="1">
      <alignment horizontal="left" vertical="top" wrapText="1"/>
    </xf>
    <xf numFmtId="0" fontId="70" fillId="0" borderId="43" xfId="250" applyFont="1" applyBorder="1" applyAlignment="1">
      <alignment horizontal="left" vertical="top" wrapText="1"/>
    </xf>
    <xf numFmtId="0" fontId="78" fillId="39" borderId="0" xfId="250" applyFont="1" applyFill="1" applyAlignment="1">
      <alignment horizontal="left" vertical="top"/>
    </xf>
    <xf numFmtId="0" fontId="64" fillId="0" borderId="0" xfId="250" applyFont="1" applyAlignment="1">
      <alignment horizontal="left" vertical="top" wrapText="1"/>
    </xf>
    <xf numFmtId="0" fontId="74" fillId="0" borderId="70" xfId="250" applyFont="1" applyBorder="1" applyAlignment="1">
      <alignment horizontal="center" wrapText="1"/>
    </xf>
    <xf numFmtId="0" fontId="74" fillId="0" borderId="67" xfId="250" applyFont="1" applyBorder="1" applyAlignment="1">
      <alignment horizontal="center" wrapText="1"/>
    </xf>
    <xf numFmtId="0" fontId="74" fillId="0" borderId="69" xfId="250" applyFont="1" applyBorder="1" applyAlignment="1">
      <alignment horizontal="center" wrapText="1"/>
    </xf>
    <xf numFmtId="0" fontId="74" fillId="46" borderId="59" xfId="250" applyFont="1" applyFill="1" applyBorder="1" applyAlignment="1">
      <alignment horizontal="left" vertical="center" wrapText="1"/>
    </xf>
    <xf numFmtId="0" fontId="74" fillId="46" borderId="62" xfId="250" applyFont="1" applyFill="1" applyBorder="1" applyAlignment="1">
      <alignment horizontal="left" vertical="center" wrapText="1"/>
    </xf>
    <xf numFmtId="0" fontId="74" fillId="46" borderId="61" xfId="250" applyFont="1" applyFill="1" applyBorder="1" applyAlignment="1">
      <alignment horizontal="left" vertical="center" wrapText="1"/>
    </xf>
    <xf numFmtId="0" fontId="121" fillId="39" borderId="0" xfId="250" applyFont="1" applyFill="1" applyAlignment="1">
      <alignment wrapText="1"/>
    </xf>
    <xf numFmtId="0" fontId="74" fillId="0" borderId="68" xfId="250" applyFont="1" applyBorder="1" applyAlignment="1">
      <alignment horizontal="center" wrapText="1"/>
    </xf>
    <xf numFmtId="0" fontId="74" fillId="0" borderId="71" xfId="250" applyFont="1" applyBorder="1" applyAlignment="1">
      <alignment horizontal="center" wrapText="1"/>
    </xf>
    <xf numFmtId="0" fontId="12" fillId="39" borderId="0" xfId="250" applyFont="1" applyFill="1" applyAlignment="1">
      <alignment vertical="top"/>
    </xf>
    <xf numFmtId="0" fontId="116" fillId="39" borderId="0" xfId="250" applyFont="1" applyFill="1" applyAlignment="1">
      <alignment horizontal="left" vertical="top" wrapText="1"/>
    </xf>
    <xf numFmtId="0" fontId="149" fillId="39" borderId="0" xfId="250" applyNumberFormat="1" applyFont="1" applyFill="1" applyBorder="1" applyAlignment="1">
      <alignment horizontal="left" vertical="top" wrapText="1"/>
    </xf>
    <xf numFmtId="0" fontId="149" fillId="39" borderId="0" xfId="250" applyFont="1" applyFill="1" applyAlignment="1">
      <alignment horizontal="left" vertical="top" wrapText="1"/>
    </xf>
    <xf numFmtId="0" fontId="74" fillId="39" borderId="0" xfId="250" applyFont="1" applyFill="1" applyAlignment="1">
      <alignment vertical="top" wrapText="1"/>
    </xf>
    <xf numFmtId="0" fontId="153" fillId="39" borderId="0" xfId="250" applyFont="1" applyFill="1" applyAlignment="1">
      <alignment vertical="top"/>
    </xf>
    <xf numFmtId="0" fontId="74" fillId="39" borderId="31" xfId="250" applyFont="1" applyFill="1" applyBorder="1" applyAlignment="1">
      <alignment horizontal="center"/>
    </xf>
    <xf numFmtId="0" fontId="74" fillId="39" borderId="51" xfId="250" applyFont="1" applyFill="1" applyBorder="1" applyAlignment="1">
      <alignment horizontal="center"/>
    </xf>
    <xf numFmtId="0" fontId="74" fillId="39" borderId="20" xfId="250" applyFont="1" applyFill="1" applyBorder="1" applyAlignment="1">
      <alignment horizontal="center"/>
    </xf>
    <xf numFmtId="0" fontId="74" fillId="0" borderId="63" xfId="250" applyFont="1" applyBorder="1" applyAlignment="1">
      <alignment horizontal="center"/>
    </xf>
    <xf numFmtId="0" fontId="78" fillId="0" borderId="0" xfId="250" applyFont="1" applyAlignment="1">
      <alignment vertical="top"/>
    </xf>
    <xf numFmtId="0" fontId="72" fillId="39" borderId="0" xfId="346" applyFill="1" applyAlignment="1" applyProtection="1">
      <alignment horizontal="left" wrapText="1"/>
    </xf>
    <xf numFmtId="0" fontId="64" fillId="39" borderId="0" xfId="250" applyFont="1" applyFill="1"/>
  </cellXfs>
  <cellStyles count="362">
    <cellStyle name="%" xfId="69"/>
    <cellStyle name="]_x000d__x000a_Zoomed=1_x000d__x000a_Row=0_x000d__x000a_Column=0_x000d__x000a_Height=0_x000d__x000a_Width=0_x000d__x000a_FontName=FoxFont_x000d__x000a_FontStyle=0_x000d__x000a_FontSize=9_x000d__x000a_PrtFontName=FoxPrin" xfId="50"/>
    <cellStyle name="20% - Accent1" xfId="1" builtinId="30" customBuiltin="1"/>
    <cellStyle name="20% - Accent1 2" xfId="70"/>
    <cellStyle name="20% - Accent1 2 2" xfId="71"/>
    <cellStyle name="20% - Accent1 2 2 2" xfId="72"/>
    <cellStyle name="20% - Accent1 2 2 3" xfId="73"/>
    <cellStyle name="20% - Accent2" xfId="2" builtinId="34" customBuiltin="1"/>
    <cellStyle name="20% - Accent2 2" xfId="74"/>
    <cellStyle name="20% - Accent2 2 2" xfId="75"/>
    <cellStyle name="20% - Accent2 2 2 2" xfId="76"/>
    <cellStyle name="20% - Accent2 2 2 3" xfId="77"/>
    <cellStyle name="20% - Accent3" xfId="3" builtinId="38" customBuiltin="1"/>
    <cellStyle name="20% - Accent3 2" xfId="78"/>
    <cellStyle name="20% - Accent3 2 2" xfId="79"/>
    <cellStyle name="20% - Accent3 2 2 2" xfId="80"/>
    <cellStyle name="20% - Accent3 2 2 3" xfId="81"/>
    <cellStyle name="20% - Accent4" xfId="4" builtinId="42" customBuiltin="1"/>
    <cellStyle name="20% - Accent4 2" xfId="82"/>
    <cellStyle name="20% - Accent4 2 2" xfId="83"/>
    <cellStyle name="20% - Accent4 2 2 2" xfId="84"/>
    <cellStyle name="20% - Accent4 2 2 3" xfId="85"/>
    <cellStyle name="20% - Accent5" xfId="5" builtinId="46" customBuiltin="1"/>
    <cellStyle name="20% - Accent5 2" xfId="86"/>
    <cellStyle name="20% - Accent5 2 2" xfId="87"/>
    <cellStyle name="20% - Accent5 2 2 2" xfId="88"/>
    <cellStyle name="20% - Accent5 2 2 3" xfId="89"/>
    <cellStyle name="20% - Accent6" xfId="6" builtinId="50" customBuiltin="1"/>
    <cellStyle name="20% - Accent6 2" xfId="90"/>
    <cellStyle name="20% - Accent6 2 2" xfId="91"/>
    <cellStyle name="20% - Accent6 2 2 2" xfId="92"/>
    <cellStyle name="20% - Accent6 2 2 3" xfId="93"/>
    <cellStyle name="40% - Accent1" xfId="7" builtinId="31" customBuiltin="1"/>
    <cellStyle name="40% - Accent1 2" xfId="94"/>
    <cellStyle name="40% - Accent1 2 2" xfId="95"/>
    <cellStyle name="40% - Accent1 2 2 2" xfId="96"/>
    <cellStyle name="40% - Accent1 2 2 3" xfId="97"/>
    <cellStyle name="40% - Accent2" xfId="8" builtinId="35" customBuiltin="1"/>
    <cellStyle name="40% - Accent2 2" xfId="98"/>
    <cellStyle name="40% - Accent2 2 2" xfId="99"/>
    <cellStyle name="40% - Accent2 2 2 2" xfId="100"/>
    <cellStyle name="40% - Accent2 2 2 3" xfId="101"/>
    <cellStyle name="40% - Accent3" xfId="9" builtinId="39" customBuiltin="1"/>
    <cellStyle name="40% - Accent3 2" xfId="102"/>
    <cellStyle name="40% - Accent3 2 2" xfId="103"/>
    <cellStyle name="40% - Accent3 2 2 2" xfId="104"/>
    <cellStyle name="40% - Accent3 2 2 3" xfId="105"/>
    <cellStyle name="40% - Accent4" xfId="10" builtinId="43" customBuiltin="1"/>
    <cellStyle name="40% - Accent4 2" xfId="106"/>
    <cellStyle name="40% - Accent4 2 2" xfId="107"/>
    <cellStyle name="40% - Accent4 2 2 2" xfId="108"/>
    <cellStyle name="40% - Accent4 2 2 3" xfId="109"/>
    <cellStyle name="40% - Accent5" xfId="11" builtinId="47" customBuiltin="1"/>
    <cellStyle name="40% - Accent5 2" xfId="110"/>
    <cellStyle name="40% - Accent5 2 2" xfId="111"/>
    <cellStyle name="40% - Accent5 2 2 2" xfId="112"/>
    <cellStyle name="40% - Accent5 2 2 3" xfId="113"/>
    <cellStyle name="40% - Accent6" xfId="12" builtinId="51" customBuiltin="1"/>
    <cellStyle name="40% - Accent6 2" xfId="114"/>
    <cellStyle name="40% - Accent6 2 2" xfId="115"/>
    <cellStyle name="40% - Accent6 2 2 2" xfId="116"/>
    <cellStyle name="40% - Accent6 2 2 3" xfId="117"/>
    <cellStyle name="5x indented GHG Textfiels" xfId="118"/>
    <cellStyle name="60% - Accent1" xfId="13" builtinId="32" customBuiltin="1"/>
    <cellStyle name="60% - Accent1 2" xfId="119"/>
    <cellStyle name="60% - Accent1 2 2" xfId="120"/>
    <cellStyle name="60% - Accent1 2 2 2" xfId="121"/>
    <cellStyle name="60% - Accent1 2 2 3" xfId="122"/>
    <cellStyle name="60% - Accent2" xfId="14" builtinId="36" customBuiltin="1"/>
    <cellStyle name="60% - Accent2 2" xfId="123"/>
    <cellStyle name="60% - Accent2 2 2" xfId="124"/>
    <cellStyle name="60% - Accent2 2 2 2" xfId="125"/>
    <cellStyle name="60% - Accent2 2 2 3" xfId="126"/>
    <cellStyle name="60% - Accent3" xfId="15" builtinId="40" customBuiltin="1"/>
    <cellStyle name="60% - Accent3 2" xfId="127"/>
    <cellStyle name="60% - Accent3 2 2" xfId="128"/>
    <cellStyle name="60% - Accent3 2 2 2" xfId="129"/>
    <cellStyle name="60% - Accent3 2 2 3" xfId="130"/>
    <cellStyle name="60% - Accent4" xfId="16" builtinId="44" customBuiltin="1"/>
    <cellStyle name="60% - Accent4 2" xfId="131"/>
    <cellStyle name="60% - Accent4 2 2" xfId="132"/>
    <cellStyle name="60% - Accent4 2 2 2" xfId="133"/>
    <cellStyle name="60% - Accent4 2 2 3" xfId="134"/>
    <cellStyle name="60% - Accent5" xfId="17" builtinId="48" customBuiltin="1"/>
    <cellStyle name="60% - Accent5 2" xfId="135"/>
    <cellStyle name="60% - Accent5 2 2" xfId="136"/>
    <cellStyle name="60% - Accent5 2 2 2" xfId="137"/>
    <cellStyle name="60% - Accent5 2 2 3" xfId="138"/>
    <cellStyle name="60% - Accent6" xfId="18" builtinId="52" customBuiltin="1"/>
    <cellStyle name="60% - Accent6 2" xfId="139"/>
    <cellStyle name="60% - Accent6 2 2" xfId="140"/>
    <cellStyle name="60% - Accent6 2 2 2" xfId="141"/>
    <cellStyle name="60% - Accent6 2 2 3" xfId="142"/>
    <cellStyle name="Accent1" xfId="19" builtinId="29" customBuiltin="1"/>
    <cellStyle name="Accent1 2" xfId="143"/>
    <cellStyle name="Accent1 2 2" xfId="144"/>
    <cellStyle name="Accent1 2 2 2" xfId="145"/>
    <cellStyle name="Accent1 2 2 3" xfId="146"/>
    <cellStyle name="Accent2" xfId="20" builtinId="33" customBuiltin="1"/>
    <cellStyle name="Accent2 2" xfId="147"/>
    <cellStyle name="Accent2 2 2" xfId="148"/>
    <cellStyle name="Accent2 2 2 2" xfId="149"/>
    <cellStyle name="Accent2 2 2 3" xfId="150"/>
    <cellStyle name="Accent3" xfId="21" builtinId="37" customBuiltin="1"/>
    <cellStyle name="Accent3 2" xfId="151"/>
    <cellStyle name="Accent3 2 2" xfId="152"/>
    <cellStyle name="Accent3 2 2 2" xfId="153"/>
    <cellStyle name="Accent3 2 2 3" xfId="154"/>
    <cellStyle name="Accent4" xfId="22" builtinId="41" customBuiltin="1"/>
    <cellStyle name="Accent4 2" xfId="155"/>
    <cellStyle name="Accent4 2 2" xfId="156"/>
    <cellStyle name="Accent4 2 2 2" xfId="157"/>
    <cellStyle name="Accent4 2 2 3" xfId="158"/>
    <cellStyle name="Accent5" xfId="23" builtinId="45" customBuiltin="1"/>
    <cellStyle name="Accent5 2" xfId="159"/>
    <cellStyle name="Accent5 2 2" xfId="160"/>
    <cellStyle name="Accent5 2 2 2" xfId="161"/>
    <cellStyle name="Accent5 2 2 3" xfId="162"/>
    <cellStyle name="Accent6" xfId="24" builtinId="49" customBuiltin="1"/>
    <cellStyle name="Accent6 2" xfId="163"/>
    <cellStyle name="Accent6 2 2" xfId="164"/>
    <cellStyle name="Accent6 2 2 2" xfId="165"/>
    <cellStyle name="Accent6 2 2 3" xfId="166"/>
    <cellStyle name="AggblueCels_1x" xfId="167"/>
    <cellStyle name="Bad" xfId="25" builtinId="27" customBuiltin="1"/>
    <cellStyle name="Bad 2" xfId="168"/>
    <cellStyle name="Bad 2 2" xfId="169"/>
    <cellStyle name="Bad 2 2 2" xfId="170"/>
    <cellStyle name="Bad 2 2 3" xfId="171"/>
    <cellStyle name="Bold GHG Numbers (0.00)" xfId="172"/>
    <cellStyle name="Calculation" xfId="26" builtinId="22" customBuiltin="1"/>
    <cellStyle name="Calculation 2" xfId="173"/>
    <cellStyle name="Calculation 2 2" xfId="174"/>
    <cellStyle name="Calculation 2 2 2" xfId="175"/>
    <cellStyle name="Calculation 2 2 2 2" xfId="176"/>
    <cellStyle name="Calculation 2 2 2 3" xfId="177"/>
    <cellStyle name="Calculation 2 3" xfId="178"/>
    <cellStyle name="Calculation 2 3 2" xfId="179"/>
    <cellStyle name="Calculation 2 3 2 2" xfId="180"/>
    <cellStyle name="Calculation 2 3 2 3" xfId="181"/>
    <cellStyle name="Calculation 2 4" xfId="182"/>
    <cellStyle name="Calculation 2 4 2" xfId="183"/>
    <cellStyle name="Calculation 2 4 3" xfId="184"/>
    <cellStyle name="Calculation 3" xfId="356"/>
    <cellStyle name="Check Cell" xfId="27" builtinId="23" customBuiltin="1"/>
    <cellStyle name="Check Cell 2" xfId="185"/>
    <cellStyle name="Check Cell 2 2" xfId="186"/>
    <cellStyle name="Check Cell 2 2 2" xfId="187"/>
    <cellStyle name="Check Cell 2 2 3" xfId="188"/>
    <cellStyle name="Comma" xfId="47" builtinId="3"/>
    <cellStyle name="Comma 10" xfId="189"/>
    <cellStyle name="Comma 2" xfId="46"/>
    <cellStyle name="Comma 2 2" xfId="190"/>
    <cellStyle name="Comma 2 3" xfId="191"/>
    <cellStyle name="Comma 2 4" xfId="192"/>
    <cellStyle name="Comma 3" xfId="51"/>
    <cellStyle name="Comma 4" xfId="52"/>
    <cellStyle name="Comma 5" xfId="64"/>
    <cellStyle name="Comma 6" xfId="344"/>
    <cellStyle name="Comma 7" xfId="348"/>
    <cellStyle name="Comma 8" xfId="361"/>
    <cellStyle name="Cover" xfId="193"/>
    <cellStyle name="Dezimal [0]_Tfz-Anzahl" xfId="194"/>
    <cellStyle name="Dezimal_Tfz-Anzahl" xfId="195"/>
    <cellStyle name="Euro" xfId="196"/>
    <cellStyle name="Euro 2" xfId="197"/>
    <cellStyle name="Explanatory Text" xfId="28" builtinId="53" customBuiltin="1"/>
    <cellStyle name="Explanatory Text 2" xfId="198"/>
    <cellStyle name="Followed Hyperlink 2" xfId="357"/>
    <cellStyle name="Good" xfId="29" builtinId="26" customBuiltin="1"/>
    <cellStyle name="Good 2" xfId="199"/>
    <cellStyle name="Good 2 2" xfId="200"/>
    <cellStyle name="Good 2 2 2" xfId="201"/>
    <cellStyle name="Good 2 2 3" xfId="202"/>
    <cellStyle name="Heading" xfId="53"/>
    <cellStyle name="Heading 1" xfId="30" builtinId="16" customBuiltin="1"/>
    <cellStyle name="Heading 1 2" xfId="203"/>
    <cellStyle name="Heading 2" xfId="31" builtinId="17" customBuiltin="1"/>
    <cellStyle name="Heading 2 2" xfId="204"/>
    <cellStyle name="Heading 2 3" xfId="353"/>
    <cellStyle name="Heading 3" xfId="32" builtinId="18" customBuiltin="1"/>
    <cellStyle name="Heading 3 2" xfId="205"/>
    <cellStyle name="Heading 4" xfId="33" builtinId="19" customBuiltin="1"/>
    <cellStyle name="Heading 4 2" xfId="206"/>
    <cellStyle name="Hyperlink" xfId="68" builtinId="8"/>
    <cellStyle name="Hyperlink 2" xfId="207"/>
    <cellStyle name="Hyperlink 3" xfId="208"/>
    <cellStyle name="Hyperlink 4" xfId="209"/>
    <cellStyle name="Hyperlink 5" xfId="210"/>
    <cellStyle name="Hyperlink 6" xfId="346"/>
    <cellStyle name="Hyperlink 7" xfId="352"/>
    <cellStyle name="Input" xfId="34" builtinId="20" customBuiltin="1"/>
    <cellStyle name="Input 2" xfId="211"/>
    <cellStyle name="Input 2 2" xfId="212"/>
    <cellStyle name="Input 2 2 2" xfId="213"/>
    <cellStyle name="Input 2 2 2 2" xfId="214"/>
    <cellStyle name="Input 2 2 2 3" xfId="215"/>
    <cellStyle name="Input 2 3" xfId="216"/>
    <cellStyle name="Input 2 3 2" xfId="217"/>
    <cellStyle name="Input 2 3 2 2" xfId="218"/>
    <cellStyle name="Input 2 3 2 3" xfId="219"/>
    <cellStyle name="Input 2 4" xfId="220"/>
    <cellStyle name="Input 2 4 2" xfId="221"/>
    <cellStyle name="Input 2 4 3" xfId="222"/>
    <cellStyle name="InputCells12_BBorder_CRFReport-template" xfId="223"/>
    <cellStyle name="Inputs" xfId="345"/>
    <cellStyle name="Linked Cell" xfId="35" builtinId="24" customBuiltin="1"/>
    <cellStyle name="Linked Cell 2" xfId="224"/>
    <cellStyle name="Menu" xfId="225"/>
    <cellStyle name="Milliers [0]_03tabmat" xfId="226"/>
    <cellStyle name="Milliers_03tabmat" xfId="227"/>
    <cellStyle name="Monétaire [0]_03tabmat" xfId="228"/>
    <cellStyle name="Monétaire_03tabmat" xfId="229"/>
    <cellStyle name="Neutral" xfId="36" builtinId="28" customBuiltin="1"/>
    <cellStyle name="Neutral 2" xfId="230"/>
    <cellStyle name="Neutral 2 2" xfId="231"/>
    <cellStyle name="Neutral 2 2 2" xfId="232"/>
    <cellStyle name="Neutral 2 2 3" xfId="233"/>
    <cellStyle name="Normal" xfId="0" builtinId="0"/>
    <cellStyle name="Normal 10" xfId="234"/>
    <cellStyle name="Normal 10 2" xfId="235"/>
    <cellStyle name="Normal 10 2 2" xfId="236"/>
    <cellStyle name="Normal 10 3" xfId="237"/>
    <cellStyle name="Normal 10 3 2" xfId="238"/>
    <cellStyle name="Normal 10 4" xfId="239"/>
    <cellStyle name="Normal 11" xfId="240"/>
    <cellStyle name="Normal 11 2" xfId="241"/>
    <cellStyle name="Normal 12" xfId="242"/>
    <cellStyle name="Normal 13" xfId="243"/>
    <cellStyle name="Normal 13 2" xfId="244"/>
    <cellStyle name="Normal 13 3" xfId="245"/>
    <cellStyle name="Normal 14" xfId="246"/>
    <cellStyle name="Normal 14 2 2 2" xfId="247"/>
    <cellStyle name="Normal 15" xfId="248"/>
    <cellStyle name="Normal 15 2 2 2" xfId="249"/>
    <cellStyle name="Normal 16" xfId="250"/>
    <cellStyle name="Normal 16 2" xfId="251"/>
    <cellStyle name="Normal 17" xfId="252"/>
    <cellStyle name="Normal 17 2" xfId="253"/>
    <cellStyle name="Normal 17 4" xfId="254"/>
    <cellStyle name="Normal 18" xfId="255"/>
    <cellStyle name="Normal 19" xfId="340"/>
    <cellStyle name="Normal 2" xfId="44"/>
    <cellStyle name="Normal 2 2" xfId="66"/>
    <cellStyle name="Normal 2 3" xfId="256"/>
    <cellStyle name="Normal 20" xfId="341"/>
    <cellStyle name="Normal 209 2" xfId="257"/>
    <cellStyle name="Normal 21" xfId="65"/>
    <cellStyle name="Normal 22" xfId="258"/>
    <cellStyle name="Normal 23" xfId="342"/>
    <cellStyle name="Normal 24" xfId="259"/>
    <cellStyle name="Normal 25" xfId="343"/>
    <cellStyle name="Normal 26" xfId="349"/>
    <cellStyle name="Normal 27" xfId="350"/>
    <cellStyle name="Normal 3" xfId="48"/>
    <cellStyle name="Normal 3 2" xfId="260"/>
    <cellStyle name="Normal 3 3" xfId="261"/>
    <cellStyle name="Normal 3 4" xfId="262"/>
    <cellStyle name="Normal 4" xfId="49"/>
    <cellStyle name="Normal 4 2" xfId="263"/>
    <cellStyle name="Normal 4 2 2" xfId="264"/>
    <cellStyle name="Normal 4 3" xfId="265"/>
    <cellStyle name="Normal 4 3 2" xfId="266"/>
    <cellStyle name="Normal 4 4" xfId="267"/>
    <cellStyle name="Normal 4 5" xfId="268"/>
    <cellStyle name="Normal 5" xfId="54"/>
    <cellStyle name="Normal 6" xfId="62"/>
    <cellStyle name="Normal 7" xfId="63"/>
    <cellStyle name="Normal 8" xfId="67"/>
    <cellStyle name="Normal 9" xfId="269"/>
    <cellStyle name="Normal GHG-Shade" xfId="270"/>
    <cellStyle name="Normal_southwark housing audits" xfId="37"/>
    <cellStyle name="Note" xfId="38" builtinId="10" customBuiltin="1"/>
    <cellStyle name="Note 2" xfId="271"/>
    <cellStyle name="Note 2 2" xfId="272"/>
    <cellStyle name="Note 2 2 2" xfId="273"/>
    <cellStyle name="Note 2 2 2 2" xfId="274"/>
    <cellStyle name="Note 2 2 2 3" xfId="275"/>
    <cellStyle name="Note 2 3" xfId="276"/>
    <cellStyle name="Note 2 3 2" xfId="277"/>
    <cellStyle name="Note 2 3 3" xfId="278"/>
    <cellStyle name="Output" xfId="39" builtinId="21" customBuiltin="1"/>
    <cellStyle name="Output 2" xfId="279"/>
    <cellStyle name="Output 2 2" xfId="280"/>
    <cellStyle name="Output 2 2 2" xfId="281"/>
    <cellStyle name="Output 2 2 2 2" xfId="282"/>
    <cellStyle name="Output 2 2 2 3" xfId="283"/>
    <cellStyle name="Output 2 3" xfId="284"/>
    <cellStyle name="Output 2 3 2" xfId="285"/>
    <cellStyle name="Output 2 3 3" xfId="286"/>
    <cellStyle name="Percent" xfId="40" builtinId="5"/>
    <cellStyle name="Percent 10" xfId="287"/>
    <cellStyle name="Percent 10 2" xfId="288"/>
    <cellStyle name="Percent 10 3" xfId="289"/>
    <cellStyle name="Percent 2" xfId="45"/>
    <cellStyle name="Percent 2 2" xfId="290"/>
    <cellStyle name="Percent 2 3" xfId="291"/>
    <cellStyle name="Percent 3" xfId="55"/>
    <cellStyle name="Percent 4" xfId="56"/>
    <cellStyle name="Percent 5" xfId="292"/>
    <cellStyle name="Percent 5 2" xfId="293"/>
    <cellStyle name="Percent 6" xfId="294"/>
    <cellStyle name="Percent 7" xfId="295"/>
    <cellStyle name="Percent 8" xfId="296"/>
    <cellStyle name="Percent 9" xfId="297"/>
    <cellStyle name="Publication_style" xfId="57"/>
    <cellStyle name="Refdb standard" xfId="298"/>
    <cellStyle name="Refdb standard 2" xfId="299"/>
    <cellStyle name="SAPBEXchaText" xfId="58"/>
    <cellStyle name="SAPBEXstdData" xfId="59"/>
    <cellStyle name="SAPBEXstdItem" xfId="60"/>
    <cellStyle name="SAPBEXstdItemX" xfId="61"/>
    <cellStyle name="Selection" xfId="347"/>
    <cellStyle name="Shade" xfId="300"/>
    <cellStyle name="Shade 2" xfId="301"/>
    <cellStyle name="Shade 3" xfId="302"/>
    <cellStyle name="Source" xfId="303"/>
    <cellStyle name="Source Hed" xfId="304"/>
    <cellStyle name="Source Text" xfId="305"/>
    <cellStyle name="Standard_E00seit45" xfId="306"/>
    <cellStyle name="Style 2" xfId="307"/>
    <cellStyle name="Style 21" xfId="308"/>
    <cellStyle name="Style 21 2" xfId="309"/>
    <cellStyle name="Style 22" xfId="310"/>
    <cellStyle name="Style 22 2" xfId="311"/>
    <cellStyle name="Style 23" xfId="312"/>
    <cellStyle name="Style 23 2" xfId="313"/>
    <cellStyle name="Style 24" xfId="314"/>
    <cellStyle name="Style 24 2" xfId="315"/>
    <cellStyle name="Style 29" xfId="316"/>
    <cellStyle name="Style 29 2" xfId="317"/>
    <cellStyle name="Style 30" xfId="318"/>
    <cellStyle name="Style 30 2" xfId="319"/>
    <cellStyle name="Style 31" xfId="320"/>
    <cellStyle name="Style 31 2" xfId="321"/>
    <cellStyle name="Style 32" xfId="322"/>
    <cellStyle name="Style 32 2" xfId="323"/>
    <cellStyle name="Table date" xfId="358"/>
    <cellStyle name="Table details" xfId="354"/>
    <cellStyle name="Table numbers" xfId="355"/>
    <cellStyle name="Tip text" xfId="359"/>
    <cellStyle name="Tip text indented" xfId="360"/>
    <cellStyle name="Title" xfId="41" builtinId="15" customBuiltin="1"/>
    <cellStyle name="Title 2" xfId="324"/>
    <cellStyle name="Title 3" xfId="351"/>
    <cellStyle name="Title-1" xfId="325"/>
    <cellStyle name="Title-2" xfId="326"/>
    <cellStyle name="Titre ligne" xfId="327"/>
    <cellStyle name="Total" xfId="42" builtinId="25" customBuiltin="1"/>
    <cellStyle name="Total 2" xfId="328"/>
    <cellStyle name="Total 2 2" xfId="329"/>
    <cellStyle name="Total intermediaire" xfId="330"/>
    <cellStyle name="Tusenskille [0]_rob4-mon.xls Diagram 1" xfId="331"/>
    <cellStyle name="Tusenskille_rob4-mon.xls Diagram 1" xfId="332"/>
    <cellStyle name="Valuta [0]_rob4-mon.xls Diagram 1" xfId="333"/>
    <cellStyle name="Valuta_rob4-mon.xls Diagram 1" xfId="334"/>
    <cellStyle name="Währung [0]_Excel2" xfId="335"/>
    <cellStyle name="Währung_Excel2" xfId="336"/>
    <cellStyle name="Warning Text" xfId="43" builtinId="11" customBuiltin="1"/>
    <cellStyle name="Warning Text 2" xfId="337"/>
    <cellStyle name="Year" xfId="338"/>
    <cellStyle name="Обычный_2++_CRFReport-template" xfId="339"/>
  </cellStyles>
  <dxfs count="62">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bgColor theme="0" tint="-4.9989318521683403E-2"/>
        </patternFill>
      </fill>
    </dxf>
    <dxf>
      <fill>
        <patternFill patternType="none">
          <bgColor auto="1"/>
        </patternFill>
      </fill>
    </dxf>
    <dxf>
      <fill>
        <patternFill>
          <bgColor theme="0" tint="-4.9989318521683403E-2"/>
        </patternFill>
      </fill>
    </dxf>
    <dxf>
      <font>
        <b/>
        <i val="0"/>
        <color theme="1"/>
      </font>
      <fill>
        <patternFill patternType="none">
          <bgColor auto="1"/>
        </patternFill>
      </fill>
      <border>
        <left/>
        <right/>
        <top style="thin">
          <color theme="0" tint="-0.14996795556505021"/>
        </top>
        <bottom style="thin">
          <color theme="1" tint="0.499984740745262"/>
        </bottom>
        <vertical style="thin">
          <color theme="0" tint="-0.14996795556505021"/>
        </vertical>
        <horizontal/>
      </border>
    </dxf>
    <dxf>
      <font>
        <b/>
        <i val="0"/>
        <color theme="1"/>
      </font>
      <fill>
        <patternFill patternType="none">
          <bgColor auto="1"/>
        </patternFill>
      </fill>
      <border>
        <left/>
        <right/>
        <top style="thin">
          <color theme="1" tint="0.499984740745262"/>
        </top>
        <bottom style="thin">
          <color theme="0" tint="-0.14996795556505021"/>
        </bottom>
        <vertical/>
        <horizontal/>
      </border>
    </dxf>
    <dxf>
      <font>
        <b val="0"/>
        <i val="0"/>
        <color theme="1"/>
      </font>
      <fill>
        <patternFill patternType="none">
          <bgColor auto="1"/>
        </patternFill>
      </fill>
      <border diagonalUp="1" diagonalDown="0">
        <left/>
        <right/>
        <top/>
        <bottom/>
        <diagonal style="thin">
          <color theme="0" tint="-0.14993743705557422"/>
        </diagonal>
        <vertical style="thin">
          <color theme="0" tint="-0.14993743705557422"/>
        </vertical>
        <horizontal style="thin">
          <color theme="0" tint="-0.14993743705557422"/>
        </horizontal>
      </border>
    </dxf>
  </dxfs>
  <tableStyles count="1" defaultTableStyle="TableStyleMedium9" defaultPivotStyle="PivotStyleLight16">
    <tableStyle name="Summary Table" pivot="0" count="6">
      <tableStyleElement type="wholeTable" dxfId="61"/>
      <tableStyleElement type="headerRow" dxfId="60"/>
      <tableStyleElement type="totalRow" dxfId="59"/>
      <tableStyleElement type="firstColumn" dxfId="58"/>
      <tableStyleElement type="lastColumn" dxfId="57"/>
      <tableStyleElement type="firstColumnStripe" dxfId="56"/>
    </tableStyle>
  </tableStyles>
  <colors>
    <mruColors>
      <color rgb="FFFFCC66"/>
      <color rgb="FF9BC12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6" Type="http://schemas.openxmlformats.org/officeDocument/2006/relationships/externalLink" Target="externalLinks/externalLink11.xml"/><Relationship Id="rId84" Type="http://schemas.openxmlformats.org/officeDocument/2006/relationships/externalLink" Target="externalLinks/externalLink19.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7.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externalLink" Target="externalLinks/externalLink15.xml"/><Relationship Id="rId85"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externalLink" Target="externalLinks/externalLink18.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externalLink" Target="externalLinks/externalLink16.xml"/><Relationship Id="rId86"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9</xdr:col>
      <xdr:colOff>310126</xdr:colOff>
      <xdr:row>50</xdr:row>
      <xdr:rowOff>374651</xdr:rowOff>
    </xdr:from>
    <xdr:to>
      <xdr:col>11</xdr:col>
      <xdr:colOff>499493</xdr:colOff>
      <xdr:row>61</xdr:row>
      <xdr:rowOff>137238</xdr:rowOff>
    </xdr:to>
    <xdr:pic>
      <xdr:nvPicPr>
        <xdr:cNvPr id="6" name="Picture 5"/>
        <xdr:cNvPicPr>
          <a:picLocks noChangeAspect="1"/>
        </xdr:cNvPicPr>
      </xdr:nvPicPr>
      <xdr:blipFill>
        <a:blip xmlns:r="http://schemas.openxmlformats.org/officeDocument/2006/relationships" r:embed="rId1"/>
        <a:stretch>
          <a:fillRect/>
        </a:stretch>
      </xdr:blipFill>
      <xdr:spPr>
        <a:xfrm>
          <a:off x="16185126" y="13519151"/>
          <a:ext cx="3824742" cy="2572462"/>
        </a:xfrm>
        <a:prstGeom prst="rect">
          <a:avLst/>
        </a:prstGeom>
      </xdr:spPr>
    </xdr:pic>
    <xdr:clientData/>
  </xdr:twoCellAnchor>
  <xdr:twoCellAnchor editAs="oneCell">
    <xdr:from>
      <xdr:col>9</xdr:col>
      <xdr:colOff>137584</xdr:colOff>
      <xdr:row>64</xdr:row>
      <xdr:rowOff>164653</xdr:rowOff>
    </xdr:from>
    <xdr:to>
      <xdr:col>11</xdr:col>
      <xdr:colOff>322293</xdr:colOff>
      <xdr:row>69</xdr:row>
      <xdr:rowOff>172148</xdr:rowOff>
    </xdr:to>
    <xdr:pic>
      <xdr:nvPicPr>
        <xdr:cNvPr id="2" name="Picture 1"/>
        <xdr:cNvPicPr>
          <a:picLocks noChangeAspect="1"/>
        </xdr:cNvPicPr>
      </xdr:nvPicPr>
      <xdr:blipFill>
        <a:blip xmlns:r="http://schemas.openxmlformats.org/officeDocument/2006/relationships" r:embed="rId2"/>
        <a:stretch>
          <a:fillRect/>
        </a:stretch>
      </xdr:blipFill>
      <xdr:spPr>
        <a:xfrm>
          <a:off x="16012584" y="17928778"/>
          <a:ext cx="3820084" cy="13568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32</xdr:row>
      <xdr:rowOff>0</xdr:rowOff>
    </xdr:from>
    <xdr:to>
      <xdr:col>4</xdr:col>
      <xdr:colOff>371475</xdr:colOff>
      <xdr:row>43</xdr:row>
      <xdr:rowOff>600075</xdr:rowOff>
    </xdr:to>
    <xdr:pic>
      <xdr:nvPicPr>
        <xdr:cNvPr id="2" name="Picture 42" descr="20180830_11372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0900" y="7019925"/>
          <a:ext cx="4124325"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133350</xdr:colOff>
      <xdr:row>37</xdr:row>
      <xdr:rowOff>57150</xdr:rowOff>
    </xdr:from>
    <xdr:to>
      <xdr:col>4</xdr:col>
      <xdr:colOff>447675</xdr:colOff>
      <xdr:row>45</xdr:row>
      <xdr:rowOff>657225</xdr:rowOff>
    </xdr:to>
    <xdr:pic>
      <xdr:nvPicPr>
        <xdr:cNvPr id="3" name="Picture 39" descr="barclays green roo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0" y="8105775"/>
          <a:ext cx="4067175"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142875</xdr:colOff>
      <xdr:row>45</xdr:row>
      <xdr:rowOff>314325</xdr:rowOff>
    </xdr:from>
    <xdr:ext cx="4638040" cy="266700"/>
    <xdr:sp macro="" textlink="">
      <xdr:nvSpPr>
        <xdr:cNvPr id="4" name="Text Box 41"/>
        <xdr:cNvSpPr txBox="1"/>
      </xdr:nvSpPr>
      <xdr:spPr>
        <a:xfrm>
          <a:off x="1884680" y="7792720"/>
          <a:ext cx="4638040" cy="266700"/>
        </a:xfrm>
        <a:prstGeom prst="rect">
          <a:avLst/>
        </a:prstGeom>
        <a:solidFill>
          <a:prstClr val="white"/>
        </a:solidFill>
        <a:ln>
          <a:noFill/>
        </a:ln>
        <a:effectLst/>
      </xdr:spPr>
      <xdr:txBody>
        <a:bodyPr rot="0" spcFirstLastPara="0" vert="horz" wrap="square" lIns="0" tIns="0" rIns="0" bIns="0" numCol="1" spcCol="0" rtlCol="0" fromWordArt="0" anchor="t" anchorCtr="0" forceAA="0" compatLnSpc="1">
          <a:prstTxWarp prst="textNoShape">
            <a:avLst/>
          </a:prstTxWarp>
          <a:spAutoFit/>
        </a:bodyPr>
        <a:lstStyle/>
        <a:p>
          <a:pPr algn="ctr">
            <a:spcAft>
              <a:spcPts val="1000"/>
            </a:spcAft>
          </a:pPr>
          <a:r>
            <a:rPr lang="en-GB" sz="900" b="1" u="sng">
              <a:solidFill>
                <a:srgbClr val="4F81BD"/>
              </a:solidFill>
              <a:effectLst/>
              <a:latin typeface="Calibri"/>
              <a:ea typeface="Times New Roman"/>
              <a:cs typeface="Arial"/>
            </a:rPr>
            <a:t>Figure </a:t>
          </a:r>
          <a:r>
            <a:rPr lang="en-GB" sz="900" b="1">
              <a:solidFill>
                <a:srgbClr val="4F81BD"/>
              </a:solidFill>
              <a:effectLst/>
              <a:latin typeface="Calibri"/>
              <a:ea typeface="Times New Roman"/>
              <a:cs typeface="Arial"/>
            </a:rPr>
            <a:t>23: Green roof on the Barclays tower in Canary Wharf</a:t>
          </a: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8</xdr:col>
      <xdr:colOff>371475</xdr:colOff>
      <xdr:row>10</xdr:row>
      <xdr:rowOff>152400</xdr:rowOff>
    </xdr:from>
    <xdr:to>
      <xdr:col>19</xdr:col>
      <xdr:colOff>65875</xdr:colOff>
      <xdr:row>44</xdr:row>
      <xdr:rowOff>161196</xdr:rowOff>
    </xdr:to>
    <xdr:pic>
      <xdr:nvPicPr>
        <xdr:cNvPr id="3" name="Picture 2"/>
        <xdr:cNvPicPr>
          <a:picLocks noChangeAspect="1"/>
        </xdr:cNvPicPr>
      </xdr:nvPicPr>
      <xdr:blipFill>
        <a:blip xmlns:r="http://schemas.openxmlformats.org/officeDocument/2006/relationships" r:embed="rId1"/>
        <a:stretch>
          <a:fillRect/>
        </a:stretch>
      </xdr:blipFill>
      <xdr:spPr>
        <a:xfrm>
          <a:off x="9029700" y="2819400"/>
          <a:ext cx="6400000" cy="5828571"/>
        </a:xfrm>
        <a:prstGeom prst="rect">
          <a:avLst/>
        </a:prstGeom>
      </xdr:spPr>
    </xdr:pic>
    <xdr:clientData/>
  </xdr:twoCellAnchor>
  <xdr:twoCellAnchor>
    <xdr:from>
      <xdr:col>1</xdr:col>
      <xdr:colOff>0</xdr:colOff>
      <xdr:row>52</xdr:row>
      <xdr:rowOff>85725</xdr:rowOff>
    </xdr:from>
    <xdr:to>
      <xdr:col>7</xdr:col>
      <xdr:colOff>228600</xdr:colOff>
      <xdr:row>61</xdr:row>
      <xdr:rowOff>561975</xdr:rowOff>
    </xdr:to>
    <xdr:pic>
      <xdr:nvPicPr>
        <xdr:cNvPr id="4" name="Picture 40" descr="green roof award winner - Bauder Streatham Hill"/>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48050" y="11249025"/>
          <a:ext cx="4829175" cy="3609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228600</xdr:colOff>
      <xdr:row>61</xdr:row>
      <xdr:rowOff>266700</xdr:rowOff>
    </xdr:from>
    <xdr:ext cx="3761740" cy="266700"/>
    <xdr:sp macro="" textlink="">
      <xdr:nvSpPr>
        <xdr:cNvPr id="5" name="Text Box 2"/>
        <xdr:cNvSpPr txBox="1"/>
      </xdr:nvSpPr>
      <xdr:spPr>
        <a:xfrm>
          <a:off x="1976120" y="7651750"/>
          <a:ext cx="3761740" cy="266700"/>
        </a:xfrm>
        <a:prstGeom prst="rect">
          <a:avLst/>
        </a:prstGeom>
        <a:solidFill>
          <a:prstClr val="white"/>
        </a:solidFill>
        <a:ln>
          <a:noFill/>
        </a:ln>
        <a:effectLst/>
      </xdr:spPr>
      <xdr:txBody>
        <a:bodyPr rot="0" spcFirstLastPara="0" vert="horz" wrap="square" lIns="0" tIns="0" rIns="0" bIns="0" numCol="1" spcCol="0" rtlCol="0" fromWordArt="0" anchor="t" anchorCtr="0" forceAA="0" compatLnSpc="1">
          <a:prstTxWarp prst="textNoShape">
            <a:avLst/>
          </a:prstTxWarp>
          <a:spAutoFit/>
        </a:bodyPr>
        <a:lstStyle/>
        <a:p>
          <a:pPr>
            <a:spcAft>
              <a:spcPts val="1000"/>
            </a:spcAft>
          </a:pPr>
          <a:r>
            <a:rPr lang="en-GB" sz="900" b="1" u="sng">
              <a:solidFill>
                <a:srgbClr val="4F81BD"/>
              </a:solidFill>
              <a:effectLst/>
              <a:latin typeface="Calibri"/>
              <a:ea typeface="Times New Roman"/>
              <a:cs typeface="Arial"/>
            </a:rPr>
            <a:t>Figure </a:t>
          </a:r>
          <a:r>
            <a:rPr lang="en-GB" sz="900" b="1">
              <a:solidFill>
                <a:srgbClr val="4F81BD"/>
              </a:solidFill>
              <a:effectLst/>
              <a:latin typeface="Calibri"/>
              <a:ea typeface="Times New Roman"/>
              <a:cs typeface="Arial"/>
            </a:rPr>
            <a:t>24: Bauder award winning green roof in Streatham</a:t>
          </a: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12</xdr:col>
      <xdr:colOff>0</xdr:colOff>
      <xdr:row>4</xdr:row>
      <xdr:rowOff>0</xdr:rowOff>
    </xdr:from>
    <xdr:to>
      <xdr:col>14</xdr:col>
      <xdr:colOff>56194</xdr:colOff>
      <xdr:row>16</xdr:row>
      <xdr:rowOff>11906</xdr:rowOff>
    </xdr:to>
    <xdr:pic>
      <xdr:nvPicPr>
        <xdr:cNvPr id="5" name="Picture 4" descr="Image result for office lighting 600 by 60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25500" y="1857375"/>
          <a:ext cx="2485069" cy="2512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1040805</xdr:colOff>
      <xdr:row>4</xdr:row>
      <xdr:rowOff>83344</xdr:rowOff>
    </xdr:from>
    <xdr:to>
      <xdr:col>16</xdr:col>
      <xdr:colOff>445293</xdr:colOff>
      <xdr:row>14</xdr:row>
      <xdr:rowOff>85725</xdr:rowOff>
    </xdr:to>
    <xdr:pic>
      <xdr:nvPicPr>
        <xdr:cNvPr id="6" name="Picture 5" descr="Image result for 600 x 600 led panel"/>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673711" y="1940719"/>
          <a:ext cx="1750019" cy="2121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64</xdr:row>
      <xdr:rowOff>0</xdr:rowOff>
    </xdr:from>
    <xdr:to>
      <xdr:col>4</xdr:col>
      <xdr:colOff>828675</xdr:colOff>
      <xdr:row>80</xdr:row>
      <xdr:rowOff>57150</xdr:rowOff>
    </xdr:to>
    <xdr:pic>
      <xdr:nvPicPr>
        <xdr:cNvPr id="2" name="Picture 5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4725" y="16268700"/>
          <a:ext cx="4105275" cy="350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xdr:colOff>
      <xdr:row>15</xdr:row>
      <xdr:rowOff>9525</xdr:rowOff>
    </xdr:from>
    <xdr:to>
      <xdr:col>5</xdr:col>
      <xdr:colOff>151418</xdr:colOff>
      <xdr:row>69</xdr:row>
      <xdr:rowOff>17956</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 y="3571875"/>
          <a:ext cx="7857143" cy="87523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79</xdr:row>
      <xdr:rowOff>0</xdr:rowOff>
    </xdr:from>
    <xdr:to>
      <xdr:col>2</xdr:col>
      <xdr:colOff>933450</xdr:colOff>
      <xdr:row>84</xdr:row>
      <xdr:rowOff>161925</xdr:rowOff>
    </xdr:to>
    <xdr:pic>
      <xdr:nvPicPr>
        <xdr:cNvPr id="2" name="Picture 9" descr="Image result for water displacement devic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7100" y="22307550"/>
          <a:ext cx="188595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79</xdr:row>
      <xdr:rowOff>0</xdr:rowOff>
    </xdr:from>
    <xdr:to>
      <xdr:col>4</xdr:col>
      <xdr:colOff>828675</xdr:colOff>
      <xdr:row>84</xdr:row>
      <xdr:rowOff>95250</xdr:rowOff>
    </xdr:to>
    <xdr:pic>
      <xdr:nvPicPr>
        <xdr:cNvPr id="3" name="Picture 43" descr="Image result for water displacement devic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19600" y="22307550"/>
          <a:ext cx="2733675" cy="18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57150</xdr:colOff>
      <xdr:row>32</xdr:row>
      <xdr:rowOff>38100</xdr:rowOff>
    </xdr:from>
    <xdr:ext cx="6885714" cy="4523809"/>
    <xdr:pic>
      <xdr:nvPicPr>
        <xdr:cNvPr id="2" name="Picture 1"/>
        <xdr:cNvPicPr>
          <a:picLocks noChangeAspect="1"/>
        </xdr:cNvPicPr>
      </xdr:nvPicPr>
      <xdr:blipFill>
        <a:blip xmlns:r="http://schemas.openxmlformats.org/officeDocument/2006/relationships" r:embed="rId1"/>
        <a:stretch>
          <a:fillRect/>
        </a:stretch>
      </xdr:blipFill>
      <xdr:spPr>
        <a:xfrm>
          <a:off x="57150" y="6134100"/>
          <a:ext cx="6885714" cy="4523809"/>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27733</xdr:colOff>
      <xdr:row>44</xdr:row>
      <xdr:rowOff>132463</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161925"/>
          <a:ext cx="6733333" cy="7095238"/>
        </a:xfrm>
        <a:prstGeom prst="rect">
          <a:avLst/>
        </a:prstGeom>
      </xdr:spPr>
    </xdr:pic>
    <xdr:clientData/>
  </xdr:twoCellAnchor>
  <xdr:twoCellAnchor editAs="oneCell">
    <xdr:from>
      <xdr:col>1</xdr:col>
      <xdr:colOff>0</xdr:colOff>
      <xdr:row>46</xdr:row>
      <xdr:rowOff>0</xdr:rowOff>
    </xdr:from>
    <xdr:to>
      <xdr:col>11</xdr:col>
      <xdr:colOff>589714</xdr:colOff>
      <xdr:row>94</xdr:row>
      <xdr:rowOff>151409</xdr:rowOff>
    </xdr:to>
    <xdr:pic>
      <xdr:nvPicPr>
        <xdr:cNvPr id="5" name="Picture 4"/>
        <xdr:cNvPicPr>
          <a:picLocks noChangeAspect="1"/>
        </xdr:cNvPicPr>
      </xdr:nvPicPr>
      <xdr:blipFill>
        <a:blip xmlns:r="http://schemas.openxmlformats.org/officeDocument/2006/relationships" r:embed="rId2"/>
        <a:stretch>
          <a:fillRect/>
        </a:stretch>
      </xdr:blipFill>
      <xdr:spPr>
        <a:xfrm>
          <a:off x="609600" y="7448550"/>
          <a:ext cx="6685714" cy="7923809"/>
        </a:xfrm>
        <a:prstGeom prst="rect">
          <a:avLst/>
        </a:prstGeom>
      </xdr:spPr>
    </xdr:pic>
    <xdr:clientData/>
  </xdr:twoCellAnchor>
  <xdr:twoCellAnchor editAs="oneCell">
    <xdr:from>
      <xdr:col>1</xdr:col>
      <xdr:colOff>0</xdr:colOff>
      <xdr:row>97</xdr:row>
      <xdr:rowOff>0</xdr:rowOff>
    </xdr:from>
    <xdr:to>
      <xdr:col>11</xdr:col>
      <xdr:colOff>608762</xdr:colOff>
      <xdr:row>147</xdr:row>
      <xdr:rowOff>18036</xdr:rowOff>
    </xdr:to>
    <xdr:pic>
      <xdr:nvPicPr>
        <xdr:cNvPr id="7" name="Picture 6"/>
        <xdr:cNvPicPr>
          <a:picLocks noChangeAspect="1"/>
        </xdr:cNvPicPr>
      </xdr:nvPicPr>
      <xdr:blipFill>
        <a:blip xmlns:r="http://schemas.openxmlformats.org/officeDocument/2006/relationships" r:embed="rId3"/>
        <a:stretch>
          <a:fillRect/>
        </a:stretch>
      </xdr:blipFill>
      <xdr:spPr>
        <a:xfrm>
          <a:off x="609600" y="15706725"/>
          <a:ext cx="6704762" cy="8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654842</xdr:colOff>
      <xdr:row>0</xdr:row>
      <xdr:rowOff>12421</xdr:rowOff>
    </xdr:from>
    <xdr:to>
      <xdr:col>22</xdr:col>
      <xdr:colOff>205913</xdr:colOff>
      <xdr:row>4</xdr:row>
      <xdr:rowOff>214312</xdr:rowOff>
    </xdr:to>
    <xdr:pic>
      <xdr:nvPicPr>
        <xdr:cNvPr id="2" name="Picture 1"/>
        <xdr:cNvPicPr>
          <a:picLocks noChangeAspect="1"/>
        </xdr:cNvPicPr>
      </xdr:nvPicPr>
      <xdr:blipFill>
        <a:blip xmlns:r="http://schemas.openxmlformats.org/officeDocument/2006/relationships" r:embed="rId1"/>
        <a:stretch>
          <a:fillRect/>
        </a:stretch>
      </xdr:blipFill>
      <xdr:spPr>
        <a:xfrm>
          <a:off x="14406561" y="12421"/>
          <a:ext cx="9861883" cy="1344891"/>
        </a:xfrm>
        <a:prstGeom prst="rect">
          <a:avLst/>
        </a:prstGeom>
      </xdr:spPr>
    </xdr:pic>
    <xdr:clientData/>
  </xdr:twoCellAnchor>
  <xdr:twoCellAnchor editAs="oneCell">
    <xdr:from>
      <xdr:col>9</xdr:col>
      <xdr:colOff>602724</xdr:colOff>
      <xdr:row>5</xdr:row>
      <xdr:rowOff>154780</xdr:rowOff>
    </xdr:from>
    <xdr:to>
      <xdr:col>21</xdr:col>
      <xdr:colOff>352614</xdr:colOff>
      <xdr:row>16</xdr:row>
      <xdr:rowOff>33027</xdr:rowOff>
    </xdr:to>
    <xdr:pic>
      <xdr:nvPicPr>
        <xdr:cNvPr id="3" name="Picture 2"/>
        <xdr:cNvPicPr>
          <a:picLocks noChangeAspect="1"/>
        </xdr:cNvPicPr>
      </xdr:nvPicPr>
      <xdr:blipFill>
        <a:blip xmlns:r="http://schemas.openxmlformats.org/officeDocument/2006/relationships" r:embed="rId2"/>
        <a:stretch>
          <a:fillRect/>
        </a:stretch>
      </xdr:blipFill>
      <xdr:spPr>
        <a:xfrm>
          <a:off x="14354443" y="1547811"/>
          <a:ext cx="9453484" cy="1973747"/>
        </a:xfrm>
        <a:prstGeom prst="rect">
          <a:avLst/>
        </a:prstGeom>
      </xdr:spPr>
    </xdr:pic>
    <xdr:clientData/>
  </xdr:twoCellAnchor>
  <xdr:twoCellAnchor editAs="oneCell">
    <xdr:from>
      <xdr:col>9</xdr:col>
      <xdr:colOff>842962</xdr:colOff>
      <xdr:row>17</xdr:row>
      <xdr:rowOff>100540</xdr:rowOff>
    </xdr:from>
    <xdr:to>
      <xdr:col>15</xdr:col>
      <xdr:colOff>380988</xdr:colOff>
      <xdr:row>34</xdr:row>
      <xdr:rowOff>110329</xdr:rowOff>
    </xdr:to>
    <xdr:pic>
      <xdr:nvPicPr>
        <xdr:cNvPr id="4" name="Picture 3"/>
        <xdr:cNvPicPr>
          <a:picLocks noChangeAspect="1"/>
        </xdr:cNvPicPr>
      </xdr:nvPicPr>
      <xdr:blipFill>
        <a:blip xmlns:r="http://schemas.openxmlformats.org/officeDocument/2006/relationships" r:embed="rId3"/>
        <a:stretch>
          <a:fillRect/>
        </a:stretch>
      </xdr:blipFill>
      <xdr:spPr>
        <a:xfrm>
          <a:off x="14594681" y="3970071"/>
          <a:ext cx="5598307" cy="34864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39687</xdr:colOff>
      <xdr:row>122</xdr:row>
      <xdr:rowOff>43656</xdr:rowOff>
    </xdr:from>
    <xdr:to>
      <xdr:col>2</xdr:col>
      <xdr:colOff>148731</xdr:colOff>
      <xdr:row>140</xdr:row>
      <xdr:rowOff>139284</xdr:rowOff>
    </xdr:to>
    <xdr:pic>
      <xdr:nvPicPr>
        <xdr:cNvPr id="2" name="Picture 1"/>
        <xdr:cNvPicPr>
          <a:picLocks noChangeAspect="1"/>
        </xdr:cNvPicPr>
      </xdr:nvPicPr>
      <xdr:blipFill>
        <a:blip xmlns:r="http://schemas.openxmlformats.org/officeDocument/2006/relationships" r:embed="rId1"/>
        <a:stretch>
          <a:fillRect/>
        </a:stretch>
      </xdr:blipFill>
      <xdr:spPr>
        <a:xfrm>
          <a:off x="627062" y="21189156"/>
          <a:ext cx="3934919" cy="3048378"/>
        </a:xfrm>
        <a:prstGeom prst="rect">
          <a:avLst/>
        </a:prstGeom>
      </xdr:spPr>
    </xdr:pic>
    <xdr:clientData/>
  </xdr:twoCellAnchor>
  <xdr:twoCellAnchor editAs="oneCell">
    <xdr:from>
      <xdr:col>0</xdr:col>
      <xdr:colOff>579437</xdr:colOff>
      <xdr:row>112</xdr:row>
      <xdr:rowOff>27781</xdr:rowOff>
    </xdr:from>
    <xdr:to>
      <xdr:col>3</xdr:col>
      <xdr:colOff>836010</xdr:colOff>
      <xdr:row>120</xdr:row>
      <xdr:rowOff>146911</xdr:rowOff>
    </xdr:to>
    <xdr:pic>
      <xdr:nvPicPr>
        <xdr:cNvPr id="3" name="Picture 2"/>
        <xdr:cNvPicPr>
          <a:picLocks noChangeAspect="1"/>
        </xdr:cNvPicPr>
      </xdr:nvPicPr>
      <xdr:blipFill>
        <a:blip xmlns:r="http://schemas.openxmlformats.org/officeDocument/2006/relationships" r:embed="rId2"/>
        <a:stretch>
          <a:fillRect/>
        </a:stretch>
      </xdr:blipFill>
      <xdr:spPr>
        <a:xfrm>
          <a:off x="579437" y="19268281"/>
          <a:ext cx="5685823" cy="1643130"/>
        </a:xfrm>
        <a:prstGeom prst="rect">
          <a:avLst/>
        </a:prstGeom>
      </xdr:spPr>
    </xdr:pic>
    <xdr:clientData/>
  </xdr:twoCellAnchor>
  <xdr:twoCellAnchor editAs="oneCell">
    <xdr:from>
      <xdr:col>10</xdr:col>
      <xdr:colOff>841375</xdr:colOff>
      <xdr:row>52</xdr:row>
      <xdr:rowOff>15876</xdr:rowOff>
    </xdr:from>
    <xdr:to>
      <xdr:col>11</xdr:col>
      <xdr:colOff>897205</xdr:colOff>
      <xdr:row>62</xdr:row>
      <xdr:rowOff>63501</xdr:rowOff>
    </xdr:to>
    <xdr:pic>
      <xdr:nvPicPr>
        <xdr:cNvPr id="4" name="Picture 3" descr="Image result for office lighting 600 by 60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446000" y="12112626"/>
          <a:ext cx="2119580" cy="209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1231305</xdr:colOff>
      <xdr:row>66</xdr:row>
      <xdr:rowOff>51594</xdr:rowOff>
    </xdr:from>
    <xdr:to>
      <xdr:col>11</xdr:col>
      <xdr:colOff>921543</xdr:colOff>
      <xdr:row>79</xdr:row>
      <xdr:rowOff>69850</xdr:rowOff>
    </xdr:to>
    <xdr:pic>
      <xdr:nvPicPr>
        <xdr:cNvPr id="5" name="Picture 4" descr="Image result for 600 x 600 led panel"/>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835930" y="14831219"/>
          <a:ext cx="1753988" cy="2082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449035</xdr:colOff>
      <xdr:row>1</xdr:row>
      <xdr:rowOff>0</xdr:rowOff>
    </xdr:from>
    <xdr:to>
      <xdr:col>17</xdr:col>
      <xdr:colOff>262037</xdr:colOff>
      <xdr:row>9</xdr:row>
      <xdr:rowOff>158941</xdr:rowOff>
    </xdr:to>
    <xdr:pic>
      <xdr:nvPicPr>
        <xdr:cNvPr id="2" name="Picture 1"/>
        <xdr:cNvPicPr>
          <a:picLocks noChangeAspect="1"/>
        </xdr:cNvPicPr>
      </xdr:nvPicPr>
      <xdr:blipFill>
        <a:blip xmlns:r="http://schemas.openxmlformats.org/officeDocument/2006/relationships" r:embed="rId1"/>
        <a:stretch>
          <a:fillRect/>
        </a:stretch>
      </xdr:blipFill>
      <xdr:spPr>
        <a:xfrm>
          <a:off x="18696214" y="272143"/>
          <a:ext cx="4657145" cy="2104762"/>
        </a:xfrm>
        <a:prstGeom prst="rect">
          <a:avLst/>
        </a:prstGeom>
      </xdr:spPr>
    </xdr:pic>
    <xdr:clientData/>
  </xdr:twoCellAnchor>
  <xdr:twoCellAnchor editAs="oneCell">
    <xdr:from>
      <xdr:col>15</xdr:col>
      <xdr:colOff>136072</xdr:colOff>
      <xdr:row>23</xdr:row>
      <xdr:rowOff>244930</xdr:rowOff>
    </xdr:from>
    <xdr:to>
      <xdr:col>30</xdr:col>
      <xdr:colOff>344452</xdr:colOff>
      <xdr:row>43</xdr:row>
      <xdr:rowOff>107040</xdr:rowOff>
    </xdr:to>
    <xdr:pic>
      <xdr:nvPicPr>
        <xdr:cNvPr id="4" name="Picture 3"/>
        <xdr:cNvPicPr>
          <a:picLocks noChangeAspect="1"/>
        </xdr:cNvPicPr>
      </xdr:nvPicPr>
      <xdr:blipFill>
        <a:blip xmlns:r="http://schemas.openxmlformats.org/officeDocument/2006/relationships" r:embed="rId2"/>
        <a:stretch>
          <a:fillRect/>
        </a:stretch>
      </xdr:blipFill>
      <xdr:spPr>
        <a:xfrm>
          <a:off x="26234572" y="5306787"/>
          <a:ext cx="9393202" cy="3862610"/>
        </a:xfrm>
        <a:prstGeom prst="rect">
          <a:avLst/>
        </a:prstGeom>
      </xdr:spPr>
    </xdr:pic>
    <xdr:clientData/>
  </xdr:twoCellAnchor>
  <xdr:twoCellAnchor editAs="oneCell">
    <xdr:from>
      <xdr:col>15</xdr:col>
      <xdr:colOff>171451</xdr:colOff>
      <xdr:row>42</xdr:row>
      <xdr:rowOff>73479</xdr:rowOff>
    </xdr:from>
    <xdr:to>
      <xdr:col>21</xdr:col>
      <xdr:colOff>66231</xdr:colOff>
      <xdr:row>46</xdr:row>
      <xdr:rowOff>10800</xdr:rowOff>
    </xdr:to>
    <xdr:pic>
      <xdr:nvPicPr>
        <xdr:cNvPr id="5" name="Picture 4"/>
        <xdr:cNvPicPr>
          <a:picLocks noChangeAspect="1"/>
        </xdr:cNvPicPr>
      </xdr:nvPicPr>
      <xdr:blipFill>
        <a:blip xmlns:r="http://schemas.openxmlformats.org/officeDocument/2006/relationships" r:embed="rId3"/>
        <a:stretch>
          <a:fillRect/>
        </a:stretch>
      </xdr:blipFill>
      <xdr:spPr>
        <a:xfrm>
          <a:off x="26269951" y="9326336"/>
          <a:ext cx="3568709" cy="685714"/>
        </a:xfrm>
        <a:prstGeom prst="rect">
          <a:avLst/>
        </a:prstGeom>
      </xdr:spPr>
    </xdr:pic>
    <xdr:clientData/>
  </xdr:twoCellAnchor>
  <xdr:twoCellAnchor editAs="oneCell">
    <xdr:from>
      <xdr:col>17</xdr:col>
      <xdr:colOff>1360</xdr:colOff>
      <xdr:row>68</xdr:row>
      <xdr:rowOff>59872</xdr:rowOff>
    </xdr:from>
    <xdr:to>
      <xdr:col>28</xdr:col>
      <xdr:colOff>448141</xdr:colOff>
      <xdr:row>86</xdr:row>
      <xdr:rowOff>78443</xdr:rowOff>
    </xdr:to>
    <xdr:pic>
      <xdr:nvPicPr>
        <xdr:cNvPr id="6" name="Picture 5"/>
        <xdr:cNvPicPr>
          <a:picLocks noChangeAspect="1"/>
        </xdr:cNvPicPr>
      </xdr:nvPicPr>
      <xdr:blipFill>
        <a:blip xmlns:r="http://schemas.openxmlformats.org/officeDocument/2006/relationships" r:embed="rId4"/>
        <a:stretch>
          <a:fillRect/>
        </a:stretch>
      </xdr:blipFill>
      <xdr:spPr>
        <a:xfrm>
          <a:off x="25691646" y="14061622"/>
          <a:ext cx="7182317" cy="4019071"/>
        </a:xfrm>
        <a:prstGeom prst="rect">
          <a:avLst/>
        </a:prstGeom>
      </xdr:spPr>
    </xdr:pic>
    <xdr:clientData/>
  </xdr:twoCellAnchor>
  <xdr:twoCellAnchor editAs="oneCell">
    <xdr:from>
      <xdr:col>15</xdr:col>
      <xdr:colOff>571498</xdr:colOff>
      <xdr:row>84</xdr:row>
      <xdr:rowOff>27215</xdr:rowOff>
    </xdr:from>
    <xdr:to>
      <xdr:col>27</xdr:col>
      <xdr:colOff>301196</xdr:colOff>
      <xdr:row>116</xdr:row>
      <xdr:rowOff>52696</xdr:rowOff>
    </xdr:to>
    <xdr:pic>
      <xdr:nvPicPr>
        <xdr:cNvPr id="8" name="Picture 7"/>
        <xdr:cNvPicPr>
          <a:picLocks noChangeAspect="1"/>
        </xdr:cNvPicPr>
      </xdr:nvPicPr>
      <xdr:blipFill>
        <a:blip xmlns:r="http://schemas.openxmlformats.org/officeDocument/2006/relationships" r:embed="rId5"/>
        <a:stretch>
          <a:fillRect/>
        </a:stretch>
      </xdr:blipFill>
      <xdr:spPr>
        <a:xfrm>
          <a:off x="25037141" y="17838965"/>
          <a:ext cx="7077555" cy="68970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2603500</xdr:colOff>
      <xdr:row>0</xdr:row>
      <xdr:rowOff>368300</xdr:rowOff>
    </xdr:from>
    <xdr:to>
      <xdr:col>22</xdr:col>
      <xdr:colOff>196062</xdr:colOff>
      <xdr:row>28</xdr:row>
      <xdr:rowOff>31019</xdr:rowOff>
    </xdr:to>
    <xdr:pic>
      <xdr:nvPicPr>
        <xdr:cNvPr id="2" name="Picture 1"/>
        <xdr:cNvPicPr>
          <a:picLocks noChangeAspect="1"/>
        </xdr:cNvPicPr>
      </xdr:nvPicPr>
      <xdr:blipFill>
        <a:blip xmlns:r="http://schemas.openxmlformats.org/officeDocument/2006/relationships" r:embed="rId1"/>
        <a:stretch>
          <a:fillRect/>
        </a:stretch>
      </xdr:blipFill>
      <xdr:spPr>
        <a:xfrm>
          <a:off x="20726400" y="368300"/>
          <a:ext cx="6304762" cy="58476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69850</xdr:colOff>
      <xdr:row>22</xdr:row>
      <xdr:rowOff>120650</xdr:rowOff>
    </xdr:from>
    <xdr:to>
      <xdr:col>9</xdr:col>
      <xdr:colOff>546574</xdr:colOff>
      <xdr:row>50</xdr:row>
      <xdr:rowOff>89136</xdr:rowOff>
    </xdr:to>
    <xdr:pic>
      <xdr:nvPicPr>
        <xdr:cNvPr id="2" name="Picture 1"/>
        <xdr:cNvPicPr>
          <a:picLocks noChangeAspect="1"/>
        </xdr:cNvPicPr>
      </xdr:nvPicPr>
      <xdr:blipFill>
        <a:blip xmlns:r="http://schemas.openxmlformats.org/officeDocument/2006/relationships" r:embed="rId1"/>
        <a:stretch>
          <a:fillRect/>
        </a:stretch>
      </xdr:blipFill>
      <xdr:spPr>
        <a:xfrm>
          <a:off x="69850" y="3803650"/>
          <a:ext cx="9214324" cy="4591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12</xdr:row>
      <xdr:rowOff>165099</xdr:rowOff>
    </xdr:from>
    <xdr:to>
      <xdr:col>9</xdr:col>
      <xdr:colOff>103506</xdr:colOff>
      <xdr:row>56</xdr:row>
      <xdr:rowOff>139700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609849"/>
          <a:ext cx="8891906" cy="72390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214313</xdr:colOff>
      <xdr:row>68</xdr:row>
      <xdr:rowOff>23812</xdr:rowOff>
    </xdr:from>
    <xdr:to>
      <xdr:col>4</xdr:col>
      <xdr:colOff>445294</xdr:colOff>
      <xdr:row>71</xdr:row>
      <xdr:rowOff>1006420</xdr:rowOff>
    </xdr:to>
    <xdr:pic>
      <xdr:nvPicPr>
        <xdr:cNvPr id="11" name="Picture 3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47282" y="17526000"/>
          <a:ext cx="4338637" cy="154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58</xdr:row>
      <xdr:rowOff>0</xdr:rowOff>
    </xdr:from>
    <xdr:to>
      <xdr:col>5</xdr:col>
      <xdr:colOff>628650</xdr:colOff>
      <xdr:row>69</xdr:row>
      <xdr:rowOff>838200</xdr:rowOff>
    </xdr:to>
    <xdr:pic>
      <xdr:nvPicPr>
        <xdr:cNvPr id="2" name="Picture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43175" y="16182975"/>
          <a:ext cx="477202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62</xdr:row>
      <xdr:rowOff>0</xdr:rowOff>
    </xdr:from>
    <xdr:to>
      <xdr:col>5</xdr:col>
      <xdr:colOff>514350</xdr:colOff>
      <xdr:row>72</xdr:row>
      <xdr:rowOff>581025</xdr:rowOff>
    </xdr:to>
    <xdr:pic>
      <xdr:nvPicPr>
        <xdr:cNvPr id="3" name="Picture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3175" y="16944975"/>
          <a:ext cx="4657725"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tfl.gov.uk/Issues/Speed/tsl/EM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E-BS3-DATA\DATA\Documents%20and%20Settings\nick\files\work%20and%20personal%20files\Work\Projects%20and%20clients\Clients\Corporate\Tullet%20Prebon\environmental%20audit\Bishopsgate\Bishopsgate%20TM22%20mode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ocuments%20and%20Settings\nick\files\work%20and%20personal%20files\Work\Projects%20and%20clients\SEA%20Work%20Files\Islington%20council\TM22\TM22%20%20-%20Education%20Offic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ldfp01\users$\Nicolas%20Mott\CTSC%20footprint\commuting%20surveys\commuting%20survey%20(blan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SE-BS3-DATA\DATA\Documents%20and%20Settings\nick\files\work%20and%20personal%20files\Work\Projects%20and%20clients\Clients\Corporate\St%20Georges\ems%20-%20st%20george's%20hospital%20medical%20school%20oct2007-3%20(version%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2.%20QA\QA%20template%20v0.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Gemserv\Environment\02%20Monitoring%20&amp;%20Targeting\Printing%20Log\Gemserv%20Printing%20Log%20Jan_Apr%20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Project%20Areas\Consultancy%20Services\Clients\Corporate\Tullet%20Prebon\Environmental%20audit\Excel%20model\TM22%20spreadsheet%20old%20with%20tab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Environmental%20Audit\My%20Documents\Waste\Recycling%20rat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SE-BS3-DATA\DATA\R&amp;A\Research%20Projects\745%20-%20Arcadia%20Fund%20Eco%20Audit\Calcs\Conversion_Factors_2018_-_Condensed_set__for_most_users__v01-01%2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E-BS3-DATA\DATA\Users\nickb\files\Files\Projects\CSE%20external\Current%20projects\Microbit\Microbit\Audits\Greenhouse%20emission%20factors\Conversion_factors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tfl.gov.uk/Issues/R&amp;A/MRKTREP/2000/working%20files/BEN1/OTHERMO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Fuels\GHG%20CF_Fuels_2016_MAST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tfl.gov.uk/Speed/tsl/COMMU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tfl.gov.uk/Speed/tsl/ROADTRA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LONDON\TSL\LULTRA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aserver1\company\Documents%20and%20Settings\nickb.SEA\Local%20Settings\Temporary%20Internet%20Files\OLK40\Greenways%20Game%20V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BS3-DATA\DATA\Documents%20and%20Settings\kevin\My%20Documents\A2%20OA\Arthur%20Sanctuary%20house\Arthur%20Sanctuary%20Appendice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Transport\hgvs\GHG%20CF_HGVs_2016_MASTE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Environmental%20Audit\Southwark%20Housing%20envi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L Table2a"/>
      <sheetName val="emp Sept Estimates"/>
      <sheetName val="emp Sept Estimates (old)"/>
      <sheetName val="emp - est00"/>
      <sheetName val="Emp - March Estimates"/>
      <sheetName val="Emp - March Estimates (old)"/>
      <sheetName val="London Industry Table"/>
      <sheetName val="London Industry Data"/>
      <sheetName val="TSL Table2b"/>
      <sheetName val="CHARTS"/>
      <sheetName val="earningsrawdata"/>
      <sheetName val="gdpdata"/>
      <sheetName val="gdpdata(old)"/>
    </sheetNames>
    <sheetDataSet>
      <sheetData sheetId="0">
        <row r="1">
          <cell r="A1" t="str">
            <v>Table 2a  Employment in London 1</v>
          </cell>
        </row>
        <row r="2">
          <cell r="Q2" t="str">
            <v>Thousands</v>
          </cell>
        </row>
        <row r="3">
          <cell r="D3" t="str">
            <v>Employees</v>
          </cell>
          <cell r="F3" t="str">
            <v>Self-</v>
          </cell>
          <cell r="H3" t="str">
            <v>Total</v>
          </cell>
          <cell r="J3" t="str">
            <v>Total by sex</v>
          </cell>
          <cell r="P3" t="str">
            <v>Central</v>
          </cell>
        </row>
        <row r="4">
          <cell r="D4" t="str">
            <v>in employ-</v>
          </cell>
          <cell r="F4" t="str">
            <v>employed</v>
          </cell>
          <cell r="H4" t="str">
            <v xml:space="preserve">   </v>
          </cell>
          <cell r="P4" t="str">
            <v>London</v>
          </cell>
        </row>
        <row r="5">
          <cell r="D5" t="str">
            <v xml:space="preserve">ment </v>
          </cell>
          <cell r="F5" t="str">
            <v xml:space="preserve">and </v>
          </cell>
          <cell r="H5" t="str">
            <v xml:space="preserve">      </v>
          </cell>
          <cell r="J5" t="str">
            <v>Male</v>
          </cell>
          <cell r="L5" t="str">
            <v>Female</v>
          </cell>
          <cell r="P5" t="str">
            <v>employees</v>
          </cell>
        </row>
        <row r="6">
          <cell r="F6" t="str">
            <v>WRGTS 2</v>
          </cell>
          <cell r="H6" t="str">
            <v xml:space="preserve">    </v>
          </cell>
          <cell r="P6" t="str">
            <v>in</v>
          </cell>
        </row>
        <row r="7">
          <cell r="L7" t="str">
            <v>All</v>
          </cell>
          <cell r="N7" t="str">
            <v>Part-</v>
          </cell>
          <cell r="P7" t="str">
            <v>employ-</v>
          </cell>
        </row>
        <row r="8">
          <cell r="N8" t="str">
            <v>time</v>
          </cell>
          <cell r="P8" t="str">
            <v>ment 3</v>
          </cell>
        </row>
        <row r="9">
          <cell r="D9">
            <v>3483</v>
          </cell>
          <cell r="F9">
            <v>0</v>
          </cell>
          <cell r="H9">
            <v>3483</v>
          </cell>
          <cell r="J9">
            <v>2238</v>
          </cell>
          <cell r="L9" t="str">
            <v>..</v>
          </cell>
          <cell r="N9">
            <v>1522</v>
          </cell>
          <cell r="P9" t="str">
            <v>..</v>
          </cell>
        </row>
        <row r="10">
          <cell r="A10" t="str">
            <v>1990</v>
          </cell>
          <cell r="D10">
            <v>3685.6558971826958</v>
          </cell>
          <cell r="F10">
            <v>531.43395667401819</v>
          </cell>
          <cell r="H10">
            <v>4217.0898538567144</v>
          </cell>
          <cell r="J10">
            <v>2373.6187867330509</v>
          </cell>
          <cell r="L10">
            <v>1843.471067123663</v>
          </cell>
          <cell r="N10">
            <v>559.56120779765649</v>
          </cell>
          <cell r="P10" t="str">
            <v>..</v>
          </cell>
        </row>
        <row r="11">
          <cell r="A11" t="str">
            <v>1991</v>
          </cell>
          <cell r="D11">
            <v>3476.6667250065143</v>
          </cell>
          <cell r="F11">
            <v>493.7923599456181</v>
          </cell>
          <cell r="H11">
            <v>3970.4590849521323</v>
          </cell>
          <cell r="J11">
            <v>2201.4155069460944</v>
          </cell>
          <cell r="L11">
            <v>1769.0435780060379</v>
          </cell>
          <cell r="N11">
            <v>543.95314627259904</v>
          </cell>
          <cell r="P11">
            <v>961</v>
          </cell>
        </row>
        <row r="12">
          <cell r="A12" t="str">
            <v>1992</v>
          </cell>
          <cell r="D12">
            <v>3338.6814159108853</v>
          </cell>
          <cell r="F12">
            <v>482.57521279425816</v>
          </cell>
          <cell r="H12">
            <v>3821.2566287051436</v>
          </cell>
          <cell r="J12">
            <v>2103.6799810738562</v>
          </cell>
          <cell r="L12">
            <v>1717.5766476312874</v>
          </cell>
          <cell r="N12">
            <v>522.51377337224937</v>
          </cell>
          <cell r="P12" t="str">
            <v>..</v>
          </cell>
        </row>
        <row r="13">
          <cell r="A13" t="str">
            <v>1993</v>
          </cell>
          <cell r="D13">
            <v>3301.6494050750507</v>
          </cell>
          <cell r="F13">
            <v>482.5</v>
          </cell>
          <cell r="H13">
            <v>3784.1494050750507</v>
          </cell>
          <cell r="J13">
            <v>2048.4057826822</v>
          </cell>
          <cell r="L13">
            <v>1735.7436223928512</v>
          </cell>
          <cell r="N13">
            <v>537.31983824662734</v>
          </cell>
          <cell r="P13">
            <v>927</v>
          </cell>
        </row>
        <row r="14">
          <cell r="A14" t="str">
            <v>1994</v>
          </cell>
          <cell r="D14">
            <v>3358.1656867321626</v>
          </cell>
          <cell r="F14">
            <v>524.31600000000003</v>
          </cell>
          <cell r="H14">
            <v>3882.4816867321624</v>
          </cell>
          <cell r="J14">
            <v>2096.166116920394</v>
          </cell>
          <cell r="L14">
            <v>1786.3155698117685</v>
          </cell>
          <cell r="N14">
            <v>565.80440321584547</v>
          </cell>
          <cell r="P14" t="str">
            <v>..</v>
          </cell>
        </row>
        <row r="15">
          <cell r="A15" t="str">
            <v>1995</v>
          </cell>
          <cell r="D15">
            <v>3449.8339999999998</v>
          </cell>
          <cell r="F15">
            <v>485.68099999999998</v>
          </cell>
          <cell r="H15">
            <v>3935.5149999999999</v>
          </cell>
          <cell r="J15">
            <v>2130.817</v>
          </cell>
          <cell r="L15">
            <v>1804.6980000000001</v>
          </cell>
          <cell r="N15">
            <v>609.923</v>
          </cell>
          <cell r="P15">
            <v>1033</v>
          </cell>
        </row>
        <row r="16">
          <cell r="A16" t="str">
            <v>1996</v>
          </cell>
          <cell r="D16">
            <v>3500.5790000000002</v>
          </cell>
          <cell r="F16">
            <v>505.38400000000001</v>
          </cell>
          <cell r="H16">
            <v>4005.9630000000002</v>
          </cell>
          <cell r="J16">
            <v>2171.2570000000001</v>
          </cell>
          <cell r="L16">
            <v>1834.7059999999999</v>
          </cell>
          <cell r="N16">
            <v>637.67899999999997</v>
          </cell>
          <cell r="P16">
            <v>1049</v>
          </cell>
        </row>
        <row r="17">
          <cell r="A17" t="str">
            <v>1997</v>
          </cell>
          <cell r="D17">
            <v>3640.451</v>
          </cell>
          <cell r="F17">
            <v>495.97</v>
          </cell>
          <cell r="H17">
            <v>4136.4210000000003</v>
          </cell>
          <cell r="J17">
            <v>2094.2939999999999</v>
          </cell>
          <cell r="L17">
            <v>2042.127</v>
          </cell>
          <cell r="N17">
            <v>742.98</v>
          </cell>
          <cell r="P17">
            <v>1072</v>
          </cell>
        </row>
        <row r="18">
          <cell r="A18" t="str">
            <v>1998</v>
          </cell>
          <cell r="D18">
            <v>3809.86</v>
          </cell>
          <cell r="F18">
            <v>519.09299999999996</v>
          </cell>
          <cell r="H18">
            <v>4328.9530000000004</v>
          </cell>
          <cell r="J18">
            <v>2313.5880000000002</v>
          </cell>
          <cell r="L18">
            <v>2015.365</v>
          </cell>
          <cell r="N18">
            <v>699.06100000000004</v>
          </cell>
          <cell r="P18">
            <v>1131</v>
          </cell>
        </row>
        <row r="19">
          <cell r="A19" t="str">
            <v>1999</v>
          </cell>
          <cell r="D19">
            <v>3898.8020000000001</v>
          </cell>
          <cell r="F19">
            <v>489.76499999999999</v>
          </cell>
          <cell r="H19">
            <v>4388.567</v>
          </cell>
          <cell r="J19">
            <v>2363.143</v>
          </cell>
          <cell r="L19">
            <v>2025.424</v>
          </cell>
          <cell r="N19">
            <v>683.00699999999995</v>
          </cell>
          <cell r="P19" t="str">
            <v>..</v>
          </cell>
        </row>
        <row r="20">
          <cell r="A20" t="str">
            <v>2000</v>
          </cell>
          <cell r="D20">
            <v>3985.1419999999998</v>
          </cell>
          <cell r="F20">
            <v>514.39099999999996</v>
          </cell>
          <cell r="H20">
            <v>4499.5329999999994</v>
          </cell>
          <cell r="J20">
            <v>2406.3069999999998</v>
          </cell>
          <cell r="L20">
            <v>2093.2260000000001</v>
          </cell>
          <cell r="N20">
            <v>738.88599999999997</v>
          </cell>
          <cell r="P20" t="str">
            <v>..</v>
          </cell>
        </row>
        <row r="22">
          <cell r="A22" t="str">
            <v>Percentage change over:</v>
          </cell>
        </row>
        <row r="23">
          <cell r="B23" t="str">
            <v>1 year</v>
          </cell>
          <cell r="D23">
            <v>2.214526410933404</v>
          </cell>
          <cell r="F23">
            <v>5.0281257337702723</v>
          </cell>
          <cell r="H23">
            <v>2.5285246869877875</v>
          </cell>
          <cell r="J23">
            <v>1.8265504880576211</v>
          </cell>
          <cell r="L23">
            <v>3.3475459953076658</v>
          </cell>
          <cell r="N23">
            <v>8.1813217141259109</v>
          </cell>
          <cell r="P23" t="str">
            <v>..</v>
          </cell>
        </row>
        <row r="24">
          <cell r="B24" t="str">
            <v>10 years</v>
          </cell>
          <cell r="D24">
            <v>8.1257206633486909</v>
          </cell>
          <cell r="F24">
            <v>-3.2069754783231486</v>
          </cell>
          <cell r="H24">
            <v>6.6975842567114974</v>
          </cell>
          <cell r="J24">
            <v>1.3771467200063503</v>
          </cell>
          <cell r="L24">
            <v>13.548079887471488</v>
          </cell>
          <cell r="N24">
            <v>32.047395298923085</v>
          </cell>
          <cell r="P24" t="str">
            <v>..</v>
          </cell>
        </row>
        <row r="25">
          <cell r="A25">
            <v>1</v>
          </cell>
          <cell r="B25" t="str">
            <v>September estimates of the workforce in employment</v>
          </cell>
          <cell r="Q25" t="str">
            <v>Source: ONS</v>
          </cell>
        </row>
        <row r="26">
          <cell r="A26" t="str">
            <v>2</v>
          </cell>
          <cell r="B26" t="str">
            <v>People on work-related government supported training schemes without a contract</v>
          </cell>
          <cell r="Q26" t="str">
            <v>Enquiries: 020-7941-4266</v>
          </cell>
        </row>
        <row r="27">
          <cell r="B27" t="str">
            <v>of employment</v>
          </cell>
        </row>
        <row r="28">
          <cell r="A28" t="str">
            <v>3</v>
          </cell>
          <cell r="B28" t="str">
            <v>Annual Business Inquiry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D18" t="str">
            <v>London</v>
          </cell>
        </row>
        <row r="19">
          <cell r="D19" t="str">
            <v>________</v>
          </cell>
        </row>
        <row r="20">
          <cell r="D20">
            <v>225.09</v>
          </cell>
          <cell r="I20">
            <v>391.73898556467282</v>
          </cell>
          <cell r="J20">
            <v>326.28381986611959</v>
          </cell>
          <cell r="K20">
            <v>321.77627189591874</v>
          </cell>
          <cell r="L20">
            <v>321.44560235370329</v>
          </cell>
        </row>
        <row r="21">
          <cell r="D21">
            <v>245.66</v>
          </cell>
          <cell r="I21">
            <v>410.53855214723922</v>
          </cell>
          <cell r="J21">
            <v>338.36090797546012</v>
          </cell>
          <cell r="K21">
            <v>333.13015950920243</v>
          </cell>
          <cell r="L21">
            <v>332.39484662576689</v>
          </cell>
        </row>
        <row r="22">
          <cell r="D22">
            <v>274.41000000000003</v>
          </cell>
          <cell r="I22">
            <v>437.13031578947374</v>
          </cell>
          <cell r="J22">
            <v>358.62814035087717</v>
          </cell>
          <cell r="K22">
            <v>348.13038596491231</v>
          </cell>
          <cell r="L22">
            <v>347.90736842105264</v>
          </cell>
        </row>
        <row r="23">
          <cell r="D23">
            <v>304.64</v>
          </cell>
          <cell r="I23">
            <v>450.18410126582279</v>
          </cell>
          <cell r="J23">
            <v>366.79423508137438</v>
          </cell>
          <cell r="K23">
            <v>354.83917540687168</v>
          </cell>
          <cell r="L23">
            <v>354.21851717902354</v>
          </cell>
        </row>
        <row r="24">
          <cell r="D24">
            <v>336.48</v>
          </cell>
          <cell r="I24">
            <v>454.19797819623386</v>
          </cell>
          <cell r="J24">
            <v>368.33393458870165</v>
          </cell>
          <cell r="K24">
            <v>358.15605550049548</v>
          </cell>
          <cell r="L24">
            <v>355.14588701684835</v>
          </cell>
        </row>
        <row r="25">
          <cell r="D25">
            <v>361.12</v>
          </cell>
          <cell r="I25">
            <v>460.50069284064688</v>
          </cell>
          <cell r="J25">
            <v>375.72531052992963</v>
          </cell>
          <cell r="K25">
            <v>363.52163410523701</v>
          </cell>
          <cell r="L25">
            <v>363.04980962486752</v>
          </cell>
        </row>
        <row r="26">
          <cell r="D26">
            <v>385.4</v>
          </cell>
          <cell r="I26">
            <v>473.77832601239527</v>
          </cell>
          <cell r="J26">
            <v>388.11959805042414</v>
          </cell>
          <cell r="K26">
            <v>373.25716950478358</v>
          </cell>
          <cell r="L26">
            <v>374.4496058727961</v>
          </cell>
        </row>
        <row r="27">
          <cell r="D27">
            <v>408.84</v>
          </cell>
          <cell r="I27">
            <v>494.85166182830739</v>
          </cell>
          <cell r="J27">
            <v>398.10600746489729</v>
          </cell>
          <cell r="K27">
            <v>377.86845784702888</v>
          </cell>
          <cell r="L27">
            <v>383.56934652526809</v>
          </cell>
        </row>
        <row r="28">
          <cell r="I28">
            <v>496.80676417875924</v>
          </cell>
          <cell r="J28">
            <v>400.86360062438564</v>
          </cell>
          <cell r="K28">
            <v>381.32771578886508</v>
          </cell>
          <cell r="L28">
            <v>384.693935364514</v>
          </cell>
        </row>
        <row r="29">
          <cell r="I29">
            <v>504.30244870576405</v>
          </cell>
          <cell r="J29">
            <v>397.62374350086662</v>
          </cell>
          <cell r="K29">
            <v>378.6294515569968</v>
          </cell>
          <cell r="L29">
            <v>384.11186895510718</v>
          </cell>
        </row>
        <row r="30">
          <cell r="I30">
            <v>507.26603001364259</v>
          </cell>
          <cell r="J30">
            <v>409.30236834924966</v>
          </cell>
          <cell r="K30">
            <v>387.65158526603</v>
          </cell>
          <cell r="L30">
            <v>392.09991814461119</v>
          </cell>
        </row>
        <row r="31">
          <cell r="I31">
            <v>518.97107783480612</v>
          </cell>
          <cell r="J31">
            <v>413.5942642467856</v>
          </cell>
          <cell r="K31">
            <v>391.54166887136887</v>
          </cell>
          <cell r="L31">
            <v>397.379120588391</v>
          </cell>
        </row>
        <row r="32">
          <cell r="I32">
            <v>527.33336914811957</v>
          </cell>
          <cell r="J32">
            <v>424.71821949347651</v>
          </cell>
          <cell r="K32">
            <v>397.49912509593236</v>
          </cell>
          <cell r="L32">
            <v>401.91020721412116</v>
          </cell>
        </row>
        <row r="33">
          <cell r="I33">
            <v>540.05849161166816</v>
          </cell>
          <cell r="J33">
            <v>435.79333971484709</v>
          </cell>
          <cell r="K33">
            <v>408.82643961912436</v>
          </cell>
          <cell r="L33">
            <v>413.04645070280623</v>
          </cell>
        </row>
        <row r="34">
          <cell r="I34">
            <v>529.79999999999995</v>
          </cell>
          <cell r="J34">
            <v>434.2</v>
          </cell>
          <cell r="K34">
            <v>412.7</v>
          </cell>
          <cell r="L34">
            <v>410.6</v>
          </cell>
        </row>
      </sheetData>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nstructions"/>
      <sheetName val="Footprint calculation"/>
      <sheetName val="Other emissions"/>
      <sheetName val="CHP"/>
      <sheetName val="Adjustments"/>
      <sheetName val="Reduction"/>
      <sheetName val="Reduction - SME"/>
      <sheetName val="Data sources"/>
      <sheetName val="Checklist"/>
      <sheetName val="Data for assessment form"/>
      <sheetName val="Assessor footprint"/>
      <sheetName val="Emissions Factors"/>
      <sheetName val="Input Data green"/>
      <sheetName val="ECON 19"/>
      <sheetName val="GIA"/>
      <sheetName val="Staff Nos."/>
      <sheetName val="Inventory &amp; Use Analysis"/>
      <sheetName val="Water"/>
      <sheetName val="Electricity summary"/>
      <sheetName val="TM22 yellow"/>
      <sheetName val="Title"/>
      <sheetName val="Map"/>
      <sheetName val="Introduction (2)"/>
      <sheetName val="1.1 Building"/>
      <sheetName val="1.2 Building Type"/>
      <sheetName val="1.3 Floor area"/>
      <sheetName val="1.4 Energy data"/>
      <sheetName val="1.5 Performance indices"/>
      <sheetName val="1.6 Assessment"/>
      <sheetName val="2.1 Second stage"/>
      <sheetName val="2.2 Building Type"/>
      <sheetName val="2.3 Floor area"/>
      <sheetName val="2.4 Energy data"/>
      <sheetName val="2.5 Special energy uses"/>
      <sheetName val="2.6 Weather &amp; occupancy"/>
      <sheetName val="2.7 Performance indices"/>
      <sheetName val="2.8 Assessment"/>
      <sheetName val="3.1 System assessment"/>
      <sheetName val="Energy calculations"/>
      <sheetName val="lamp wattage and length"/>
      <sheetName val="Lighting Analysis"/>
      <sheetName val="3.2 Electricity analysis"/>
      <sheetName val="3.3 Fossil &amp; CO2"/>
      <sheetName val="Technical - compatib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Map"/>
      <sheetName val="Introduction"/>
      <sheetName val="1.1 Building"/>
      <sheetName val="1.2 Building Type"/>
      <sheetName val="1.3 Floor area"/>
      <sheetName val="1.4 Energy data"/>
      <sheetName val="1.5 Performance indices"/>
      <sheetName val="1.6 Assessment"/>
      <sheetName val="2.1 Second stage"/>
      <sheetName val="2.2 Building Type"/>
      <sheetName val="2.3 Floor area"/>
      <sheetName val="2.4 Energy data"/>
      <sheetName val="Baseload"/>
      <sheetName val="2.5 Special energy uses"/>
      <sheetName val="2.6 Weather &amp; occupancy"/>
      <sheetName val="2.7 Performance indices"/>
      <sheetName val="2.8 Assessment"/>
      <sheetName val="3.1 System assessment"/>
      <sheetName val="Hot water calcs"/>
      <sheetName val="Energy calculations"/>
      <sheetName val="3.2 Electricity analysis"/>
      <sheetName val="3.3 Fossil &amp; CO2"/>
      <sheetName val="Technical - compatibility"/>
      <sheetName val="Technical - 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5">
          <cell r="E25">
            <v>235.067597602006</v>
          </cell>
        </row>
      </sheetData>
      <sheetData sheetId="16">
        <row r="20">
          <cell r="F20">
            <v>0.44</v>
          </cell>
        </row>
      </sheetData>
      <sheetData sheetId="17"/>
      <sheetData sheetId="18">
        <row r="139">
          <cell r="J139">
            <v>4.9754954954954957</v>
          </cell>
        </row>
      </sheetData>
      <sheetData sheetId="19">
        <row r="22">
          <cell r="D22">
            <v>12407.546378684361</v>
          </cell>
        </row>
      </sheetData>
      <sheetData sheetId="20"/>
      <sheetData sheetId="21">
        <row r="13">
          <cell r="Q13">
            <v>7590.18624</v>
          </cell>
        </row>
      </sheetData>
      <sheetData sheetId="22">
        <row r="15">
          <cell r="C15">
            <v>8.3829108699982182</v>
          </cell>
        </row>
      </sheetData>
      <sheetData sheetId="23"/>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emission factors"/>
    </sheetNames>
    <sheetDataSet>
      <sheetData sheetId="0">
        <row r="31">
          <cell r="C31" t="str">
            <v>Car</v>
          </cell>
          <cell r="E31" t="str">
            <v>Petrol</v>
          </cell>
        </row>
        <row r="32">
          <cell r="C32" t="str">
            <v>Motorbike</v>
          </cell>
          <cell r="E32" t="str">
            <v>Diesel</v>
          </cell>
        </row>
        <row r="33">
          <cell r="C33" t="str">
            <v>Train</v>
          </cell>
        </row>
        <row r="34">
          <cell r="C34" t="str">
            <v>Tube</v>
          </cell>
        </row>
        <row r="35">
          <cell r="C35" t="str">
            <v>Bus</v>
          </cell>
        </row>
        <row r="36">
          <cell r="C36" t="str">
            <v>Bicycle</v>
          </cell>
        </row>
        <row r="37">
          <cell r="C37" t="str">
            <v>Walk</v>
          </cell>
        </row>
        <row r="38">
          <cell r="C38" t="str">
            <v>Other</v>
          </cell>
        </row>
      </sheetData>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heet2"/>
      <sheetName val="Inputform"/>
      <sheetName val="Validation1"/>
      <sheetName val="Validation2"/>
      <sheetName val="Sheet1"/>
      <sheetName val="Validation3"/>
      <sheetName val="Estate Ratios"/>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3 rows"/>
      <sheetName val="QA_Index"/>
      <sheetName val="Version&amp;Issue_Log"/>
      <sheetName val="Update_Checklist"/>
      <sheetName val="DataSources"/>
      <sheetName val="QC_Checklist"/>
      <sheetName val="RAW1_GWP Factors"/>
      <sheetName val="OtherAssumptions"/>
      <sheetName val="Calc1"/>
      <sheetName val="LinkedInOutput"/>
      <sheetName val="MethodPaper"/>
      <sheetName val="Conversions"/>
      <sheetName val="Lookups"/>
    </sheetNames>
    <sheetDataSet>
      <sheetData sheetId="0"/>
      <sheetData sheetId="1">
        <row r="6">
          <cell r="C6">
            <v>0</v>
          </cell>
        </row>
      </sheetData>
      <sheetData sheetId="2"/>
      <sheetData sheetId="3"/>
      <sheetData sheetId="4"/>
      <sheetData sheetId="5"/>
      <sheetData sheetId="6"/>
      <sheetData sheetId="7"/>
      <sheetData sheetId="8"/>
      <sheetData sheetId="9"/>
      <sheetData sheetId="10"/>
      <sheetData sheetId="11"/>
      <sheetData sheetId="12">
        <row r="7">
          <cell r="B7" t="str">
            <v>&lt;select&gt;</v>
          </cell>
          <cell r="D7" t="str">
            <v>&lt;select&gt;</v>
          </cell>
        </row>
        <row r="8">
          <cell r="B8" t="str">
            <v>Nikolas Hill</v>
          </cell>
          <cell r="D8" t="str">
            <v>WIP</v>
          </cell>
        </row>
        <row r="9">
          <cell r="B9" t="str">
            <v>Rebekah Watson</v>
          </cell>
          <cell r="D9" t="str">
            <v>Issue to resolve</v>
          </cell>
        </row>
        <row r="10">
          <cell r="B10" t="str">
            <v>Dan Wakeling</v>
          </cell>
          <cell r="D10" t="str">
            <v>Ready for QC checking</v>
          </cell>
        </row>
        <row r="11">
          <cell r="B11" t="str">
            <v>Eugenia Bonifazi</v>
          </cell>
          <cell r="D11" t="str">
            <v>Ready for QC checking 2</v>
          </cell>
        </row>
        <row r="12">
          <cell r="B12" t="str">
            <v>Nikki Webb</v>
          </cell>
          <cell r="D12" t="str">
            <v>Ready for QA sign-off</v>
          </cell>
        </row>
        <row r="13">
          <cell r="B13" t="str">
            <v>Joanna MacCarthy</v>
          </cell>
          <cell r="D13" t="str">
            <v>Draft 1 complete</v>
          </cell>
        </row>
        <row r="14">
          <cell r="B14" t="str">
            <v>Glen Thistlethwaite</v>
          </cell>
          <cell r="D14" t="str">
            <v>Draft 2 complete</v>
          </cell>
        </row>
        <row r="15">
          <cell r="B15" t="str">
            <v>Simon Gandy</v>
          </cell>
          <cell r="D15" t="str">
            <v>Final</v>
          </cell>
        </row>
        <row r="16">
          <cell r="B16" t="str">
            <v>Brian Donovan</v>
          </cell>
          <cell r="D16" t="str">
            <v>Final (revision 1)</v>
          </cell>
        </row>
        <row r="17">
          <cell r="D17" t="str">
            <v>Final (revision 2)</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 Data"/>
      <sheetName val="Report"/>
    </sheetNames>
    <sheetDataSet>
      <sheetData sheetId="0" refreshError="1"/>
      <sheetData sheetId="1">
        <row r="3">
          <cell r="F3">
            <v>39538</v>
          </cell>
          <cell r="M3">
            <v>1</v>
          </cell>
          <cell r="O3" t="str">
            <v>IP_192.168.25.207</v>
          </cell>
        </row>
        <row r="4">
          <cell r="F4">
            <v>39538</v>
          </cell>
          <cell r="M4">
            <v>1</v>
          </cell>
          <cell r="O4" t="str">
            <v>IP_192.168.25.207</v>
          </cell>
        </row>
        <row r="5">
          <cell r="F5">
            <v>39478</v>
          </cell>
          <cell r="M5">
            <v>1</v>
          </cell>
          <cell r="O5" t="str">
            <v>IP_192.168.25.208</v>
          </cell>
        </row>
        <row r="6">
          <cell r="F6">
            <v>39478</v>
          </cell>
          <cell r="M6">
            <v>2</v>
          </cell>
          <cell r="O6" t="str">
            <v>IP_192.168.25.208</v>
          </cell>
        </row>
        <row r="7">
          <cell r="F7">
            <v>39478</v>
          </cell>
          <cell r="M7">
            <v>3</v>
          </cell>
          <cell r="O7" t="str">
            <v>IP_192.168.25.208</v>
          </cell>
        </row>
        <row r="8">
          <cell r="F8">
            <v>39478</v>
          </cell>
          <cell r="M8">
            <v>1</v>
          </cell>
          <cell r="O8" t="str">
            <v>IP_192.168.25.208</v>
          </cell>
        </row>
        <row r="9">
          <cell r="F9">
            <v>39478</v>
          </cell>
          <cell r="M9">
            <v>1</v>
          </cell>
          <cell r="O9" t="str">
            <v>IP_192.168.25.208</v>
          </cell>
        </row>
        <row r="10">
          <cell r="F10">
            <v>39478</v>
          </cell>
          <cell r="M10">
            <v>2</v>
          </cell>
          <cell r="O10" t="str">
            <v>IP_192.168.25.208</v>
          </cell>
        </row>
        <row r="11">
          <cell r="F11">
            <v>39507</v>
          </cell>
          <cell r="M11">
            <v>3</v>
          </cell>
          <cell r="O11" t="str">
            <v>IP_192.168.25.208</v>
          </cell>
        </row>
        <row r="12">
          <cell r="F12">
            <v>39507</v>
          </cell>
          <cell r="M12">
            <v>1</v>
          </cell>
          <cell r="O12" t="str">
            <v>IP_192.168.25.207</v>
          </cell>
        </row>
        <row r="13">
          <cell r="F13">
            <v>39538</v>
          </cell>
          <cell r="M13">
            <v>1</v>
          </cell>
          <cell r="O13" t="str">
            <v>IP_192.168.25.207</v>
          </cell>
        </row>
        <row r="14">
          <cell r="F14">
            <v>39538</v>
          </cell>
          <cell r="M14">
            <v>2</v>
          </cell>
          <cell r="O14" t="str">
            <v>IP_192.168.25.207</v>
          </cell>
        </row>
        <row r="15">
          <cell r="F15">
            <v>39538</v>
          </cell>
          <cell r="M15">
            <v>2</v>
          </cell>
          <cell r="O15" t="str">
            <v>IP_192.168.25.208</v>
          </cell>
        </row>
        <row r="16">
          <cell r="F16">
            <v>39538</v>
          </cell>
          <cell r="M16">
            <v>2</v>
          </cell>
          <cell r="O16" t="str">
            <v>IP_192.168.25.208</v>
          </cell>
        </row>
        <row r="17">
          <cell r="F17">
            <v>39568</v>
          </cell>
          <cell r="M17">
            <v>1</v>
          </cell>
          <cell r="O17" t="str">
            <v>IP_192.168.25.207</v>
          </cell>
        </row>
        <row r="18">
          <cell r="F18">
            <v>39478</v>
          </cell>
          <cell r="M18">
            <v>2</v>
          </cell>
          <cell r="O18" t="str">
            <v>IP_192.168.25.208</v>
          </cell>
        </row>
        <row r="19">
          <cell r="F19">
            <v>39478</v>
          </cell>
          <cell r="M19">
            <v>2</v>
          </cell>
          <cell r="O19" t="str">
            <v>IP_192.168.25.208</v>
          </cell>
        </row>
        <row r="20">
          <cell r="F20">
            <v>39478</v>
          </cell>
          <cell r="M20">
            <v>2</v>
          </cell>
          <cell r="O20" t="str">
            <v>IP_192.168.25.208</v>
          </cell>
        </row>
        <row r="21">
          <cell r="F21">
            <v>39478</v>
          </cell>
          <cell r="M21">
            <v>2</v>
          </cell>
          <cell r="O21" t="str">
            <v>IP_192.168.25.208</v>
          </cell>
        </row>
        <row r="22">
          <cell r="F22">
            <v>39478</v>
          </cell>
          <cell r="M22">
            <v>2</v>
          </cell>
          <cell r="O22" t="str">
            <v>IP_192.168.25.208</v>
          </cell>
        </row>
        <row r="23">
          <cell r="F23">
            <v>39478</v>
          </cell>
          <cell r="M23">
            <v>1</v>
          </cell>
          <cell r="O23" t="str">
            <v>IP_192.168.25.208</v>
          </cell>
        </row>
        <row r="24">
          <cell r="F24">
            <v>39478</v>
          </cell>
          <cell r="M24">
            <v>1</v>
          </cell>
          <cell r="O24" t="str">
            <v>IP_192.168.25.208</v>
          </cell>
        </row>
        <row r="25">
          <cell r="F25">
            <v>39507</v>
          </cell>
          <cell r="M25">
            <v>1</v>
          </cell>
          <cell r="O25" t="str">
            <v>IP_192.168.25.208</v>
          </cell>
        </row>
        <row r="26">
          <cell r="F26">
            <v>39507</v>
          </cell>
          <cell r="M26">
            <v>1</v>
          </cell>
          <cell r="O26" t="str">
            <v>IP_192.168.25.207</v>
          </cell>
        </row>
        <row r="27">
          <cell r="F27">
            <v>39507</v>
          </cell>
          <cell r="M27">
            <v>1</v>
          </cell>
          <cell r="O27" t="str">
            <v>IP_192.168.25.207</v>
          </cell>
        </row>
        <row r="28">
          <cell r="F28">
            <v>39538</v>
          </cell>
          <cell r="M28">
            <v>1</v>
          </cell>
          <cell r="O28" t="str">
            <v>IP_192.168.25.207</v>
          </cell>
        </row>
        <row r="29">
          <cell r="F29">
            <v>39538</v>
          </cell>
          <cell r="M29">
            <v>5</v>
          </cell>
          <cell r="O29" t="str">
            <v>IP_192.168.25.207</v>
          </cell>
        </row>
        <row r="30">
          <cell r="F30">
            <v>39538</v>
          </cell>
          <cell r="M30">
            <v>5</v>
          </cell>
          <cell r="O30" t="str">
            <v>IP_192.168.25.207</v>
          </cell>
        </row>
        <row r="31">
          <cell r="F31">
            <v>39538</v>
          </cell>
          <cell r="M31">
            <v>1</v>
          </cell>
          <cell r="O31" t="str">
            <v>IP_192.168.25.208</v>
          </cell>
        </row>
        <row r="32">
          <cell r="F32">
            <v>39538</v>
          </cell>
          <cell r="M32">
            <v>2</v>
          </cell>
          <cell r="O32" t="str">
            <v>IP_192.168.25.208</v>
          </cell>
        </row>
        <row r="33">
          <cell r="F33">
            <v>39538</v>
          </cell>
          <cell r="M33">
            <v>2</v>
          </cell>
          <cell r="O33" t="str">
            <v>IP_192.168.25.207</v>
          </cell>
        </row>
        <row r="34">
          <cell r="F34">
            <v>39538</v>
          </cell>
          <cell r="M34">
            <v>2</v>
          </cell>
          <cell r="O34" t="str">
            <v>IP_192.168.25.207</v>
          </cell>
        </row>
        <row r="35">
          <cell r="F35">
            <v>39538</v>
          </cell>
          <cell r="M35">
            <v>2</v>
          </cell>
          <cell r="O35" t="str">
            <v>IP_192.168.25.207</v>
          </cell>
        </row>
        <row r="36">
          <cell r="F36">
            <v>39538</v>
          </cell>
          <cell r="M36">
            <v>1</v>
          </cell>
          <cell r="O36" t="str">
            <v>IP_192.168.25.207</v>
          </cell>
        </row>
        <row r="37">
          <cell r="F37">
            <v>39538</v>
          </cell>
          <cell r="M37">
            <v>2</v>
          </cell>
          <cell r="O37" t="str">
            <v>IP_192.168.25.207</v>
          </cell>
        </row>
        <row r="38">
          <cell r="F38">
            <v>39538</v>
          </cell>
          <cell r="M38">
            <v>2</v>
          </cell>
          <cell r="O38" t="str">
            <v>IP_192.168.25.207</v>
          </cell>
        </row>
        <row r="39">
          <cell r="F39">
            <v>39538</v>
          </cell>
          <cell r="M39">
            <v>2</v>
          </cell>
          <cell r="O39" t="str">
            <v>IP_192.168.25.207</v>
          </cell>
        </row>
        <row r="40">
          <cell r="F40">
            <v>39538</v>
          </cell>
          <cell r="M40">
            <v>2</v>
          </cell>
          <cell r="O40" t="str">
            <v>IP_192.168.25.207</v>
          </cell>
        </row>
        <row r="41">
          <cell r="F41">
            <v>39538</v>
          </cell>
          <cell r="M41">
            <v>2</v>
          </cell>
          <cell r="O41" t="str">
            <v>IP_192.168.25.207</v>
          </cell>
        </row>
        <row r="42">
          <cell r="F42">
            <v>39538</v>
          </cell>
          <cell r="M42">
            <v>2</v>
          </cell>
          <cell r="O42" t="str">
            <v>IP_192.168.25.207</v>
          </cell>
        </row>
        <row r="43">
          <cell r="F43">
            <v>39538</v>
          </cell>
          <cell r="M43">
            <v>2</v>
          </cell>
          <cell r="O43" t="str">
            <v>IP_192.168.25.207</v>
          </cell>
        </row>
        <row r="44">
          <cell r="F44">
            <v>39538</v>
          </cell>
          <cell r="M44">
            <v>2</v>
          </cell>
          <cell r="O44" t="str">
            <v>IP_192.168.25.208</v>
          </cell>
        </row>
        <row r="45">
          <cell r="F45">
            <v>39568</v>
          </cell>
          <cell r="M45">
            <v>1</v>
          </cell>
          <cell r="O45" t="str">
            <v>IP_192.168.25.207</v>
          </cell>
        </row>
        <row r="46">
          <cell r="F46">
            <v>39568</v>
          </cell>
          <cell r="M46">
            <v>1</v>
          </cell>
          <cell r="O46" t="str">
            <v>IP_192.168.25.207</v>
          </cell>
        </row>
        <row r="47">
          <cell r="F47">
            <v>39568</v>
          </cell>
          <cell r="M47">
            <v>1</v>
          </cell>
          <cell r="O47" t="str">
            <v>IP_192.168.25.207</v>
          </cell>
        </row>
        <row r="48">
          <cell r="F48">
            <v>39568</v>
          </cell>
          <cell r="M48">
            <v>1</v>
          </cell>
          <cell r="O48" t="str">
            <v>IP_192.168.25.207</v>
          </cell>
        </row>
        <row r="49">
          <cell r="F49">
            <v>39568</v>
          </cell>
          <cell r="M49">
            <v>1</v>
          </cell>
          <cell r="O49" t="str">
            <v>IP_192.168.25.207</v>
          </cell>
        </row>
        <row r="50">
          <cell r="F50">
            <v>39568</v>
          </cell>
          <cell r="M50">
            <v>1</v>
          </cell>
          <cell r="O50" t="str">
            <v>IP_192.168.25.207</v>
          </cell>
        </row>
        <row r="51">
          <cell r="F51">
            <v>39478</v>
          </cell>
          <cell r="M51">
            <v>3</v>
          </cell>
          <cell r="O51" t="str">
            <v>IP_192.168.25.208</v>
          </cell>
        </row>
        <row r="52">
          <cell r="F52">
            <v>39478</v>
          </cell>
          <cell r="M52">
            <v>3</v>
          </cell>
          <cell r="O52" t="str">
            <v>IP_192.168.25.208</v>
          </cell>
        </row>
        <row r="53">
          <cell r="F53">
            <v>39478</v>
          </cell>
          <cell r="M53">
            <v>3</v>
          </cell>
          <cell r="O53" t="str">
            <v>IP_192.168.25.208</v>
          </cell>
        </row>
        <row r="54">
          <cell r="F54">
            <v>39478</v>
          </cell>
          <cell r="M54">
            <v>2</v>
          </cell>
          <cell r="O54" t="str">
            <v>IP_192.168.25.207</v>
          </cell>
        </row>
        <row r="55">
          <cell r="F55">
            <v>39478</v>
          </cell>
          <cell r="M55">
            <v>2</v>
          </cell>
          <cell r="O55" t="str">
            <v>IP_192.168.25.208</v>
          </cell>
        </row>
        <row r="56">
          <cell r="F56">
            <v>39507</v>
          </cell>
          <cell r="M56">
            <v>9</v>
          </cell>
          <cell r="O56" t="str">
            <v>IP_192.168.25.208</v>
          </cell>
        </row>
        <row r="57">
          <cell r="F57">
            <v>39507</v>
          </cell>
          <cell r="M57">
            <v>3</v>
          </cell>
          <cell r="O57" t="str">
            <v>IP_192.168.25.208</v>
          </cell>
        </row>
        <row r="58">
          <cell r="F58">
            <v>39507</v>
          </cell>
          <cell r="M58">
            <v>3</v>
          </cell>
          <cell r="O58" t="str">
            <v>IP_192.168.25.208</v>
          </cell>
        </row>
        <row r="59">
          <cell r="F59">
            <v>39507</v>
          </cell>
          <cell r="M59">
            <v>1</v>
          </cell>
          <cell r="O59" t="str">
            <v>IP_192.168.25.208</v>
          </cell>
        </row>
        <row r="60">
          <cell r="F60">
            <v>39507</v>
          </cell>
          <cell r="M60">
            <v>1</v>
          </cell>
          <cell r="O60" t="str">
            <v>IP_192.168.25.207</v>
          </cell>
        </row>
        <row r="61">
          <cell r="F61">
            <v>39507</v>
          </cell>
          <cell r="M61">
            <v>4</v>
          </cell>
          <cell r="O61" t="str">
            <v>IP_192.168.25.208</v>
          </cell>
        </row>
        <row r="62">
          <cell r="F62">
            <v>39507</v>
          </cell>
          <cell r="M62">
            <v>1</v>
          </cell>
          <cell r="O62" t="str">
            <v>IP_192.168.25.208</v>
          </cell>
        </row>
        <row r="63">
          <cell r="F63">
            <v>39507</v>
          </cell>
          <cell r="M63">
            <v>2</v>
          </cell>
          <cell r="O63" t="str">
            <v>IP_192.168.25.208</v>
          </cell>
        </row>
        <row r="64">
          <cell r="F64">
            <v>39507</v>
          </cell>
          <cell r="M64">
            <v>3</v>
          </cell>
          <cell r="O64" t="str">
            <v>IP_192.168.25.207</v>
          </cell>
        </row>
        <row r="65">
          <cell r="F65">
            <v>39507</v>
          </cell>
          <cell r="M65">
            <v>4</v>
          </cell>
          <cell r="O65" t="str">
            <v>IP_192.168.25.207</v>
          </cell>
        </row>
        <row r="66">
          <cell r="F66">
            <v>39507</v>
          </cell>
          <cell r="M66">
            <v>2</v>
          </cell>
          <cell r="O66" t="str">
            <v>IP_192.168.25.207</v>
          </cell>
        </row>
        <row r="67">
          <cell r="F67">
            <v>39568</v>
          </cell>
          <cell r="M67">
            <v>2</v>
          </cell>
          <cell r="O67" t="str">
            <v>IP_192.168.25.208</v>
          </cell>
        </row>
        <row r="68">
          <cell r="F68">
            <v>39568</v>
          </cell>
          <cell r="M68">
            <v>2</v>
          </cell>
          <cell r="O68" t="str">
            <v>IP_192.168.25.208</v>
          </cell>
        </row>
        <row r="69">
          <cell r="F69">
            <v>39538</v>
          </cell>
          <cell r="M69">
            <v>1</v>
          </cell>
          <cell r="O69" t="str">
            <v>IP_192.168.25.207</v>
          </cell>
        </row>
        <row r="70">
          <cell r="F70">
            <v>39538</v>
          </cell>
          <cell r="M70">
            <v>1</v>
          </cell>
          <cell r="O70" t="str">
            <v>IP_192.168.25.207</v>
          </cell>
        </row>
        <row r="71">
          <cell r="F71">
            <v>39568</v>
          </cell>
          <cell r="M71">
            <v>1</v>
          </cell>
          <cell r="O71" t="str">
            <v>IP_192.168.25.208</v>
          </cell>
        </row>
        <row r="72">
          <cell r="F72">
            <v>39568</v>
          </cell>
          <cell r="M72">
            <v>1</v>
          </cell>
          <cell r="O72" t="str">
            <v>IP_192.168.25.207</v>
          </cell>
        </row>
        <row r="73">
          <cell r="F73">
            <v>39478</v>
          </cell>
          <cell r="M73">
            <v>1</v>
          </cell>
          <cell r="O73" t="str">
            <v>IP_192.168.25.207</v>
          </cell>
        </row>
        <row r="74">
          <cell r="F74">
            <v>39478</v>
          </cell>
          <cell r="M74">
            <v>2</v>
          </cell>
          <cell r="O74" t="str">
            <v>IP_192.168.25.207</v>
          </cell>
        </row>
        <row r="75">
          <cell r="F75">
            <v>39507</v>
          </cell>
          <cell r="M75">
            <v>12</v>
          </cell>
          <cell r="O75" t="str">
            <v>IP_192.168.25.207</v>
          </cell>
        </row>
        <row r="76">
          <cell r="F76">
            <v>39507</v>
          </cell>
          <cell r="M76">
            <v>1</v>
          </cell>
          <cell r="O76" t="str">
            <v>IP_192.168.25.207</v>
          </cell>
        </row>
        <row r="77">
          <cell r="F77">
            <v>39507</v>
          </cell>
          <cell r="M77">
            <v>2</v>
          </cell>
          <cell r="O77" t="str">
            <v>IP_192.168.25.207</v>
          </cell>
        </row>
        <row r="78">
          <cell r="F78">
            <v>39538</v>
          </cell>
          <cell r="M78">
            <v>7</v>
          </cell>
          <cell r="O78" t="str">
            <v>IP_192.168.25.207</v>
          </cell>
        </row>
        <row r="79">
          <cell r="F79">
            <v>39538</v>
          </cell>
          <cell r="M79">
            <v>5</v>
          </cell>
          <cell r="O79" t="str">
            <v>IP_192.168.25.207</v>
          </cell>
        </row>
        <row r="80">
          <cell r="F80">
            <v>39568</v>
          </cell>
          <cell r="M80">
            <v>1</v>
          </cell>
          <cell r="O80" t="str">
            <v>IP_192.168.25.207</v>
          </cell>
        </row>
        <row r="81">
          <cell r="F81">
            <v>39568</v>
          </cell>
          <cell r="M81">
            <v>1</v>
          </cell>
          <cell r="O81" t="str">
            <v>IP_192.168.25.207</v>
          </cell>
        </row>
        <row r="82">
          <cell r="F82">
            <v>39568</v>
          </cell>
          <cell r="M82">
            <v>2</v>
          </cell>
          <cell r="O82" t="str">
            <v>IP_192.168.25.207</v>
          </cell>
        </row>
        <row r="83">
          <cell r="F83">
            <v>39478</v>
          </cell>
          <cell r="M83">
            <v>2</v>
          </cell>
          <cell r="O83" t="str">
            <v>IP_192.168.25.208</v>
          </cell>
        </row>
        <row r="84">
          <cell r="F84">
            <v>39478</v>
          </cell>
          <cell r="M84">
            <v>7</v>
          </cell>
          <cell r="O84" t="str">
            <v>IP_192.168.25.207</v>
          </cell>
        </row>
        <row r="85">
          <cell r="F85">
            <v>39478</v>
          </cell>
          <cell r="M85">
            <v>10</v>
          </cell>
          <cell r="O85" t="str">
            <v>IP_192.168.25.207</v>
          </cell>
        </row>
        <row r="86">
          <cell r="F86">
            <v>39478</v>
          </cell>
          <cell r="M86">
            <v>1</v>
          </cell>
          <cell r="O86" t="str">
            <v>IP_192.168.25.207</v>
          </cell>
        </row>
        <row r="87">
          <cell r="F87">
            <v>39478</v>
          </cell>
          <cell r="M87">
            <v>7</v>
          </cell>
          <cell r="O87" t="str">
            <v>IP_192.168.25.207</v>
          </cell>
        </row>
        <row r="88">
          <cell r="F88">
            <v>39478</v>
          </cell>
          <cell r="M88">
            <v>2</v>
          </cell>
          <cell r="O88" t="str">
            <v>IP_192.168.25.208</v>
          </cell>
        </row>
        <row r="89">
          <cell r="F89">
            <v>39478</v>
          </cell>
          <cell r="M89">
            <v>1</v>
          </cell>
          <cell r="O89" t="str">
            <v>IP_192.168.25.207</v>
          </cell>
        </row>
        <row r="90">
          <cell r="F90">
            <v>39478</v>
          </cell>
          <cell r="M90">
            <v>1</v>
          </cell>
          <cell r="O90" t="str">
            <v>IP_192.168.25.207</v>
          </cell>
        </row>
        <row r="91">
          <cell r="F91">
            <v>39507</v>
          </cell>
          <cell r="M91">
            <v>1</v>
          </cell>
          <cell r="O91" t="str">
            <v>IP_192.168.25.207</v>
          </cell>
        </row>
        <row r="92">
          <cell r="F92">
            <v>39507</v>
          </cell>
          <cell r="M92">
            <v>1</v>
          </cell>
          <cell r="O92" t="str">
            <v>IP_192.168.25.207</v>
          </cell>
        </row>
        <row r="93">
          <cell r="F93">
            <v>39507</v>
          </cell>
          <cell r="M93">
            <v>1</v>
          </cell>
          <cell r="O93" t="str">
            <v>IP_192.168.25.207</v>
          </cell>
        </row>
        <row r="94">
          <cell r="F94">
            <v>39507</v>
          </cell>
          <cell r="M94">
            <v>1</v>
          </cell>
          <cell r="O94" t="str">
            <v>IP_192.168.25.207</v>
          </cell>
        </row>
        <row r="95">
          <cell r="F95">
            <v>39507</v>
          </cell>
          <cell r="M95">
            <v>1</v>
          </cell>
          <cell r="O95" t="str">
            <v>IP_192.168.25.207</v>
          </cell>
        </row>
        <row r="96">
          <cell r="F96">
            <v>39507</v>
          </cell>
          <cell r="M96">
            <v>2</v>
          </cell>
          <cell r="O96" t="str">
            <v>IP_192.168.25.207</v>
          </cell>
        </row>
        <row r="97">
          <cell r="F97">
            <v>39507</v>
          </cell>
          <cell r="M97">
            <v>1</v>
          </cell>
          <cell r="O97" t="str">
            <v>IP_192.168.25.207</v>
          </cell>
        </row>
        <row r="98">
          <cell r="F98">
            <v>39538</v>
          </cell>
          <cell r="M98">
            <v>5</v>
          </cell>
          <cell r="O98" t="str">
            <v>IP_192.168.25.207</v>
          </cell>
        </row>
        <row r="99">
          <cell r="F99">
            <v>39568</v>
          </cell>
          <cell r="M99">
            <v>1</v>
          </cell>
          <cell r="O99" t="str">
            <v>IP_192.168.25.208</v>
          </cell>
        </row>
        <row r="100">
          <cell r="F100">
            <v>39568</v>
          </cell>
          <cell r="M100">
            <v>3</v>
          </cell>
          <cell r="O100" t="str">
            <v>IP_192.168.25.207</v>
          </cell>
        </row>
        <row r="101">
          <cell r="F101">
            <v>39568</v>
          </cell>
          <cell r="M101">
            <v>3</v>
          </cell>
          <cell r="O101" t="str">
            <v>IP_192.168.25.207</v>
          </cell>
        </row>
        <row r="102">
          <cell r="F102">
            <v>39478</v>
          </cell>
          <cell r="M102">
            <v>4</v>
          </cell>
          <cell r="O102" t="str">
            <v>IP_192.168.25.207</v>
          </cell>
        </row>
        <row r="103">
          <cell r="F103">
            <v>39478</v>
          </cell>
          <cell r="M103">
            <v>2</v>
          </cell>
          <cell r="O103" t="str">
            <v>IP_192.168.25.207</v>
          </cell>
        </row>
        <row r="104">
          <cell r="F104">
            <v>39538</v>
          </cell>
          <cell r="M104">
            <v>2</v>
          </cell>
          <cell r="O104" t="str">
            <v>IP_192.168.25.207</v>
          </cell>
        </row>
        <row r="105">
          <cell r="F105">
            <v>39538</v>
          </cell>
          <cell r="M105">
            <v>2</v>
          </cell>
          <cell r="O105" t="str">
            <v>IP_192.168.25.207</v>
          </cell>
        </row>
        <row r="106">
          <cell r="F106">
            <v>39568</v>
          </cell>
          <cell r="M106">
            <v>1</v>
          </cell>
          <cell r="O106" t="str">
            <v>IP_192.168.25.207</v>
          </cell>
        </row>
        <row r="107">
          <cell r="F107">
            <v>39568</v>
          </cell>
          <cell r="M107">
            <v>1</v>
          </cell>
          <cell r="O107" t="str">
            <v>IP_192.168.25.207</v>
          </cell>
        </row>
        <row r="108">
          <cell r="F108">
            <v>39568</v>
          </cell>
          <cell r="M108">
            <v>1</v>
          </cell>
          <cell r="O108" t="str">
            <v>IP_192.168.25.207</v>
          </cell>
        </row>
        <row r="109">
          <cell r="F109">
            <v>39478</v>
          </cell>
          <cell r="M109">
            <v>6</v>
          </cell>
          <cell r="O109" t="str">
            <v>IP_192.168.25.208</v>
          </cell>
        </row>
        <row r="110">
          <cell r="F110">
            <v>39507</v>
          </cell>
          <cell r="M110">
            <v>2</v>
          </cell>
          <cell r="O110" t="str">
            <v>IP_192.168.25.207</v>
          </cell>
        </row>
        <row r="111">
          <cell r="F111">
            <v>39507</v>
          </cell>
          <cell r="M111">
            <v>2</v>
          </cell>
          <cell r="O111" t="str">
            <v>IP_192.168.25.207</v>
          </cell>
        </row>
        <row r="112">
          <cell r="F112">
            <v>39568</v>
          </cell>
          <cell r="M112">
            <v>3</v>
          </cell>
          <cell r="O112" t="str">
            <v>IP_192.168.25.207</v>
          </cell>
        </row>
        <row r="113">
          <cell r="F113">
            <v>39568</v>
          </cell>
          <cell r="M113">
            <v>2</v>
          </cell>
          <cell r="O113" t="str">
            <v>IP_192.168.25.207</v>
          </cell>
        </row>
        <row r="114">
          <cell r="F114">
            <v>39478</v>
          </cell>
          <cell r="M114">
            <v>2</v>
          </cell>
          <cell r="O114" t="str">
            <v>IP_192.168.25.207</v>
          </cell>
        </row>
        <row r="115">
          <cell r="F115">
            <v>39478</v>
          </cell>
          <cell r="M115">
            <v>2</v>
          </cell>
          <cell r="O115" t="str">
            <v>IP_192.168.25.207</v>
          </cell>
        </row>
        <row r="116">
          <cell r="F116">
            <v>39478</v>
          </cell>
          <cell r="M116">
            <v>2</v>
          </cell>
          <cell r="O116" t="str">
            <v>IP_192.168.25.207</v>
          </cell>
        </row>
        <row r="117">
          <cell r="F117">
            <v>39478</v>
          </cell>
          <cell r="M117">
            <v>2</v>
          </cell>
          <cell r="O117" t="str">
            <v>IP_192.168.25.207</v>
          </cell>
        </row>
        <row r="118">
          <cell r="F118">
            <v>39478</v>
          </cell>
          <cell r="M118">
            <v>1</v>
          </cell>
          <cell r="O118" t="str">
            <v>IP_192.168.25.207</v>
          </cell>
        </row>
        <row r="119">
          <cell r="F119">
            <v>39507</v>
          </cell>
          <cell r="M119">
            <v>86</v>
          </cell>
          <cell r="O119" t="str">
            <v>IP_192.168.25.207</v>
          </cell>
        </row>
        <row r="120">
          <cell r="F120">
            <v>39507</v>
          </cell>
          <cell r="M120">
            <v>1</v>
          </cell>
          <cell r="O120" t="str">
            <v>IP_192.168.25.207</v>
          </cell>
        </row>
        <row r="121">
          <cell r="F121">
            <v>39538</v>
          </cell>
          <cell r="M121">
            <v>2</v>
          </cell>
          <cell r="O121" t="str">
            <v>IP_192.168.25.207</v>
          </cell>
        </row>
        <row r="122">
          <cell r="F122">
            <v>39538</v>
          </cell>
          <cell r="M122">
            <v>3</v>
          </cell>
          <cell r="O122" t="str">
            <v>IP_192.168.25.207</v>
          </cell>
        </row>
        <row r="123">
          <cell r="F123">
            <v>39538</v>
          </cell>
          <cell r="M123">
            <v>2</v>
          </cell>
          <cell r="O123" t="str">
            <v>IP_192.168.25.207</v>
          </cell>
        </row>
        <row r="124">
          <cell r="F124">
            <v>39568</v>
          </cell>
          <cell r="M124">
            <v>2</v>
          </cell>
          <cell r="O124" t="str">
            <v>IP_192.168.25.207</v>
          </cell>
        </row>
        <row r="125">
          <cell r="F125">
            <v>39478</v>
          </cell>
          <cell r="M125">
            <v>5</v>
          </cell>
          <cell r="O125" t="str">
            <v>IP_192.168.25.207</v>
          </cell>
        </row>
        <row r="126">
          <cell r="F126">
            <v>39478</v>
          </cell>
          <cell r="M126">
            <v>2</v>
          </cell>
          <cell r="O126" t="str">
            <v>IP_192.168.25.207</v>
          </cell>
        </row>
        <row r="127">
          <cell r="F127">
            <v>39507</v>
          </cell>
          <cell r="M127">
            <v>1</v>
          </cell>
          <cell r="O127" t="str">
            <v>IP_192.168.25.207</v>
          </cell>
        </row>
        <row r="128">
          <cell r="F128">
            <v>39507</v>
          </cell>
          <cell r="M128">
            <v>26</v>
          </cell>
          <cell r="O128" t="str">
            <v>IP_192.168.25.207</v>
          </cell>
        </row>
        <row r="129">
          <cell r="F129">
            <v>39507</v>
          </cell>
          <cell r="M129">
            <v>11</v>
          </cell>
          <cell r="O129" t="str">
            <v>IP_192.168.25.207</v>
          </cell>
        </row>
        <row r="130">
          <cell r="F130">
            <v>39507</v>
          </cell>
          <cell r="M130">
            <v>30</v>
          </cell>
          <cell r="O130" t="str">
            <v>IP_192.168.25.207</v>
          </cell>
        </row>
        <row r="131">
          <cell r="F131">
            <v>39507</v>
          </cell>
          <cell r="M131">
            <v>32</v>
          </cell>
          <cell r="O131" t="str">
            <v>IP_192.168.25.207</v>
          </cell>
        </row>
        <row r="132">
          <cell r="F132">
            <v>39507</v>
          </cell>
          <cell r="M132">
            <v>1</v>
          </cell>
          <cell r="O132" t="str">
            <v>IP_192.168.25.207</v>
          </cell>
        </row>
        <row r="133">
          <cell r="F133">
            <v>39507</v>
          </cell>
          <cell r="M133">
            <v>1</v>
          </cell>
          <cell r="O133" t="str">
            <v>IP_192.168.25.207</v>
          </cell>
        </row>
        <row r="134">
          <cell r="F134">
            <v>39507</v>
          </cell>
          <cell r="M134">
            <v>1</v>
          </cell>
          <cell r="O134" t="str">
            <v>IP_192.168.25.207</v>
          </cell>
        </row>
        <row r="135">
          <cell r="F135">
            <v>39507</v>
          </cell>
          <cell r="M135">
            <v>1</v>
          </cell>
          <cell r="O135" t="str">
            <v>IP_192.168.25.207</v>
          </cell>
        </row>
        <row r="136">
          <cell r="F136">
            <v>39507</v>
          </cell>
          <cell r="M136">
            <v>3</v>
          </cell>
          <cell r="O136" t="str">
            <v>IP_192.168.25.207</v>
          </cell>
        </row>
        <row r="137">
          <cell r="F137">
            <v>39507</v>
          </cell>
          <cell r="M137">
            <v>2</v>
          </cell>
          <cell r="O137" t="str">
            <v>IP_192.168.25.207</v>
          </cell>
        </row>
        <row r="138">
          <cell r="F138">
            <v>39538</v>
          </cell>
          <cell r="M138">
            <v>2</v>
          </cell>
          <cell r="O138" t="str">
            <v>IP_192.168.25.207</v>
          </cell>
        </row>
        <row r="139">
          <cell r="F139">
            <v>39538</v>
          </cell>
          <cell r="M139">
            <v>1</v>
          </cell>
          <cell r="O139" t="str">
            <v>IP_192.168.25.207</v>
          </cell>
        </row>
        <row r="140">
          <cell r="F140">
            <v>39538</v>
          </cell>
          <cell r="M140">
            <v>2</v>
          </cell>
          <cell r="O140" t="str">
            <v>IP_192.168.25.207</v>
          </cell>
        </row>
        <row r="141">
          <cell r="F141">
            <v>39538</v>
          </cell>
          <cell r="M141">
            <v>1</v>
          </cell>
          <cell r="O141" t="str">
            <v>IP_192.168.25.208</v>
          </cell>
        </row>
        <row r="142">
          <cell r="F142">
            <v>39568</v>
          </cell>
          <cell r="M142">
            <v>1</v>
          </cell>
          <cell r="O142" t="str">
            <v>IP_192.168.25.207</v>
          </cell>
        </row>
        <row r="143">
          <cell r="F143">
            <v>39478</v>
          </cell>
          <cell r="M143">
            <v>1</v>
          </cell>
          <cell r="O143" t="str">
            <v>IP_192.168.25.207</v>
          </cell>
        </row>
        <row r="144">
          <cell r="F144">
            <v>39478</v>
          </cell>
          <cell r="M144">
            <v>1</v>
          </cell>
          <cell r="O144" t="str">
            <v>IP_192.168.25.207</v>
          </cell>
        </row>
        <row r="145">
          <cell r="F145">
            <v>39478</v>
          </cell>
          <cell r="M145">
            <v>1</v>
          </cell>
          <cell r="O145" t="str">
            <v>IP_192.168.25.207</v>
          </cell>
        </row>
        <row r="146">
          <cell r="F146">
            <v>39478</v>
          </cell>
          <cell r="M146">
            <v>1</v>
          </cell>
          <cell r="O146" t="str">
            <v>IP_192.168.25.207</v>
          </cell>
        </row>
        <row r="147">
          <cell r="F147">
            <v>39478</v>
          </cell>
          <cell r="M147">
            <v>2</v>
          </cell>
          <cell r="O147" t="str">
            <v>IP_192.168.25.207</v>
          </cell>
        </row>
        <row r="148">
          <cell r="F148">
            <v>39507</v>
          </cell>
          <cell r="M148">
            <v>1</v>
          </cell>
          <cell r="O148" t="str">
            <v>IP_192.168.25.207</v>
          </cell>
        </row>
        <row r="149">
          <cell r="F149">
            <v>39507</v>
          </cell>
          <cell r="M149">
            <v>1</v>
          </cell>
          <cell r="O149" t="str">
            <v>IP_192.168.25.207</v>
          </cell>
        </row>
        <row r="150">
          <cell r="F150">
            <v>39507</v>
          </cell>
          <cell r="M150">
            <v>2</v>
          </cell>
          <cell r="O150" t="str">
            <v>IP_192.168.25.207</v>
          </cell>
        </row>
        <row r="151">
          <cell r="F151">
            <v>39538</v>
          </cell>
          <cell r="M151">
            <v>1</v>
          </cell>
          <cell r="O151" t="str">
            <v>IP_192.168.25.207</v>
          </cell>
        </row>
        <row r="152">
          <cell r="F152">
            <v>39538</v>
          </cell>
          <cell r="M152">
            <v>1</v>
          </cell>
          <cell r="O152" t="str">
            <v>IP_192.168.25.207</v>
          </cell>
        </row>
        <row r="153">
          <cell r="F153">
            <v>39538</v>
          </cell>
          <cell r="M153">
            <v>1</v>
          </cell>
          <cell r="O153" t="str">
            <v>IP_192.168.25.207</v>
          </cell>
        </row>
        <row r="154">
          <cell r="F154">
            <v>39538</v>
          </cell>
          <cell r="M154">
            <v>1</v>
          </cell>
          <cell r="O154" t="str">
            <v>IP_192.168.25.207</v>
          </cell>
        </row>
        <row r="155">
          <cell r="F155">
            <v>39538</v>
          </cell>
          <cell r="M155">
            <v>1</v>
          </cell>
          <cell r="O155" t="str">
            <v>IP_192.168.25.207</v>
          </cell>
        </row>
        <row r="156">
          <cell r="F156">
            <v>39538</v>
          </cell>
          <cell r="M156">
            <v>2</v>
          </cell>
          <cell r="O156" t="str">
            <v>IP_192.168.25.207</v>
          </cell>
        </row>
        <row r="157">
          <cell r="F157">
            <v>39538</v>
          </cell>
          <cell r="M157">
            <v>1</v>
          </cell>
          <cell r="O157" t="str">
            <v>IP_192.168.25.207</v>
          </cell>
        </row>
        <row r="158">
          <cell r="F158">
            <v>39568</v>
          </cell>
          <cell r="M158">
            <v>4</v>
          </cell>
          <cell r="O158" t="str">
            <v>IP_192.168.25.207</v>
          </cell>
        </row>
        <row r="159">
          <cell r="F159">
            <v>39478</v>
          </cell>
          <cell r="M159">
            <v>4</v>
          </cell>
          <cell r="O159" t="str">
            <v>IP_192.168.25.207</v>
          </cell>
        </row>
        <row r="160">
          <cell r="F160">
            <v>39478</v>
          </cell>
          <cell r="M160">
            <v>1</v>
          </cell>
          <cell r="O160" t="str">
            <v>IP_192.168.25.207</v>
          </cell>
        </row>
        <row r="161">
          <cell r="F161">
            <v>39478</v>
          </cell>
          <cell r="M161">
            <v>1</v>
          </cell>
          <cell r="O161" t="str">
            <v>IP_192.168.25.207</v>
          </cell>
        </row>
        <row r="162">
          <cell r="F162">
            <v>39478</v>
          </cell>
          <cell r="M162">
            <v>2</v>
          </cell>
          <cell r="O162" t="str">
            <v>IP_192.168.25.207</v>
          </cell>
        </row>
        <row r="163">
          <cell r="F163">
            <v>39478</v>
          </cell>
          <cell r="M163">
            <v>1</v>
          </cell>
          <cell r="O163" t="str">
            <v>IP_192.168.25.207</v>
          </cell>
        </row>
        <row r="164">
          <cell r="F164">
            <v>39478</v>
          </cell>
          <cell r="M164">
            <v>7</v>
          </cell>
          <cell r="O164" t="str">
            <v>IP_192.168.25.207</v>
          </cell>
        </row>
        <row r="165">
          <cell r="F165">
            <v>39478</v>
          </cell>
          <cell r="M165">
            <v>1</v>
          </cell>
          <cell r="O165" t="str">
            <v>IP_192.168.25.207</v>
          </cell>
        </row>
        <row r="166">
          <cell r="F166">
            <v>39478</v>
          </cell>
          <cell r="M166">
            <v>16</v>
          </cell>
          <cell r="O166" t="str">
            <v>IP_192.168.25.207</v>
          </cell>
        </row>
        <row r="167">
          <cell r="F167">
            <v>39507</v>
          </cell>
          <cell r="M167">
            <v>1</v>
          </cell>
          <cell r="O167" t="str">
            <v>IP_192.168.25.207</v>
          </cell>
        </row>
        <row r="168">
          <cell r="F168">
            <v>39507</v>
          </cell>
          <cell r="M168">
            <v>2</v>
          </cell>
          <cell r="O168" t="str">
            <v>IP_192.168.25.207</v>
          </cell>
        </row>
        <row r="169">
          <cell r="F169">
            <v>39507</v>
          </cell>
          <cell r="M169">
            <v>2</v>
          </cell>
          <cell r="O169" t="str">
            <v>IP_192.168.25.207</v>
          </cell>
        </row>
        <row r="170">
          <cell r="F170">
            <v>39507</v>
          </cell>
          <cell r="M170">
            <v>2</v>
          </cell>
          <cell r="O170" t="str">
            <v>IP_192.168.25.207</v>
          </cell>
        </row>
        <row r="171">
          <cell r="F171">
            <v>39538</v>
          </cell>
          <cell r="M171">
            <v>3</v>
          </cell>
          <cell r="O171" t="str">
            <v>IP_192.168.25.207</v>
          </cell>
        </row>
        <row r="172">
          <cell r="F172">
            <v>39538</v>
          </cell>
          <cell r="M172">
            <v>1</v>
          </cell>
          <cell r="O172" t="str">
            <v>IP_192.168.25.207</v>
          </cell>
        </row>
        <row r="173">
          <cell r="F173">
            <v>39538</v>
          </cell>
          <cell r="M173">
            <v>5</v>
          </cell>
          <cell r="O173" t="str">
            <v>IP_192.168.25.207</v>
          </cell>
        </row>
        <row r="174">
          <cell r="F174">
            <v>39538</v>
          </cell>
          <cell r="M174">
            <v>1</v>
          </cell>
          <cell r="O174" t="str">
            <v>IP_192.168.25.207</v>
          </cell>
        </row>
        <row r="175">
          <cell r="F175">
            <v>39538</v>
          </cell>
          <cell r="M175">
            <v>3</v>
          </cell>
          <cell r="O175" t="str">
            <v>IP_192.168.25.207</v>
          </cell>
        </row>
        <row r="176">
          <cell r="F176">
            <v>39568</v>
          </cell>
          <cell r="M176">
            <v>2</v>
          </cell>
          <cell r="O176" t="str">
            <v>IP_192.168.25.213</v>
          </cell>
        </row>
        <row r="177">
          <cell r="F177">
            <v>39568</v>
          </cell>
          <cell r="M177">
            <v>2</v>
          </cell>
          <cell r="O177" t="str">
            <v>IP_192.168.25.207</v>
          </cell>
        </row>
        <row r="178">
          <cell r="F178">
            <v>39568</v>
          </cell>
          <cell r="M178">
            <v>6</v>
          </cell>
          <cell r="O178" t="str">
            <v>IP_192.168.25.207</v>
          </cell>
        </row>
        <row r="179">
          <cell r="F179">
            <v>39568</v>
          </cell>
          <cell r="M179">
            <v>2</v>
          </cell>
          <cell r="O179" t="str">
            <v>IP_192.168.25.207</v>
          </cell>
        </row>
        <row r="180">
          <cell r="F180">
            <v>39568</v>
          </cell>
          <cell r="M180">
            <v>2</v>
          </cell>
          <cell r="O180" t="str">
            <v>IP_192.168.25.207</v>
          </cell>
        </row>
        <row r="181">
          <cell r="F181">
            <v>39568</v>
          </cell>
          <cell r="M181">
            <v>1</v>
          </cell>
          <cell r="O181" t="str">
            <v>IP_192.168.25.207</v>
          </cell>
        </row>
        <row r="182">
          <cell r="F182">
            <v>39568</v>
          </cell>
          <cell r="M182">
            <v>8</v>
          </cell>
          <cell r="O182" t="str">
            <v>IP_192.168.25.207</v>
          </cell>
        </row>
        <row r="183">
          <cell r="F183">
            <v>39568</v>
          </cell>
          <cell r="M183">
            <v>1</v>
          </cell>
          <cell r="O183" t="str">
            <v>IP_192.168.25.207</v>
          </cell>
        </row>
        <row r="184">
          <cell r="F184">
            <v>39478</v>
          </cell>
          <cell r="M184">
            <v>7</v>
          </cell>
          <cell r="O184" t="str">
            <v>IP_192.168.25.207</v>
          </cell>
        </row>
        <row r="185">
          <cell r="F185">
            <v>39478</v>
          </cell>
          <cell r="M185">
            <v>2</v>
          </cell>
          <cell r="O185" t="str">
            <v>IP_192.168.25.207</v>
          </cell>
        </row>
        <row r="186">
          <cell r="F186">
            <v>39478</v>
          </cell>
          <cell r="M186">
            <v>2</v>
          </cell>
          <cell r="O186" t="str">
            <v>IP_192.168.25.207</v>
          </cell>
        </row>
        <row r="187">
          <cell r="F187">
            <v>39507</v>
          </cell>
          <cell r="M187">
            <v>1</v>
          </cell>
          <cell r="O187" t="str">
            <v>IP_192.168.25.207</v>
          </cell>
        </row>
        <row r="188">
          <cell r="F188">
            <v>39507</v>
          </cell>
          <cell r="M188">
            <v>1</v>
          </cell>
          <cell r="O188" t="str">
            <v>IP_192.168.25.207</v>
          </cell>
        </row>
        <row r="189">
          <cell r="F189">
            <v>39507</v>
          </cell>
          <cell r="M189">
            <v>1</v>
          </cell>
          <cell r="O189" t="str">
            <v>IP_192.168.25.207</v>
          </cell>
        </row>
        <row r="190">
          <cell r="F190">
            <v>39507</v>
          </cell>
          <cell r="M190">
            <v>1</v>
          </cell>
          <cell r="O190" t="str">
            <v>IP_192.168.25.207</v>
          </cell>
        </row>
        <row r="191">
          <cell r="F191">
            <v>39507</v>
          </cell>
          <cell r="M191">
            <v>1</v>
          </cell>
          <cell r="O191" t="str">
            <v>IP_192.168.25.207</v>
          </cell>
        </row>
        <row r="192">
          <cell r="F192">
            <v>39507</v>
          </cell>
          <cell r="M192">
            <v>1</v>
          </cell>
          <cell r="O192" t="str">
            <v>IP_192.168.25.207</v>
          </cell>
        </row>
        <row r="193">
          <cell r="F193">
            <v>39507</v>
          </cell>
          <cell r="M193">
            <v>1</v>
          </cell>
          <cell r="O193" t="str">
            <v>IP_192.168.25.207</v>
          </cell>
        </row>
        <row r="194">
          <cell r="F194">
            <v>39507</v>
          </cell>
          <cell r="M194">
            <v>1</v>
          </cell>
          <cell r="O194" t="str">
            <v>IP_192.168.25.207</v>
          </cell>
        </row>
        <row r="195">
          <cell r="F195">
            <v>39507</v>
          </cell>
          <cell r="M195">
            <v>1</v>
          </cell>
          <cell r="O195" t="str">
            <v>IP_192.168.25.207</v>
          </cell>
        </row>
        <row r="196">
          <cell r="F196">
            <v>39507</v>
          </cell>
          <cell r="M196">
            <v>3</v>
          </cell>
          <cell r="O196" t="str">
            <v>IP_192.168.25.207</v>
          </cell>
        </row>
        <row r="197">
          <cell r="F197">
            <v>39507</v>
          </cell>
          <cell r="M197">
            <v>3</v>
          </cell>
          <cell r="O197" t="str">
            <v>IP_192.168.25.207</v>
          </cell>
        </row>
        <row r="198">
          <cell r="F198">
            <v>39538</v>
          </cell>
          <cell r="M198">
            <v>2</v>
          </cell>
          <cell r="O198" t="str">
            <v>IP_192.168.25.207</v>
          </cell>
        </row>
        <row r="199">
          <cell r="F199">
            <v>39538</v>
          </cell>
          <cell r="M199">
            <v>2</v>
          </cell>
          <cell r="O199" t="str">
            <v>IP_192.168.25.207</v>
          </cell>
        </row>
        <row r="200">
          <cell r="F200">
            <v>39538</v>
          </cell>
          <cell r="M200">
            <v>9</v>
          </cell>
          <cell r="O200" t="str">
            <v>IP_192.168.25.207</v>
          </cell>
        </row>
        <row r="201">
          <cell r="F201">
            <v>39538</v>
          </cell>
          <cell r="M201">
            <v>1</v>
          </cell>
          <cell r="O201" t="str">
            <v>IP_192.168.25.213</v>
          </cell>
        </row>
        <row r="202">
          <cell r="F202">
            <v>39538</v>
          </cell>
          <cell r="M202">
            <v>2</v>
          </cell>
          <cell r="O202" t="str">
            <v>IP_192.168.25.207</v>
          </cell>
        </row>
        <row r="203">
          <cell r="F203">
            <v>39538</v>
          </cell>
          <cell r="M203">
            <v>2</v>
          </cell>
          <cell r="O203" t="str">
            <v>IP_192.168.25.207</v>
          </cell>
        </row>
        <row r="204">
          <cell r="F204">
            <v>39538</v>
          </cell>
          <cell r="M204">
            <v>9</v>
          </cell>
          <cell r="O204" t="str">
            <v>IP_192.168.25.207</v>
          </cell>
        </row>
        <row r="205">
          <cell r="F205">
            <v>39538</v>
          </cell>
          <cell r="M205">
            <v>2</v>
          </cell>
          <cell r="O205" t="str">
            <v>IP_192.168.25.207</v>
          </cell>
        </row>
        <row r="206">
          <cell r="F206">
            <v>39538</v>
          </cell>
          <cell r="M206">
            <v>1</v>
          </cell>
          <cell r="O206" t="str">
            <v>IP_192.168.25.207</v>
          </cell>
        </row>
        <row r="207">
          <cell r="F207">
            <v>39538</v>
          </cell>
          <cell r="M207">
            <v>2</v>
          </cell>
          <cell r="O207" t="str">
            <v>IP_192.168.25.207</v>
          </cell>
        </row>
        <row r="208">
          <cell r="F208">
            <v>39538</v>
          </cell>
          <cell r="M208">
            <v>2</v>
          </cell>
          <cell r="O208" t="str">
            <v>IP_192.168.25.207</v>
          </cell>
        </row>
        <row r="209">
          <cell r="F209">
            <v>39538</v>
          </cell>
          <cell r="M209">
            <v>2</v>
          </cell>
          <cell r="O209" t="str">
            <v>IP_192.168.25.207</v>
          </cell>
        </row>
        <row r="210">
          <cell r="F210">
            <v>39538</v>
          </cell>
          <cell r="M210">
            <v>4</v>
          </cell>
          <cell r="O210" t="str">
            <v>IP_192.168.25.207</v>
          </cell>
        </row>
        <row r="211">
          <cell r="F211">
            <v>39538</v>
          </cell>
          <cell r="M211">
            <v>44</v>
          </cell>
          <cell r="O211" t="str">
            <v>IP_192.168.25.207</v>
          </cell>
        </row>
        <row r="212">
          <cell r="F212">
            <v>39568</v>
          </cell>
          <cell r="M212">
            <v>3</v>
          </cell>
          <cell r="O212" t="str">
            <v>IP_192.168.25.207</v>
          </cell>
        </row>
        <row r="213">
          <cell r="F213">
            <v>39568</v>
          </cell>
          <cell r="M213">
            <v>7</v>
          </cell>
          <cell r="O213" t="str">
            <v>IP_192.168.25.207</v>
          </cell>
        </row>
        <row r="214">
          <cell r="F214">
            <v>39568</v>
          </cell>
          <cell r="M214">
            <v>87</v>
          </cell>
          <cell r="O214" t="str">
            <v>IP_192.168.25.207</v>
          </cell>
        </row>
        <row r="215">
          <cell r="F215">
            <v>39568</v>
          </cell>
          <cell r="M215">
            <v>1</v>
          </cell>
          <cell r="O215" t="str">
            <v>IP_192.168.25.207</v>
          </cell>
        </row>
        <row r="216">
          <cell r="F216">
            <v>39568</v>
          </cell>
          <cell r="M216">
            <v>1</v>
          </cell>
          <cell r="O216" t="str">
            <v>IP_192.168.25.207</v>
          </cell>
        </row>
        <row r="217">
          <cell r="F217">
            <v>39568</v>
          </cell>
          <cell r="M217">
            <v>1</v>
          </cell>
          <cell r="O217" t="str">
            <v>IP_192.168.25.207</v>
          </cell>
        </row>
        <row r="218">
          <cell r="F218">
            <v>39568</v>
          </cell>
          <cell r="M218">
            <v>8</v>
          </cell>
          <cell r="O218" t="str">
            <v>IP_192.168.25.207</v>
          </cell>
        </row>
        <row r="219">
          <cell r="F219">
            <v>39478</v>
          </cell>
          <cell r="M219">
            <v>1</v>
          </cell>
          <cell r="O219" t="str">
            <v>IP_192.168.25.207</v>
          </cell>
        </row>
        <row r="220">
          <cell r="F220">
            <v>39478</v>
          </cell>
          <cell r="M220">
            <v>6</v>
          </cell>
          <cell r="O220" t="str">
            <v>IP_192.168.25.207</v>
          </cell>
        </row>
        <row r="221">
          <cell r="F221">
            <v>39478</v>
          </cell>
          <cell r="M221">
            <v>2</v>
          </cell>
          <cell r="O221" t="str">
            <v>IP_192.168.25.207</v>
          </cell>
        </row>
        <row r="222">
          <cell r="F222">
            <v>39478</v>
          </cell>
          <cell r="M222">
            <v>1</v>
          </cell>
          <cell r="O222" t="str">
            <v>IP_192.168.25.207</v>
          </cell>
        </row>
        <row r="223">
          <cell r="F223">
            <v>39478</v>
          </cell>
          <cell r="M223">
            <v>3</v>
          </cell>
          <cell r="O223" t="str">
            <v>IP_192.168.25.207</v>
          </cell>
        </row>
        <row r="224">
          <cell r="F224">
            <v>39478</v>
          </cell>
          <cell r="M224">
            <v>3</v>
          </cell>
          <cell r="O224" t="str">
            <v>IP_192.168.25.207</v>
          </cell>
        </row>
        <row r="225">
          <cell r="F225">
            <v>39478</v>
          </cell>
          <cell r="M225">
            <v>3</v>
          </cell>
          <cell r="O225" t="str">
            <v>IP_192.168.25.207</v>
          </cell>
        </row>
        <row r="226">
          <cell r="F226">
            <v>39478</v>
          </cell>
          <cell r="M226">
            <v>1</v>
          </cell>
          <cell r="O226" t="str">
            <v>IP_192.168.25.207</v>
          </cell>
        </row>
        <row r="227">
          <cell r="F227">
            <v>39478</v>
          </cell>
          <cell r="M227">
            <v>1</v>
          </cell>
          <cell r="O227" t="str">
            <v>IP_192.168.25.207</v>
          </cell>
        </row>
        <row r="228">
          <cell r="F228">
            <v>39507</v>
          </cell>
          <cell r="M228">
            <v>1</v>
          </cell>
          <cell r="O228" t="str">
            <v>IP_192.168.25.208</v>
          </cell>
        </row>
        <row r="229">
          <cell r="F229">
            <v>39507</v>
          </cell>
          <cell r="M229">
            <v>48</v>
          </cell>
          <cell r="O229" t="str">
            <v>IP_192.168.25.207</v>
          </cell>
        </row>
        <row r="230">
          <cell r="F230">
            <v>39507</v>
          </cell>
          <cell r="M230">
            <v>8</v>
          </cell>
          <cell r="O230" t="str">
            <v>IP_192.168.25.207</v>
          </cell>
        </row>
        <row r="231">
          <cell r="F231">
            <v>39507</v>
          </cell>
          <cell r="M231">
            <v>1</v>
          </cell>
          <cell r="O231" t="str">
            <v>IP_192.168.25.207</v>
          </cell>
        </row>
        <row r="232">
          <cell r="F232">
            <v>39507</v>
          </cell>
          <cell r="M232">
            <v>1</v>
          </cell>
          <cell r="O232" t="str">
            <v>IP_192.168.25.207</v>
          </cell>
        </row>
        <row r="233">
          <cell r="F233">
            <v>39507</v>
          </cell>
          <cell r="M233">
            <v>1</v>
          </cell>
          <cell r="O233" t="str">
            <v>IP_192.168.25.207</v>
          </cell>
        </row>
        <row r="234">
          <cell r="F234">
            <v>39507</v>
          </cell>
          <cell r="M234">
            <v>1</v>
          </cell>
          <cell r="O234" t="str">
            <v>IP_192.168.25.207</v>
          </cell>
        </row>
        <row r="235">
          <cell r="F235">
            <v>39507</v>
          </cell>
          <cell r="M235">
            <v>3</v>
          </cell>
          <cell r="O235" t="str">
            <v>IP_192.168.25.207</v>
          </cell>
        </row>
        <row r="236">
          <cell r="F236">
            <v>39507</v>
          </cell>
          <cell r="M236">
            <v>3</v>
          </cell>
          <cell r="O236" t="str">
            <v>IP_192.168.25.207</v>
          </cell>
        </row>
        <row r="237">
          <cell r="F237">
            <v>39507</v>
          </cell>
          <cell r="M237">
            <v>3</v>
          </cell>
          <cell r="O237" t="str">
            <v>IP_192.168.25.207</v>
          </cell>
        </row>
        <row r="238">
          <cell r="F238">
            <v>39538</v>
          </cell>
          <cell r="M238">
            <v>4</v>
          </cell>
          <cell r="O238" t="str">
            <v>IP_192.168.25.207</v>
          </cell>
        </row>
        <row r="239">
          <cell r="F239">
            <v>39538</v>
          </cell>
          <cell r="M239">
            <v>1</v>
          </cell>
          <cell r="O239" t="str">
            <v>IP_192.168.25.207</v>
          </cell>
        </row>
        <row r="240">
          <cell r="F240">
            <v>39538</v>
          </cell>
          <cell r="M240">
            <v>3</v>
          </cell>
          <cell r="O240" t="str">
            <v>IP_192.168.25.207</v>
          </cell>
        </row>
        <row r="241">
          <cell r="F241">
            <v>39538</v>
          </cell>
          <cell r="M241">
            <v>2</v>
          </cell>
          <cell r="O241" t="str">
            <v>IP_192.168.25.208</v>
          </cell>
        </row>
        <row r="242">
          <cell r="F242">
            <v>39538</v>
          </cell>
          <cell r="M242">
            <v>1</v>
          </cell>
          <cell r="O242" t="str">
            <v>IP_192.168.25.208</v>
          </cell>
        </row>
        <row r="243">
          <cell r="F243">
            <v>39538</v>
          </cell>
          <cell r="M243">
            <v>1</v>
          </cell>
          <cell r="O243" t="str">
            <v>IP_192.168.25.207</v>
          </cell>
        </row>
        <row r="244">
          <cell r="F244">
            <v>39538</v>
          </cell>
          <cell r="M244">
            <v>1</v>
          </cell>
          <cell r="O244" t="str">
            <v>IP_192.168.25.207</v>
          </cell>
        </row>
        <row r="245">
          <cell r="F245">
            <v>39538</v>
          </cell>
          <cell r="M245">
            <v>1</v>
          </cell>
          <cell r="O245" t="str">
            <v>IP_192.168.25.207</v>
          </cell>
        </row>
        <row r="246">
          <cell r="F246">
            <v>39538</v>
          </cell>
          <cell r="M246">
            <v>2</v>
          </cell>
          <cell r="O246" t="str">
            <v>IP_192.168.25.207</v>
          </cell>
        </row>
        <row r="247">
          <cell r="F247">
            <v>39538</v>
          </cell>
          <cell r="M247">
            <v>2</v>
          </cell>
          <cell r="O247" t="str">
            <v>IP_192.168.25.207</v>
          </cell>
        </row>
        <row r="248">
          <cell r="F248">
            <v>39538</v>
          </cell>
          <cell r="M248">
            <v>2</v>
          </cell>
          <cell r="O248" t="str">
            <v>IP_192.168.25.207</v>
          </cell>
        </row>
        <row r="249">
          <cell r="F249">
            <v>39538</v>
          </cell>
          <cell r="M249">
            <v>2</v>
          </cell>
          <cell r="O249" t="str">
            <v>IP_192.168.25.207</v>
          </cell>
        </row>
        <row r="250">
          <cell r="F250">
            <v>39538</v>
          </cell>
          <cell r="M250">
            <v>2</v>
          </cell>
          <cell r="O250" t="str">
            <v>IP_192.168.25.207</v>
          </cell>
        </row>
        <row r="251">
          <cell r="F251">
            <v>39538</v>
          </cell>
          <cell r="M251">
            <v>2</v>
          </cell>
          <cell r="O251" t="str">
            <v>IP_192.168.25.207</v>
          </cell>
        </row>
        <row r="252">
          <cell r="F252">
            <v>39538</v>
          </cell>
          <cell r="M252">
            <v>2</v>
          </cell>
          <cell r="O252" t="str">
            <v>IP_192.168.25.207</v>
          </cell>
        </row>
        <row r="253">
          <cell r="F253">
            <v>39538</v>
          </cell>
          <cell r="M253">
            <v>3</v>
          </cell>
          <cell r="O253" t="str">
            <v>IP_192.168.25.207</v>
          </cell>
        </row>
        <row r="254">
          <cell r="F254">
            <v>39538</v>
          </cell>
          <cell r="M254">
            <v>2</v>
          </cell>
          <cell r="O254" t="str">
            <v>IP_192.168.25.208</v>
          </cell>
        </row>
        <row r="255">
          <cell r="F255">
            <v>39538</v>
          </cell>
          <cell r="M255">
            <v>1</v>
          </cell>
          <cell r="O255" t="str">
            <v>IP_192.168.25.208</v>
          </cell>
        </row>
        <row r="256">
          <cell r="F256">
            <v>39538</v>
          </cell>
          <cell r="M256">
            <v>1</v>
          </cell>
          <cell r="O256" t="str">
            <v>IP_192.168.25.208</v>
          </cell>
        </row>
        <row r="257">
          <cell r="F257">
            <v>39538</v>
          </cell>
          <cell r="M257">
            <v>1</v>
          </cell>
          <cell r="O257" t="str">
            <v>IP_192.168.25.207</v>
          </cell>
        </row>
        <row r="258">
          <cell r="F258">
            <v>39538</v>
          </cell>
          <cell r="M258">
            <v>4</v>
          </cell>
          <cell r="O258" t="str">
            <v>IP_192.168.25.207</v>
          </cell>
        </row>
        <row r="259">
          <cell r="F259">
            <v>39568</v>
          </cell>
          <cell r="M259">
            <v>1</v>
          </cell>
          <cell r="O259" t="str">
            <v>IP_192.168.25.207</v>
          </cell>
        </row>
        <row r="260">
          <cell r="F260">
            <v>39568</v>
          </cell>
          <cell r="M260">
            <v>1</v>
          </cell>
          <cell r="O260" t="str">
            <v>IP_192.168.25.207</v>
          </cell>
        </row>
        <row r="261">
          <cell r="F261">
            <v>39568</v>
          </cell>
          <cell r="M261">
            <v>3</v>
          </cell>
          <cell r="O261" t="str">
            <v>IP_192.168.25.207</v>
          </cell>
        </row>
        <row r="262">
          <cell r="F262">
            <v>39568</v>
          </cell>
          <cell r="M262">
            <v>3</v>
          </cell>
          <cell r="O262" t="str">
            <v>IP_192.168.25.207</v>
          </cell>
        </row>
        <row r="263">
          <cell r="F263">
            <v>39568</v>
          </cell>
          <cell r="M263">
            <v>1</v>
          </cell>
          <cell r="O263" t="str">
            <v>IP_192.168.25.207</v>
          </cell>
        </row>
        <row r="264">
          <cell r="F264">
            <v>39568</v>
          </cell>
          <cell r="M264">
            <v>1</v>
          </cell>
          <cell r="O264" t="str">
            <v>IP_192.168.25.207</v>
          </cell>
        </row>
        <row r="265">
          <cell r="F265">
            <v>39568</v>
          </cell>
          <cell r="M265">
            <v>1</v>
          </cell>
          <cell r="O265" t="str">
            <v>IP_192.168.25.207</v>
          </cell>
        </row>
        <row r="266">
          <cell r="F266">
            <v>39568</v>
          </cell>
          <cell r="M266">
            <v>2</v>
          </cell>
          <cell r="O266" t="str">
            <v>IP_192.168.25.207</v>
          </cell>
        </row>
        <row r="267">
          <cell r="F267">
            <v>39478</v>
          </cell>
          <cell r="M267">
            <v>4</v>
          </cell>
          <cell r="O267" t="str">
            <v>IP_192.168.25.207</v>
          </cell>
        </row>
        <row r="268">
          <cell r="F268">
            <v>39478</v>
          </cell>
          <cell r="M268">
            <v>1</v>
          </cell>
          <cell r="O268" t="str">
            <v>IP_192.168.25.213</v>
          </cell>
        </row>
        <row r="269">
          <cell r="F269">
            <v>39478</v>
          </cell>
          <cell r="M269">
            <v>2</v>
          </cell>
          <cell r="O269" t="str">
            <v>IP_192.168.25.207</v>
          </cell>
        </row>
        <row r="270">
          <cell r="F270">
            <v>39478</v>
          </cell>
          <cell r="M270">
            <v>4</v>
          </cell>
          <cell r="O270" t="str">
            <v>IP_192.168.25.207</v>
          </cell>
        </row>
        <row r="271">
          <cell r="F271">
            <v>39478</v>
          </cell>
          <cell r="M271">
            <v>4</v>
          </cell>
          <cell r="O271" t="str">
            <v>IP_192.168.25.207</v>
          </cell>
        </row>
        <row r="272">
          <cell r="F272">
            <v>39478</v>
          </cell>
          <cell r="M272">
            <v>4</v>
          </cell>
          <cell r="O272" t="str">
            <v>IP_192.168.25.207</v>
          </cell>
        </row>
        <row r="273">
          <cell r="F273">
            <v>39478</v>
          </cell>
          <cell r="M273">
            <v>6</v>
          </cell>
          <cell r="O273" t="str">
            <v>IP_192.168.25.207</v>
          </cell>
        </row>
        <row r="274">
          <cell r="F274">
            <v>39478</v>
          </cell>
          <cell r="M274">
            <v>2</v>
          </cell>
          <cell r="O274" t="str">
            <v>IP_192.168.25.207</v>
          </cell>
        </row>
        <row r="275">
          <cell r="F275">
            <v>39478</v>
          </cell>
          <cell r="M275">
            <v>2</v>
          </cell>
          <cell r="O275" t="str">
            <v>IP_192.168.25.207</v>
          </cell>
        </row>
        <row r="276">
          <cell r="F276">
            <v>39507</v>
          </cell>
          <cell r="M276">
            <v>1</v>
          </cell>
          <cell r="O276" t="str">
            <v>IP_192.168.25.208</v>
          </cell>
        </row>
        <row r="277">
          <cell r="F277">
            <v>39507</v>
          </cell>
          <cell r="M277">
            <v>1</v>
          </cell>
          <cell r="O277" t="str">
            <v>IP_192.168.25.208</v>
          </cell>
        </row>
        <row r="278">
          <cell r="F278">
            <v>39507</v>
          </cell>
          <cell r="M278">
            <v>7</v>
          </cell>
          <cell r="O278" t="str">
            <v>IP_192.168.25.208</v>
          </cell>
        </row>
        <row r="279">
          <cell r="F279">
            <v>39507</v>
          </cell>
          <cell r="M279">
            <v>2</v>
          </cell>
          <cell r="O279" t="str">
            <v>IP_192.168.25.207</v>
          </cell>
        </row>
        <row r="280">
          <cell r="F280">
            <v>39507</v>
          </cell>
          <cell r="M280">
            <v>2</v>
          </cell>
          <cell r="O280" t="str">
            <v>IP_192.168.25.207</v>
          </cell>
        </row>
        <row r="281">
          <cell r="F281">
            <v>39507</v>
          </cell>
          <cell r="M281">
            <v>1</v>
          </cell>
          <cell r="O281" t="str">
            <v>IP_192.168.25.208</v>
          </cell>
        </row>
        <row r="282">
          <cell r="F282">
            <v>39507</v>
          </cell>
          <cell r="M282">
            <v>3</v>
          </cell>
          <cell r="O282" t="str">
            <v>IP_192.168.25.208</v>
          </cell>
        </row>
        <row r="283">
          <cell r="F283">
            <v>39507</v>
          </cell>
          <cell r="M283">
            <v>1</v>
          </cell>
          <cell r="O283" t="str">
            <v>IP_192.168.25.207</v>
          </cell>
        </row>
        <row r="284">
          <cell r="F284">
            <v>39507</v>
          </cell>
          <cell r="M284">
            <v>1</v>
          </cell>
          <cell r="O284" t="str">
            <v>IP_192.168.25.208</v>
          </cell>
        </row>
        <row r="285">
          <cell r="F285">
            <v>39507</v>
          </cell>
          <cell r="M285">
            <v>1</v>
          </cell>
          <cell r="O285" t="str">
            <v>IP_192.168.25.208</v>
          </cell>
        </row>
        <row r="286">
          <cell r="F286">
            <v>39507</v>
          </cell>
          <cell r="M286">
            <v>1</v>
          </cell>
          <cell r="O286" t="str">
            <v>IP_192.168.25.208</v>
          </cell>
        </row>
        <row r="287">
          <cell r="F287">
            <v>39507</v>
          </cell>
          <cell r="M287">
            <v>1</v>
          </cell>
          <cell r="O287" t="str">
            <v>IP_192.168.25.207</v>
          </cell>
        </row>
        <row r="288">
          <cell r="F288">
            <v>39507</v>
          </cell>
          <cell r="M288">
            <v>1</v>
          </cell>
          <cell r="O288" t="str">
            <v>IP_192.168.25.207</v>
          </cell>
        </row>
        <row r="289">
          <cell r="F289">
            <v>39507</v>
          </cell>
          <cell r="M289">
            <v>8</v>
          </cell>
          <cell r="O289" t="str">
            <v>IP_192.168.25.207</v>
          </cell>
        </row>
        <row r="290">
          <cell r="F290">
            <v>39507</v>
          </cell>
          <cell r="M290">
            <v>6</v>
          </cell>
          <cell r="O290" t="str">
            <v>IP_192.168.25.207</v>
          </cell>
        </row>
        <row r="291">
          <cell r="F291">
            <v>39507</v>
          </cell>
          <cell r="M291">
            <v>4</v>
          </cell>
          <cell r="O291" t="str">
            <v>IP_192.168.25.207</v>
          </cell>
        </row>
        <row r="292">
          <cell r="F292">
            <v>39507</v>
          </cell>
          <cell r="M292">
            <v>2</v>
          </cell>
          <cell r="O292" t="str">
            <v>IP_192.168.25.208</v>
          </cell>
        </row>
        <row r="293">
          <cell r="F293">
            <v>39507</v>
          </cell>
          <cell r="M293">
            <v>1</v>
          </cell>
          <cell r="O293" t="str">
            <v>IP_192.168.25.208</v>
          </cell>
        </row>
        <row r="294">
          <cell r="F294">
            <v>39507</v>
          </cell>
          <cell r="M294">
            <v>1</v>
          </cell>
          <cell r="O294" t="str">
            <v>IP_192.168.25.213</v>
          </cell>
        </row>
        <row r="295">
          <cell r="F295">
            <v>39507</v>
          </cell>
          <cell r="M295">
            <v>1</v>
          </cell>
          <cell r="O295" t="str">
            <v>IP_192.168.25.207</v>
          </cell>
        </row>
        <row r="296">
          <cell r="F296">
            <v>39507</v>
          </cell>
          <cell r="M296">
            <v>1</v>
          </cell>
          <cell r="O296" t="str">
            <v>IP_192.168.25.208</v>
          </cell>
        </row>
        <row r="297">
          <cell r="F297">
            <v>39538</v>
          </cell>
          <cell r="M297">
            <v>1</v>
          </cell>
          <cell r="O297" t="str">
            <v>IP_192.168.25.207</v>
          </cell>
        </row>
        <row r="298">
          <cell r="F298">
            <v>39538</v>
          </cell>
          <cell r="M298">
            <v>2</v>
          </cell>
          <cell r="O298" t="str">
            <v>IP_192.168.25.207</v>
          </cell>
        </row>
        <row r="299">
          <cell r="F299">
            <v>39538</v>
          </cell>
          <cell r="M299">
            <v>1</v>
          </cell>
          <cell r="O299" t="str">
            <v>IP_192.168.25.207</v>
          </cell>
        </row>
        <row r="300">
          <cell r="F300">
            <v>39538</v>
          </cell>
          <cell r="M300">
            <v>2</v>
          </cell>
          <cell r="O300" t="str">
            <v>IP_192.168.25.208</v>
          </cell>
        </row>
        <row r="301">
          <cell r="F301">
            <v>39538</v>
          </cell>
          <cell r="M301">
            <v>1</v>
          </cell>
          <cell r="O301" t="str">
            <v>IP_192.168.25.208</v>
          </cell>
        </row>
        <row r="302">
          <cell r="F302">
            <v>39538</v>
          </cell>
          <cell r="M302">
            <v>1</v>
          </cell>
          <cell r="O302" t="str">
            <v>IP_192.168.25.207</v>
          </cell>
        </row>
        <row r="303">
          <cell r="F303">
            <v>39538</v>
          </cell>
          <cell r="M303">
            <v>1</v>
          </cell>
          <cell r="O303" t="str">
            <v>IP_192.168.25.207</v>
          </cell>
        </row>
        <row r="304">
          <cell r="F304">
            <v>39568</v>
          </cell>
          <cell r="M304">
            <v>2</v>
          </cell>
          <cell r="O304" t="str">
            <v>IP_192.168.25.207</v>
          </cell>
        </row>
        <row r="305">
          <cell r="F305">
            <v>39568</v>
          </cell>
          <cell r="M305">
            <v>1</v>
          </cell>
          <cell r="O305" t="str">
            <v>IP_192.168.25.213</v>
          </cell>
        </row>
        <row r="306">
          <cell r="F306">
            <v>39568</v>
          </cell>
          <cell r="M306">
            <v>1</v>
          </cell>
          <cell r="O306" t="str">
            <v>IP_192.168.25.208</v>
          </cell>
        </row>
        <row r="307">
          <cell r="F307">
            <v>39568</v>
          </cell>
          <cell r="M307">
            <v>1</v>
          </cell>
          <cell r="O307" t="str">
            <v>IP_192.168.25.208</v>
          </cell>
        </row>
        <row r="308">
          <cell r="F308">
            <v>39568</v>
          </cell>
          <cell r="M308">
            <v>1</v>
          </cell>
          <cell r="O308" t="str">
            <v>IP_192.168.25.207</v>
          </cell>
        </row>
        <row r="309">
          <cell r="F309">
            <v>39568</v>
          </cell>
          <cell r="M309">
            <v>1</v>
          </cell>
          <cell r="O309" t="str">
            <v>IP_192.168.25.213</v>
          </cell>
        </row>
        <row r="310">
          <cell r="F310">
            <v>39568</v>
          </cell>
          <cell r="M310">
            <v>1</v>
          </cell>
          <cell r="O310" t="str">
            <v>IP_192.168.25.207</v>
          </cell>
        </row>
        <row r="311">
          <cell r="F311">
            <v>39568</v>
          </cell>
          <cell r="M311">
            <v>1</v>
          </cell>
          <cell r="O311" t="str">
            <v>IP_192.168.25.208</v>
          </cell>
        </row>
        <row r="312">
          <cell r="F312">
            <v>39568</v>
          </cell>
          <cell r="M312">
            <v>2</v>
          </cell>
          <cell r="O312" t="str">
            <v>IP_192.168.25.208</v>
          </cell>
        </row>
        <row r="313">
          <cell r="F313">
            <v>39568</v>
          </cell>
          <cell r="M313">
            <v>1</v>
          </cell>
          <cell r="O313" t="str">
            <v>IP_192.168.25.207</v>
          </cell>
        </row>
        <row r="314">
          <cell r="F314">
            <v>39478</v>
          </cell>
          <cell r="M314">
            <v>1</v>
          </cell>
          <cell r="O314" t="str">
            <v>IP_192.168.25.213</v>
          </cell>
        </row>
        <row r="315">
          <cell r="F315">
            <v>39478</v>
          </cell>
          <cell r="M315">
            <v>1</v>
          </cell>
          <cell r="O315" t="str">
            <v>IP_192.168.25.207</v>
          </cell>
        </row>
        <row r="316">
          <cell r="F316">
            <v>39478</v>
          </cell>
          <cell r="M316">
            <v>1</v>
          </cell>
          <cell r="O316" t="str">
            <v>IP_192.168.25.208</v>
          </cell>
        </row>
        <row r="317">
          <cell r="F317">
            <v>39478</v>
          </cell>
          <cell r="M317">
            <v>3</v>
          </cell>
          <cell r="O317" t="str">
            <v>IP_192.168.25.208</v>
          </cell>
        </row>
        <row r="318">
          <cell r="F318">
            <v>39478</v>
          </cell>
          <cell r="M318">
            <v>1</v>
          </cell>
          <cell r="O318" t="str">
            <v>IP_192.168.25.208</v>
          </cell>
        </row>
        <row r="319">
          <cell r="F319">
            <v>39478</v>
          </cell>
          <cell r="M319">
            <v>12</v>
          </cell>
          <cell r="O319" t="str">
            <v>IP_192.168.25.207</v>
          </cell>
        </row>
        <row r="320">
          <cell r="F320">
            <v>39478</v>
          </cell>
          <cell r="M320">
            <v>18</v>
          </cell>
          <cell r="O320" t="str">
            <v>IP_192.168.25.207</v>
          </cell>
        </row>
        <row r="321">
          <cell r="F321">
            <v>39478</v>
          </cell>
          <cell r="M321">
            <v>1</v>
          </cell>
          <cell r="O321" t="str">
            <v>IP_192.168.25.213</v>
          </cell>
        </row>
        <row r="322">
          <cell r="F322">
            <v>39478</v>
          </cell>
          <cell r="M322">
            <v>2</v>
          </cell>
          <cell r="O322" t="str">
            <v>IP_192.168.25.213</v>
          </cell>
        </row>
        <row r="323">
          <cell r="F323">
            <v>39478</v>
          </cell>
          <cell r="M323">
            <v>1</v>
          </cell>
          <cell r="O323" t="str">
            <v>IP_192.168.25.207</v>
          </cell>
        </row>
        <row r="324">
          <cell r="F324">
            <v>39478</v>
          </cell>
          <cell r="M324">
            <v>1</v>
          </cell>
          <cell r="O324" t="str">
            <v>IP_192.168.25.207</v>
          </cell>
        </row>
        <row r="325">
          <cell r="F325">
            <v>39478</v>
          </cell>
          <cell r="M325">
            <v>6</v>
          </cell>
          <cell r="O325" t="str">
            <v>IP_192.168.25.207</v>
          </cell>
        </row>
        <row r="326">
          <cell r="F326">
            <v>39478</v>
          </cell>
          <cell r="M326">
            <v>1</v>
          </cell>
          <cell r="O326" t="str">
            <v>IP_192.168.25.207</v>
          </cell>
        </row>
        <row r="327">
          <cell r="F327">
            <v>39478</v>
          </cell>
          <cell r="M327">
            <v>1</v>
          </cell>
          <cell r="O327" t="str">
            <v>IP_192.168.25.207</v>
          </cell>
        </row>
        <row r="328">
          <cell r="F328">
            <v>39507</v>
          </cell>
          <cell r="M328">
            <v>1</v>
          </cell>
          <cell r="O328" t="str">
            <v>IP_192.168.25.208</v>
          </cell>
        </row>
        <row r="329">
          <cell r="F329">
            <v>39507</v>
          </cell>
          <cell r="M329">
            <v>1</v>
          </cell>
          <cell r="O329" t="str">
            <v>IP_192.168.25.208</v>
          </cell>
        </row>
        <row r="330">
          <cell r="F330">
            <v>39507</v>
          </cell>
          <cell r="M330">
            <v>6</v>
          </cell>
          <cell r="O330" t="str">
            <v>IP_192.168.25.207</v>
          </cell>
        </row>
        <row r="331">
          <cell r="F331">
            <v>39507</v>
          </cell>
          <cell r="M331">
            <v>1</v>
          </cell>
          <cell r="O331" t="str">
            <v>IP_192.168.25.207</v>
          </cell>
        </row>
        <row r="332">
          <cell r="F332">
            <v>39507</v>
          </cell>
          <cell r="M332">
            <v>1</v>
          </cell>
          <cell r="O332" t="str">
            <v>IP_192.168.25.213</v>
          </cell>
        </row>
        <row r="333">
          <cell r="F333">
            <v>39507</v>
          </cell>
          <cell r="M333">
            <v>2</v>
          </cell>
          <cell r="O333" t="str">
            <v>IP_192.168.25.213</v>
          </cell>
        </row>
        <row r="334">
          <cell r="F334">
            <v>39507</v>
          </cell>
          <cell r="M334">
            <v>1</v>
          </cell>
          <cell r="O334" t="str">
            <v>IP_192.168.25.208</v>
          </cell>
        </row>
        <row r="335">
          <cell r="F335">
            <v>39507</v>
          </cell>
          <cell r="M335">
            <v>1</v>
          </cell>
          <cell r="O335" t="str">
            <v>IP_192.168.25.208</v>
          </cell>
        </row>
        <row r="336">
          <cell r="F336">
            <v>39507</v>
          </cell>
          <cell r="M336">
            <v>1</v>
          </cell>
          <cell r="O336" t="str">
            <v>IP_192.168.25.207</v>
          </cell>
        </row>
        <row r="337">
          <cell r="F337">
            <v>39507</v>
          </cell>
          <cell r="M337">
            <v>1</v>
          </cell>
          <cell r="O337" t="str">
            <v>IP_192.168.25.207</v>
          </cell>
        </row>
        <row r="338">
          <cell r="F338">
            <v>39507</v>
          </cell>
          <cell r="M338">
            <v>1</v>
          </cell>
          <cell r="O338" t="str">
            <v>IP_192.168.25.207</v>
          </cell>
        </row>
        <row r="339">
          <cell r="F339">
            <v>39507</v>
          </cell>
          <cell r="M339">
            <v>2</v>
          </cell>
          <cell r="O339" t="str">
            <v>IP_192.168.25.208</v>
          </cell>
        </row>
        <row r="340">
          <cell r="F340">
            <v>39538</v>
          </cell>
          <cell r="M340">
            <v>1</v>
          </cell>
          <cell r="O340" t="str">
            <v>IP_192.168.25.208</v>
          </cell>
        </row>
        <row r="341">
          <cell r="F341">
            <v>39538</v>
          </cell>
          <cell r="M341">
            <v>2</v>
          </cell>
          <cell r="O341" t="str">
            <v>IP_192.168.25.208</v>
          </cell>
        </row>
        <row r="342">
          <cell r="F342">
            <v>39538</v>
          </cell>
          <cell r="M342">
            <v>6</v>
          </cell>
          <cell r="O342" t="str">
            <v>IP_192.168.25.207</v>
          </cell>
        </row>
        <row r="343">
          <cell r="F343">
            <v>39538</v>
          </cell>
          <cell r="M343">
            <v>14</v>
          </cell>
          <cell r="O343" t="str">
            <v>IP_192.168.25.207</v>
          </cell>
        </row>
        <row r="344">
          <cell r="F344">
            <v>39538</v>
          </cell>
          <cell r="M344">
            <v>2</v>
          </cell>
          <cell r="O344" t="str">
            <v>IP_192.168.25.208</v>
          </cell>
        </row>
        <row r="345">
          <cell r="F345">
            <v>39538</v>
          </cell>
          <cell r="M345">
            <v>1</v>
          </cell>
          <cell r="O345" t="str">
            <v>IP_192.168.25.208</v>
          </cell>
        </row>
        <row r="346">
          <cell r="F346">
            <v>39538</v>
          </cell>
          <cell r="M346">
            <v>2</v>
          </cell>
          <cell r="O346" t="str">
            <v>IP_192.168.25.213</v>
          </cell>
        </row>
        <row r="347">
          <cell r="F347">
            <v>39538</v>
          </cell>
          <cell r="M347">
            <v>1</v>
          </cell>
          <cell r="O347" t="str">
            <v>IP_192.168.25.213</v>
          </cell>
        </row>
        <row r="348">
          <cell r="F348">
            <v>39538</v>
          </cell>
          <cell r="M348">
            <v>1</v>
          </cell>
          <cell r="O348" t="str">
            <v>IP_192.168.25.213</v>
          </cell>
        </row>
        <row r="349">
          <cell r="F349">
            <v>39538</v>
          </cell>
          <cell r="M349">
            <v>2</v>
          </cell>
          <cell r="O349" t="str">
            <v>IP_192.168.25.213</v>
          </cell>
        </row>
        <row r="350">
          <cell r="F350">
            <v>39538</v>
          </cell>
          <cell r="M350">
            <v>2</v>
          </cell>
          <cell r="O350" t="str">
            <v>IP_192.168.25.213</v>
          </cell>
        </row>
        <row r="351">
          <cell r="F351">
            <v>39538</v>
          </cell>
          <cell r="M351">
            <v>2</v>
          </cell>
          <cell r="O351" t="str">
            <v>IP_192.168.25.208</v>
          </cell>
        </row>
        <row r="352">
          <cell r="F352">
            <v>39538</v>
          </cell>
          <cell r="M352">
            <v>8</v>
          </cell>
          <cell r="O352" t="str">
            <v>IP_192.168.25.207</v>
          </cell>
        </row>
        <row r="353">
          <cell r="F353">
            <v>39568</v>
          </cell>
          <cell r="M353">
            <v>2</v>
          </cell>
          <cell r="O353" t="str">
            <v>IP_192.168.25.208</v>
          </cell>
        </row>
        <row r="354">
          <cell r="F354">
            <v>39568</v>
          </cell>
          <cell r="M354">
            <v>1</v>
          </cell>
          <cell r="O354" t="str">
            <v>IP_192.168.25.208</v>
          </cell>
        </row>
        <row r="355">
          <cell r="F355">
            <v>39568</v>
          </cell>
          <cell r="M355">
            <v>1</v>
          </cell>
          <cell r="O355" t="str">
            <v>IP_192.168.25.213</v>
          </cell>
        </row>
        <row r="356">
          <cell r="F356">
            <v>39568</v>
          </cell>
          <cell r="M356">
            <v>2</v>
          </cell>
          <cell r="O356" t="str">
            <v>IP_192.168.25.213</v>
          </cell>
        </row>
        <row r="357">
          <cell r="F357">
            <v>39568</v>
          </cell>
          <cell r="M357">
            <v>1</v>
          </cell>
          <cell r="O357" t="str">
            <v>IP_192.168.25.213</v>
          </cell>
        </row>
        <row r="358">
          <cell r="F358">
            <v>39568</v>
          </cell>
          <cell r="M358">
            <v>1</v>
          </cell>
          <cell r="O358" t="str">
            <v>IP_192.168.25.213</v>
          </cell>
        </row>
        <row r="359">
          <cell r="F359">
            <v>39568</v>
          </cell>
          <cell r="M359">
            <v>1</v>
          </cell>
          <cell r="O359" t="str">
            <v>IP_192.168.25.213</v>
          </cell>
        </row>
        <row r="360">
          <cell r="F360">
            <v>39568</v>
          </cell>
          <cell r="M360">
            <v>1</v>
          </cell>
          <cell r="O360" t="str">
            <v>IP_192.168.25.213</v>
          </cell>
        </row>
        <row r="361">
          <cell r="F361">
            <v>39568</v>
          </cell>
          <cell r="M361">
            <v>1</v>
          </cell>
          <cell r="O361" t="str">
            <v>IP_192.168.25.208</v>
          </cell>
        </row>
        <row r="362">
          <cell r="F362">
            <v>39568</v>
          </cell>
          <cell r="M362">
            <v>1</v>
          </cell>
          <cell r="O362" t="str">
            <v>IP_192.168.25.208</v>
          </cell>
        </row>
        <row r="363">
          <cell r="F363">
            <v>39568</v>
          </cell>
          <cell r="M363">
            <v>1</v>
          </cell>
          <cell r="O363" t="str">
            <v>IP_192.168.25.208</v>
          </cell>
        </row>
        <row r="364">
          <cell r="F364">
            <v>39568</v>
          </cell>
          <cell r="M364">
            <v>1</v>
          </cell>
          <cell r="O364" t="str">
            <v>IP_192.168.25.208</v>
          </cell>
        </row>
        <row r="365">
          <cell r="F365">
            <v>39568</v>
          </cell>
          <cell r="M365">
            <v>7</v>
          </cell>
          <cell r="O365" t="str">
            <v>IP_192.168.25.207</v>
          </cell>
        </row>
        <row r="366">
          <cell r="F366">
            <v>39568</v>
          </cell>
          <cell r="M366">
            <v>1</v>
          </cell>
          <cell r="O366" t="str">
            <v>IP_192.168.25.208</v>
          </cell>
        </row>
        <row r="367">
          <cell r="F367">
            <v>39568</v>
          </cell>
          <cell r="M367">
            <v>13</v>
          </cell>
          <cell r="O367" t="str">
            <v>IP_192.168.25.207</v>
          </cell>
        </row>
        <row r="368">
          <cell r="F368">
            <v>39568</v>
          </cell>
          <cell r="M368">
            <v>1</v>
          </cell>
          <cell r="O368" t="str">
            <v>IP_192.168.25.207</v>
          </cell>
        </row>
        <row r="369">
          <cell r="F369">
            <v>39568</v>
          </cell>
          <cell r="M369">
            <v>1</v>
          </cell>
          <cell r="O369" t="str">
            <v>IP_192.168.25.208</v>
          </cell>
        </row>
        <row r="370">
          <cell r="F370">
            <v>39478</v>
          </cell>
          <cell r="M370">
            <v>1</v>
          </cell>
          <cell r="O370" t="str">
            <v>IP_192.168.25.213</v>
          </cell>
        </row>
        <row r="371">
          <cell r="F371">
            <v>39478</v>
          </cell>
          <cell r="M371">
            <v>1</v>
          </cell>
          <cell r="O371" t="str">
            <v>IP_192.168.25.213</v>
          </cell>
        </row>
        <row r="372">
          <cell r="F372">
            <v>39478</v>
          </cell>
          <cell r="M372">
            <v>1</v>
          </cell>
          <cell r="O372" t="str">
            <v>IP_192.168.25.213</v>
          </cell>
        </row>
        <row r="373">
          <cell r="F373">
            <v>39478</v>
          </cell>
          <cell r="M373">
            <v>1</v>
          </cell>
          <cell r="O373" t="str">
            <v>IP_192.168.25.213</v>
          </cell>
        </row>
        <row r="374">
          <cell r="F374">
            <v>39478</v>
          </cell>
          <cell r="M374">
            <v>1</v>
          </cell>
          <cell r="O374" t="str">
            <v>IP_192.168.25.213</v>
          </cell>
        </row>
        <row r="375">
          <cell r="F375">
            <v>39478</v>
          </cell>
          <cell r="M375">
            <v>1</v>
          </cell>
          <cell r="O375" t="str">
            <v>IP_192.168.25.213</v>
          </cell>
        </row>
        <row r="376">
          <cell r="F376">
            <v>39478</v>
          </cell>
          <cell r="M376">
            <v>1</v>
          </cell>
          <cell r="O376" t="str">
            <v>IP_192.168.25.213</v>
          </cell>
        </row>
        <row r="377">
          <cell r="F377">
            <v>39478</v>
          </cell>
          <cell r="M377">
            <v>1</v>
          </cell>
          <cell r="O377" t="str">
            <v>IP_192.168.25.213</v>
          </cell>
        </row>
        <row r="378">
          <cell r="F378">
            <v>39478</v>
          </cell>
          <cell r="M378">
            <v>21</v>
          </cell>
          <cell r="O378" t="str">
            <v>IP_192.168.25.207</v>
          </cell>
        </row>
        <row r="379">
          <cell r="F379">
            <v>39478</v>
          </cell>
          <cell r="M379">
            <v>1</v>
          </cell>
          <cell r="O379" t="str">
            <v>IP_192.168.25.213</v>
          </cell>
        </row>
        <row r="380">
          <cell r="F380">
            <v>39478</v>
          </cell>
          <cell r="M380">
            <v>1</v>
          </cell>
          <cell r="O380" t="str">
            <v>IP_192.168.25.213</v>
          </cell>
        </row>
        <row r="381">
          <cell r="F381">
            <v>39478</v>
          </cell>
          <cell r="M381">
            <v>1</v>
          </cell>
          <cell r="O381" t="str">
            <v>IP_192.168.25.213</v>
          </cell>
        </row>
        <row r="382">
          <cell r="F382">
            <v>39478</v>
          </cell>
          <cell r="M382">
            <v>1</v>
          </cell>
          <cell r="O382" t="str">
            <v>IP_192.168.25.213</v>
          </cell>
        </row>
        <row r="383">
          <cell r="F383">
            <v>39478</v>
          </cell>
          <cell r="M383">
            <v>1</v>
          </cell>
          <cell r="O383" t="str">
            <v>IP_192.168.25.213</v>
          </cell>
        </row>
        <row r="384">
          <cell r="F384">
            <v>39478</v>
          </cell>
          <cell r="M384">
            <v>1</v>
          </cell>
          <cell r="O384" t="str">
            <v>IP_192.168.25.213</v>
          </cell>
        </row>
        <row r="385">
          <cell r="F385">
            <v>39478</v>
          </cell>
          <cell r="M385">
            <v>1</v>
          </cell>
          <cell r="O385" t="str">
            <v>IP_192.168.25.213</v>
          </cell>
        </row>
        <row r="386">
          <cell r="F386">
            <v>39478</v>
          </cell>
          <cell r="M386">
            <v>1</v>
          </cell>
          <cell r="O386" t="str">
            <v>IP_192.168.25.207</v>
          </cell>
        </row>
        <row r="387">
          <cell r="F387">
            <v>39478</v>
          </cell>
          <cell r="M387">
            <v>1</v>
          </cell>
          <cell r="O387" t="str">
            <v>IP_192.168.25.213</v>
          </cell>
        </row>
        <row r="388">
          <cell r="F388">
            <v>39478</v>
          </cell>
          <cell r="M388">
            <v>1</v>
          </cell>
          <cell r="O388" t="str">
            <v>IP_192.168.25.207</v>
          </cell>
        </row>
        <row r="389">
          <cell r="F389">
            <v>39478</v>
          </cell>
          <cell r="M389">
            <v>1</v>
          </cell>
          <cell r="O389" t="str">
            <v>IP_192.168.25.207</v>
          </cell>
        </row>
        <row r="390">
          <cell r="F390">
            <v>39478</v>
          </cell>
          <cell r="M390">
            <v>2</v>
          </cell>
          <cell r="O390" t="str">
            <v>IP_192.168.25.207</v>
          </cell>
        </row>
        <row r="391">
          <cell r="F391">
            <v>39478</v>
          </cell>
          <cell r="M391">
            <v>7</v>
          </cell>
          <cell r="O391" t="str">
            <v>IP_192.168.25.207</v>
          </cell>
        </row>
        <row r="392">
          <cell r="F392">
            <v>39478</v>
          </cell>
          <cell r="M392">
            <v>4</v>
          </cell>
          <cell r="O392" t="str">
            <v>IP_192.168.25.207</v>
          </cell>
        </row>
        <row r="393">
          <cell r="F393">
            <v>39478</v>
          </cell>
          <cell r="M393">
            <v>77</v>
          </cell>
          <cell r="O393" t="str">
            <v>IP_192.168.25.207</v>
          </cell>
        </row>
        <row r="394">
          <cell r="F394">
            <v>39478</v>
          </cell>
          <cell r="M394">
            <v>20</v>
          </cell>
          <cell r="O394" t="str">
            <v>IP_192.168.25.207</v>
          </cell>
        </row>
        <row r="395">
          <cell r="F395">
            <v>39507</v>
          </cell>
          <cell r="M395">
            <v>1</v>
          </cell>
          <cell r="O395" t="str">
            <v>IP_192.168.25.213</v>
          </cell>
        </row>
        <row r="396">
          <cell r="F396">
            <v>39507</v>
          </cell>
          <cell r="M396">
            <v>3</v>
          </cell>
          <cell r="O396" t="str">
            <v>IP_192.168.25.208</v>
          </cell>
        </row>
        <row r="397">
          <cell r="F397">
            <v>39507</v>
          </cell>
          <cell r="M397">
            <v>1</v>
          </cell>
          <cell r="O397" t="str">
            <v>IP_192.168.25.207</v>
          </cell>
        </row>
        <row r="398">
          <cell r="F398">
            <v>39507</v>
          </cell>
          <cell r="M398">
            <v>1</v>
          </cell>
          <cell r="O398" t="str">
            <v>IP_192.168.25.207</v>
          </cell>
        </row>
        <row r="399">
          <cell r="F399">
            <v>39507</v>
          </cell>
          <cell r="M399">
            <v>2</v>
          </cell>
          <cell r="O399" t="str">
            <v>IP_192.168.25.207</v>
          </cell>
        </row>
        <row r="400">
          <cell r="F400">
            <v>39507</v>
          </cell>
          <cell r="M400">
            <v>2</v>
          </cell>
          <cell r="O400" t="str">
            <v>IP_192.168.25.207</v>
          </cell>
        </row>
        <row r="401">
          <cell r="F401">
            <v>39507</v>
          </cell>
          <cell r="M401">
            <v>2</v>
          </cell>
          <cell r="O401" t="str">
            <v>IP_192.168.25.207</v>
          </cell>
        </row>
        <row r="402">
          <cell r="F402">
            <v>39507</v>
          </cell>
          <cell r="M402">
            <v>1</v>
          </cell>
          <cell r="O402" t="str">
            <v>IP_192.168.25.213</v>
          </cell>
        </row>
        <row r="403">
          <cell r="F403">
            <v>39507</v>
          </cell>
          <cell r="M403">
            <v>1</v>
          </cell>
          <cell r="O403" t="str">
            <v>IP_192.168.25.213</v>
          </cell>
        </row>
        <row r="404">
          <cell r="F404">
            <v>39507</v>
          </cell>
          <cell r="M404">
            <v>1</v>
          </cell>
          <cell r="O404" t="str">
            <v>IP_192.168.25.207</v>
          </cell>
        </row>
        <row r="405">
          <cell r="F405">
            <v>39507</v>
          </cell>
          <cell r="M405">
            <v>1</v>
          </cell>
          <cell r="O405" t="str">
            <v>IP_192.168.25.207</v>
          </cell>
        </row>
        <row r="406">
          <cell r="F406">
            <v>39507</v>
          </cell>
          <cell r="M406">
            <v>1</v>
          </cell>
          <cell r="O406" t="str">
            <v>IP_192.168.25.213</v>
          </cell>
        </row>
        <row r="407">
          <cell r="F407">
            <v>39507</v>
          </cell>
          <cell r="M407">
            <v>1</v>
          </cell>
          <cell r="O407" t="str">
            <v>IP_192.168.25.213</v>
          </cell>
        </row>
        <row r="408">
          <cell r="F408">
            <v>39507</v>
          </cell>
          <cell r="M408">
            <v>1</v>
          </cell>
          <cell r="O408" t="str">
            <v>IP_192.168.25.213</v>
          </cell>
        </row>
        <row r="409">
          <cell r="F409">
            <v>39507</v>
          </cell>
          <cell r="M409">
            <v>1</v>
          </cell>
          <cell r="O409" t="str">
            <v>IP_192.168.25.213</v>
          </cell>
        </row>
        <row r="410">
          <cell r="F410">
            <v>39507</v>
          </cell>
          <cell r="M410">
            <v>1</v>
          </cell>
          <cell r="O410" t="str">
            <v>IP_192.168.25.213</v>
          </cell>
        </row>
        <row r="411">
          <cell r="F411">
            <v>39507</v>
          </cell>
          <cell r="M411">
            <v>1</v>
          </cell>
          <cell r="O411" t="str">
            <v>IP_192.168.25.213</v>
          </cell>
        </row>
        <row r="412">
          <cell r="F412">
            <v>39507</v>
          </cell>
          <cell r="M412">
            <v>1</v>
          </cell>
          <cell r="O412" t="str">
            <v>IP_192.168.25.213</v>
          </cell>
        </row>
        <row r="413">
          <cell r="F413">
            <v>39507</v>
          </cell>
          <cell r="M413">
            <v>1</v>
          </cell>
          <cell r="O413" t="str">
            <v>IP_192.168.25.213</v>
          </cell>
        </row>
        <row r="414">
          <cell r="F414">
            <v>39507</v>
          </cell>
          <cell r="M414">
            <v>1</v>
          </cell>
          <cell r="O414" t="str">
            <v>IP_192.168.25.213</v>
          </cell>
        </row>
        <row r="415">
          <cell r="F415">
            <v>39507</v>
          </cell>
          <cell r="M415">
            <v>1</v>
          </cell>
          <cell r="O415" t="str">
            <v>IP_192.168.25.213</v>
          </cell>
        </row>
        <row r="416">
          <cell r="F416">
            <v>39507</v>
          </cell>
          <cell r="M416">
            <v>1</v>
          </cell>
          <cell r="O416" t="str">
            <v>IP_192.168.25.213</v>
          </cell>
        </row>
        <row r="417">
          <cell r="F417">
            <v>39507</v>
          </cell>
          <cell r="M417">
            <v>1</v>
          </cell>
          <cell r="O417" t="str">
            <v>IP_192.168.25.207</v>
          </cell>
        </row>
        <row r="418">
          <cell r="F418">
            <v>39507</v>
          </cell>
          <cell r="M418">
            <v>1</v>
          </cell>
          <cell r="O418" t="str">
            <v>IP_192.168.25.207</v>
          </cell>
        </row>
        <row r="419">
          <cell r="F419">
            <v>39507</v>
          </cell>
          <cell r="M419">
            <v>3</v>
          </cell>
          <cell r="O419" t="str">
            <v>IP_192.168.25.207</v>
          </cell>
        </row>
        <row r="420">
          <cell r="F420">
            <v>39507</v>
          </cell>
          <cell r="M420">
            <v>1</v>
          </cell>
          <cell r="O420" t="str">
            <v>IP_192.168.25.208</v>
          </cell>
        </row>
        <row r="421">
          <cell r="F421">
            <v>39507</v>
          </cell>
          <cell r="M421">
            <v>4</v>
          </cell>
          <cell r="O421" t="str">
            <v>IP_192.168.25.207</v>
          </cell>
        </row>
        <row r="422">
          <cell r="F422">
            <v>39507</v>
          </cell>
          <cell r="M422">
            <v>1</v>
          </cell>
          <cell r="O422" t="str">
            <v>IP_192.168.25.208</v>
          </cell>
        </row>
        <row r="423">
          <cell r="F423">
            <v>39507</v>
          </cell>
          <cell r="M423">
            <v>2</v>
          </cell>
          <cell r="O423" t="str">
            <v>IP_192.168.25.207</v>
          </cell>
        </row>
        <row r="424">
          <cell r="F424">
            <v>39507</v>
          </cell>
          <cell r="M424">
            <v>1</v>
          </cell>
          <cell r="O424" t="str">
            <v>IP_192.168.25.208</v>
          </cell>
        </row>
        <row r="425">
          <cell r="F425">
            <v>39507</v>
          </cell>
          <cell r="M425">
            <v>1</v>
          </cell>
          <cell r="O425" t="str">
            <v>IP_192.168.25.207</v>
          </cell>
        </row>
        <row r="426">
          <cell r="F426">
            <v>39538</v>
          </cell>
          <cell r="M426">
            <v>4</v>
          </cell>
          <cell r="O426" t="str">
            <v>IP_192.168.25.207</v>
          </cell>
        </row>
        <row r="427">
          <cell r="F427">
            <v>39538</v>
          </cell>
          <cell r="M427">
            <v>2</v>
          </cell>
          <cell r="O427" t="str">
            <v>IP_192.168.25.207</v>
          </cell>
        </row>
        <row r="428">
          <cell r="F428">
            <v>39538</v>
          </cell>
          <cell r="M428">
            <v>4</v>
          </cell>
          <cell r="O428" t="str">
            <v>IP_192.168.25.213</v>
          </cell>
        </row>
        <row r="429">
          <cell r="F429">
            <v>39538</v>
          </cell>
          <cell r="M429">
            <v>1</v>
          </cell>
          <cell r="O429" t="str">
            <v>IP_192.168.25.213</v>
          </cell>
        </row>
        <row r="430">
          <cell r="F430">
            <v>39538</v>
          </cell>
          <cell r="M430">
            <v>1</v>
          </cell>
          <cell r="O430" t="str">
            <v>IP_192.168.25.213</v>
          </cell>
        </row>
        <row r="431">
          <cell r="F431">
            <v>39538</v>
          </cell>
          <cell r="M431">
            <v>4</v>
          </cell>
          <cell r="O431" t="str">
            <v>IP_192.168.25.213</v>
          </cell>
        </row>
        <row r="432">
          <cell r="F432">
            <v>39538</v>
          </cell>
          <cell r="M432">
            <v>1</v>
          </cell>
          <cell r="O432" t="str">
            <v>IP_192.168.25.213</v>
          </cell>
        </row>
        <row r="433">
          <cell r="F433">
            <v>39538</v>
          </cell>
          <cell r="M433">
            <v>1</v>
          </cell>
          <cell r="O433" t="str">
            <v>IP_192.168.25.208</v>
          </cell>
        </row>
        <row r="434">
          <cell r="F434">
            <v>39538</v>
          </cell>
          <cell r="M434">
            <v>1</v>
          </cell>
          <cell r="O434" t="str">
            <v>IP_192.168.25.207</v>
          </cell>
        </row>
        <row r="435">
          <cell r="F435">
            <v>39538</v>
          </cell>
          <cell r="M435">
            <v>1</v>
          </cell>
          <cell r="O435" t="str">
            <v>IP_192.168.25.208</v>
          </cell>
        </row>
        <row r="436">
          <cell r="F436">
            <v>39538</v>
          </cell>
          <cell r="M436">
            <v>1</v>
          </cell>
          <cell r="O436" t="str">
            <v>IP_192.168.25.207</v>
          </cell>
        </row>
        <row r="437">
          <cell r="F437">
            <v>39538</v>
          </cell>
          <cell r="M437">
            <v>1</v>
          </cell>
          <cell r="O437" t="str">
            <v>IP_192.168.25.207</v>
          </cell>
        </row>
        <row r="438">
          <cell r="F438">
            <v>39538</v>
          </cell>
          <cell r="M438">
            <v>1</v>
          </cell>
          <cell r="O438" t="str">
            <v>IP_192.168.25.213</v>
          </cell>
        </row>
        <row r="439">
          <cell r="F439">
            <v>39538</v>
          </cell>
          <cell r="M439">
            <v>1</v>
          </cell>
          <cell r="O439" t="str">
            <v>IP_192.168.25.213</v>
          </cell>
        </row>
        <row r="440">
          <cell r="F440">
            <v>39538</v>
          </cell>
          <cell r="M440">
            <v>1</v>
          </cell>
          <cell r="O440" t="str">
            <v>IP_192.168.25.207</v>
          </cell>
        </row>
        <row r="441">
          <cell r="F441">
            <v>39538</v>
          </cell>
          <cell r="M441">
            <v>1</v>
          </cell>
          <cell r="O441" t="str">
            <v>IP_192.168.25.207</v>
          </cell>
        </row>
        <row r="442">
          <cell r="F442">
            <v>39538</v>
          </cell>
          <cell r="M442">
            <v>2</v>
          </cell>
          <cell r="O442" t="str">
            <v>IP_192.168.25.208</v>
          </cell>
        </row>
        <row r="443">
          <cell r="F443">
            <v>39538</v>
          </cell>
          <cell r="M443">
            <v>2</v>
          </cell>
          <cell r="O443" t="str">
            <v>IP_192.168.25.213</v>
          </cell>
        </row>
        <row r="444">
          <cell r="F444">
            <v>39538</v>
          </cell>
          <cell r="M444">
            <v>1</v>
          </cell>
          <cell r="O444" t="str">
            <v>IP_192.168.25.213</v>
          </cell>
        </row>
        <row r="445">
          <cell r="F445">
            <v>39538</v>
          </cell>
          <cell r="M445">
            <v>2</v>
          </cell>
          <cell r="O445" t="str">
            <v>IP_192.168.25.213</v>
          </cell>
        </row>
        <row r="446">
          <cell r="F446">
            <v>39538</v>
          </cell>
          <cell r="M446">
            <v>2</v>
          </cell>
          <cell r="O446" t="str">
            <v>IP_192.168.25.213</v>
          </cell>
        </row>
        <row r="447">
          <cell r="F447">
            <v>39538</v>
          </cell>
          <cell r="M447">
            <v>1</v>
          </cell>
          <cell r="O447" t="str">
            <v>IP_192.168.25.213</v>
          </cell>
        </row>
        <row r="448">
          <cell r="F448">
            <v>39538</v>
          </cell>
          <cell r="M448">
            <v>1</v>
          </cell>
          <cell r="O448" t="str">
            <v>IP_192.168.25.213</v>
          </cell>
        </row>
        <row r="449">
          <cell r="F449">
            <v>39538</v>
          </cell>
          <cell r="M449">
            <v>1</v>
          </cell>
          <cell r="O449" t="str">
            <v>IP_192.168.25.213</v>
          </cell>
        </row>
        <row r="450">
          <cell r="F450">
            <v>39538</v>
          </cell>
          <cell r="M450">
            <v>2</v>
          </cell>
          <cell r="O450" t="str">
            <v>IP_192.168.25.213</v>
          </cell>
        </row>
        <row r="451">
          <cell r="F451">
            <v>39538</v>
          </cell>
          <cell r="M451">
            <v>1</v>
          </cell>
          <cell r="O451" t="str">
            <v>IP_192.168.25.213</v>
          </cell>
        </row>
        <row r="452">
          <cell r="F452">
            <v>39538</v>
          </cell>
          <cell r="M452">
            <v>2</v>
          </cell>
          <cell r="O452" t="str">
            <v>IP_192.168.25.208</v>
          </cell>
        </row>
        <row r="453">
          <cell r="F453">
            <v>39538</v>
          </cell>
          <cell r="M453">
            <v>1</v>
          </cell>
          <cell r="O453" t="str">
            <v>IP_192.168.25.207</v>
          </cell>
        </row>
        <row r="454">
          <cell r="F454">
            <v>39538</v>
          </cell>
          <cell r="M454">
            <v>1</v>
          </cell>
          <cell r="O454" t="str">
            <v>IP_192.168.25.213</v>
          </cell>
        </row>
        <row r="455">
          <cell r="F455">
            <v>39538</v>
          </cell>
          <cell r="M455">
            <v>1</v>
          </cell>
          <cell r="O455" t="str">
            <v>IP_192.168.25.213</v>
          </cell>
        </row>
        <row r="456">
          <cell r="F456">
            <v>39538</v>
          </cell>
          <cell r="M456">
            <v>1</v>
          </cell>
          <cell r="O456" t="str">
            <v>IP_192.168.25.213</v>
          </cell>
        </row>
        <row r="457">
          <cell r="F457">
            <v>39568</v>
          </cell>
          <cell r="M457">
            <v>1</v>
          </cell>
          <cell r="O457" t="str">
            <v>IP_192.168.25.213</v>
          </cell>
        </row>
        <row r="458">
          <cell r="F458">
            <v>39568</v>
          </cell>
          <cell r="M458">
            <v>1</v>
          </cell>
          <cell r="O458" t="str">
            <v>IP_192.168.25.213</v>
          </cell>
        </row>
        <row r="459">
          <cell r="F459">
            <v>39568</v>
          </cell>
          <cell r="M459">
            <v>1</v>
          </cell>
          <cell r="O459" t="str">
            <v>IP_192.168.25.213</v>
          </cell>
        </row>
        <row r="460">
          <cell r="F460">
            <v>39568</v>
          </cell>
          <cell r="M460">
            <v>1</v>
          </cell>
          <cell r="O460" t="str">
            <v>IP_192.168.25.207</v>
          </cell>
        </row>
        <row r="461">
          <cell r="F461">
            <v>39568</v>
          </cell>
          <cell r="M461">
            <v>2</v>
          </cell>
          <cell r="O461" t="str">
            <v>IP_192.168.25.207</v>
          </cell>
        </row>
        <row r="462">
          <cell r="F462">
            <v>39568</v>
          </cell>
          <cell r="M462">
            <v>1</v>
          </cell>
          <cell r="O462" t="str">
            <v>IP_192.168.25.207</v>
          </cell>
        </row>
        <row r="463">
          <cell r="F463">
            <v>39568</v>
          </cell>
          <cell r="M463">
            <v>1</v>
          </cell>
          <cell r="O463" t="str">
            <v>IP_192.168.25.213</v>
          </cell>
        </row>
        <row r="464">
          <cell r="F464">
            <v>39568</v>
          </cell>
          <cell r="M464">
            <v>1</v>
          </cell>
          <cell r="O464" t="str">
            <v>IP_192.168.25.213</v>
          </cell>
        </row>
        <row r="465">
          <cell r="F465">
            <v>39568</v>
          </cell>
          <cell r="M465">
            <v>4</v>
          </cell>
          <cell r="O465" t="str">
            <v>IP_192.168.25.213</v>
          </cell>
        </row>
        <row r="466">
          <cell r="F466">
            <v>39568</v>
          </cell>
          <cell r="M466">
            <v>4</v>
          </cell>
          <cell r="O466" t="str">
            <v>IP_192.168.25.213</v>
          </cell>
        </row>
        <row r="467">
          <cell r="F467">
            <v>39568</v>
          </cell>
          <cell r="M467">
            <v>2</v>
          </cell>
          <cell r="O467" t="str">
            <v>IP_192.168.25.208</v>
          </cell>
        </row>
        <row r="468">
          <cell r="F468">
            <v>39568</v>
          </cell>
          <cell r="M468">
            <v>1</v>
          </cell>
          <cell r="O468" t="str">
            <v>IP_192.168.25.213</v>
          </cell>
        </row>
        <row r="469">
          <cell r="F469">
            <v>39568</v>
          </cell>
          <cell r="M469">
            <v>1</v>
          </cell>
          <cell r="O469" t="str">
            <v>IP_192.168.25.213</v>
          </cell>
        </row>
        <row r="470">
          <cell r="F470">
            <v>39568</v>
          </cell>
          <cell r="M470">
            <v>3</v>
          </cell>
          <cell r="O470" t="str">
            <v>IP_192.168.25.208</v>
          </cell>
        </row>
        <row r="471">
          <cell r="F471">
            <v>39568</v>
          </cell>
          <cell r="M471">
            <v>3</v>
          </cell>
          <cell r="O471" t="str">
            <v>IP_192.168.25.208</v>
          </cell>
        </row>
        <row r="472">
          <cell r="F472">
            <v>39568</v>
          </cell>
          <cell r="M472">
            <v>1</v>
          </cell>
          <cell r="O472" t="str">
            <v>IP_192.168.25.213</v>
          </cell>
        </row>
        <row r="473">
          <cell r="F473">
            <v>39568</v>
          </cell>
          <cell r="M473">
            <v>1</v>
          </cell>
          <cell r="O473" t="str">
            <v>IP_192.168.25.213</v>
          </cell>
        </row>
        <row r="474">
          <cell r="F474">
            <v>39568</v>
          </cell>
          <cell r="M474">
            <v>2</v>
          </cell>
          <cell r="O474" t="str">
            <v>IP_192.168.25.208</v>
          </cell>
        </row>
        <row r="475">
          <cell r="F475">
            <v>39568</v>
          </cell>
          <cell r="M475">
            <v>2</v>
          </cell>
          <cell r="O475" t="str">
            <v>IP_192.168.25.207</v>
          </cell>
        </row>
        <row r="476">
          <cell r="F476">
            <v>39568</v>
          </cell>
          <cell r="M476">
            <v>1</v>
          </cell>
          <cell r="O476" t="str">
            <v>IP_192.168.25.207</v>
          </cell>
        </row>
        <row r="477">
          <cell r="F477">
            <v>39568</v>
          </cell>
          <cell r="M477">
            <v>1</v>
          </cell>
          <cell r="O477" t="str">
            <v>IP_192.168.25.213</v>
          </cell>
        </row>
        <row r="478">
          <cell r="F478">
            <v>39568</v>
          </cell>
          <cell r="M478">
            <v>1</v>
          </cell>
          <cell r="O478" t="str">
            <v>IP_192.168.25.213</v>
          </cell>
        </row>
        <row r="479">
          <cell r="F479">
            <v>39568</v>
          </cell>
          <cell r="M479">
            <v>1</v>
          </cell>
          <cell r="O479" t="str">
            <v>IP_192.168.25.213</v>
          </cell>
        </row>
        <row r="480">
          <cell r="F480">
            <v>39568</v>
          </cell>
          <cell r="M480">
            <v>15</v>
          </cell>
          <cell r="O480" t="str">
            <v>IP_192.168.25.207</v>
          </cell>
        </row>
        <row r="481">
          <cell r="F481">
            <v>39568</v>
          </cell>
          <cell r="M481">
            <v>2</v>
          </cell>
          <cell r="O481" t="str">
            <v>IP_192.168.25.208</v>
          </cell>
        </row>
        <row r="482">
          <cell r="F482">
            <v>39568</v>
          </cell>
          <cell r="M482">
            <v>1</v>
          </cell>
          <cell r="O482" t="str">
            <v>IP_192.168.25.213</v>
          </cell>
        </row>
        <row r="483">
          <cell r="F483">
            <v>39478</v>
          </cell>
          <cell r="M483">
            <v>1</v>
          </cell>
          <cell r="O483" t="str">
            <v>IP_192.168.25.213</v>
          </cell>
        </row>
        <row r="484">
          <cell r="F484">
            <v>39478</v>
          </cell>
          <cell r="M484">
            <v>1</v>
          </cell>
          <cell r="O484" t="str">
            <v>IP_192.168.25.213</v>
          </cell>
        </row>
        <row r="485">
          <cell r="F485">
            <v>39478</v>
          </cell>
          <cell r="M485">
            <v>1</v>
          </cell>
          <cell r="O485" t="str">
            <v>IP_192.168.25.213</v>
          </cell>
        </row>
        <row r="486">
          <cell r="F486">
            <v>39478</v>
          </cell>
          <cell r="M486">
            <v>1</v>
          </cell>
          <cell r="O486" t="str">
            <v>IP_192.168.25.213</v>
          </cell>
        </row>
        <row r="487">
          <cell r="F487">
            <v>39478</v>
          </cell>
          <cell r="M487">
            <v>1</v>
          </cell>
          <cell r="O487" t="str">
            <v>IP_192.168.25.213</v>
          </cell>
        </row>
        <row r="488">
          <cell r="F488">
            <v>39478</v>
          </cell>
          <cell r="M488">
            <v>1</v>
          </cell>
          <cell r="O488" t="str">
            <v>IP_192.168.25.213</v>
          </cell>
        </row>
        <row r="489">
          <cell r="F489">
            <v>39478</v>
          </cell>
          <cell r="M489">
            <v>1</v>
          </cell>
          <cell r="O489" t="str">
            <v>IP_192.168.25.213</v>
          </cell>
        </row>
        <row r="490">
          <cell r="F490">
            <v>39478</v>
          </cell>
          <cell r="M490">
            <v>1</v>
          </cell>
          <cell r="O490" t="str">
            <v>IP_192.168.25.213</v>
          </cell>
        </row>
        <row r="491">
          <cell r="F491">
            <v>39478</v>
          </cell>
          <cell r="M491">
            <v>1</v>
          </cell>
          <cell r="O491" t="str">
            <v>IP_192.168.25.213</v>
          </cell>
        </row>
        <row r="492">
          <cell r="F492">
            <v>39478</v>
          </cell>
          <cell r="M492">
            <v>1</v>
          </cell>
          <cell r="O492" t="str">
            <v>IP_192.168.25.213</v>
          </cell>
        </row>
        <row r="493">
          <cell r="F493">
            <v>39478</v>
          </cell>
          <cell r="M493">
            <v>1</v>
          </cell>
          <cell r="O493" t="str">
            <v>IP_192.168.25.213</v>
          </cell>
        </row>
        <row r="494">
          <cell r="F494">
            <v>39478</v>
          </cell>
          <cell r="M494">
            <v>1</v>
          </cell>
          <cell r="O494" t="str">
            <v>IP_192.168.25.213</v>
          </cell>
        </row>
        <row r="495">
          <cell r="F495">
            <v>39478</v>
          </cell>
          <cell r="M495">
            <v>10</v>
          </cell>
          <cell r="O495" t="str">
            <v>IP_192.168.25.207</v>
          </cell>
        </row>
        <row r="496">
          <cell r="F496">
            <v>39478</v>
          </cell>
          <cell r="M496">
            <v>1</v>
          </cell>
          <cell r="O496" t="str">
            <v>IP_192.168.25.213</v>
          </cell>
        </row>
        <row r="497">
          <cell r="F497">
            <v>39478</v>
          </cell>
          <cell r="M497">
            <v>1</v>
          </cell>
          <cell r="O497" t="str">
            <v>IP_192.168.25.213</v>
          </cell>
        </row>
        <row r="498">
          <cell r="F498">
            <v>39478</v>
          </cell>
          <cell r="M498">
            <v>1</v>
          </cell>
          <cell r="O498" t="str">
            <v>IP_192.168.25.213</v>
          </cell>
        </row>
        <row r="499">
          <cell r="F499">
            <v>39478</v>
          </cell>
          <cell r="M499">
            <v>1</v>
          </cell>
          <cell r="O499" t="str">
            <v>IP_192.168.25.208</v>
          </cell>
        </row>
        <row r="500">
          <cell r="F500">
            <v>39478</v>
          </cell>
          <cell r="M500">
            <v>1</v>
          </cell>
          <cell r="O500" t="str">
            <v>IP_192.168.25.213</v>
          </cell>
        </row>
        <row r="501">
          <cell r="F501">
            <v>39478</v>
          </cell>
          <cell r="M501">
            <v>1</v>
          </cell>
          <cell r="O501" t="str">
            <v>IP_192.168.25.213</v>
          </cell>
        </row>
        <row r="502">
          <cell r="F502">
            <v>39478</v>
          </cell>
          <cell r="M502">
            <v>1</v>
          </cell>
          <cell r="O502" t="str">
            <v>IP_192.168.25.213</v>
          </cell>
        </row>
        <row r="503">
          <cell r="F503">
            <v>39478</v>
          </cell>
          <cell r="M503">
            <v>1</v>
          </cell>
          <cell r="O503" t="str">
            <v>IP_192.168.25.213</v>
          </cell>
        </row>
        <row r="504">
          <cell r="F504">
            <v>39478</v>
          </cell>
          <cell r="M504">
            <v>1</v>
          </cell>
          <cell r="O504" t="str">
            <v>IP_192.168.25.213</v>
          </cell>
        </row>
        <row r="505">
          <cell r="F505">
            <v>39478</v>
          </cell>
          <cell r="M505">
            <v>1</v>
          </cell>
          <cell r="O505" t="str">
            <v>IP_192.168.25.213</v>
          </cell>
        </row>
        <row r="506">
          <cell r="F506">
            <v>39478</v>
          </cell>
          <cell r="M506">
            <v>1</v>
          </cell>
          <cell r="O506" t="str">
            <v>IP_192.168.25.213</v>
          </cell>
        </row>
        <row r="507">
          <cell r="F507">
            <v>39478</v>
          </cell>
          <cell r="M507">
            <v>2</v>
          </cell>
          <cell r="O507" t="str">
            <v>IP_192.168.25.207</v>
          </cell>
        </row>
        <row r="508">
          <cell r="F508">
            <v>39478</v>
          </cell>
          <cell r="M508">
            <v>1</v>
          </cell>
          <cell r="O508" t="str">
            <v>IP_192.168.25.213</v>
          </cell>
        </row>
        <row r="509">
          <cell r="F509">
            <v>39478</v>
          </cell>
          <cell r="M509">
            <v>1</v>
          </cell>
          <cell r="O509" t="str">
            <v>IP_192.168.25.213</v>
          </cell>
        </row>
        <row r="510">
          <cell r="F510">
            <v>39478</v>
          </cell>
          <cell r="M510">
            <v>1</v>
          </cell>
          <cell r="O510" t="str">
            <v>IP_192.168.25.213</v>
          </cell>
        </row>
        <row r="511">
          <cell r="F511">
            <v>39478</v>
          </cell>
          <cell r="M511">
            <v>1</v>
          </cell>
          <cell r="O511" t="str">
            <v>IP_192.168.25.213</v>
          </cell>
        </row>
        <row r="512">
          <cell r="F512">
            <v>39478</v>
          </cell>
          <cell r="M512">
            <v>2</v>
          </cell>
          <cell r="O512" t="str">
            <v>IP_192.168.25.207</v>
          </cell>
        </row>
        <row r="513">
          <cell r="F513">
            <v>39478</v>
          </cell>
          <cell r="M513">
            <v>2</v>
          </cell>
          <cell r="O513" t="str">
            <v>IP_192.168.25.207</v>
          </cell>
        </row>
        <row r="514">
          <cell r="F514">
            <v>39507</v>
          </cell>
          <cell r="M514">
            <v>1</v>
          </cell>
          <cell r="O514" t="str">
            <v>IP_192.168.25.213</v>
          </cell>
        </row>
        <row r="515">
          <cell r="F515">
            <v>39507</v>
          </cell>
          <cell r="M515">
            <v>1</v>
          </cell>
          <cell r="O515" t="str">
            <v>IP_192.168.25.213</v>
          </cell>
        </row>
        <row r="516">
          <cell r="F516">
            <v>39507</v>
          </cell>
          <cell r="M516">
            <v>1</v>
          </cell>
          <cell r="O516" t="str">
            <v>IP_192.168.25.213</v>
          </cell>
        </row>
        <row r="517">
          <cell r="F517">
            <v>39507</v>
          </cell>
          <cell r="M517">
            <v>1</v>
          </cell>
          <cell r="O517" t="str">
            <v>IP_192.168.25.213</v>
          </cell>
        </row>
        <row r="518">
          <cell r="F518">
            <v>39507</v>
          </cell>
          <cell r="M518">
            <v>1</v>
          </cell>
          <cell r="O518" t="str">
            <v>IP_192.168.25.213</v>
          </cell>
        </row>
        <row r="519">
          <cell r="F519">
            <v>39507</v>
          </cell>
          <cell r="M519">
            <v>1</v>
          </cell>
          <cell r="O519" t="str">
            <v>IP_192.168.25.213</v>
          </cell>
        </row>
        <row r="520">
          <cell r="F520">
            <v>39507</v>
          </cell>
          <cell r="M520">
            <v>1</v>
          </cell>
          <cell r="O520" t="str">
            <v>IP_192.168.25.207</v>
          </cell>
        </row>
        <row r="521">
          <cell r="F521">
            <v>39507</v>
          </cell>
          <cell r="M521">
            <v>1</v>
          </cell>
          <cell r="O521" t="str">
            <v>IP_192.168.25.207</v>
          </cell>
        </row>
        <row r="522">
          <cell r="F522">
            <v>39507</v>
          </cell>
          <cell r="M522">
            <v>3</v>
          </cell>
          <cell r="O522" t="str">
            <v>IP_192.168.25.207</v>
          </cell>
        </row>
        <row r="523">
          <cell r="F523">
            <v>39507</v>
          </cell>
          <cell r="M523">
            <v>2</v>
          </cell>
          <cell r="O523" t="str">
            <v>IP_192.168.25.207</v>
          </cell>
        </row>
        <row r="524">
          <cell r="F524">
            <v>39507</v>
          </cell>
          <cell r="M524">
            <v>1</v>
          </cell>
          <cell r="O524" t="str">
            <v>IP_192.168.25.207</v>
          </cell>
        </row>
        <row r="525">
          <cell r="F525">
            <v>39507</v>
          </cell>
          <cell r="M525">
            <v>0</v>
          </cell>
          <cell r="O525" t="str">
            <v>IP_192.168.25.213</v>
          </cell>
        </row>
        <row r="526">
          <cell r="F526">
            <v>39507</v>
          </cell>
          <cell r="M526">
            <v>7</v>
          </cell>
          <cell r="O526" t="str">
            <v>IP_192.168.25.207</v>
          </cell>
        </row>
        <row r="527">
          <cell r="F527">
            <v>39507</v>
          </cell>
          <cell r="M527">
            <v>0</v>
          </cell>
          <cell r="O527" t="str">
            <v>IP_192.168.25.213</v>
          </cell>
        </row>
        <row r="528">
          <cell r="F528">
            <v>39507</v>
          </cell>
          <cell r="M528">
            <v>1</v>
          </cell>
          <cell r="O528" t="str">
            <v>IP_192.168.25.207</v>
          </cell>
        </row>
        <row r="529">
          <cell r="F529">
            <v>39507</v>
          </cell>
          <cell r="M529">
            <v>5</v>
          </cell>
          <cell r="O529" t="str">
            <v>IP_192.168.25.213</v>
          </cell>
        </row>
        <row r="530">
          <cell r="F530">
            <v>39507</v>
          </cell>
          <cell r="M530">
            <v>4</v>
          </cell>
          <cell r="O530" t="str">
            <v>IP_192.168.25.213</v>
          </cell>
        </row>
        <row r="531">
          <cell r="F531">
            <v>39507</v>
          </cell>
          <cell r="M531">
            <v>1</v>
          </cell>
          <cell r="O531" t="str">
            <v>IP_192.168.25.213</v>
          </cell>
        </row>
        <row r="532">
          <cell r="F532">
            <v>39507</v>
          </cell>
          <cell r="M532">
            <v>1</v>
          </cell>
          <cell r="O532" t="str">
            <v>IP_192.168.25.213</v>
          </cell>
        </row>
        <row r="533">
          <cell r="F533">
            <v>39507</v>
          </cell>
          <cell r="M533">
            <v>1</v>
          </cell>
          <cell r="O533" t="str">
            <v>IP_192.168.25.213</v>
          </cell>
        </row>
        <row r="534">
          <cell r="F534">
            <v>39507</v>
          </cell>
          <cell r="M534">
            <v>1</v>
          </cell>
          <cell r="O534" t="str">
            <v>IP_192.168.25.213</v>
          </cell>
        </row>
        <row r="535">
          <cell r="F535">
            <v>39507</v>
          </cell>
          <cell r="M535">
            <v>1</v>
          </cell>
          <cell r="O535" t="str">
            <v>IP_192.168.25.213</v>
          </cell>
        </row>
        <row r="536">
          <cell r="F536">
            <v>39507</v>
          </cell>
          <cell r="M536">
            <v>1</v>
          </cell>
          <cell r="O536" t="str">
            <v>IP_192.168.25.213</v>
          </cell>
        </row>
        <row r="537">
          <cell r="F537">
            <v>39507</v>
          </cell>
          <cell r="M537">
            <v>3</v>
          </cell>
          <cell r="O537" t="str">
            <v>IP_192.168.25.213</v>
          </cell>
        </row>
        <row r="538">
          <cell r="F538">
            <v>39507</v>
          </cell>
          <cell r="M538">
            <v>2</v>
          </cell>
          <cell r="O538" t="str">
            <v>IP_192.168.25.213</v>
          </cell>
        </row>
        <row r="539">
          <cell r="F539">
            <v>39507</v>
          </cell>
          <cell r="M539">
            <v>2</v>
          </cell>
          <cell r="O539" t="str">
            <v>IP_192.168.25.213</v>
          </cell>
        </row>
        <row r="540">
          <cell r="F540">
            <v>39507</v>
          </cell>
          <cell r="M540">
            <v>1</v>
          </cell>
          <cell r="O540" t="str">
            <v>IP_192.168.25.213</v>
          </cell>
        </row>
        <row r="541">
          <cell r="F541">
            <v>39507</v>
          </cell>
          <cell r="M541">
            <v>1</v>
          </cell>
          <cell r="O541" t="str">
            <v>IP_192.168.25.213</v>
          </cell>
        </row>
        <row r="542">
          <cell r="F542">
            <v>39507</v>
          </cell>
          <cell r="M542">
            <v>1</v>
          </cell>
          <cell r="O542" t="str">
            <v>IP_192.168.25.207</v>
          </cell>
        </row>
        <row r="543">
          <cell r="F543">
            <v>39507</v>
          </cell>
          <cell r="M543">
            <v>1</v>
          </cell>
          <cell r="O543" t="str">
            <v>IP_192.168.25.207</v>
          </cell>
        </row>
        <row r="544">
          <cell r="F544">
            <v>39507</v>
          </cell>
          <cell r="M544">
            <v>2</v>
          </cell>
          <cell r="O544" t="str">
            <v>IP_192.168.25.207</v>
          </cell>
        </row>
        <row r="545">
          <cell r="F545">
            <v>39507</v>
          </cell>
          <cell r="M545">
            <v>1</v>
          </cell>
          <cell r="O545" t="str">
            <v>IP_192.168.25.207</v>
          </cell>
        </row>
        <row r="546">
          <cell r="F546">
            <v>39538</v>
          </cell>
          <cell r="M546">
            <v>1</v>
          </cell>
          <cell r="O546" t="str">
            <v>IP_192.168.25.213</v>
          </cell>
        </row>
        <row r="547">
          <cell r="F547">
            <v>39538</v>
          </cell>
          <cell r="M547">
            <v>1</v>
          </cell>
          <cell r="O547" t="str">
            <v>IP_192.168.25.213</v>
          </cell>
        </row>
        <row r="548">
          <cell r="F548">
            <v>39538</v>
          </cell>
          <cell r="M548">
            <v>1</v>
          </cell>
          <cell r="O548" t="str">
            <v>IP_192.168.25.213</v>
          </cell>
        </row>
        <row r="549">
          <cell r="F549">
            <v>39538</v>
          </cell>
          <cell r="M549">
            <v>1</v>
          </cell>
          <cell r="O549" t="str">
            <v>IP_192.168.25.213</v>
          </cell>
        </row>
        <row r="550">
          <cell r="F550">
            <v>39538</v>
          </cell>
          <cell r="M550">
            <v>1</v>
          </cell>
          <cell r="O550" t="str">
            <v>IP_192.168.25.213</v>
          </cell>
        </row>
        <row r="551">
          <cell r="F551">
            <v>39538</v>
          </cell>
          <cell r="M551">
            <v>1</v>
          </cell>
          <cell r="O551" t="str">
            <v>IP_192.168.25.213</v>
          </cell>
        </row>
        <row r="552">
          <cell r="F552">
            <v>39538</v>
          </cell>
          <cell r="M552">
            <v>1</v>
          </cell>
          <cell r="O552" t="str">
            <v>IP_192.168.25.213</v>
          </cell>
        </row>
        <row r="553">
          <cell r="F553">
            <v>39538</v>
          </cell>
          <cell r="M553">
            <v>2</v>
          </cell>
          <cell r="O553" t="str">
            <v>IP_192.168.25.207</v>
          </cell>
        </row>
        <row r="554">
          <cell r="F554">
            <v>39538</v>
          </cell>
          <cell r="M554">
            <v>2</v>
          </cell>
          <cell r="O554" t="str">
            <v>IP_192.168.25.207</v>
          </cell>
        </row>
        <row r="555">
          <cell r="F555">
            <v>39538</v>
          </cell>
          <cell r="M555">
            <v>2</v>
          </cell>
          <cell r="O555" t="str">
            <v>IP_192.168.25.207</v>
          </cell>
        </row>
        <row r="556">
          <cell r="F556">
            <v>39538</v>
          </cell>
          <cell r="M556">
            <v>1</v>
          </cell>
          <cell r="O556" t="str">
            <v>IP_192.168.25.207</v>
          </cell>
        </row>
        <row r="557">
          <cell r="F557">
            <v>39538</v>
          </cell>
          <cell r="M557">
            <v>1</v>
          </cell>
          <cell r="O557" t="str">
            <v>IP_192.168.25.207</v>
          </cell>
        </row>
        <row r="558">
          <cell r="F558">
            <v>39538</v>
          </cell>
          <cell r="M558">
            <v>1</v>
          </cell>
          <cell r="O558" t="str">
            <v>IP_192.168.25.207</v>
          </cell>
        </row>
        <row r="559">
          <cell r="F559">
            <v>39538</v>
          </cell>
          <cell r="M559">
            <v>1</v>
          </cell>
          <cell r="O559" t="str">
            <v>IP_192.168.25.207</v>
          </cell>
        </row>
        <row r="560">
          <cell r="F560">
            <v>39538</v>
          </cell>
          <cell r="M560">
            <v>1</v>
          </cell>
          <cell r="O560" t="str">
            <v>IP_192.168.25.207</v>
          </cell>
        </row>
        <row r="561">
          <cell r="F561">
            <v>39538</v>
          </cell>
          <cell r="M561">
            <v>1</v>
          </cell>
          <cell r="O561" t="str">
            <v>IP_192.168.25.207</v>
          </cell>
        </row>
        <row r="562">
          <cell r="F562">
            <v>39538</v>
          </cell>
          <cell r="M562">
            <v>1</v>
          </cell>
          <cell r="O562" t="str">
            <v>IP_192.168.25.207</v>
          </cell>
        </row>
        <row r="563">
          <cell r="F563">
            <v>39538</v>
          </cell>
          <cell r="M563">
            <v>1</v>
          </cell>
          <cell r="O563" t="str">
            <v>IP_192.168.25.207</v>
          </cell>
        </row>
        <row r="564">
          <cell r="F564">
            <v>39538</v>
          </cell>
          <cell r="M564">
            <v>1</v>
          </cell>
          <cell r="O564" t="str">
            <v>IP_192.168.25.207</v>
          </cell>
        </row>
        <row r="565">
          <cell r="F565">
            <v>39538</v>
          </cell>
          <cell r="M565">
            <v>1</v>
          </cell>
          <cell r="O565" t="str">
            <v>IP_192.168.25.207</v>
          </cell>
        </row>
        <row r="566">
          <cell r="F566">
            <v>39538</v>
          </cell>
          <cell r="M566">
            <v>1</v>
          </cell>
          <cell r="O566" t="str">
            <v>IP_192.168.25.207</v>
          </cell>
        </row>
        <row r="567">
          <cell r="F567">
            <v>39538</v>
          </cell>
          <cell r="M567">
            <v>1</v>
          </cell>
          <cell r="O567" t="str">
            <v>IP_192.168.25.213</v>
          </cell>
        </row>
        <row r="568">
          <cell r="F568">
            <v>39538</v>
          </cell>
          <cell r="M568">
            <v>1</v>
          </cell>
          <cell r="O568" t="str">
            <v>IP_192.168.25.213</v>
          </cell>
        </row>
        <row r="569">
          <cell r="F569">
            <v>39538</v>
          </cell>
          <cell r="M569">
            <v>1</v>
          </cell>
          <cell r="O569" t="str">
            <v>IP_192.168.25.213</v>
          </cell>
        </row>
        <row r="570">
          <cell r="F570">
            <v>39538</v>
          </cell>
          <cell r="M570">
            <v>1</v>
          </cell>
          <cell r="O570" t="str">
            <v>IP_192.168.25.213</v>
          </cell>
        </row>
        <row r="571">
          <cell r="F571">
            <v>39538</v>
          </cell>
          <cell r="M571">
            <v>1</v>
          </cell>
          <cell r="O571" t="str">
            <v>IP_192.168.25.208</v>
          </cell>
        </row>
        <row r="572">
          <cell r="F572">
            <v>39538</v>
          </cell>
          <cell r="M572">
            <v>1</v>
          </cell>
          <cell r="O572" t="str">
            <v>IP_192.168.25.213</v>
          </cell>
        </row>
        <row r="573">
          <cell r="F573">
            <v>39538</v>
          </cell>
          <cell r="M573">
            <v>1</v>
          </cell>
          <cell r="O573" t="str">
            <v>IP_192.168.25.213</v>
          </cell>
        </row>
        <row r="574">
          <cell r="F574">
            <v>39538</v>
          </cell>
          <cell r="M574">
            <v>5</v>
          </cell>
          <cell r="O574" t="str">
            <v>IP_192.168.25.213</v>
          </cell>
        </row>
        <row r="575">
          <cell r="F575">
            <v>39538</v>
          </cell>
          <cell r="M575">
            <v>2</v>
          </cell>
          <cell r="O575" t="str">
            <v>IP_192.168.25.213</v>
          </cell>
        </row>
        <row r="576">
          <cell r="F576">
            <v>39538</v>
          </cell>
          <cell r="M576">
            <v>2</v>
          </cell>
          <cell r="O576" t="str">
            <v>IP_192.168.25.207</v>
          </cell>
        </row>
        <row r="577">
          <cell r="F577">
            <v>39538</v>
          </cell>
          <cell r="M577">
            <v>1</v>
          </cell>
          <cell r="O577" t="str">
            <v>IP_192.168.25.207</v>
          </cell>
        </row>
        <row r="578">
          <cell r="F578">
            <v>39538</v>
          </cell>
          <cell r="M578">
            <v>1</v>
          </cell>
          <cell r="O578" t="str">
            <v>IP_192.168.25.207</v>
          </cell>
        </row>
        <row r="579">
          <cell r="F579">
            <v>39538</v>
          </cell>
          <cell r="M579">
            <v>2</v>
          </cell>
          <cell r="O579" t="str">
            <v>IP_192.168.25.207</v>
          </cell>
        </row>
        <row r="580">
          <cell r="F580">
            <v>39568</v>
          </cell>
          <cell r="M580">
            <v>1</v>
          </cell>
          <cell r="O580" t="str">
            <v>IP_192.168.25.213</v>
          </cell>
        </row>
        <row r="581">
          <cell r="F581">
            <v>39568</v>
          </cell>
          <cell r="M581">
            <v>1</v>
          </cell>
          <cell r="O581" t="str">
            <v>IP_192.168.25.213</v>
          </cell>
        </row>
        <row r="582">
          <cell r="F582">
            <v>39568</v>
          </cell>
          <cell r="M582">
            <v>1</v>
          </cell>
          <cell r="O582" t="str">
            <v>IP_192.168.25.213</v>
          </cell>
        </row>
        <row r="583">
          <cell r="F583">
            <v>39568</v>
          </cell>
          <cell r="M583">
            <v>2</v>
          </cell>
          <cell r="O583" t="str">
            <v>IP_192.168.25.207</v>
          </cell>
        </row>
        <row r="584">
          <cell r="F584">
            <v>39568</v>
          </cell>
          <cell r="M584">
            <v>1</v>
          </cell>
          <cell r="O584" t="str">
            <v>IP_192.168.25.208</v>
          </cell>
        </row>
        <row r="585">
          <cell r="F585">
            <v>39568</v>
          </cell>
          <cell r="M585">
            <v>2</v>
          </cell>
          <cell r="O585" t="str">
            <v>IP_192.168.25.207</v>
          </cell>
        </row>
        <row r="586">
          <cell r="F586">
            <v>39568</v>
          </cell>
          <cell r="M586">
            <v>2</v>
          </cell>
          <cell r="O586" t="str">
            <v>IP_192.168.25.213</v>
          </cell>
        </row>
        <row r="587">
          <cell r="F587">
            <v>39568</v>
          </cell>
          <cell r="M587">
            <v>2</v>
          </cell>
          <cell r="O587" t="str">
            <v>IP_192.168.25.208</v>
          </cell>
        </row>
        <row r="588">
          <cell r="F588">
            <v>39568</v>
          </cell>
          <cell r="M588">
            <v>2</v>
          </cell>
          <cell r="O588" t="str">
            <v>IP_192.168.25.208</v>
          </cell>
        </row>
        <row r="589">
          <cell r="F589">
            <v>39568</v>
          </cell>
          <cell r="M589">
            <v>1</v>
          </cell>
          <cell r="O589" t="str">
            <v>IP_192.168.25.208</v>
          </cell>
        </row>
        <row r="590">
          <cell r="F590">
            <v>39568</v>
          </cell>
          <cell r="M590">
            <v>1</v>
          </cell>
          <cell r="O590" t="str">
            <v>IP_192.168.25.208</v>
          </cell>
        </row>
        <row r="591">
          <cell r="F591">
            <v>39568</v>
          </cell>
          <cell r="M591">
            <v>2</v>
          </cell>
          <cell r="O591" t="str">
            <v>IP_192.168.25.207</v>
          </cell>
        </row>
        <row r="592">
          <cell r="F592">
            <v>39568</v>
          </cell>
          <cell r="M592">
            <v>3</v>
          </cell>
          <cell r="O592" t="str">
            <v>IP_192.168.25.207</v>
          </cell>
        </row>
        <row r="593">
          <cell r="F593">
            <v>39568</v>
          </cell>
          <cell r="M593">
            <v>2</v>
          </cell>
          <cell r="O593" t="str">
            <v>IP_192.168.25.213</v>
          </cell>
        </row>
        <row r="594">
          <cell r="F594">
            <v>39568</v>
          </cell>
          <cell r="M594">
            <v>1</v>
          </cell>
          <cell r="O594" t="str">
            <v>IP_192.168.25.213</v>
          </cell>
        </row>
        <row r="595">
          <cell r="F595">
            <v>39568</v>
          </cell>
          <cell r="M595">
            <v>1</v>
          </cell>
          <cell r="O595" t="str">
            <v>IP_192.168.25.213</v>
          </cell>
        </row>
        <row r="596">
          <cell r="F596">
            <v>39568</v>
          </cell>
          <cell r="M596">
            <v>2</v>
          </cell>
          <cell r="O596" t="str">
            <v>IP_192.168.25.207</v>
          </cell>
        </row>
        <row r="597">
          <cell r="F597">
            <v>39568</v>
          </cell>
          <cell r="M597">
            <v>1</v>
          </cell>
          <cell r="O597" t="str">
            <v>IP_192.168.25.213</v>
          </cell>
        </row>
        <row r="598">
          <cell r="F598">
            <v>39568</v>
          </cell>
          <cell r="M598">
            <v>1</v>
          </cell>
          <cell r="O598" t="str">
            <v>IP_192.168.25.213</v>
          </cell>
        </row>
        <row r="599">
          <cell r="F599">
            <v>39568</v>
          </cell>
          <cell r="M599">
            <v>1</v>
          </cell>
          <cell r="O599" t="str">
            <v>IP_192.168.25.213</v>
          </cell>
        </row>
        <row r="600">
          <cell r="F600">
            <v>39568</v>
          </cell>
          <cell r="M600">
            <v>1</v>
          </cell>
          <cell r="O600" t="str">
            <v>IP_192.168.25.213</v>
          </cell>
        </row>
        <row r="601">
          <cell r="F601">
            <v>39568</v>
          </cell>
          <cell r="M601">
            <v>1</v>
          </cell>
          <cell r="O601" t="str">
            <v>IP_192.168.25.213</v>
          </cell>
        </row>
        <row r="602">
          <cell r="F602">
            <v>39568</v>
          </cell>
          <cell r="M602">
            <v>1</v>
          </cell>
          <cell r="O602" t="str">
            <v>IP_192.168.25.213</v>
          </cell>
        </row>
        <row r="603">
          <cell r="F603">
            <v>39568</v>
          </cell>
          <cell r="M603">
            <v>1</v>
          </cell>
          <cell r="O603" t="str">
            <v>IP_192.168.25.213</v>
          </cell>
        </row>
        <row r="604">
          <cell r="F604">
            <v>39478</v>
          </cell>
          <cell r="M604">
            <v>2</v>
          </cell>
          <cell r="O604" t="str">
            <v>IP_192.168.25.207</v>
          </cell>
        </row>
        <row r="605">
          <cell r="F605">
            <v>39478</v>
          </cell>
          <cell r="M605">
            <v>1</v>
          </cell>
          <cell r="O605" t="str">
            <v>IP_192.168.25.213</v>
          </cell>
        </row>
        <row r="606">
          <cell r="F606">
            <v>39478</v>
          </cell>
          <cell r="M606">
            <v>1</v>
          </cell>
          <cell r="O606" t="str">
            <v>IP_192.168.25.213</v>
          </cell>
        </row>
        <row r="607">
          <cell r="F607">
            <v>39478</v>
          </cell>
          <cell r="M607">
            <v>1</v>
          </cell>
          <cell r="O607" t="str">
            <v>IP_192.168.25.213</v>
          </cell>
        </row>
        <row r="608">
          <cell r="F608">
            <v>39478</v>
          </cell>
          <cell r="M608">
            <v>1</v>
          </cell>
          <cell r="O608" t="str">
            <v>IP_192.168.25.213</v>
          </cell>
        </row>
        <row r="609">
          <cell r="F609">
            <v>39478</v>
          </cell>
          <cell r="M609">
            <v>1</v>
          </cell>
          <cell r="O609" t="str">
            <v>IP_192.168.25.208</v>
          </cell>
        </row>
        <row r="610">
          <cell r="F610">
            <v>39478</v>
          </cell>
          <cell r="M610">
            <v>1</v>
          </cell>
          <cell r="O610" t="str">
            <v>IP_192.168.25.213</v>
          </cell>
        </row>
        <row r="611">
          <cell r="F611">
            <v>39478</v>
          </cell>
          <cell r="M611">
            <v>4</v>
          </cell>
          <cell r="O611" t="str">
            <v>IP_192.168.25.207</v>
          </cell>
        </row>
        <row r="612">
          <cell r="F612">
            <v>39478</v>
          </cell>
          <cell r="M612">
            <v>1</v>
          </cell>
          <cell r="O612" t="str">
            <v>IP_192.168.25.213</v>
          </cell>
        </row>
        <row r="613">
          <cell r="F613">
            <v>39478</v>
          </cell>
          <cell r="M613">
            <v>1</v>
          </cell>
          <cell r="O613" t="str">
            <v>IP_192.168.25.213</v>
          </cell>
        </row>
        <row r="614">
          <cell r="F614">
            <v>39478</v>
          </cell>
          <cell r="M614">
            <v>3</v>
          </cell>
          <cell r="O614" t="str">
            <v>IP_192.168.25.213</v>
          </cell>
        </row>
        <row r="615">
          <cell r="F615">
            <v>39478</v>
          </cell>
          <cell r="M615">
            <v>1</v>
          </cell>
          <cell r="O615" t="str">
            <v>IP_192.168.25.208</v>
          </cell>
        </row>
        <row r="616">
          <cell r="F616">
            <v>39478</v>
          </cell>
          <cell r="M616">
            <v>1</v>
          </cell>
          <cell r="O616" t="str">
            <v>IP_192.168.25.213</v>
          </cell>
        </row>
        <row r="617">
          <cell r="F617">
            <v>39478</v>
          </cell>
          <cell r="M617">
            <v>1</v>
          </cell>
          <cell r="O617" t="str">
            <v>IP_192.168.25.213</v>
          </cell>
        </row>
        <row r="618">
          <cell r="F618">
            <v>39478</v>
          </cell>
          <cell r="M618">
            <v>1</v>
          </cell>
          <cell r="O618" t="str">
            <v>IP_192.168.25.213</v>
          </cell>
        </row>
        <row r="619">
          <cell r="F619">
            <v>39478</v>
          </cell>
          <cell r="M619">
            <v>1</v>
          </cell>
          <cell r="O619" t="str">
            <v>IP_192.168.25.213</v>
          </cell>
        </row>
        <row r="620">
          <cell r="F620">
            <v>39478</v>
          </cell>
          <cell r="M620">
            <v>1</v>
          </cell>
          <cell r="O620" t="str">
            <v>IP_192.168.25.213</v>
          </cell>
        </row>
        <row r="621">
          <cell r="F621">
            <v>39478</v>
          </cell>
          <cell r="M621">
            <v>1</v>
          </cell>
          <cell r="O621" t="str">
            <v>IP_192.168.25.213</v>
          </cell>
        </row>
        <row r="622">
          <cell r="F622">
            <v>39478</v>
          </cell>
          <cell r="M622">
            <v>2</v>
          </cell>
          <cell r="O622" t="str">
            <v>IP_192.168.25.213</v>
          </cell>
        </row>
        <row r="623">
          <cell r="F623">
            <v>39478</v>
          </cell>
          <cell r="M623">
            <v>1</v>
          </cell>
          <cell r="O623" t="str">
            <v>IP_192.168.25.213</v>
          </cell>
        </row>
        <row r="624">
          <cell r="F624">
            <v>39478</v>
          </cell>
          <cell r="M624">
            <v>2</v>
          </cell>
          <cell r="O624" t="str">
            <v>IP_192.168.25.213</v>
          </cell>
        </row>
        <row r="625">
          <cell r="F625">
            <v>39478</v>
          </cell>
          <cell r="M625">
            <v>1</v>
          </cell>
          <cell r="O625" t="str">
            <v>IP_192.168.25.207</v>
          </cell>
        </row>
        <row r="626">
          <cell r="F626">
            <v>39478</v>
          </cell>
          <cell r="M626">
            <v>1</v>
          </cell>
          <cell r="O626" t="str">
            <v>IP_192.168.25.213</v>
          </cell>
        </row>
        <row r="627">
          <cell r="F627">
            <v>39478</v>
          </cell>
          <cell r="M627">
            <v>1</v>
          </cell>
          <cell r="O627" t="str">
            <v>IP_192.168.25.213</v>
          </cell>
        </row>
        <row r="628">
          <cell r="F628">
            <v>39478</v>
          </cell>
          <cell r="M628">
            <v>1</v>
          </cell>
          <cell r="O628" t="str">
            <v>IP_192.168.25.213</v>
          </cell>
        </row>
        <row r="629">
          <cell r="F629">
            <v>39478</v>
          </cell>
          <cell r="M629">
            <v>1</v>
          </cell>
          <cell r="O629" t="str">
            <v>IP_192.168.25.213</v>
          </cell>
        </row>
        <row r="630">
          <cell r="F630">
            <v>39478</v>
          </cell>
          <cell r="M630">
            <v>1</v>
          </cell>
          <cell r="O630" t="str">
            <v>IP_192.168.25.213</v>
          </cell>
        </row>
        <row r="631">
          <cell r="F631">
            <v>39478</v>
          </cell>
          <cell r="M631">
            <v>1</v>
          </cell>
          <cell r="O631" t="str">
            <v>IP_192.168.25.208</v>
          </cell>
        </row>
        <row r="632">
          <cell r="F632">
            <v>39478</v>
          </cell>
          <cell r="M632">
            <v>1</v>
          </cell>
          <cell r="O632" t="str">
            <v>IP_192.168.25.208</v>
          </cell>
        </row>
        <row r="633">
          <cell r="F633">
            <v>39478</v>
          </cell>
          <cell r="M633">
            <v>0</v>
          </cell>
          <cell r="O633" t="str">
            <v>IP_192.168.25.207</v>
          </cell>
        </row>
        <row r="634">
          <cell r="F634">
            <v>39478</v>
          </cell>
          <cell r="M634">
            <v>1</v>
          </cell>
          <cell r="O634" t="str">
            <v>IP_192.168.25.207</v>
          </cell>
        </row>
        <row r="635">
          <cell r="F635">
            <v>39478</v>
          </cell>
          <cell r="M635">
            <v>1</v>
          </cell>
          <cell r="O635" t="str">
            <v>IP_192.168.25.207</v>
          </cell>
        </row>
        <row r="636">
          <cell r="F636">
            <v>39478</v>
          </cell>
          <cell r="M636">
            <v>1</v>
          </cell>
          <cell r="O636" t="str">
            <v>IP_192.168.25.207</v>
          </cell>
        </row>
        <row r="637">
          <cell r="F637">
            <v>39478</v>
          </cell>
          <cell r="M637">
            <v>1</v>
          </cell>
          <cell r="O637" t="str">
            <v>IP_192.168.25.207</v>
          </cell>
        </row>
        <row r="638">
          <cell r="F638">
            <v>39478</v>
          </cell>
          <cell r="M638">
            <v>1</v>
          </cell>
          <cell r="O638" t="str">
            <v>IP_192.168.25.213</v>
          </cell>
        </row>
        <row r="639">
          <cell r="F639">
            <v>39478</v>
          </cell>
          <cell r="M639">
            <v>14</v>
          </cell>
          <cell r="O639" t="str">
            <v>IP_192.168.25.207</v>
          </cell>
        </row>
        <row r="640">
          <cell r="F640">
            <v>39507</v>
          </cell>
          <cell r="M640">
            <v>1</v>
          </cell>
          <cell r="O640" t="str">
            <v>IP_192.168.25.213</v>
          </cell>
        </row>
        <row r="641">
          <cell r="F641">
            <v>39507</v>
          </cell>
          <cell r="M641">
            <v>5</v>
          </cell>
          <cell r="O641" t="str">
            <v>IP_192.168.25.207</v>
          </cell>
        </row>
        <row r="642">
          <cell r="F642">
            <v>39507</v>
          </cell>
          <cell r="M642">
            <v>1</v>
          </cell>
          <cell r="O642" t="str">
            <v>IP_192.168.25.207</v>
          </cell>
        </row>
        <row r="643">
          <cell r="F643">
            <v>39507</v>
          </cell>
          <cell r="M643">
            <v>1</v>
          </cell>
          <cell r="O643" t="str">
            <v>IP_192.168.25.207</v>
          </cell>
        </row>
        <row r="644">
          <cell r="F644">
            <v>39507</v>
          </cell>
          <cell r="M644">
            <v>8</v>
          </cell>
          <cell r="O644" t="str">
            <v>IP_192.168.25.213</v>
          </cell>
        </row>
        <row r="645">
          <cell r="F645">
            <v>39507</v>
          </cell>
          <cell r="M645">
            <v>5</v>
          </cell>
          <cell r="O645" t="str">
            <v>IP_192.168.25.213</v>
          </cell>
        </row>
        <row r="646">
          <cell r="F646">
            <v>39507</v>
          </cell>
          <cell r="M646">
            <v>6</v>
          </cell>
          <cell r="O646" t="str">
            <v>IP_192.168.25.213</v>
          </cell>
        </row>
        <row r="647">
          <cell r="F647">
            <v>39507</v>
          </cell>
          <cell r="M647">
            <v>1</v>
          </cell>
          <cell r="O647" t="str">
            <v>IP_192.168.25.207</v>
          </cell>
        </row>
        <row r="648">
          <cell r="F648">
            <v>39507</v>
          </cell>
          <cell r="M648">
            <v>1</v>
          </cell>
          <cell r="O648" t="str">
            <v>IP_192.168.25.207</v>
          </cell>
        </row>
        <row r="649">
          <cell r="F649">
            <v>39507</v>
          </cell>
          <cell r="M649">
            <v>1</v>
          </cell>
          <cell r="O649" t="str">
            <v>IP_192.168.25.207</v>
          </cell>
        </row>
        <row r="650">
          <cell r="F650">
            <v>39507</v>
          </cell>
          <cell r="M650">
            <v>1</v>
          </cell>
          <cell r="O650" t="str">
            <v>IP_192.168.25.207</v>
          </cell>
        </row>
        <row r="651">
          <cell r="F651">
            <v>39507</v>
          </cell>
          <cell r="M651">
            <v>1</v>
          </cell>
          <cell r="O651" t="str">
            <v>IP_192.168.25.207</v>
          </cell>
        </row>
        <row r="652">
          <cell r="F652">
            <v>39507</v>
          </cell>
          <cell r="M652">
            <v>1</v>
          </cell>
          <cell r="O652" t="str">
            <v>IP_192.168.25.213</v>
          </cell>
        </row>
        <row r="653">
          <cell r="F653">
            <v>39507</v>
          </cell>
          <cell r="M653">
            <v>1</v>
          </cell>
          <cell r="O653" t="str">
            <v>IP_192.168.25.213</v>
          </cell>
        </row>
        <row r="654">
          <cell r="F654">
            <v>39507</v>
          </cell>
          <cell r="M654">
            <v>1</v>
          </cell>
          <cell r="O654" t="str">
            <v>IP_192.168.25.213</v>
          </cell>
        </row>
        <row r="655">
          <cell r="F655">
            <v>39507</v>
          </cell>
          <cell r="M655">
            <v>1</v>
          </cell>
          <cell r="O655" t="str">
            <v>IP_192.168.25.213</v>
          </cell>
        </row>
        <row r="656">
          <cell r="F656">
            <v>39507</v>
          </cell>
          <cell r="M656">
            <v>1</v>
          </cell>
          <cell r="O656" t="str">
            <v>IP_192.168.25.213</v>
          </cell>
        </row>
        <row r="657">
          <cell r="F657">
            <v>39507</v>
          </cell>
          <cell r="M657">
            <v>1</v>
          </cell>
          <cell r="O657" t="str">
            <v>IP_192.168.25.213</v>
          </cell>
        </row>
        <row r="658">
          <cell r="F658">
            <v>39507</v>
          </cell>
          <cell r="M658">
            <v>1</v>
          </cell>
          <cell r="O658" t="str">
            <v>IP_192.168.25.208</v>
          </cell>
        </row>
        <row r="659">
          <cell r="F659">
            <v>39507</v>
          </cell>
          <cell r="M659">
            <v>1</v>
          </cell>
          <cell r="O659" t="str">
            <v>IP_192.168.25.213</v>
          </cell>
        </row>
        <row r="660">
          <cell r="F660">
            <v>39507</v>
          </cell>
          <cell r="M660">
            <v>1</v>
          </cell>
          <cell r="O660" t="str">
            <v>IP_192.168.25.213</v>
          </cell>
        </row>
        <row r="661">
          <cell r="F661">
            <v>39507</v>
          </cell>
          <cell r="M661">
            <v>1</v>
          </cell>
          <cell r="O661" t="str">
            <v>IP_192.168.25.208</v>
          </cell>
        </row>
        <row r="662">
          <cell r="F662">
            <v>39507</v>
          </cell>
          <cell r="M662">
            <v>1</v>
          </cell>
          <cell r="O662" t="str">
            <v>IP_192.168.25.207</v>
          </cell>
        </row>
        <row r="663">
          <cell r="F663">
            <v>39507</v>
          </cell>
          <cell r="M663">
            <v>1</v>
          </cell>
          <cell r="O663" t="str">
            <v>IP_192.168.25.213</v>
          </cell>
        </row>
        <row r="664">
          <cell r="F664">
            <v>39507</v>
          </cell>
          <cell r="M664">
            <v>1</v>
          </cell>
          <cell r="O664" t="str">
            <v>IP_192.168.25.213</v>
          </cell>
        </row>
        <row r="665">
          <cell r="F665">
            <v>39507</v>
          </cell>
          <cell r="M665">
            <v>3</v>
          </cell>
          <cell r="O665" t="str">
            <v>IP_192.168.25.207</v>
          </cell>
        </row>
        <row r="666">
          <cell r="F666">
            <v>39507</v>
          </cell>
          <cell r="M666">
            <v>1</v>
          </cell>
          <cell r="O666" t="str">
            <v>IP_192.168.25.207</v>
          </cell>
        </row>
        <row r="667">
          <cell r="F667">
            <v>39507</v>
          </cell>
          <cell r="M667">
            <v>1</v>
          </cell>
          <cell r="O667" t="str">
            <v>IP_192.168.25.208</v>
          </cell>
        </row>
        <row r="668">
          <cell r="F668">
            <v>39507</v>
          </cell>
          <cell r="M668">
            <v>1</v>
          </cell>
          <cell r="O668" t="str">
            <v>IP_192.168.25.208</v>
          </cell>
        </row>
        <row r="669">
          <cell r="F669">
            <v>39538</v>
          </cell>
          <cell r="M669">
            <v>1</v>
          </cell>
          <cell r="O669" t="str">
            <v>IP_192.168.25.213</v>
          </cell>
        </row>
        <row r="670">
          <cell r="F670">
            <v>39538</v>
          </cell>
          <cell r="M670">
            <v>1</v>
          </cell>
          <cell r="O670" t="str">
            <v>IP_192.168.25.213</v>
          </cell>
        </row>
        <row r="671">
          <cell r="F671">
            <v>39538</v>
          </cell>
          <cell r="M671">
            <v>1</v>
          </cell>
          <cell r="O671" t="str">
            <v>IP_192.168.25.213</v>
          </cell>
        </row>
        <row r="672">
          <cell r="F672">
            <v>39538</v>
          </cell>
          <cell r="M672">
            <v>2</v>
          </cell>
          <cell r="O672" t="str">
            <v>IP_192.168.25.207</v>
          </cell>
        </row>
        <row r="673">
          <cell r="F673">
            <v>39538</v>
          </cell>
          <cell r="M673">
            <v>6</v>
          </cell>
          <cell r="O673" t="str">
            <v>IP_192.168.25.207</v>
          </cell>
        </row>
        <row r="674">
          <cell r="F674">
            <v>39538</v>
          </cell>
          <cell r="M674">
            <v>6</v>
          </cell>
          <cell r="O674" t="str">
            <v>IP_192.168.25.207</v>
          </cell>
        </row>
        <row r="675">
          <cell r="F675">
            <v>39538</v>
          </cell>
          <cell r="M675">
            <v>6</v>
          </cell>
          <cell r="O675" t="str">
            <v>IP_192.168.25.207</v>
          </cell>
        </row>
        <row r="676">
          <cell r="F676">
            <v>39538</v>
          </cell>
          <cell r="M676">
            <v>6</v>
          </cell>
          <cell r="O676" t="str">
            <v>IP_192.168.25.207</v>
          </cell>
        </row>
        <row r="677">
          <cell r="F677">
            <v>39538</v>
          </cell>
          <cell r="M677">
            <v>6</v>
          </cell>
          <cell r="O677" t="str">
            <v>IP_192.168.25.207</v>
          </cell>
        </row>
        <row r="678">
          <cell r="F678">
            <v>39538</v>
          </cell>
          <cell r="M678">
            <v>6</v>
          </cell>
          <cell r="O678" t="str">
            <v>IP_192.168.25.207</v>
          </cell>
        </row>
        <row r="679">
          <cell r="F679">
            <v>39538</v>
          </cell>
          <cell r="M679">
            <v>6</v>
          </cell>
          <cell r="O679" t="str">
            <v>IP_192.168.25.207</v>
          </cell>
        </row>
        <row r="680">
          <cell r="F680">
            <v>39538</v>
          </cell>
          <cell r="M680">
            <v>6</v>
          </cell>
          <cell r="O680" t="str">
            <v>IP_192.168.25.207</v>
          </cell>
        </row>
        <row r="681">
          <cell r="F681">
            <v>39538</v>
          </cell>
          <cell r="M681">
            <v>2</v>
          </cell>
          <cell r="O681" t="str">
            <v>IP_192.168.25.213</v>
          </cell>
        </row>
        <row r="682">
          <cell r="F682">
            <v>39538</v>
          </cell>
          <cell r="M682">
            <v>5</v>
          </cell>
          <cell r="O682" t="str">
            <v>IP_192.168.25.213</v>
          </cell>
        </row>
        <row r="683">
          <cell r="F683">
            <v>39538</v>
          </cell>
          <cell r="M683">
            <v>45</v>
          </cell>
          <cell r="O683" t="str">
            <v>IP_192.168.25.207</v>
          </cell>
        </row>
        <row r="684">
          <cell r="F684">
            <v>39538</v>
          </cell>
          <cell r="M684">
            <v>8</v>
          </cell>
          <cell r="O684" t="str">
            <v>IP_192.168.25.207</v>
          </cell>
        </row>
        <row r="685">
          <cell r="F685">
            <v>39538</v>
          </cell>
          <cell r="M685">
            <v>1</v>
          </cell>
          <cell r="O685" t="str">
            <v>IP_192.168.25.207</v>
          </cell>
        </row>
        <row r="686">
          <cell r="F686">
            <v>39538</v>
          </cell>
          <cell r="M686">
            <v>1</v>
          </cell>
          <cell r="O686" t="str">
            <v>IP_192.168.25.207</v>
          </cell>
        </row>
        <row r="687">
          <cell r="F687">
            <v>39538</v>
          </cell>
          <cell r="M687">
            <v>2</v>
          </cell>
          <cell r="O687" t="str">
            <v>IP_192.168.25.207</v>
          </cell>
        </row>
        <row r="688">
          <cell r="F688">
            <v>39538</v>
          </cell>
          <cell r="M688">
            <v>2</v>
          </cell>
          <cell r="O688" t="str">
            <v>IP_192.168.25.207</v>
          </cell>
        </row>
        <row r="689">
          <cell r="F689">
            <v>39538</v>
          </cell>
          <cell r="M689">
            <v>1</v>
          </cell>
          <cell r="O689" t="str">
            <v>IP_192.168.25.207</v>
          </cell>
        </row>
        <row r="690">
          <cell r="F690">
            <v>39538</v>
          </cell>
          <cell r="M690">
            <v>1</v>
          </cell>
          <cell r="O690" t="str">
            <v>IP_192.168.25.207</v>
          </cell>
        </row>
        <row r="691">
          <cell r="F691">
            <v>39538</v>
          </cell>
          <cell r="M691">
            <v>1</v>
          </cell>
          <cell r="O691" t="str">
            <v>IP_192.168.25.207</v>
          </cell>
        </row>
        <row r="692">
          <cell r="F692">
            <v>39538</v>
          </cell>
          <cell r="M692">
            <v>1</v>
          </cell>
          <cell r="O692" t="str">
            <v>IP_192.168.25.207</v>
          </cell>
        </row>
        <row r="693">
          <cell r="F693">
            <v>39538</v>
          </cell>
          <cell r="M693">
            <v>1</v>
          </cell>
          <cell r="O693" t="str">
            <v>IP_192.168.25.207</v>
          </cell>
        </row>
        <row r="694">
          <cell r="F694">
            <v>39538</v>
          </cell>
          <cell r="M694">
            <v>29</v>
          </cell>
          <cell r="O694" t="str">
            <v>IP_192.168.25.207</v>
          </cell>
        </row>
        <row r="695">
          <cell r="F695">
            <v>39568</v>
          </cell>
          <cell r="M695">
            <v>1</v>
          </cell>
          <cell r="O695" t="str">
            <v>IP_192.168.25.213</v>
          </cell>
        </row>
        <row r="696">
          <cell r="F696">
            <v>39568</v>
          </cell>
          <cell r="M696">
            <v>1</v>
          </cell>
          <cell r="O696" t="str">
            <v>IP_192.168.25.213</v>
          </cell>
        </row>
        <row r="697">
          <cell r="F697">
            <v>39568</v>
          </cell>
          <cell r="M697">
            <v>1</v>
          </cell>
          <cell r="O697" t="str">
            <v>IP_192.168.25.213</v>
          </cell>
        </row>
        <row r="698">
          <cell r="F698">
            <v>39568</v>
          </cell>
          <cell r="M698">
            <v>1</v>
          </cell>
          <cell r="O698" t="str">
            <v>IP_192.168.25.207</v>
          </cell>
        </row>
        <row r="699">
          <cell r="F699">
            <v>39568</v>
          </cell>
          <cell r="M699">
            <v>1</v>
          </cell>
          <cell r="O699" t="str">
            <v>IP_192.168.25.208</v>
          </cell>
        </row>
        <row r="700">
          <cell r="F700">
            <v>39568</v>
          </cell>
          <cell r="M700">
            <v>2</v>
          </cell>
          <cell r="O700" t="str">
            <v>IP_192.168.25.213</v>
          </cell>
        </row>
        <row r="701">
          <cell r="F701">
            <v>39568</v>
          </cell>
          <cell r="M701">
            <v>1</v>
          </cell>
          <cell r="O701" t="str">
            <v>IP_192.168.25.207</v>
          </cell>
        </row>
        <row r="702">
          <cell r="F702">
            <v>39568</v>
          </cell>
          <cell r="M702">
            <v>1</v>
          </cell>
          <cell r="O702" t="str">
            <v>IP_192.168.25.207</v>
          </cell>
        </row>
        <row r="703">
          <cell r="F703">
            <v>39568</v>
          </cell>
          <cell r="M703">
            <v>1</v>
          </cell>
          <cell r="O703" t="str">
            <v>IP_192.168.25.208</v>
          </cell>
        </row>
        <row r="704">
          <cell r="F704">
            <v>39568</v>
          </cell>
          <cell r="M704">
            <v>1</v>
          </cell>
          <cell r="O704" t="str">
            <v>IP_192.168.25.208</v>
          </cell>
        </row>
        <row r="705">
          <cell r="F705">
            <v>39568</v>
          </cell>
          <cell r="M705">
            <v>1</v>
          </cell>
          <cell r="O705" t="str">
            <v>IP_192.168.25.207</v>
          </cell>
        </row>
        <row r="706">
          <cell r="F706">
            <v>39568</v>
          </cell>
          <cell r="M706">
            <v>1</v>
          </cell>
          <cell r="O706" t="str">
            <v>IP_192.168.25.213</v>
          </cell>
        </row>
        <row r="707">
          <cell r="F707">
            <v>39568</v>
          </cell>
          <cell r="M707">
            <v>2</v>
          </cell>
          <cell r="O707" t="str">
            <v>IP_192.168.25.213</v>
          </cell>
        </row>
        <row r="708">
          <cell r="F708">
            <v>39568</v>
          </cell>
          <cell r="M708">
            <v>1</v>
          </cell>
          <cell r="O708" t="str">
            <v>IP_192.168.25.213</v>
          </cell>
        </row>
        <row r="709">
          <cell r="F709">
            <v>39568</v>
          </cell>
          <cell r="M709">
            <v>1</v>
          </cell>
          <cell r="O709" t="str">
            <v>IP_192.168.25.207</v>
          </cell>
        </row>
        <row r="710">
          <cell r="F710">
            <v>39568</v>
          </cell>
          <cell r="M710">
            <v>1</v>
          </cell>
          <cell r="O710" t="str">
            <v>IP_192.168.25.213</v>
          </cell>
        </row>
        <row r="711">
          <cell r="F711">
            <v>39478</v>
          </cell>
          <cell r="M711">
            <v>1</v>
          </cell>
          <cell r="O711" t="str">
            <v>IP_192.168.25.208</v>
          </cell>
        </row>
        <row r="712">
          <cell r="F712">
            <v>39478</v>
          </cell>
          <cell r="M712">
            <v>1</v>
          </cell>
          <cell r="O712" t="str">
            <v>IP_192.168.25.213</v>
          </cell>
        </row>
        <row r="713">
          <cell r="F713">
            <v>39478</v>
          </cell>
          <cell r="M713">
            <v>1</v>
          </cell>
          <cell r="O713" t="str">
            <v>IP_192.168.25.207</v>
          </cell>
        </row>
        <row r="714">
          <cell r="F714">
            <v>39478</v>
          </cell>
          <cell r="M714">
            <v>3</v>
          </cell>
          <cell r="O714" t="str">
            <v>IP_192.168.25.213</v>
          </cell>
        </row>
        <row r="715">
          <cell r="F715">
            <v>39478</v>
          </cell>
          <cell r="M715">
            <v>1</v>
          </cell>
          <cell r="O715" t="str">
            <v>IP_192.168.25.207</v>
          </cell>
        </row>
        <row r="716">
          <cell r="F716">
            <v>39478</v>
          </cell>
          <cell r="M716">
            <v>1</v>
          </cell>
          <cell r="O716" t="str">
            <v>IP_192.168.25.207</v>
          </cell>
        </row>
        <row r="717">
          <cell r="F717">
            <v>39478</v>
          </cell>
          <cell r="M717">
            <v>1</v>
          </cell>
          <cell r="O717" t="str">
            <v>IP_192.168.25.213</v>
          </cell>
        </row>
        <row r="718">
          <cell r="F718">
            <v>39478</v>
          </cell>
          <cell r="M718">
            <v>1</v>
          </cell>
          <cell r="O718" t="str">
            <v>IP_192.168.25.213</v>
          </cell>
        </row>
        <row r="719">
          <cell r="F719">
            <v>39478</v>
          </cell>
          <cell r="M719">
            <v>1</v>
          </cell>
          <cell r="O719" t="str">
            <v>IP_192.168.25.213</v>
          </cell>
        </row>
        <row r="720">
          <cell r="F720">
            <v>39478</v>
          </cell>
          <cell r="M720">
            <v>1</v>
          </cell>
          <cell r="O720" t="str">
            <v>IP_192.168.25.207</v>
          </cell>
        </row>
        <row r="721">
          <cell r="F721">
            <v>39478</v>
          </cell>
          <cell r="M721">
            <v>1</v>
          </cell>
          <cell r="O721" t="str">
            <v>IP_192.168.25.208</v>
          </cell>
        </row>
        <row r="722">
          <cell r="F722">
            <v>39478</v>
          </cell>
          <cell r="M722">
            <v>0</v>
          </cell>
          <cell r="O722" t="str">
            <v>IP_192.168.25.213</v>
          </cell>
        </row>
        <row r="723">
          <cell r="F723">
            <v>39478</v>
          </cell>
          <cell r="M723">
            <v>1</v>
          </cell>
          <cell r="O723" t="str">
            <v>IP_192.168.25.207</v>
          </cell>
        </row>
        <row r="724">
          <cell r="F724">
            <v>39478</v>
          </cell>
          <cell r="M724">
            <v>1</v>
          </cell>
          <cell r="O724" t="str">
            <v>IP_192.168.25.207</v>
          </cell>
        </row>
        <row r="725">
          <cell r="F725">
            <v>39478</v>
          </cell>
          <cell r="M725">
            <v>1</v>
          </cell>
          <cell r="O725" t="str">
            <v>IP_192.168.25.207</v>
          </cell>
        </row>
        <row r="726">
          <cell r="F726">
            <v>39478</v>
          </cell>
          <cell r="M726">
            <v>1</v>
          </cell>
          <cell r="O726" t="str">
            <v>IP_192.168.25.207</v>
          </cell>
        </row>
        <row r="727">
          <cell r="F727">
            <v>39478</v>
          </cell>
          <cell r="M727">
            <v>4</v>
          </cell>
          <cell r="O727" t="str">
            <v>IP_192.168.25.207</v>
          </cell>
        </row>
        <row r="728">
          <cell r="F728">
            <v>39478</v>
          </cell>
          <cell r="M728">
            <v>1</v>
          </cell>
          <cell r="O728" t="str">
            <v>IP_192.168.25.213</v>
          </cell>
        </row>
        <row r="729">
          <cell r="F729">
            <v>39478</v>
          </cell>
          <cell r="M729">
            <v>1</v>
          </cell>
          <cell r="O729" t="str">
            <v>IP_192.168.25.208</v>
          </cell>
        </row>
        <row r="730">
          <cell r="F730">
            <v>39478</v>
          </cell>
          <cell r="M730">
            <v>7</v>
          </cell>
          <cell r="O730" t="str">
            <v>IP_192.168.25.207</v>
          </cell>
        </row>
        <row r="731">
          <cell r="F731">
            <v>39478</v>
          </cell>
          <cell r="M731">
            <v>1</v>
          </cell>
          <cell r="O731" t="str">
            <v>IP_192.168.25.207</v>
          </cell>
        </row>
        <row r="732">
          <cell r="F732">
            <v>39478</v>
          </cell>
          <cell r="M732">
            <v>6</v>
          </cell>
          <cell r="O732" t="str">
            <v>IP_192.168.25.207</v>
          </cell>
        </row>
        <row r="733">
          <cell r="F733">
            <v>39478</v>
          </cell>
          <cell r="M733">
            <v>3</v>
          </cell>
          <cell r="O733" t="str">
            <v>IP_192.168.25.207</v>
          </cell>
        </row>
        <row r="734">
          <cell r="F734">
            <v>39478</v>
          </cell>
          <cell r="M734">
            <v>2</v>
          </cell>
          <cell r="O734" t="str">
            <v>IP_192.168.25.207</v>
          </cell>
        </row>
        <row r="735">
          <cell r="F735">
            <v>39478</v>
          </cell>
          <cell r="M735">
            <v>1</v>
          </cell>
          <cell r="O735" t="str">
            <v>IP_192.168.25.213</v>
          </cell>
        </row>
        <row r="736">
          <cell r="F736">
            <v>39478</v>
          </cell>
          <cell r="M736">
            <v>4</v>
          </cell>
          <cell r="O736" t="str">
            <v>IP_192.168.25.213</v>
          </cell>
        </row>
        <row r="737">
          <cell r="F737">
            <v>39478</v>
          </cell>
          <cell r="M737">
            <v>1</v>
          </cell>
          <cell r="O737" t="str">
            <v>IP_192.168.25.213</v>
          </cell>
        </row>
        <row r="738">
          <cell r="F738">
            <v>39507</v>
          </cell>
          <cell r="M738">
            <v>8</v>
          </cell>
          <cell r="O738" t="str">
            <v>IP_192.168.25.207</v>
          </cell>
        </row>
        <row r="739">
          <cell r="F739">
            <v>39507</v>
          </cell>
          <cell r="M739">
            <v>1</v>
          </cell>
          <cell r="O739" t="str">
            <v>IP_192.168.25.207</v>
          </cell>
        </row>
        <row r="740">
          <cell r="F740">
            <v>39507</v>
          </cell>
          <cell r="M740">
            <v>1</v>
          </cell>
          <cell r="O740" t="str">
            <v>IP_192.168.25.207</v>
          </cell>
        </row>
        <row r="741">
          <cell r="F741">
            <v>39507</v>
          </cell>
          <cell r="M741">
            <v>2</v>
          </cell>
          <cell r="O741" t="str">
            <v>IP_192.168.25.208</v>
          </cell>
        </row>
        <row r="742">
          <cell r="F742">
            <v>39507</v>
          </cell>
          <cell r="M742">
            <v>1</v>
          </cell>
          <cell r="O742" t="str">
            <v>IP_192.168.25.213</v>
          </cell>
        </row>
        <row r="743">
          <cell r="F743">
            <v>39507</v>
          </cell>
          <cell r="M743">
            <v>28</v>
          </cell>
          <cell r="O743" t="str">
            <v>IP_192.168.25.208</v>
          </cell>
        </row>
        <row r="744">
          <cell r="F744">
            <v>39538</v>
          </cell>
          <cell r="M744">
            <v>1</v>
          </cell>
          <cell r="O744" t="str">
            <v>IP_192.168.25.207</v>
          </cell>
        </row>
        <row r="745">
          <cell r="F745">
            <v>39538</v>
          </cell>
          <cell r="M745">
            <v>1</v>
          </cell>
          <cell r="O745" t="str">
            <v>IP_192.168.25.213</v>
          </cell>
        </row>
        <row r="746">
          <cell r="F746">
            <v>39538</v>
          </cell>
          <cell r="M746">
            <v>30</v>
          </cell>
          <cell r="O746" t="str">
            <v>IP_192.168.25.207</v>
          </cell>
        </row>
        <row r="747">
          <cell r="F747">
            <v>39538</v>
          </cell>
          <cell r="M747">
            <v>1</v>
          </cell>
          <cell r="O747" t="str">
            <v>IP_192.168.25.207</v>
          </cell>
        </row>
        <row r="748">
          <cell r="F748">
            <v>39538</v>
          </cell>
          <cell r="M748">
            <v>6</v>
          </cell>
          <cell r="O748" t="str">
            <v>IP_192.168.25.207</v>
          </cell>
        </row>
        <row r="749">
          <cell r="F749">
            <v>39538</v>
          </cell>
          <cell r="M749">
            <v>6</v>
          </cell>
          <cell r="O749" t="str">
            <v>IP_192.168.25.207</v>
          </cell>
        </row>
        <row r="750">
          <cell r="F750">
            <v>39538</v>
          </cell>
          <cell r="M750">
            <v>8</v>
          </cell>
          <cell r="O750" t="str">
            <v>IP_192.168.25.213</v>
          </cell>
        </row>
        <row r="751">
          <cell r="F751">
            <v>39538</v>
          </cell>
          <cell r="M751">
            <v>1</v>
          </cell>
          <cell r="O751" t="str">
            <v>IP_192.168.25.207</v>
          </cell>
        </row>
        <row r="752">
          <cell r="F752">
            <v>39538</v>
          </cell>
          <cell r="M752">
            <v>8</v>
          </cell>
          <cell r="O752" t="str">
            <v>IP_192.168.25.213</v>
          </cell>
        </row>
        <row r="753">
          <cell r="F753">
            <v>39538</v>
          </cell>
          <cell r="M753">
            <v>8</v>
          </cell>
          <cell r="O753" t="str">
            <v>IP_192.168.25.213</v>
          </cell>
        </row>
        <row r="754">
          <cell r="F754">
            <v>39538</v>
          </cell>
          <cell r="M754">
            <v>2</v>
          </cell>
          <cell r="O754" t="str">
            <v>IP_192.168.25.207</v>
          </cell>
        </row>
        <row r="755">
          <cell r="F755">
            <v>39538</v>
          </cell>
          <cell r="M755">
            <v>1</v>
          </cell>
          <cell r="O755" t="str">
            <v>IP_192.168.25.207</v>
          </cell>
        </row>
        <row r="756">
          <cell r="F756">
            <v>39538</v>
          </cell>
          <cell r="M756">
            <v>2</v>
          </cell>
          <cell r="O756" t="str">
            <v>IP_192.168.25.207</v>
          </cell>
        </row>
        <row r="757">
          <cell r="F757">
            <v>39538</v>
          </cell>
          <cell r="M757">
            <v>2</v>
          </cell>
          <cell r="O757" t="str">
            <v>IP_192.168.25.207</v>
          </cell>
        </row>
        <row r="758">
          <cell r="F758">
            <v>39538</v>
          </cell>
          <cell r="M758">
            <v>1</v>
          </cell>
          <cell r="O758" t="str">
            <v>IP_192.168.25.207</v>
          </cell>
        </row>
        <row r="759">
          <cell r="F759">
            <v>39538</v>
          </cell>
          <cell r="M759">
            <v>1</v>
          </cell>
          <cell r="O759" t="str">
            <v>IP_192.168.25.207</v>
          </cell>
        </row>
        <row r="760">
          <cell r="F760">
            <v>39538</v>
          </cell>
          <cell r="M760">
            <v>3</v>
          </cell>
          <cell r="O760" t="str">
            <v>IP_192.168.25.207</v>
          </cell>
        </row>
        <row r="761">
          <cell r="F761">
            <v>39538</v>
          </cell>
          <cell r="M761">
            <v>8</v>
          </cell>
          <cell r="O761" t="str">
            <v>IP_192.168.25.207</v>
          </cell>
        </row>
        <row r="762">
          <cell r="F762">
            <v>39538</v>
          </cell>
          <cell r="M762">
            <v>3</v>
          </cell>
          <cell r="O762" t="str">
            <v>IP_192.168.25.207</v>
          </cell>
        </row>
        <row r="763">
          <cell r="F763">
            <v>39568</v>
          </cell>
          <cell r="M763">
            <v>1</v>
          </cell>
          <cell r="O763" t="str">
            <v>IP_192.168.25.213</v>
          </cell>
        </row>
        <row r="764">
          <cell r="F764">
            <v>39568</v>
          </cell>
          <cell r="M764">
            <v>1</v>
          </cell>
          <cell r="O764" t="str">
            <v>IP_192.168.25.207</v>
          </cell>
        </row>
        <row r="765">
          <cell r="F765">
            <v>39568</v>
          </cell>
          <cell r="M765">
            <v>1</v>
          </cell>
          <cell r="O765" t="str">
            <v>IP_192.168.25.207</v>
          </cell>
        </row>
        <row r="766">
          <cell r="F766">
            <v>39568</v>
          </cell>
          <cell r="M766">
            <v>1</v>
          </cell>
          <cell r="O766" t="str">
            <v>IP_192.168.25.207</v>
          </cell>
        </row>
        <row r="767">
          <cell r="F767">
            <v>39568</v>
          </cell>
          <cell r="M767">
            <v>1</v>
          </cell>
          <cell r="O767" t="str">
            <v>IP_192.168.25.207</v>
          </cell>
        </row>
        <row r="768">
          <cell r="F768">
            <v>39568</v>
          </cell>
          <cell r="M768">
            <v>1</v>
          </cell>
          <cell r="O768" t="str">
            <v>IP_192.168.25.207</v>
          </cell>
        </row>
        <row r="769">
          <cell r="F769">
            <v>39568</v>
          </cell>
          <cell r="M769">
            <v>2</v>
          </cell>
          <cell r="O769" t="str">
            <v>IP_192.168.25.207</v>
          </cell>
        </row>
        <row r="770">
          <cell r="F770">
            <v>39568</v>
          </cell>
          <cell r="M770">
            <v>1</v>
          </cell>
          <cell r="O770" t="str">
            <v>IP_192.168.25.208</v>
          </cell>
        </row>
        <row r="771">
          <cell r="F771">
            <v>39568</v>
          </cell>
          <cell r="M771">
            <v>1</v>
          </cell>
          <cell r="O771" t="str">
            <v>IP_192.168.25.208</v>
          </cell>
        </row>
        <row r="772">
          <cell r="F772">
            <v>39568</v>
          </cell>
          <cell r="M772">
            <v>1</v>
          </cell>
          <cell r="O772" t="str">
            <v>IP_192.168.25.208</v>
          </cell>
        </row>
        <row r="773">
          <cell r="F773">
            <v>39568</v>
          </cell>
          <cell r="M773">
            <v>3</v>
          </cell>
          <cell r="O773" t="str">
            <v>IP_192.168.25.207</v>
          </cell>
        </row>
        <row r="774">
          <cell r="F774">
            <v>39568</v>
          </cell>
          <cell r="M774">
            <v>1</v>
          </cell>
          <cell r="O774" t="str">
            <v>IP_192.168.25.207</v>
          </cell>
        </row>
        <row r="775">
          <cell r="F775">
            <v>39568</v>
          </cell>
          <cell r="M775">
            <v>1</v>
          </cell>
          <cell r="O775" t="str">
            <v>IP_192.168.25.207</v>
          </cell>
        </row>
        <row r="776">
          <cell r="F776">
            <v>39478</v>
          </cell>
          <cell r="M776">
            <v>0</v>
          </cell>
          <cell r="O776" t="str">
            <v>IP_192.168.25.213</v>
          </cell>
        </row>
        <row r="777">
          <cell r="F777">
            <v>39478</v>
          </cell>
          <cell r="M777">
            <v>2</v>
          </cell>
          <cell r="O777" t="str">
            <v>IP_192.168.25.207</v>
          </cell>
        </row>
        <row r="778">
          <cell r="F778">
            <v>39478</v>
          </cell>
          <cell r="M778">
            <v>1</v>
          </cell>
          <cell r="O778" t="str">
            <v>IP_192.168.25.207</v>
          </cell>
        </row>
        <row r="779">
          <cell r="F779">
            <v>39478</v>
          </cell>
          <cell r="M779">
            <v>1</v>
          </cell>
          <cell r="O779" t="str">
            <v>IP_192.168.25.207</v>
          </cell>
        </row>
        <row r="780">
          <cell r="F780">
            <v>39478</v>
          </cell>
          <cell r="M780">
            <v>1</v>
          </cell>
          <cell r="O780" t="str">
            <v>IP_192.168.25.208</v>
          </cell>
        </row>
        <row r="781">
          <cell r="F781">
            <v>39478</v>
          </cell>
          <cell r="M781">
            <v>1</v>
          </cell>
          <cell r="O781" t="str">
            <v>IP_192.168.25.208</v>
          </cell>
        </row>
        <row r="782">
          <cell r="F782">
            <v>39478</v>
          </cell>
          <cell r="M782">
            <v>2</v>
          </cell>
          <cell r="O782" t="str">
            <v>IP_192.168.25.207</v>
          </cell>
        </row>
        <row r="783">
          <cell r="F783">
            <v>39478</v>
          </cell>
          <cell r="M783">
            <v>3</v>
          </cell>
          <cell r="O783" t="str">
            <v>IP_192.168.25.207</v>
          </cell>
        </row>
        <row r="784">
          <cell r="F784">
            <v>39478</v>
          </cell>
          <cell r="M784">
            <v>1</v>
          </cell>
          <cell r="O784" t="str">
            <v>IP_192.168.25.208</v>
          </cell>
        </row>
        <row r="785">
          <cell r="F785">
            <v>39478</v>
          </cell>
          <cell r="M785">
            <v>1</v>
          </cell>
          <cell r="O785" t="str">
            <v>IP_192.168.25.208</v>
          </cell>
        </row>
        <row r="786">
          <cell r="F786">
            <v>39478</v>
          </cell>
          <cell r="M786">
            <v>1</v>
          </cell>
          <cell r="O786" t="str">
            <v>IP_192.168.25.213</v>
          </cell>
        </row>
        <row r="787">
          <cell r="F787">
            <v>39478</v>
          </cell>
          <cell r="M787">
            <v>3</v>
          </cell>
          <cell r="O787" t="str">
            <v>IP_192.168.25.207</v>
          </cell>
        </row>
        <row r="788">
          <cell r="F788">
            <v>39478</v>
          </cell>
          <cell r="M788">
            <v>1</v>
          </cell>
          <cell r="O788" t="str">
            <v>IP_192.168.25.213</v>
          </cell>
        </row>
        <row r="789">
          <cell r="F789">
            <v>39478</v>
          </cell>
          <cell r="M789">
            <v>0</v>
          </cell>
          <cell r="O789" t="str">
            <v>IP_192.168.25.213</v>
          </cell>
        </row>
        <row r="790">
          <cell r="F790">
            <v>39478</v>
          </cell>
          <cell r="M790">
            <v>0</v>
          </cell>
          <cell r="O790" t="str">
            <v>IP_192.168.25.213</v>
          </cell>
        </row>
        <row r="791">
          <cell r="F791">
            <v>39478</v>
          </cell>
          <cell r="M791">
            <v>0</v>
          </cell>
          <cell r="O791" t="str">
            <v>IP_192.168.25.213</v>
          </cell>
        </row>
        <row r="792">
          <cell r="F792">
            <v>39478</v>
          </cell>
          <cell r="M792">
            <v>2</v>
          </cell>
          <cell r="O792" t="str">
            <v>IP_192.168.25.213</v>
          </cell>
        </row>
        <row r="793">
          <cell r="F793">
            <v>39478</v>
          </cell>
          <cell r="M793">
            <v>4</v>
          </cell>
          <cell r="O793" t="str">
            <v>IP_192.168.25.213</v>
          </cell>
        </row>
        <row r="794">
          <cell r="F794">
            <v>39478</v>
          </cell>
          <cell r="M794">
            <v>2</v>
          </cell>
          <cell r="O794" t="str">
            <v>IP_192.168.25.207</v>
          </cell>
        </row>
        <row r="795">
          <cell r="F795">
            <v>39478</v>
          </cell>
          <cell r="M795">
            <v>1</v>
          </cell>
          <cell r="O795" t="str">
            <v>IP_192.168.25.208</v>
          </cell>
        </row>
        <row r="796">
          <cell r="F796">
            <v>39478</v>
          </cell>
          <cell r="M796">
            <v>1</v>
          </cell>
          <cell r="O796" t="str">
            <v>IP_192.168.25.208</v>
          </cell>
        </row>
        <row r="797">
          <cell r="F797">
            <v>39478</v>
          </cell>
          <cell r="M797">
            <v>1</v>
          </cell>
          <cell r="O797" t="str">
            <v>IP_192.168.25.207</v>
          </cell>
        </row>
        <row r="798">
          <cell r="F798">
            <v>39478</v>
          </cell>
          <cell r="M798">
            <v>1</v>
          </cell>
          <cell r="O798" t="str">
            <v>IP_192.168.25.213</v>
          </cell>
        </row>
        <row r="799">
          <cell r="F799">
            <v>39478</v>
          </cell>
          <cell r="M799">
            <v>1</v>
          </cell>
          <cell r="O799" t="str">
            <v>IP_192.168.25.207</v>
          </cell>
        </row>
        <row r="800">
          <cell r="F800">
            <v>39478</v>
          </cell>
          <cell r="M800">
            <v>4</v>
          </cell>
          <cell r="O800" t="str">
            <v>IP_192.168.25.207</v>
          </cell>
        </row>
        <row r="801">
          <cell r="F801">
            <v>39478</v>
          </cell>
          <cell r="M801">
            <v>2</v>
          </cell>
          <cell r="O801" t="str">
            <v>IP_192.168.25.207</v>
          </cell>
        </row>
        <row r="802">
          <cell r="F802">
            <v>39478</v>
          </cell>
          <cell r="M802">
            <v>3</v>
          </cell>
          <cell r="O802" t="str">
            <v>IP_192.168.25.207</v>
          </cell>
        </row>
        <row r="803">
          <cell r="F803">
            <v>39507</v>
          </cell>
          <cell r="M803">
            <v>2</v>
          </cell>
          <cell r="O803" t="str">
            <v>IP_192.168.25.207</v>
          </cell>
        </row>
        <row r="804">
          <cell r="F804">
            <v>39507</v>
          </cell>
          <cell r="M804">
            <v>14</v>
          </cell>
          <cell r="O804" t="str">
            <v>IP_192.168.25.207</v>
          </cell>
        </row>
        <row r="805">
          <cell r="F805">
            <v>39507</v>
          </cell>
          <cell r="M805">
            <v>11</v>
          </cell>
          <cell r="O805" t="str">
            <v>IP_192.168.25.213</v>
          </cell>
        </row>
        <row r="806">
          <cell r="F806">
            <v>39507</v>
          </cell>
          <cell r="M806">
            <v>1</v>
          </cell>
          <cell r="O806" t="str">
            <v>IP_192.168.25.207</v>
          </cell>
        </row>
        <row r="807">
          <cell r="F807">
            <v>39507</v>
          </cell>
          <cell r="M807">
            <v>1</v>
          </cell>
          <cell r="O807" t="str">
            <v>IP_192.168.25.207</v>
          </cell>
        </row>
        <row r="808">
          <cell r="F808">
            <v>39507</v>
          </cell>
          <cell r="M808">
            <v>1</v>
          </cell>
          <cell r="O808" t="str">
            <v>IP_192.168.25.213</v>
          </cell>
        </row>
        <row r="809">
          <cell r="F809">
            <v>39507</v>
          </cell>
          <cell r="M809">
            <v>1</v>
          </cell>
          <cell r="O809" t="str">
            <v>IP_192.168.25.213</v>
          </cell>
        </row>
        <row r="810">
          <cell r="F810">
            <v>39507</v>
          </cell>
          <cell r="M810">
            <v>2</v>
          </cell>
          <cell r="O810" t="str">
            <v>IP_192.168.25.207</v>
          </cell>
        </row>
        <row r="811">
          <cell r="F811">
            <v>39507</v>
          </cell>
          <cell r="M811">
            <v>1</v>
          </cell>
          <cell r="O811" t="str">
            <v>IP_192.168.25.213</v>
          </cell>
        </row>
        <row r="812">
          <cell r="F812">
            <v>39507</v>
          </cell>
          <cell r="M812">
            <v>1</v>
          </cell>
          <cell r="O812" t="str">
            <v>IP_192.168.25.213</v>
          </cell>
        </row>
        <row r="813">
          <cell r="F813">
            <v>39507</v>
          </cell>
          <cell r="M813">
            <v>1</v>
          </cell>
          <cell r="O813" t="str">
            <v>IP_192.168.25.213</v>
          </cell>
        </row>
        <row r="814">
          <cell r="F814">
            <v>39507</v>
          </cell>
          <cell r="M814">
            <v>1</v>
          </cell>
          <cell r="O814" t="str">
            <v>IP_192.168.25.213</v>
          </cell>
        </row>
        <row r="815">
          <cell r="F815">
            <v>39507</v>
          </cell>
          <cell r="M815">
            <v>1</v>
          </cell>
          <cell r="O815" t="str">
            <v>IP_192.168.25.213</v>
          </cell>
        </row>
        <row r="816">
          <cell r="F816">
            <v>39507</v>
          </cell>
          <cell r="M816">
            <v>1</v>
          </cell>
          <cell r="O816" t="str">
            <v>IP_192.168.25.213</v>
          </cell>
        </row>
        <row r="817">
          <cell r="F817">
            <v>39507</v>
          </cell>
          <cell r="M817">
            <v>1</v>
          </cell>
          <cell r="O817" t="str">
            <v>IP_192.168.25.213</v>
          </cell>
        </row>
        <row r="818">
          <cell r="F818">
            <v>39507</v>
          </cell>
          <cell r="M818">
            <v>0</v>
          </cell>
          <cell r="O818" t="str">
            <v>IP_192.168.25.207</v>
          </cell>
        </row>
        <row r="819">
          <cell r="F819">
            <v>39507</v>
          </cell>
          <cell r="M819">
            <v>0</v>
          </cell>
          <cell r="O819" t="str">
            <v>IP_192.168.25.207</v>
          </cell>
        </row>
        <row r="820">
          <cell r="F820">
            <v>39507</v>
          </cell>
          <cell r="M820">
            <v>0</v>
          </cell>
          <cell r="O820" t="str">
            <v>IP_192.168.25.207</v>
          </cell>
        </row>
        <row r="821">
          <cell r="F821">
            <v>39507</v>
          </cell>
          <cell r="M821">
            <v>1</v>
          </cell>
          <cell r="O821" t="str">
            <v>IP_192.168.25.207</v>
          </cell>
        </row>
        <row r="822">
          <cell r="F822">
            <v>39507</v>
          </cell>
          <cell r="M822">
            <v>3</v>
          </cell>
          <cell r="O822" t="str">
            <v>IP_192.168.25.207</v>
          </cell>
        </row>
        <row r="823">
          <cell r="F823">
            <v>39507</v>
          </cell>
          <cell r="M823">
            <v>1</v>
          </cell>
          <cell r="O823" t="str">
            <v>IP_192.168.25.207</v>
          </cell>
        </row>
        <row r="824">
          <cell r="F824">
            <v>39507</v>
          </cell>
          <cell r="M824">
            <v>1</v>
          </cell>
          <cell r="O824" t="str">
            <v>IP_192.168.25.207</v>
          </cell>
        </row>
        <row r="825">
          <cell r="F825">
            <v>39507</v>
          </cell>
          <cell r="M825">
            <v>1</v>
          </cell>
          <cell r="O825" t="str">
            <v>IP_192.168.25.213</v>
          </cell>
        </row>
        <row r="826">
          <cell r="F826">
            <v>39507</v>
          </cell>
          <cell r="M826">
            <v>2</v>
          </cell>
          <cell r="O826" t="str">
            <v>IP_192.168.25.213</v>
          </cell>
        </row>
        <row r="827">
          <cell r="F827">
            <v>39507</v>
          </cell>
          <cell r="M827">
            <v>1</v>
          </cell>
          <cell r="O827" t="str">
            <v>IP_192.168.25.208</v>
          </cell>
        </row>
        <row r="828">
          <cell r="F828">
            <v>39507</v>
          </cell>
          <cell r="M828">
            <v>7</v>
          </cell>
          <cell r="O828" t="str">
            <v>IP_192.168.25.207</v>
          </cell>
        </row>
        <row r="829">
          <cell r="F829">
            <v>39538</v>
          </cell>
          <cell r="M829">
            <v>1</v>
          </cell>
          <cell r="O829" t="str">
            <v>IP_192.168.25.207</v>
          </cell>
        </row>
        <row r="830">
          <cell r="F830">
            <v>39538</v>
          </cell>
          <cell r="M830">
            <v>1</v>
          </cell>
          <cell r="O830" t="str">
            <v>IP_192.168.25.213</v>
          </cell>
        </row>
        <row r="831">
          <cell r="F831">
            <v>39538</v>
          </cell>
          <cell r="M831">
            <v>2</v>
          </cell>
          <cell r="O831" t="str">
            <v>IP_192.168.25.207</v>
          </cell>
        </row>
        <row r="832">
          <cell r="F832">
            <v>39538</v>
          </cell>
          <cell r="M832">
            <v>42</v>
          </cell>
          <cell r="O832" t="str">
            <v>IP_192.168.25.207</v>
          </cell>
        </row>
        <row r="833">
          <cell r="F833">
            <v>39538</v>
          </cell>
          <cell r="M833">
            <v>7</v>
          </cell>
          <cell r="O833" t="str">
            <v>IP_192.168.25.208</v>
          </cell>
        </row>
        <row r="834">
          <cell r="F834">
            <v>39538</v>
          </cell>
          <cell r="M834">
            <v>2</v>
          </cell>
          <cell r="O834" t="str">
            <v>IP_192.168.25.207</v>
          </cell>
        </row>
        <row r="835">
          <cell r="F835">
            <v>39538</v>
          </cell>
          <cell r="M835">
            <v>1</v>
          </cell>
          <cell r="O835" t="str">
            <v>IP_192.168.25.213</v>
          </cell>
        </row>
        <row r="836">
          <cell r="F836">
            <v>39538</v>
          </cell>
          <cell r="M836">
            <v>4</v>
          </cell>
          <cell r="O836" t="str">
            <v>IP_192.168.25.208</v>
          </cell>
        </row>
        <row r="837">
          <cell r="F837">
            <v>39538</v>
          </cell>
          <cell r="M837">
            <v>1</v>
          </cell>
          <cell r="O837" t="str">
            <v>IP_192.168.25.207</v>
          </cell>
        </row>
        <row r="838">
          <cell r="F838">
            <v>39538</v>
          </cell>
          <cell r="M838">
            <v>11</v>
          </cell>
          <cell r="O838" t="str">
            <v>IP_192.168.25.208</v>
          </cell>
        </row>
        <row r="839">
          <cell r="F839">
            <v>39538</v>
          </cell>
          <cell r="M839">
            <v>7</v>
          </cell>
          <cell r="O839" t="str">
            <v>IP_192.168.25.207</v>
          </cell>
        </row>
        <row r="840">
          <cell r="F840">
            <v>39538</v>
          </cell>
          <cell r="M840">
            <v>2</v>
          </cell>
          <cell r="O840" t="str">
            <v>IP_192.168.25.207</v>
          </cell>
        </row>
        <row r="841">
          <cell r="F841">
            <v>39538</v>
          </cell>
          <cell r="M841">
            <v>2</v>
          </cell>
          <cell r="O841" t="str">
            <v>IP_192.168.25.207</v>
          </cell>
        </row>
        <row r="842">
          <cell r="F842">
            <v>39538</v>
          </cell>
          <cell r="M842">
            <v>1</v>
          </cell>
          <cell r="O842" t="str">
            <v>IP_192.168.25.207</v>
          </cell>
        </row>
        <row r="843">
          <cell r="F843">
            <v>39538</v>
          </cell>
          <cell r="M843">
            <v>1</v>
          </cell>
          <cell r="O843" t="str">
            <v>IP_192.168.25.207</v>
          </cell>
        </row>
        <row r="844">
          <cell r="F844">
            <v>39568</v>
          </cell>
          <cell r="M844">
            <v>2</v>
          </cell>
          <cell r="O844" t="str">
            <v>IP_192.168.25.207</v>
          </cell>
        </row>
        <row r="845">
          <cell r="F845">
            <v>39568</v>
          </cell>
          <cell r="M845">
            <v>26</v>
          </cell>
          <cell r="O845" t="str">
            <v>IP_192.168.25.208</v>
          </cell>
        </row>
        <row r="846">
          <cell r="F846">
            <v>39568</v>
          </cell>
          <cell r="M846">
            <v>26</v>
          </cell>
          <cell r="O846" t="str">
            <v>IP_192.168.25.208</v>
          </cell>
        </row>
        <row r="847">
          <cell r="F847">
            <v>39568</v>
          </cell>
          <cell r="M847">
            <v>1</v>
          </cell>
          <cell r="O847" t="str">
            <v>IP_192.168.25.213</v>
          </cell>
        </row>
        <row r="848">
          <cell r="F848">
            <v>39568</v>
          </cell>
          <cell r="M848">
            <v>1</v>
          </cell>
          <cell r="O848" t="str">
            <v>IP_192.168.25.207</v>
          </cell>
        </row>
        <row r="849">
          <cell r="F849">
            <v>39568</v>
          </cell>
          <cell r="M849">
            <v>1</v>
          </cell>
          <cell r="O849" t="str">
            <v>IP_192.168.25.213</v>
          </cell>
        </row>
        <row r="850">
          <cell r="F850">
            <v>39568</v>
          </cell>
          <cell r="M850">
            <v>1</v>
          </cell>
          <cell r="O850" t="str">
            <v>IP_192.168.25.213</v>
          </cell>
        </row>
        <row r="851">
          <cell r="F851">
            <v>39568</v>
          </cell>
          <cell r="M851">
            <v>1</v>
          </cell>
          <cell r="O851" t="str">
            <v>IP_192.168.25.213</v>
          </cell>
        </row>
        <row r="852">
          <cell r="F852">
            <v>39568</v>
          </cell>
          <cell r="M852">
            <v>2</v>
          </cell>
          <cell r="O852" t="str">
            <v>IP_192.168.25.207</v>
          </cell>
        </row>
        <row r="853">
          <cell r="F853">
            <v>39568</v>
          </cell>
          <cell r="M853">
            <v>2</v>
          </cell>
          <cell r="O853" t="str">
            <v>IP_192.168.25.207</v>
          </cell>
        </row>
        <row r="854">
          <cell r="F854">
            <v>39568</v>
          </cell>
          <cell r="M854">
            <v>2</v>
          </cell>
          <cell r="O854" t="str">
            <v>IP_192.168.25.213</v>
          </cell>
        </row>
        <row r="855">
          <cell r="F855">
            <v>39568</v>
          </cell>
          <cell r="M855">
            <v>1</v>
          </cell>
          <cell r="O855" t="str">
            <v>IP_192.168.25.207</v>
          </cell>
        </row>
        <row r="856">
          <cell r="F856">
            <v>39568</v>
          </cell>
          <cell r="M856">
            <v>1</v>
          </cell>
          <cell r="O856" t="str">
            <v>IP_192.168.25.207</v>
          </cell>
        </row>
        <row r="857">
          <cell r="F857">
            <v>39568</v>
          </cell>
          <cell r="M857">
            <v>2</v>
          </cell>
          <cell r="O857" t="str">
            <v>IP_192.168.25.207</v>
          </cell>
        </row>
        <row r="858">
          <cell r="F858">
            <v>39568</v>
          </cell>
          <cell r="M858">
            <v>1</v>
          </cell>
          <cell r="O858" t="str">
            <v>IP_192.168.25.207</v>
          </cell>
        </row>
        <row r="859">
          <cell r="F859">
            <v>39568</v>
          </cell>
          <cell r="M859">
            <v>1</v>
          </cell>
          <cell r="O859" t="str">
            <v>IP_192.168.25.207</v>
          </cell>
        </row>
        <row r="860">
          <cell r="F860">
            <v>39568</v>
          </cell>
          <cell r="M860">
            <v>1</v>
          </cell>
          <cell r="O860" t="str">
            <v>IP_192.168.25.213</v>
          </cell>
        </row>
        <row r="861">
          <cell r="F861">
            <v>39478</v>
          </cell>
          <cell r="M861">
            <v>1</v>
          </cell>
          <cell r="O861" t="str">
            <v>IP_192.168.25.207</v>
          </cell>
        </row>
        <row r="862">
          <cell r="F862">
            <v>39478</v>
          </cell>
          <cell r="M862">
            <v>1</v>
          </cell>
          <cell r="O862" t="str">
            <v>IP_192.168.25.207</v>
          </cell>
        </row>
        <row r="863">
          <cell r="F863">
            <v>39478</v>
          </cell>
          <cell r="M863">
            <v>1</v>
          </cell>
          <cell r="O863" t="str">
            <v>IP_192.168.25.208</v>
          </cell>
        </row>
        <row r="864">
          <cell r="F864">
            <v>39478</v>
          </cell>
          <cell r="M864">
            <v>1</v>
          </cell>
          <cell r="O864" t="str">
            <v>IP_192.168.25.213</v>
          </cell>
        </row>
        <row r="865">
          <cell r="F865">
            <v>39478</v>
          </cell>
          <cell r="M865">
            <v>1</v>
          </cell>
          <cell r="O865" t="str">
            <v>IP_192.168.25.213</v>
          </cell>
        </row>
        <row r="866">
          <cell r="F866">
            <v>39478</v>
          </cell>
          <cell r="M866">
            <v>1</v>
          </cell>
          <cell r="O866" t="str">
            <v>IP_192.168.25.213</v>
          </cell>
        </row>
        <row r="867">
          <cell r="F867">
            <v>39478</v>
          </cell>
          <cell r="M867">
            <v>2</v>
          </cell>
          <cell r="O867" t="str">
            <v>IP_192.168.25.213</v>
          </cell>
        </row>
        <row r="868">
          <cell r="F868">
            <v>39478</v>
          </cell>
          <cell r="M868">
            <v>1</v>
          </cell>
          <cell r="O868" t="str">
            <v>IP_192.168.25.213</v>
          </cell>
        </row>
        <row r="869">
          <cell r="F869">
            <v>39478</v>
          </cell>
          <cell r="M869">
            <v>1</v>
          </cell>
          <cell r="O869" t="str">
            <v>IP_192.168.25.207</v>
          </cell>
        </row>
        <row r="870">
          <cell r="F870">
            <v>39478</v>
          </cell>
          <cell r="M870">
            <v>1</v>
          </cell>
          <cell r="O870" t="str">
            <v>IP_192.168.25.207</v>
          </cell>
        </row>
        <row r="871">
          <cell r="F871">
            <v>39478</v>
          </cell>
          <cell r="M871">
            <v>1</v>
          </cell>
          <cell r="O871" t="str">
            <v>IP_192.168.25.207</v>
          </cell>
        </row>
        <row r="872">
          <cell r="F872">
            <v>39478</v>
          </cell>
          <cell r="M872">
            <v>1</v>
          </cell>
          <cell r="O872" t="str">
            <v>IP_192.168.25.213</v>
          </cell>
        </row>
        <row r="873">
          <cell r="F873">
            <v>39478</v>
          </cell>
          <cell r="M873">
            <v>1</v>
          </cell>
          <cell r="O873" t="str">
            <v>IP_192.168.25.213</v>
          </cell>
        </row>
        <row r="874">
          <cell r="F874">
            <v>39478</v>
          </cell>
          <cell r="M874">
            <v>1</v>
          </cell>
          <cell r="O874" t="str">
            <v>IP_192.168.25.213</v>
          </cell>
        </row>
        <row r="875">
          <cell r="F875">
            <v>39478</v>
          </cell>
          <cell r="M875">
            <v>1</v>
          </cell>
          <cell r="O875" t="str">
            <v>IP_192.168.25.207</v>
          </cell>
        </row>
        <row r="876">
          <cell r="F876">
            <v>39478</v>
          </cell>
          <cell r="M876">
            <v>1</v>
          </cell>
          <cell r="O876" t="str">
            <v>IP_192.168.25.207</v>
          </cell>
        </row>
        <row r="877">
          <cell r="F877">
            <v>39478</v>
          </cell>
          <cell r="M877">
            <v>9</v>
          </cell>
          <cell r="O877" t="str">
            <v>IP_192.168.25.207</v>
          </cell>
        </row>
        <row r="878">
          <cell r="F878">
            <v>39478</v>
          </cell>
          <cell r="M878">
            <v>2</v>
          </cell>
          <cell r="O878" t="str">
            <v>IP_192.168.25.208</v>
          </cell>
        </row>
        <row r="879">
          <cell r="F879">
            <v>39478</v>
          </cell>
          <cell r="M879">
            <v>1</v>
          </cell>
          <cell r="O879" t="str">
            <v>IP_192.168.25.213</v>
          </cell>
        </row>
        <row r="880">
          <cell r="F880">
            <v>39478</v>
          </cell>
          <cell r="M880">
            <v>2</v>
          </cell>
          <cell r="O880" t="str">
            <v>IP_192.168.25.207</v>
          </cell>
        </row>
        <row r="881">
          <cell r="F881">
            <v>39478</v>
          </cell>
          <cell r="M881">
            <v>1</v>
          </cell>
          <cell r="O881" t="str">
            <v>IP_192.168.25.207</v>
          </cell>
        </row>
        <row r="882">
          <cell r="F882">
            <v>39478</v>
          </cell>
          <cell r="M882">
            <v>5</v>
          </cell>
          <cell r="O882" t="str">
            <v>IP_192.168.25.207</v>
          </cell>
        </row>
        <row r="883">
          <cell r="F883">
            <v>39478</v>
          </cell>
          <cell r="M883">
            <v>3</v>
          </cell>
          <cell r="O883" t="str">
            <v>IP_192.168.25.213</v>
          </cell>
        </row>
        <row r="884">
          <cell r="F884">
            <v>39478</v>
          </cell>
          <cell r="M884">
            <v>1</v>
          </cell>
          <cell r="O884" t="str">
            <v>IP_192.168.25.207</v>
          </cell>
        </row>
        <row r="885">
          <cell r="F885">
            <v>39507</v>
          </cell>
          <cell r="M885">
            <v>2</v>
          </cell>
          <cell r="O885" t="str">
            <v>IP_192.168.25.208</v>
          </cell>
        </row>
        <row r="886">
          <cell r="F886">
            <v>39507</v>
          </cell>
          <cell r="M886">
            <v>1</v>
          </cell>
          <cell r="O886" t="str">
            <v>IP_192.168.25.207</v>
          </cell>
        </row>
        <row r="887">
          <cell r="F887">
            <v>39507</v>
          </cell>
          <cell r="M887">
            <v>1</v>
          </cell>
          <cell r="O887" t="str">
            <v>IP_192.168.25.207</v>
          </cell>
        </row>
        <row r="888">
          <cell r="F888">
            <v>39507</v>
          </cell>
          <cell r="M888">
            <v>2</v>
          </cell>
          <cell r="O888" t="str">
            <v>IP_192.168.25.213</v>
          </cell>
        </row>
        <row r="889">
          <cell r="F889">
            <v>39507</v>
          </cell>
          <cell r="M889">
            <v>2</v>
          </cell>
          <cell r="O889" t="str">
            <v>IP_192.168.25.207</v>
          </cell>
        </row>
        <row r="890">
          <cell r="F890">
            <v>39507</v>
          </cell>
          <cell r="M890">
            <v>2</v>
          </cell>
          <cell r="O890" t="str">
            <v>IP_192.168.25.207</v>
          </cell>
        </row>
        <row r="891">
          <cell r="F891">
            <v>39507</v>
          </cell>
          <cell r="M891">
            <v>4</v>
          </cell>
          <cell r="O891" t="str">
            <v>IP_192.168.25.207</v>
          </cell>
        </row>
        <row r="892">
          <cell r="F892">
            <v>39507</v>
          </cell>
          <cell r="M892">
            <v>1</v>
          </cell>
          <cell r="O892" t="str">
            <v>IP_192.168.25.213</v>
          </cell>
        </row>
        <row r="893">
          <cell r="F893">
            <v>39507</v>
          </cell>
          <cell r="M893">
            <v>1</v>
          </cell>
          <cell r="O893" t="str">
            <v>IP_192.168.25.213</v>
          </cell>
        </row>
        <row r="894">
          <cell r="F894">
            <v>39507</v>
          </cell>
          <cell r="M894">
            <v>1</v>
          </cell>
          <cell r="O894" t="str">
            <v>IP_192.168.25.213</v>
          </cell>
        </row>
        <row r="895">
          <cell r="F895">
            <v>39507</v>
          </cell>
          <cell r="M895">
            <v>1</v>
          </cell>
          <cell r="O895" t="str">
            <v>IP_192.168.25.213</v>
          </cell>
        </row>
        <row r="896">
          <cell r="F896">
            <v>39507</v>
          </cell>
          <cell r="M896">
            <v>1</v>
          </cell>
          <cell r="O896" t="str">
            <v>IP_192.168.25.213</v>
          </cell>
        </row>
        <row r="897">
          <cell r="F897">
            <v>39507</v>
          </cell>
          <cell r="M897">
            <v>1</v>
          </cell>
          <cell r="O897" t="str">
            <v>IP_192.168.25.213</v>
          </cell>
        </row>
        <row r="898">
          <cell r="F898">
            <v>39507</v>
          </cell>
          <cell r="M898">
            <v>1</v>
          </cell>
          <cell r="O898" t="str">
            <v>IP_192.168.25.213</v>
          </cell>
        </row>
        <row r="899">
          <cell r="F899">
            <v>39507</v>
          </cell>
          <cell r="M899">
            <v>1</v>
          </cell>
          <cell r="O899" t="str">
            <v>IP_192.168.25.213</v>
          </cell>
        </row>
        <row r="900">
          <cell r="F900">
            <v>39507</v>
          </cell>
          <cell r="M900">
            <v>1</v>
          </cell>
          <cell r="O900" t="str">
            <v>IP_192.168.25.213</v>
          </cell>
        </row>
        <row r="901">
          <cell r="F901">
            <v>39507</v>
          </cell>
          <cell r="M901">
            <v>1</v>
          </cell>
          <cell r="O901" t="str">
            <v>IP_192.168.25.213</v>
          </cell>
        </row>
        <row r="902">
          <cell r="F902">
            <v>39507</v>
          </cell>
          <cell r="M902">
            <v>1</v>
          </cell>
          <cell r="O902" t="str">
            <v>IP_192.168.25.213</v>
          </cell>
        </row>
        <row r="903">
          <cell r="F903">
            <v>39507</v>
          </cell>
          <cell r="M903">
            <v>1</v>
          </cell>
          <cell r="O903" t="str">
            <v>IP_192.168.25.213</v>
          </cell>
        </row>
        <row r="904">
          <cell r="F904">
            <v>39507</v>
          </cell>
          <cell r="M904">
            <v>1</v>
          </cell>
          <cell r="O904" t="str">
            <v>IP_192.168.25.213</v>
          </cell>
        </row>
        <row r="905">
          <cell r="F905">
            <v>39507</v>
          </cell>
          <cell r="M905">
            <v>1</v>
          </cell>
          <cell r="O905" t="str">
            <v>IP_192.168.25.213</v>
          </cell>
        </row>
        <row r="906">
          <cell r="F906">
            <v>39507</v>
          </cell>
          <cell r="M906">
            <v>1</v>
          </cell>
          <cell r="O906" t="str">
            <v>IP_192.168.25.213</v>
          </cell>
        </row>
        <row r="907">
          <cell r="F907">
            <v>39507</v>
          </cell>
          <cell r="M907">
            <v>1</v>
          </cell>
          <cell r="O907" t="str">
            <v>IP_192.168.25.213</v>
          </cell>
        </row>
        <row r="908">
          <cell r="F908">
            <v>39507</v>
          </cell>
          <cell r="M908">
            <v>1</v>
          </cell>
          <cell r="O908" t="str">
            <v>IP_192.168.25.213</v>
          </cell>
        </row>
        <row r="909">
          <cell r="F909">
            <v>39507</v>
          </cell>
          <cell r="M909">
            <v>1</v>
          </cell>
          <cell r="O909" t="str">
            <v>IP_192.168.25.213</v>
          </cell>
        </row>
        <row r="910">
          <cell r="F910">
            <v>39507</v>
          </cell>
          <cell r="M910">
            <v>1</v>
          </cell>
          <cell r="O910" t="str">
            <v>IP_192.168.25.213</v>
          </cell>
        </row>
        <row r="911">
          <cell r="F911">
            <v>39507</v>
          </cell>
          <cell r="M911">
            <v>1</v>
          </cell>
          <cell r="O911" t="str">
            <v>IP_192.168.25.213</v>
          </cell>
        </row>
        <row r="912">
          <cell r="F912">
            <v>39507</v>
          </cell>
          <cell r="M912">
            <v>1</v>
          </cell>
          <cell r="O912" t="str">
            <v>IP_192.168.25.213</v>
          </cell>
        </row>
        <row r="913">
          <cell r="F913">
            <v>39507</v>
          </cell>
          <cell r="M913">
            <v>1</v>
          </cell>
          <cell r="O913" t="str">
            <v>IP_192.168.25.213</v>
          </cell>
        </row>
        <row r="914">
          <cell r="F914">
            <v>39507</v>
          </cell>
          <cell r="M914">
            <v>1</v>
          </cell>
          <cell r="O914" t="str">
            <v>IP_192.168.25.213</v>
          </cell>
        </row>
        <row r="915">
          <cell r="F915">
            <v>39507</v>
          </cell>
          <cell r="M915">
            <v>1</v>
          </cell>
          <cell r="O915" t="str">
            <v>IP_192.168.25.213</v>
          </cell>
        </row>
        <row r="916">
          <cell r="F916">
            <v>39507</v>
          </cell>
          <cell r="M916">
            <v>1</v>
          </cell>
          <cell r="O916" t="str">
            <v>IP_192.168.25.213</v>
          </cell>
        </row>
        <row r="917">
          <cell r="F917">
            <v>39507</v>
          </cell>
          <cell r="M917">
            <v>1</v>
          </cell>
          <cell r="O917" t="str">
            <v>IP_192.168.25.213</v>
          </cell>
        </row>
        <row r="918">
          <cell r="F918">
            <v>39507</v>
          </cell>
          <cell r="M918">
            <v>1</v>
          </cell>
          <cell r="O918" t="str">
            <v>IP_192.168.25.213</v>
          </cell>
        </row>
        <row r="919">
          <cell r="F919">
            <v>39507</v>
          </cell>
          <cell r="M919">
            <v>11</v>
          </cell>
          <cell r="O919" t="str">
            <v>IP_192.168.25.207</v>
          </cell>
        </row>
        <row r="920">
          <cell r="F920">
            <v>39507</v>
          </cell>
          <cell r="M920">
            <v>1</v>
          </cell>
          <cell r="O920" t="str">
            <v>IP_192.168.25.207</v>
          </cell>
        </row>
        <row r="921">
          <cell r="F921">
            <v>39507</v>
          </cell>
          <cell r="M921">
            <v>3</v>
          </cell>
          <cell r="O921" t="str">
            <v>IP_192.168.25.207</v>
          </cell>
        </row>
        <row r="922">
          <cell r="F922">
            <v>39507</v>
          </cell>
          <cell r="M922">
            <v>3</v>
          </cell>
          <cell r="O922" t="str">
            <v>IP_192.168.25.207</v>
          </cell>
        </row>
        <row r="923">
          <cell r="F923">
            <v>39507</v>
          </cell>
          <cell r="M923">
            <v>1</v>
          </cell>
          <cell r="O923" t="str">
            <v>IP_192.168.25.213</v>
          </cell>
        </row>
        <row r="924">
          <cell r="F924">
            <v>39507</v>
          </cell>
          <cell r="M924">
            <v>1</v>
          </cell>
          <cell r="O924" t="str">
            <v>IP_192.168.25.213</v>
          </cell>
        </row>
        <row r="925">
          <cell r="F925">
            <v>39507</v>
          </cell>
          <cell r="M925">
            <v>1</v>
          </cell>
          <cell r="O925" t="str">
            <v>IP_192.168.25.213</v>
          </cell>
        </row>
        <row r="926">
          <cell r="F926">
            <v>39507</v>
          </cell>
          <cell r="M926">
            <v>1</v>
          </cell>
          <cell r="O926" t="str">
            <v>IP_192.168.25.213</v>
          </cell>
        </row>
        <row r="927">
          <cell r="F927">
            <v>39507</v>
          </cell>
          <cell r="M927">
            <v>1</v>
          </cell>
          <cell r="O927" t="str">
            <v>IP_192.168.25.213</v>
          </cell>
        </row>
        <row r="928">
          <cell r="F928">
            <v>39507</v>
          </cell>
          <cell r="M928">
            <v>1</v>
          </cell>
          <cell r="O928" t="str">
            <v>IP_192.168.25.213</v>
          </cell>
        </row>
        <row r="929">
          <cell r="F929">
            <v>39507</v>
          </cell>
          <cell r="M929">
            <v>1</v>
          </cell>
          <cell r="O929" t="str">
            <v>IP_192.168.25.213</v>
          </cell>
        </row>
        <row r="930">
          <cell r="F930">
            <v>39507</v>
          </cell>
          <cell r="M930">
            <v>1</v>
          </cell>
          <cell r="O930" t="str">
            <v>IP_192.168.25.213</v>
          </cell>
        </row>
        <row r="931">
          <cell r="F931">
            <v>39507</v>
          </cell>
          <cell r="M931">
            <v>1</v>
          </cell>
          <cell r="O931" t="str">
            <v>IP_192.168.25.213</v>
          </cell>
        </row>
        <row r="932">
          <cell r="F932">
            <v>39507</v>
          </cell>
          <cell r="M932">
            <v>1</v>
          </cell>
          <cell r="O932" t="str">
            <v>IP_192.168.25.213</v>
          </cell>
        </row>
        <row r="933">
          <cell r="F933">
            <v>39507</v>
          </cell>
          <cell r="M933">
            <v>1</v>
          </cell>
          <cell r="O933" t="str">
            <v>IP_192.168.25.213</v>
          </cell>
        </row>
        <row r="934">
          <cell r="F934">
            <v>39507</v>
          </cell>
          <cell r="M934">
            <v>3</v>
          </cell>
          <cell r="O934" t="str">
            <v>IP_192.168.25.207</v>
          </cell>
        </row>
        <row r="935">
          <cell r="F935">
            <v>39507</v>
          </cell>
          <cell r="M935">
            <v>226</v>
          </cell>
          <cell r="O935" t="str">
            <v>IP_192.168.25.207</v>
          </cell>
        </row>
        <row r="936">
          <cell r="F936">
            <v>39507</v>
          </cell>
          <cell r="M936">
            <v>1</v>
          </cell>
          <cell r="O936" t="str">
            <v>IP_192.168.25.213</v>
          </cell>
        </row>
        <row r="937">
          <cell r="F937">
            <v>39507</v>
          </cell>
          <cell r="M937">
            <v>2</v>
          </cell>
          <cell r="O937" t="str">
            <v>IP_192.168.25.213</v>
          </cell>
        </row>
        <row r="938">
          <cell r="F938">
            <v>39507</v>
          </cell>
          <cell r="M938">
            <v>3</v>
          </cell>
          <cell r="O938" t="str">
            <v>IP_192.168.25.207</v>
          </cell>
        </row>
        <row r="939">
          <cell r="F939">
            <v>39507</v>
          </cell>
          <cell r="M939">
            <v>1</v>
          </cell>
          <cell r="O939" t="str">
            <v>IP_192.168.25.213</v>
          </cell>
        </row>
        <row r="940">
          <cell r="F940">
            <v>39507</v>
          </cell>
          <cell r="M940">
            <v>1</v>
          </cell>
          <cell r="O940" t="str">
            <v>IP_192.168.25.207</v>
          </cell>
        </row>
        <row r="941">
          <cell r="F941">
            <v>39507</v>
          </cell>
          <cell r="M941">
            <v>1</v>
          </cell>
          <cell r="O941" t="str">
            <v>IP_192.168.25.208</v>
          </cell>
        </row>
        <row r="942">
          <cell r="F942">
            <v>39507</v>
          </cell>
          <cell r="M942">
            <v>7</v>
          </cell>
          <cell r="O942" t="str">
            <v>IP_192.168.25.208</v>
          </cell>
        </row>
        <row r="943">
          <cell r="F943">
            <v>39507</v>
          </cell>
          <cell r="M943">
            <v>1</v>
          </cell>
          <cell r="O943" t="str">
            <v>IP_192.168.25.213</v>
          </cell>
        </row>
        <row r="944">
          <cell r="F944">
            <v>39507</v>
          </cell>
          <cell r="M944">
            <v>1</v>
          </cell>
          <cell r="O944" t="str">
            <v>IP_192.168.25.207</v>
          </cell>
        </row>
        <row r="945">
          <cell r="F945">
            <v>39507</v>
          </cell>
          <cell r="M945">
            <v>1</v>
          </cell>
          <cell r="O945" t="str">
            <v>IP_192.168.25.207</v>
          </cell>
        </row>
        <row r="946">
          <cell r="F946">
            <v>39507</v>
          </cell>
          <cell r="M946">
            <v>1</v>
          </cell>
          <cell r="O946" t="str">
            <v>IP_192.168.25.207</v>
          </cell>
        </row>
        <row r="947">
          <cell r="F947">
            <v>39507</v>
          </cell>
          <cell r="M947">
            <v>1</v>
          </cell>
          <cell r="O947" t="str">
            <v>IP_192.168.25.207</v>
          </cell>
        </row>
        <row r="948">
          <cell r="F948">
            <v>39507</v>
          </cell>
          <cell r="M948">
            <v>1</v>
          </cell>
          <cell r="O948" t="str">
            <v>IP_192.168.25.207</v>
          </cell>
        </row>
        <row r="949">
          <cell r="F949">
            <v>39507</v>
          </cell>
          <cell r="M949">
            <v>1</v>
          </cell>
          <cell r="O949" t="str">
            <v>IP_192.168.25.207</v>
          </cell>
        </row>
        <row r="950">
          <cell r="F950">
            <v>39507</v>
          </cell>
          <cell r="M950">
            <v>1</v>
          </cell>
          <cell r="O950" t="str">
            <v>IP_192.168.25.207</v>
          </cell>
        </row>
        <row r="951">
          <cell r="F951">
            <v>39538</v>
          </cell>
          <cell r="M951">
            <v>1</v>
          </cell>
          <cell r="O951" t="str">
            <v>IP_192.168.25.208</v>
          </cell>
        </row>
        <row r="952">
          <cell r="F952">
            <v>39538</v>
          </cell>
          <cell r="M952">
            <v>1</v>
          </cell>
          <cell r="O952" t="str">
            <v>IP_192.168.25.207</v>
          </cell>
        </row>
        <row r="953">
          <cell r="F953">
            <v>39538</v>
          </cell>
          <cell r="M953">
            <v>1</v>
          </cell>
          <cell r="O953" t="str">
            <v>IP_192.168.25.207</v>
          </cell>
        </row>
        <row r="954">
          <cell r="F954">
            <v>39538</v>
          </cell>
          <cell r="M954">
            <v>1</v>
          </cell>
          <cell r="O954" t="str">
            <v>IP_192.168.25.207</v>
          </cell>
        </row>
        <row r="955">
          <cell r="F955">
            <v>39538</v>
          </cell>
          <cell r="M955">
            <v>1</v>
          </cell>
          <cell r="O955" t="str">
            <v>IP_192.168.25.207</v>
          </cell>
        </row>
        <row r="956">
          <cell r="F956">
            <v>39538</v>
          </cell>
          <cell r="M956">
            <v>1</v>
          </cell>
          <cell r="O956" t="str">
            <v>IP_192.168.25.207</v>
          </cell>
        </row>
        <row r="957">
          <cell r="F957">
            <v>39538</v>
          </cell>
          <cell r="M957">
            <v>1</v>
          </cell>
          <cell r="O957" t="str">
            <v>IP_192.168.25.207</v>
          </cell>
        </row>
        <row r="958">
          <cell r="F958">
            <v>39538</v>
          </cell>
          <cell r="M958">
            <v>1</v>
          </cell>
          <cell r="O958" t="str">
            <v>IP_192.168.25.207</v>
          </cell>
        </row>
        <row r="959">
          <cell r="F959">
            <v>39538</v>
          </cell>
          <cell r="M959">
            <v>1</v>
          </cell>
          <cell r="O959" t="str">
            <v>IP_192.168.25.207</v>
          </cell>
        </row>
        <row r="960">
          <cell r="F960">
            <v>39538</v>
          </cell>
          <cell r="M960">
            <v>1</v>
          </cell>
          <cell r="O960" t="str">
            <v>IP_192.168.25.207</v>
          </cell>
        </row>
        <row r="961">
          <cell r="F961">
            <v>39538</v>
          </cell>
          <cell r="M961">
            <v>1</v>
          </cell>
          <cell r="O961" t="str">
            <v>IP_192.168.25.207</v>
          </cell>
        </row>
        <row r="962">
          <cell r="F962">
            <v>39538</v>
          </cell>
          <cell r="M962">
            <v>1</v>
          </cell>
          <cell r="O962" t="str">
            <v>IP_192.168.25.207</v>
          </cell>
        </row>
        <row r="963">
          <cell r="F963">
            <v>39538</v>
          </cell>
          <cell r="M963">
            <v>1</v>
          </cell>
          <cell r="O963" t="str">
            <v>IP_192.168.25.213</v>
          </cell>
        </row>
        <row r="964">
          <cell r="F964">
            <v>39538</v>
          </cell>
          <cell r="M964">
            <v>4</v>
          </cell>
          <cell r="O964" t="str">
            <v>IP_192.168.25.207</v>
          </cell>
        </row>
        <row r="965">
          <cell r="F965">
            <v>39538</v>
          </cell>
          <cell r="M965">
            <v>21</v>
          </cell>
          <cell r="O965" t="str">
            <v>IP_192.168.25.208</v>
          </cell>
        </row>
        <row r="966">
          <cell r="F966">
            <v>39538</v>
          </cell>
          <cell r="M966">
            <v>1</v>
          </cell>
          <cell r="O966" t="str">
            <v>IP_192.168.25.207</v>
          </cell>
        </row>
        <row r="967">
          <cell r="F967">
            <v>39538</v>
          </cell>
          <cell r="M967">
            <v>2</v>
          </cell>
          <cell r="O967" t="str">
            <v>IP_192.168.25.213</v>
          </cell>
        </row>
        <row r="968">
          <cell r="F968">
            <v>39538</v>
          </cell>
          <cell r="M968">
            <v>3</v>
          </cell>
          <cell r="O968" t="str">
            <v>IP_192.168.25.207</v>
          </cell>
        </row>
        <row r="969">
          <cell r="F969">
            <v>39538</v>
          </cell>
          <cell r="M969">
            <v>2</v>
          </cell>
          <cell r="O969" t="str">
            <v>IP_192.168.25.207</v>
          </cell>
        </row>
        <row r="970">
          <cell r="F970">
            <v>39538</v>
          </cell>
          <cell r="M970">
            <v>1</v>
          </cell>
          <cell r="O970" t="str">
            <v>IP_192.168.25.207</v>
          </cell>
        </row>
        <row r="971">
          <cell r="F971">
            <v>39538</v>
          </cell>
          <cell r="M971">
            <v>1</v>
          </cell>
          <cell r="O971" t="str">
            <v>IP_192.168.25.207</v>
          </cell>
        </row>
        <row r="972">
          <cell r="F972">
            <v>39538</v>
          </cell>
          <cell r="M972">
            <v>8</v>
          </cell>
          <cell r="O972" t="str">
            <v>IP_192.168.25.207</v>
          </cell>
        </row>
        <row r="973">
          <cell r="F973">
            <v>39538</v>
          </cell>
          <cell r="M973">
            <v>1</v>
          </cell>
          <cell r="O973" t="str">
            <v>IP_192.168.25.207</v>
          </cell>
        </row>
        <row r="974">
          <cell r="F974">
            <v>39538</v>
          </cell>
          <cell r="M974">
            <v>1</v>
          </cell>
          <cell r="O974" t="str">
            <v>IP_192.168.25.207</v>
          </cell>
        </row>
        <row r="975">
          <cell r="F975">
            <v>39538</v>
          </cell>
          <cell r="M975">
            <v>2</v>
          </cell>
          <cell r="O975" t="str">
            <v>IP_192.168.25.213</v>
          </cell>
        </row>
        <row r="976">
          <cell r="F976">
            <v>39538</v>
          </cell>
          <cell r="M976">
            <v>6</v>
          </cell>
          <cell r="O976" t="str">
            <v>IP_192.168.25.213</v>
          </cell>
        </row>
        <row r="977">
          <cell r="F977">
            <v>39538</v>
          </cell>
          <cell r="M977">
            <v>1</v>
          </cell>
          <cell r="O977" t="str">
            <v>IP_192.168.25.207</v>
          </cell>
        </row>
        <row r="978">
          <cell r="F978">
            <v>39538</v>
          </cell>
          <cell r="M978">
            <v>1</v>
          </cell>
          <cell r="O978" t="str">
            <v>IP_192.168.25.207</v>
          </cell>
        </row>
        <row r="979">
          <cell r="F979">
            <v>39568</v>
          </cell>
          <cell r="M979">
            <v>7</v>
          </cell>
          <cell r="O979" t="str">
            <v>IP_192.168.25.208</v>
          </cell>
        </row>
        <row r="980">
          <cell r="F980">
            <v>39568</v>
          </cell>
          <cell r="M980">
            <v>1</v>
          </cell>
          <cell r="O980" t="str">
            <v>IP_192.168.25.213</v>
          </cell>
        </row>
        <row r="981">
          <cell r="F981">
            <v>39568</v>
          </cell>
          <cell r="M981">
            <v>1</v>
          </cell>
          <cell r="O981" t="str">
            <v>IP_192.168.25.213</v>
          </cell>
        </row>
        <row r="982">
          <cell r="F982">
            <v>39568</v>
          </cell>
          <cell r="M982">
            <v>1</v>
          </cell>
          <cell r="O982" t="str">
            <v>IP_192.168.25.207</v>
          </cell>
        </row>
        <row r="983">
          <cell r="F983">
            <v>39568</v>
          </cell>
          <cell r="M983">
            <v>2</v>
          </cell>
          <cell r="O983" t="str">
            <v>IP_192.168.25.207</v>
          </cell>
        </row>
        <row r="984">
          <cell r="F984">
            <v>39568</v>
          </cell>
          <cell r="M984">
            <v>1</v>
          </cell>
          <cell r="O984" t="str">
            <v>IP_192.168.25.207</v>
          </cell>
        </row>
        <row r="985">
          <cell r="F985">
            <v>39568</v>
          </cell>
          <cell r="M985">
            <v>1</v>
          </cell>
          <cell r="O985" t="str">
            <v>IP_192.168.25.213</v>
          </cell>
        </row>
        <row r="986">
          <cell r="F986">
            <v>39568</v>
          </cell>
          <cell r="M986">
            <v>1</v>
          </cell>
          <cell r="O986" t="str">
            <v>IP_192.168.25.207</v>
          </cell>
        </row>
        <row r="987">
          <cell r="F987">
            <v>39568</v>
          </cell>
          <cell r="M987">
            <v>1</v>
          </cell>
          <cell r="O987" t="str">
            <v>IP_192.168.25.207</v>
          </cell>
        </row>
        <row r="988">
          <cell r="F988">
            <v>39568</v>
          </cell>
          <cell r="M988">
            <v>2</v>
          </cell>
          <cell r="O988" t="str">
            <v>IP_192.168.25.207</v>
          </cell>
        </row>
        <row r="989">
          <cell r="F989">
            <v>39568</v>
          </cell>
          <cell r="M989">
            <v>1</v>
          </cell>
          <cell r="O989" t="str">
            <v>IP_192.168.25.207</v>
          </cell>
        </row>
        <row r="990">
          <cell r="F990">
            <v>39568</v>
          </cell>
          <cell r="M990">
            <v>1</v>
          </cell>
          <cell r="O990" t="str">
            <v>IP_192.168.25.207</v>
          </cell>
        </row>
        <row r="991">
          <cell r="F991">
            <v>39568</v>
          </cell>
          <cell r="M991">
            <v>1</v>
          </cell>
          <cell r="O991" t="str">
            <v>IP_192.168.25.207</v>
          </cell>
        </row>
        <row r="992">
          <cell r="F992">
            <v>39568</v>
          </cell>
          <cell r="M992">
            <v>1</v>
          </cell>
          <cell r="O992" t="str">
            <v>IP_192.168.25.213</v>
          </cell>
        </row>
        <row r="993">
          <cell r="F993">
            <v>39568</v>
          </cell>
          <cell r="M993">
            <v>1</v>
          </cell>
          <cell r="O993" t="str">
            <v>IP_192.168.25.208</v>
          </cell>
        </row>
        <row r="994">
          <cell r="F994">
            <v>39568</v>
          </cell>
          <cell r="M994">
            <v>1</v>
          </cell>
          <cell r="O994" t="str">
            <v>IP_192.168.25.208</v>
          </cell>
        </row>
        <row r="995">
          <cell r="F995">
            <v>39568</v>
          </cell>
          <cell r="M995">
            <v>1</v>
          </cell>
          <cell r="O995" t="str">
            <v>IP_192.168.25.208</v>
          </cell>
        </row>
        <row r="996">
          <cell r="F996">
            <v>39568</v>
          </cell>
          <cell r="M996">
            <v>1</v>
          </cell>
          <cell r="O996" t="str">
            <v>IP_192.168.25.207</v>
          </cell>
        </row>
        <row r="997">
          <cell r="F997">
            <v>39568</v>
          </cell>
          <cell r="M997">
            <v>2</v>
          </cell>
          <cell r="O997" t="str">
            <v>IP_192.168.25.207</v>
          </cell>
        </row>
        <row r="998">
          <cell r="F998">
            <v>39568</v>
          </cell>
          <cell r="M998">
            <v>1</v>
          </cell>
          <cell r="O998" t="str">
            <v>IP_192.168.25.207</v>
          </cell>
        </row>
        <row r="999">
          <cell r="F999">
            <v>39568</v>
          </cell>
          <cell r="M999">
            <v>1</v>
          </cell>
          <cell r="O999" t="str">
            <v>IP_192.168.25.207</v>
          </cell>
        </row>
        <row r="1000">
          <cell r="F1000">
            <v>39568</v>
          </cell>
          <cell r="M1000">
            <v>1</v>
          </cell>
          <cell r="O1000" t="str">
            <v>IP_192.168.25.207</v>
          </cell>
        </row>
        <row r="1001">
          <cell r="F1001">
            <v>39568</v>
          </cell>
          <cell r="M1001">
            <v>1</v>
          </cell>
          <cell r="O1001" t="str">
            <v>IP_192.168.25.207</v>
          </cell>
        </row>
        <row r="1002">
          <cell r="F1002">
            <v>39568</v>
          </cell>
          <cell r="M1002">
            <v>2</v>
          </cell>
          <cell r="O1002" t="str">
            <v>IP_192.168.25.213</v>
          </cell>
        </row>
        <row r="1003">
          <cell r="F1003">
            <v>39478</v>
          </cell>
          <cell r="M1003">
            <v>1</v>
          </cell>
          <cell r="O1003" t="str">
            <v>IP_192.168.25.213</v>
          </cell>
        </row>
        <row r="1004">
          <cell r="F1004">
            <v>39478</v>
          </cell>
          <cell r="M1004">
            <v>1</v>
          </cell>
          <cell r="O1004" t="str">
            <v>IP_192.168.25.208</v>
          </cell>
        </row>
        <row r="1005">
          <cell r="F1005">
            <v>39478</v>
          </cell>
          <cell r="M1005">
            <v>2</v>
          </cell>
          <cell r="O1005" t="str">
            <v>IP_192.168.25.207</v>
          </cell>
        </row>
        <row r="1006">
          <cell r="F1006">
            <v>39478</v>
          </cell>
          <cell r="M1006">
            <v>3</v>
          </cell>
          <cell r="O1006" t="str">
            <v>IP_192.168.25.207</v>
          </cell>
        </row>
        <row r="1007">
          <cell r="F1007">
            <v>39478</v>
          </cell>
          <cell r="M1007">
            <v>1</v>
          </cell>
          <cell r="O1007" t="str">
            <v>IP_192.168.25.213</v>
          </cell>
        </row>
        <row r="1008">
          <cell r="F1008">
            <v>39478</v>
          </cell>
          <cell r="M1008">
            <v>1</v>
          </cell>
          <cell r="O1008" t="str">
            <v>IP_192.168.25.213</v>
          </cell>
        </row>
        <row r="1009">
          <cell r="F1009">
            <v>39478</v>
          </cell>
          <cell r="M1009">
            <v>1</v>
          </cell>
          <cell r="O1009" t="str">
            <v>IP_192.168.25.213</v>
          </cell>
        </row>
        <row r="1010">
          <cell r="F1010">
            <v>39478</v>
          </cell>
          <cell r="M1010">
            <v>6</v>
          </cell>
          <cell r="O1010" t="str">
            <v>IP_192.168.25.213</v>
          </cell>
        </row>
        <row r="1011">
          <cell r="F1011">
            <v>39478</v>
          </cell>
          <cell r="M1011">
            <v>1</v>
          </cell>
          <cell r="O1011" t="str">
            <v>IP_192.168.25.213</v>
          </cell>
        </row>
        <row r="1012">
          <cell r="F1012">
            <v>39478</v>
          </cell>
          <cell r="M1012">
            <v>1</v>
          </cell>
          <cell r="O1012" t="str">
            <v>IP_192.168.25.213</v>
          </cell>
        </row>
        <row r="1013">
          <cell r="F1013">
            <v>39478</v>
          </cell>
          <cell r="M1013">
            <v>1</v>
          </cell>
          <cell r="O1013" t="str">
            <v>IP_192.168.25.213</v>
          </cell>
        </row>
        <row r="1014">
          <cell r="F1014">
            <v>39478</v>
          </cell>
          <cell r="M1014">
            <v>1</v>
          </cell>
          <cell r="O1014" t="str">
            <v>IP_192.168.25.213</v>
          </cell>
        </row>
        <row r="1015">
          <cell r="F1015">
            <v>39478</v>
          </cell>
          <cell r="M1015">
            <v>1</v>
          </cell>
          <cell r="O1015" t="str">
            <v>IP_192.168.25.207</v>
          </cell>
        </row>
        <row r="1016">
          <cell r="F1016">
            <v>39478</v>
          </cell>
          <cell r="M1016">
            <v>1</v>
          </cell>
          <cell r="O1016" t="str">
            <v>IP_192.168.25.213</v>
          </cell>
        </row>
        <row r="1017">
          <cell r="F1017">
            <v>39478</v>
          </cell>
          <cell r="M1017">
            <v>1</v>
          </cell>
          <cell r="O1017" t="str">
            <v>IP_192.168.25.213</v>
          </cell>
        </row>
        <row r="1018">
          <cell r="F1018">
            <v>39478</v>
          </cell>
          <cell r="M1018">
            <v>1</v>
          </cell>
          <cell r="O1018" t="str">
            <v>IP_192.168.25.213</v>
          </cell>
        </row>
        <row r="1019">
          <cell r="F1019">
            <v>39478</v>
          </cell>
          <cell r="M1019">
            <v>1</v>
          </cell>
          <cell r="O1019" t="str">
            <v>IP_192.168.25.213</v>
          </cell>
        </row>
        <row r="1020">
          <cell r="F1020">
            <v>39478</v>
          </cell>
          <cell r="M1020">
            <v>1</v>
          </cell>
          <cell r="O1020" t="str">
            <v>IP_192.168.25.213</v>
          </cell>
        </row>
        <row r="1021">
          <cell r="F1021">
            <v>39478</v>
          </cell>
          <cell r="M1021">
            <v>1</v>
          </cell>
          <cell r="O1021" t="str">
            <v>IP_192.168.25.213</v>
          </cell>
        </row>
        <row r="1022">
          <cell r="F1022">
            <v>39478</v>
          </cell>
          <cell r="M1022">
            <v>1</v>
          </cell>
          <cell r="O1022" t="str">
            <v>IP_192.168.25.213</v>
          </cell>
        </row>
        <row r="1023">
          <cell r="F1023">
            <v>39478</v>
          </cell>
          <cell r="M1023">
            <v>3</v>
          </cell>
          <cell r="O1023" t="str">
            <v>IP_192.168.25.207</v>
          </cell>
        </row>
        <row r="1024">
          <cell r="F1024">
            <v>39478</v>
          </cell>
          <cell r="M1024">
            <v>3</v>
          </cell>
          <cell r="O1024" t="str">
            <v>IP_192.168.25.207</v>
          </cell>
        </row>
        <row r="1025">
          <cell r="F1025">
            <v>39478</v>
          </cell>
          <cell r="M1025">
            <v>1</v>
          </cell>
          <cell r="O1025" t="str">
            <v>IP_192.168.25.213</v>
          </cell>
        </row>
        <row r="1026">
          <cell r="F1026">
            <v>39478</v>
          </cell>
          <cell r="M1026">
            <v>1</v>
          </cell>
          <cell r="O1026" t="str">
            <v>IP_192.168.25.213</v>
          </cell>
        </row>
        <row r="1027">
          <cell r="F1027">
            <v>39478</v>
          </cell>
          <cell r="M1027">
            <v>1</v>
          </cell>
          <cell r="O1027" t="str">
            <v>IP_192.168.25.213</v>
          </cell>
        </row>
        <row r="1028">
          <cell r="F1028">
            <v>39478</v>
          </cell>
          <cell r="M1028">
            <v>1</v>
          </cell>
          <cell r="O1028" t="str">
            <v>IP_192.168.25.213</v>
          </cell>
        </row>
        <row r="1029">
          <cell r="F1029">
            <v>39478</v>
          </cell>
          <cell r="M1029">
            <v>1</v>
          </cell>
          <cell r="O1029" t="str">
            <v>IP_192.168.25.213</v>
          </cell>
        </row>
        <row r="1030">
          <cell r="F1030">
            <v>39478</v>
          </cell>
          <cell r="M1030">
            <v>1</v>
          </cell>
          <cell r="O1030" t="str">
            <v>IP_192.168.25.213</v>
          </cell>
        </row>
        <row r="1031">
          <cell r="F1031">
            <v>39478</v>
          </cell>
          <cell r="M1031">
            <v>1</v>
          </cell>
          <cell r="O1031" t="str">
            <v>IP_192.168.25.213</v>
          </cell>
        </row>
        <row r="1032">
          <cell r="F1032">
            <v>39478</v>
          </cell>
          <cell r="M1032">
            <v>1</v>
          </cell>
          <cell r="O1032" t="str">
            <v>IP_192.168.25.213</v>
          </cell>
        </row>
        <row r="1033">
          <cell r="F1033">
            <v>39478</v>
          </cell>
          <cell r="M1033">
            <v>1</v>
          </cell>
          <cell r="O1033" t="str">
            <v>IP_192.168.25.213</v>
          </cell>
        </row>
        <row r="1034">
          <cell r="F1034">
            <v>39478</v>
          </cell>
          <cell r="M1034">
            <v>1</v>
          </cell>
          <cell r="O1034" t="str">
            <v>IP_192.168.25.213</v>
          </cell>
        </row>
        <row r="1035">
          <cell r="F1035">
            <v>39478</v>
          </cell>
          <cell r="M1035">
            <v>1</v>
          </cell>
          <cell r="O1035" t="str">
            <v>IP_192.168.25.213</v>
          </cell>
        </row>
        <row r="1036">
          <cell r="F1036">
            <v>39478</v>
          </cell>
          <cell r="M1036">
            <v>1</v>
          </cell>
          <cell r="O1036" t="str">
            <v>IP_192.168.25.213</v>
          </cell>
        </row>
        <row r="1037">
          <cell r="F1037">
            <v>39478</v>
          </cell>
          <cell r="M1037">
            <v>1</v>
          </cell>
          <cell r="O1037" t="str">
            <v>IP_192.168.25.213</v>
          </cell>
        </row>
        <row r="1038">
          <cell r="F1038">
            <v>39478</v>
          </cell>
          <cell r="M1038">
            <v>1</v>
          </cell>
          <cell r="O1038" t="str">
            <v>IP_192.168.25.208</v>
          </cell>
        </row>
        <row r="1039">
          <cell r="F1039">
            <v>39478</v>
          </cell>
          <cell r="M1039">
            <v>1</v>
          </cell>
          <cell r="O1039" t="str">
            <v>IP_192.168.25.208</v>
          </cell>
        </row>
        <row r="1040">
          <cell r="F1040">
            <v>39478</v>
          </cell>
          <cell r="M1040">
            <v>2</v>
          </cell>
          <cell r="O1040" t="str">
            <v>IP_192.168.25.208</v>
          </cell>
        </row>
        <row r="1041">
          <cell r="F1041">
            <v>39478</v>
          </cell>
          <cell r="M1041">
            <v>1</v>
          </cell>
          <cell r="O1041" t="str">
            <v>IP_192.168.25.213</v>
          </cell>
        </row>
        <row r="1042">
          <cell r="F1042">
            <v>39478</v>
          </cell>
          <cell r="M1042">
            <v>1</v>
          </cell>
          <cell r="O1042" t="str">
            <v>IP_192.168.25.213</v>
          </cell>
        </row>
        <row r="1043">
          <cell r="F1043">
            <v>39478</v>
          </cell>
          <cell r="M1043">
            <v>2</v>
          </cell>
          <cell r="O1043" t="str">
            <v>IP_192.168.25.207</v>
          </cell>
        </row>
        <row r="1044">
          <cell r="F1044">
            <v>39478</v>
          </cell>
          <cell r="M1044">
            <v>2</v>
          </cell>
          <cell r="O1044" t="str">
            <v>IP_192.168.25.207</v>
          </cell>
        </row>
        <row r="1045">
          <cell r="F1045">
            <v>39478</v>
          </cell>
          <cell r="M1045">
            <v>53</v>
          </cell>
          <cell r="O1045" t="str">
            <v>IP_192.168.25.207</v>
          </cell>
        </row>
        <row r="1046">
          <cell r="F1046">
            <v>39478</v>
          </cell>
          <cell r="M1046">
            <v>1</v>
          </cell>
          <cell r="O1046" t="str">
            <v>IP_192.168.25.213</v>
          </cell>
        </row>
        <row r="1047">
          <cell r="F1047">
            <v>39478</v>
          </cell>
          <cell r="M1047">
            <v>6</v>
          </cell>
          <cell r="O1047" t="str">
            <v>IP_192.168.25.213</v>
          </cell>
        </row>
        <row r="1048">
          <cell r="F1048">
            <v>39478</v>
          </cell>
          <cell r="M1048">
            <v>1</v>
          </cell>
          <cell r="O1048" t="str">
            <v>IP_192.168.25.213</v>
          </cell>
        </row>
        <row r="1049">
          <cell r="F1049">
            <v>39478</v>
          </cell>
          <cell r="M1049">
            <v>1</v>
          </cell>
          <cell r="O1049" t="str">
            <v>IP_192.168.25.213</v>
          </cell>
        </row>
        <row r="1050">
          <cell r="F1050">
            <v>39478</v>
          </cell>
          <cell r="M1050">
            <v>1</v>
          </cell>
          <cell r="O1050" t="str">
            <v>IP_192.168.25.207</v>
          </cell>
        </row>
        <row r="1051">
          <cell r="F1051">
            <v>39478</v>
          </cell>
          <cell r="M1051">
            <v>1</v>
          </cell>
          <cell r="O1051" t="str">
            <v>IP_192.168.25.207</v>
          </cell>
        </row>
        <row r="1052">
          <cell r="F1052">
            <v>39478</v>
          </cell>
          <cell r="M1052">
            <v>1</v>
          </cell>
          <cell r="O1052" t="str">
            <v>IP_192.168.25.207</v>
          </cell>
        </row>
        <row r="1053">
          <cell r="F1053">
            <v>39478</v>
          </cell>
          <cell r="M1053">
            <v>1</v>
          </cell>
          <cell r="O1053" t="str">
            <v>IP_192.168.25.207</v>
          </cell>
        </row>
        <row r="1054">
          <cell r="F1054">
            <v>39478</v>
          </cell>
          <cell r="M1054">
            <v>1</v>
          </cell>
          <cell r="O1054" t="str">
            <v>IP_192.168.25.207</v>
          </cell>
        </row>
        <row r="1055">
          <cell r="F1055">
            <v>39478</v>
          </cell>
          <cell r="M1055">
            <v>1</v>
          </cell>
          <cell r="O1055" t="str">
            <v>IP_192.168.25.207</v>
          </cell>
        </row>
        <row r="1056">
          <cell r="F1056">
            <v>39478</v>
          </cell>
          <cell r="M1056">
            <v>1</v>
          </cell>
          <cell r="O1056" t="str">
            <v>IP_192.168.25.213</v>
          </cell>
        </row>
        <row r="1057">
          <cell r="F1057">
            <v>39478</v>
          </cell>
          <cell r="M1057">
            <v>1</v>
          </cell>
          <cell r="O1057" t="str">
            <v>IP_192.168.25.207</v>
          </cell>
        </row>
        <row r="1058">
          <cell r="F1058">
            <v>39478</v>
          </cell>
          <cell r="M1058">
            <v>2</v>
          </cell>
          <cell r="O1058" t="str">
            <v>IP_192.168.25.207</v>
          </cell>
        </row>
        <row r="1059">
          <cell r="F1059">
            <v>39478</v>
          </cell>
          <cell r="M1059">
            <v>226</v>
          </cell>
          <cell r="O1059" t="str">
            <v>IP_192.168.25.207</v>
          </cell>
        </row>
        <row r="1060">
          <cell r="F1060">
            <v>39478</v>
          </cell>
          <cell r="M1060">
            <v>2</v>
          </cell>
          <cell r="O1060" t="str">
            <v>IP_192.168.25.208</v>
          </cell>
        </row>
        <row r="1061">
          <cell r="F1061">
            <v>39478</v>
          </cell>
          <cell r="M1061">
            <v>1</v>
          </cell>
          <cell r="O1061" t="str">
            <v>IP_192.168.25.208</v>
          </cell>
        </row>
        <row r="1062">
          <cell r="F1062">
            <v>39478</v>
          </cell>
          <cell r="M1062">
            <v>2</v>
          </cell>
          <cell r="O1062" t="str">
            <v>IP_192.168.25.207</v>
          </cell>
        </row>
        <row r="1063">
          <cell r="F1063">
            <v>39478</v>
          </cell>
          <cell r="M1063">
            <v>1</v>
          </cell>
          <cell r="O1063" t="str">
            <v>IP_192.168.25.208</v>
          </cell>
        </row>
        <row r="1064">
          <cell r="F1064">
            <v>39478</v>
          </cell>
          <cell r="M1064">
            <v>1</v>
          </cell>
          <cell r="O1064" t="str">
            <v>IP_192.168.25.207</v>
          </cell>
        </row>
        <row r="1065">
          <cell r="F1065">
            <v>39478</v>
          </cell>
          <cell r="M1065">
            <v>1</v>
          </cell>
          <cell r="O1065" t="str">
            <v>IP_192.168.25.207</v>
          </cell>
        </row>
        <row r="1066">
          <cell r="F1066">
            <v>39478</v>
          </cell>
          <cell r="M1066">
            <v>3</v>
          </cell>
          <cell r="O1066" t="str">
            <v>IP_192.168.25.207</v>
          </cell>
        </row>
        <row r="1067">
          <cell r="F1067">
            <v>39478</v>
          </cell>
          <cell r="M1067">
            <v>1</v>
          </cell>
          <cell r="O1067" t="str">
            <v>IP_192.168.25.208</v>
          </cell>
        </row>
        <row r="1068">
          <cell r="F1068">
            <v>39478</v>
          </cell>
          <cell r="M1068">
            <v>1</v>
          </cell>
          <cell r="O1068" t="str">
            <v>IP_192.168.25.213</v>
          </cell>
        </row>
        <row r="1069">
          <cell r="F1069">
            <v>39478</v>
          </cell>
          <cell r="M1069">
            <v>1</v>
          </cell>
          <cell r="O1069" t="str">
            <v>IP_192.168.25.213</v>
          </cell>
        </row>
        <row r="1070">
          <cell r="F1070">
            <v>39478</v>
          </cell>
          <cell r="M1070">
            <v>1</v>
          </cell>
          <cell r="O1070" t="str">
            <v>IP_192.168.25.207</v>
          </cell>
        </row>
        <row r="1071">
          <cell r="F1071">
            <v>39478</v>
          </cell>
          <cell r="M1071">
            <v>1</v>
          </cell>
          <cell r="O1071" t="str">
            <v>IP_192.168.25.207</v>
          </cell>
        </row>
        <row r="1072">
          <cell r="F1072">
            <v>39507</v>
          </cell>
          <cell r="M1072">
            <v>1</v>
          </cell>
          <cell r="O1072" t="str">
            <v>IP_192.168.25.213</v>
          </cell>
        </row>
        <row r="1073">
          <cell r="F1073">
            <v>39507</v>
          </cell>
          <cell r="M1073">
            <v>6</v>
          </cell>
          <cell r="O1073" t="str">
            <v>IP_192.168.25.213</v>
          </cell>
        </row>
        <row r="1074">
          <cell r="F1074">
            <v>39507</v>
          </cell>
          <cell r="M1074">
            <v>2</v>
          </cell>
          <cell r="O1074" t="str">
            <v>IP_192.168.25.207</v>
          </cell>
        </row>
        <row r="1075">
          <cell r="F1075">
            <v>39507</v>
          </cell>
          <cell r="M1075">
            <v>2</v>
          </cell>
          <cell r="O1075" t="str">
            <v>IP_192.168.25.207</v>
          </cell>
        </row>
        <row r="1076">
          <cell r="F1076">
            <v>39507</v>
          </cell>
          <cell r="M1076">
            <v>1</v>
          </cell>
          <cell r="O1076" t="str">
            <v>IP_192.168.25.213</v>
          </cell>
        </row>
        <row r="1077">
          <cell r="F1077">
            <v>39507</v>
          </cell>
          <cell r="M1077">
            <v>2</v>
          </cell>
          <cell r="O1077" t="str">
            <v>IP_192.168.25.213</v>
          </cell>
        </row>
        <row r="1078">
          <cell r="F1078">
            <v>39507</v>
          </cell>
          <cell r="M1078">
            <v>2</v>
          </cell>
          <cell r="O1078" t="str">
            <v>IP_192.168.25.213</v>
          </cell>
        </row>
        <row r="1079">
          <cell r="F1079">
            <v>39507</v>
          </cell>
          <cell r="M1079">
            <v>1</v>
          </cell>
          <cell r="O1079" t="str">
            <v>IP_192.168.25.213</v>
          </cell>
        </row>
        <row r="1080">
          <cell r="F1080">
            <v>39507</v>
          </cell>
          <cell r="M1080">
            <v>1</v>
          </cell>
          <cell r="O1080" t="str">
            <v>IP_192.168.25.213</v>
          </cell>
        </row>
        <row r="1081">
          <cell r="F1081">
            <v>39507</v>
          </cell>
          <cell r="M1081">
            <v>2</v>
          </cell>
          <cell r="O1081" t="str">
            <v>IP_192.168.25.213</v>
          </cell>
        </row>
        <row r="1082">
          <cell r="F1082">
            <v>39507</v>
          </cell>
          <cell r="M1082">
            <v>2</v>
          </cell>
          <cell r="O1082" t="str">
            <v>IP_192.168.25.213</v>
          </cell>
        </row>
        <row r="1083">
          <cell r="F1083">
            <v>39507</v>
          </cell>
          <cell r="M1083">
            <v>2</v>
          </cell>
          <cell r="O1083" t="str">
            <v>IP_192.168.25.207</v>
          </cell>
        </row>
        <row r="1084">
          <cell r="F1084">
            <v>39507</v>
          </cell>
          <cell r="M1084">
            <v>1</v>
          </cell>
          <cell r="O1084" t="str">
            <v>IP_192.168.25.213</v>
          </cell>
        </row>
        <row r="1085">
          <cell r="F1085">
            <v>39507</v>
          </cell>
          <cell r="M1085">
            <v>1</v>
          </cell>
          <cell r="O1085" t="str">
            <v>IP_192.168.25.213</v>
          </cell>
        </row>
        <row r="1086">
          <cell r="F1086">
            <v>39507</v>
          </cell>
          <cell r="M1086">
            <v>2</v>
          </cell>
          <cell r="O1086" t="str">
            <v>IP_192.168.25.213</v>
          </cell>
        </row>
        <row r="1087">
          <cell r="F1087">
            <v>39507</v>
          </cell>
          <cell r="M1087">
            <v>3</v>
          </cell>
          <cell r="O1087" t="str">
            <v>IP_192.168.25.213</v>
          </cell>
        </row>
        <row r="1088">
          <cell r="F1088">
            <v>39507</v>
          </cell>
          <cell r="M1088">
            <v>3</v>
          </cell>
          <cell r="O1088" t="str">
            <v>IP_192.168.25.213</v>
          </cell>
        </row>
        <row r="1089">
          <cell r="F1089">
            <v>39507</v>
          </cell>
          <cell r="M1089">
            <v>2</v>
          </cell>
          <cell r="O1089" t="str">
            <v>IP_192.168.25.213</v>
          </cell>
        </row>
        <row r="1090">
          <cell r="F1090">
            <v>39507</v>
          </cell>
          <cell r="M1090">
            <v>1</v>
          </cell>
          <cell r="O1090" t="str">
            <v>IP_192.168.25.213</v>
          </cell>
        </row>
        <row r="1091">
          <cell r="F1091">
            <v>39507</v>
          </cell>
          <cell r="M1091">
            <v>1</v>
          </cell>
          <cell r="O1091" t="str">
            <v>IP_192.168.25.208</v>
          </cell>
        </row>
        <row r="1092">
          <cell r="F1092">
            <v>39507</v>
          </cell>
          <cell r="M1092">
            <v>1</v>
          </cell>
          <cell r="O1092" t="str">
            <v>IP_192.168.25.208</v>
          </cell>
        </row>
        <row r="1093">
          <cell r="F1093">
            <v>39507</v>
          </cell>
          <cell r="M1093">
            <v>2</v>
          </cell>
          <cell r="O1093" t="str">
            <v>IP_192.168.25.208</v>
          </cell>
        </row>
        <row r="1094">
          <cell r="F1094">
            <v>39507</v>
          </cell>
          <cell r="M1094">
            <v>1</v>
          </cell>
          <cell r="O1094" t="str">
            <v>IP_192.168.25.207</v>
          </cell>
        </row>
        <row r="1095">
          <cell r="F1095">
            <v>39507</v>
          </cell>
          <cell r="M1095">
            <v>1</v>
          </cell>
          <cell r="O1095" t="str">
            <v>IP_192.168.25.207</v>
          </cell>
        </row>
        <row r="1096">
          <cell r="F1096">
            <v>39507</v>
          </cell>
          <cell r="M1096">
            <v>1</v>
          </cell>
          <cell r="O1096" t="str">
            <v>IP_192.168.25.213</v>
          </cell>
        </row>
        <row r="1097">
          <cell r="F1097">
            <v>39507</v>
          </cell>
          <cell r="M1097">
            <v>1</v>
          </cell>
          <cell r="O1097" t="str">
            <v>IP_192.168.25.207</v>
          </cell>
        </row>
        <row r="1098">
          <cell r="F1098">
            <v>39507</v>
          </cell>
          <cell r="M1098">
            <v>1</v>
          </cell>
          <cell r="O1098" t="str">
            <v>IP_192.168.25.213</v>
          </cell>
        </row>
        <row r="1099">
          <cell r="F1099">
            <v>39507</v>
          </cell>
          <cell r="M1099">
            <v>2</v>
          </cell>
          <cell r="O1099" t="str">
            <v>IP_192.168.25.213</v>
          </cell>
        </row>
        <row r="1100">
          <cell r="F1100">
            <v>39507</v>
          </cell>
          <cell r="M1100">
            <v>7</v>
          </cell>
          <cell r="O1100" t="str">
            <v>IP_192.168.25.208</v>
          </cell>
        </row>
        <row r="1101">
          <cell r="F1101">
            <v>39507</v>
          </cell>
          <cell r="M1101">
            <v>30</v>
          </cell>
          <cell r="O1101" t="str">
            <v>IP_192.168.25.207</v>
          </cell>
        </row>
        <row r="1102">
          <cell r="F1102">
            <v>39507</v>
          </cell>
          <cell r="M1102">
            <v>2</v>
          </cell>
          <cell r="O1102" t="str">
            <v>IP_192.168.25.213</v>
          </cell>
        </row>
        <row r="1103">
          <cell r="F1103">
            <v>39507</v>
          </cell>
          <cell r="M1103">
            <v>2</v>
          </cell>
          <cell r="O1103" t="str">
            <v>IP_192.168.25.207</v>
          </cell>
        </row>
        <row r="1104">
          <cell r="F1104">
            <v>39507</v>
          </cell>
          <cell r="M1104">
            <v>1</v>
          </cell>
          <cell r="O1104" t="str">
            <v>IP_192.168.25.213</v>
          </cell>
        </row>
        <row r="1105">
          <cell r="F1105">
            <v>39507</v>
          </cell>
          <cell r="M1105">
            <v>2</v>
          </cell>
          <cell r="O1105" t="str">
            <v>IP_192.168.25.207</v>
          </cell>
        </row>
        <row r="1106">
          <cell r="F1106">
            <v>39507</v>
          </cell>
          <cell r="M1106">
            <v>1</v>
          </cell>
          <cell r="O1106" t="str">
            <v>IP_192.168.25.213</v>
          </cell>
        </row>
        <row r="1107">
          <cell r="F1107">
            <v>39507</v>
          </cell>
          <cell r="M1107">
            <v>1</v>
          </cell>
          <cell r="O1107" t="str">
            <v>IP_192.168.25.207</v>
          </cell>
        </row>
        <row r="1108">
          <cell r="F1108">
            <v>39507</v>
          </cell>
          <cell r="M1108">
            <v>2</v>
          </cell>
          <cell r="O1108" t="str">
            <v>IP_192.168.25.207</v>
          </cell>
        </row>
        <row r="1109">
          <cell r="F1109">
            <v>39507</v>
          </cell>
          <cell r="M1109">
            <v>1</v>
          </cell>
          <cell r="O1109" t="str">
            <v>IP_192.168.25.207</v>
          </cell>
        </row>
        <row r="1110">
          <cell r="F1110">
            <v>39538</v>
          </cell>
          <cell r="M1110">
            <v>1</v>
          </cell>
          <cell r="O1110" t="str">
            <v>IP_192.168.25.207</v>
          </cell>
        </row>
        <row r="1111">
          <cell r="F1111">
            <v>39538</v>
          </cell>
          <cell r="M1111">
            <v>1</v>
          </cell>
          <cell r="O1111" t="str">
            <v>IP_192.168.25.207</v>
          </cell>
        </row>
        <row r="1112">
          <cell r="F1112">
            <v>39538</v>
          </cell>
          <cell r="M1112">
            <v>1</v>
          </cell>
          <cell r="O1112" t="str">
            <v>IP_192.168.25.207</v>
          </cell>
        </row>
        <row r="1113">
          <cell r="F1113">
            <v>39538</v>
          </cell>
          <cell r="M1113">
            <v>1</v>
          </cell>
          <cell r="O1113" t="str">
            <v>IP_192.168.25.207</v>
          </cell>
        </row>
        <row r="1114">
          <cell r="F1114">
            <v>39538</v>
          </cell>
          <cell r="M1114">
            <v>2</v>
          </cell>
          <cell r="O1114" t="str">
            <v>IP_192.168.25.207</v>
          </cell>
        </row>
        <row r="1115">
          <cell r="F1115">
            <v>39538</v>
          </cell>
          <cell r="M1115">
            <v>1</v>
          </cell>
          <cell r="O1115" t="str">
            <v>IP_192.168.25.213</v>
          </cell>
        </row>
        <row r="1116">
          <cell r="F1116">
            <v>39538</v>
          </cell>
          <cell r="M1116">
            <v>6</v>
          </cell>
          <cell r="O1116" t="str">
            <v>IP_192.168.25.207</v>
          </cell>
        </row>
        <row r="1117">
          <cell r="F1117">
            <v>39538</v>
          </cell>
          <cell r="M1117">
            <v>6</v>
          </cell>
          <cell r="O1117" t="str">
            <v>IP_192.168.25.207</v>
          </cell>
        </row>
        <row r="1118">
          <cell r="F1118">
            <v>39538</v>
          </cell>
          <cell r="M1118">
            <v>6</v>
          </cell>
          <cell r="O1118" t="str">
            <v>IP_192.168.25.207</v>
          </cell>
        </row>
        <row r="1119">
          <cell r="F1119">
            <v>39538</v>
          </cell>
          <cell r="M1119">
            <v>6</v>
          </cell>
          <cell r="O1119" t="str">
            <v>IP_192.168.25.207</v>
          </cell>
        </row>
        <row r="1120">
          <cell r="F1120">
            <v>39538</v>
          </cell>
          <cell r="M1120">
            <v>6</v>
          </cell>
          <cell r="O1120" t="str">
            <v>IP_192.168.25.207</v>
          </cell>
        </row>
        <row r="1121">
          <cell r="F1121">
            <v>39538</v>
          </cell>
          <cell r="M1121">
            <v>6</v>
          </cell>
          <cell r="O1121" t="str">
            <v>IP_192.168.25.207</v>
          </cell>
        </row>
        <row r="1122">
          <cell r="F1122">
            <v>39538</v>
          </cell>
          <cell r="M1122">
            <v>6</v>
          </cell>
          <cell r="O1122" t="str">
            <v>IP_192.168.25.207</v>
          </cell>
        </row>
        <row r="1123">
          <cell r="F1123">
            <v>39538</v>
          </cell>
          <cell r="M1123">
            <v>6</v>
          </cell>
          <cell r="O1123" t="str">
            <v>IP_192.168.25.207</v>
          </cell>
        </row>
        <row r="1124">
          <cell r="F1124">
            <v>39538</v>
          </cell>
          <cell r="M1124">
            <v>6</v>
          </cell>
          <cell r="O1124" t="str">
            <v>IP_192.168.25.207</v>
          </cell>
        </row>
        <row r="1125">
          <cell r="F1125">
            <v>39538</v>
          </cell>
          <cell r="M1125">
            <v>6</v>
          </cell>
          <cell r="O1125" t="str">
            <v>IP_192.168.25.207</v>
          </cell>
        </row>
        <row r="1126">
          <cell r="F1126">
            <v>39538</v>
          </cell>
          <cell r="M1126">
            <v>6</v>
          </cell>
          <cell r="O1126" t="str">
            <v>IP_192.168.25.207</v>
          </cell>
        </row>
        <row r="1127">
          <cell r="F1127">
            <v>39538</v>
          </cell>
          <cell r="M1127">
            <v>6</v>
          </cell>
          <cell r="O1127" t="str">
            <v>IP_192.168.25.207</v>
          </cell>
        </row>
        <row r="1128">
          <cell r="F1128">
            <v>39538</v>
          </cell>
          <cell r="M1128">
            <v>6</v>
          </cell>
          <cell r="O1128" t="str">
            <v>IP_192.168.25.207</v>
          </cell>
        </row>
        <row r="1129">
          <cell r="F1129">
            <v>39538</v>
          </cell>
          <cell r="M1129">
            <v>2</v>
          </cell>
          <cell r="O1129" t="str">
            <v>IP_192.168.25.213</v>
          </cell>
        </row>
        <row r="1130">
          <cell r="F1130">
            <v>39538</v>
          </cell>
          <cell r="M1130">
            <v>2</v>
          </cell>
          <cell r="O1130" t="str">
            <v>IP_192.168.25.213</v>
          </cell>
        </row>
        <row r="1131">
          <cell r="F1131">
            <v>39538</v>
          </cell>
          <cell r="M1131">
            <v>1</v>
          </cell>
          <cell r="O1131" t="str">
            <v>IP_192.168.25.207</v>
          </cell>
        </row>
        <row r="1132">
          <cell r="F1132">
            <v>39538</v>
          </cell>
          <cell r="M1132">
            <v>1</v>
          </cell>
          <cell r="O1132" t="str">
            <v>IP_192.168.25.207</v>
          </cell>
        </row>
        <row r="1133">
          <cell r="F1133">
            <v>39538</v>
          </cell>
          <cell r="M1133">
            <v>1</v>
          </cell>
          <cell r="O1133" t="str">
            <v>IP_192.168.25.207</v>
          </cell>
        </row>
        <row r="1134">
          <cell r="F1134">
            <v>39538</v>
          </cell>
          <cell r="M1134">
            <v>1</v>
          </cell>
          <cell r="O1134" t="str">
            <v>IP_192.168.25.213</v>
          </cell>
        </row>
        <row r="1135">
          <cell r="F1135">
            <v>39538</v>
          </cell>
          <cell r="M1135">
            <v>2</v>
          </cell>
          <cell r="O1135" t="str">
            <v>IP_192.168.25.207</v>
          </cell>
        </row>
        <row r="1136">
          <cell r="F1136">
            <v>39538</v>
          </cell>
          <cell r="M1136">
            <v>6</v>
          </cell>
          <cell r="O1136" t="str">
            <v>IP_192.168.25.207</v>
          </cell>
        </row>
        <row r="1137">
          <cell r="F1137">
            <v>39538</v>
          </cell>
          <cell r="M1137">
            <v>1</v>
          </cell>
          <cell r="O1137" t="str">
            <v>IP_192.168.25.208</v>
          </cell>
        </row>
        <row r="1138">
          <cell r="F1138">
            <v>39538</v>
          </cell>
          <cell r="M1138">
            <v>1</v>
          </cell>
          <cell r="O1138" t="str">
            <v>IP_192.168.25.213</v>
          </cell>
        </row>
        <row r="1139">
          <cell r="F1139">
            <v>39538</v>
          </cell>
          <cell r="M1139">
            <v>3</v>
          </cell>
          <cell r="O1139" t="str">
            <v>IP_192.168.25.207</v>
          </cell>
        </row>
        <row r="1140">
          <cell r="F1140">
            <v>39538</v>
          </cell>
          <cell r="M1140">
            <v>1</v>
          </cell>
          <cell r="O1140" t="str">
            <v>IP_192.168.25.207</v>
          </cell>
        </row>
        <row r="1141">
          <cell r="F1141">
            <v>39538</v>
          </cell>
          <cell r="M1141">
            <v>1</v>
          </cell>
          <cell r="O1141" t="str">
            <v>IP_192.168.25.213</v>
          </cell>
        </row>
        <row r="1142">
          <cell r="F1142">
            <v>39538</v>
          </cell>
          <cell r="M1142">
            <v>4</v>
          </cell>
          <cell r="O1142" t="str">
            <v>IP_192.168.25.213</v>
          </cell>
        </row>
        <row r="1143">
          <cell r="F1143">
            <v>39538</v>
          </cell>
          <cell r="M1143">
            <v>3</v>
          </cell>
          <cell r="O1143" t="str">
            <v>IP_192.168.25.207</v>
          </cell>
        </row>
        <row r="1144">
          <cell r="F1144">
            <v>39538</v>
          </cell>
          <cell r="M1144">
            <v>1</v>
          </cell>
          <cell r="O1144" t="str">
            <v>IP_192.168.25.213</v>
          </cell>
        </row>
        <row r="1145">
          <cell r="F1145">
            <v>39538</v>
          </cell>
          <cell r="M1145">
            <v>1</v>
          </cell>
          <cell r="O1145" t="str">
            <v>IP_192.168.25.208</v>
          </cell>
        </row>
        <row r="1146">
          <cell r="F1146">
            <v>39538</v>
          </cell>
          <cell r="M1146">
            <v>1</v>
          </cell>
          <cell r="O1146" t="str">
            <v>IP_192.168.25.208</v>
          </cell>
        </row>
        <row r="1147">
          <cell r="F1147">
            <v>39538</v>
          </cell>
          <cell r="M1147">
            <v>2</v>
          </cell>
          <cell r="O1147" t="str">
            <v>IP_192.168.25.208</v>
          </cell>
        </row>
        <row r="1148">
          <cell r="F1148">
            <v>39538</v>
          </cell>
          <cell r="M1148">
            <v>1</v>
          </cell>
          <cell r="O1148" t="str">
            <v>IP_192.168.25.213</v>
          </cell>
        </row>
        <row r="1149">
          <cell r="F1149">
            <v>39538</v>
          </cell>
          <cell r="M1149">
            <v>1</v>
          </cell>
          <cell r="O1149" t="str">
            <v>IP_192.168.25.213</v>
          </cell>
        </row>
        <row r="1150">
          <cell r="F1150">
            <v>39538</v>
          </cell>
          <cell r="M1150">
            <v>1</v>
          </cell>
          <cell r="O1150" t="str">
            <v>IP_192.168.25.207</v>
          </cell>
        </row>
        <row r="1151">
          <cell r="F1151">
            <v>39568</v>
          </cell>
          <cell r="M1151">
            <v>1</v>
          </cell>
          <cell r="O1151" t="str">
            <v>IP_192.168.25.208</v>
          </cell>
        </row>
        <row r="1152">
          <cell r="F1152">
            <v>39568</v>
          </cell>
          <cell r="M1152">
            <v>3</v>
          </cell>
          <cell r="O1152" t="str">
            <v>IP_192.168.25.213</v>
          </cell>
        </row>
        <row r="1153">
          <cell r="F1153">
            <v>39568</v>
          </cell>
          <cell r="M1153">
            <v>6</v>
          </cell>
          <cell r="O1153" t="str">
            <v>IP_192.168.25.213</v>
          </cell>
        </row>
        <row r="1154">
          <cell r="F1154">
            <v>39568</v>
          </cell>
          <cell r="M1154">
            <v>2</v>
          </cell>
          <cell r="O1154" t="str">
            <v>IP_192.168.25.207</v>
          </cell>
        </row>
        <row r="1155">
          <cell r="F1155">
            <v>39568</v>
          </cell>
          <cell r="M1155">
            <v>2</v>
          </cell>
          <cell r="O1155" t="str">
            <v>IP_192.168.25.207</v>
          </cell>
        </row>
        <row r="1156">
          <cell r="F1156">
            <v>39568</v>
          </cell>
          <cell r="M1156">
            <v>1</v>
          </cell>
          <cell r="O1156" t="str">
            <v>IP_192.168.25.213</v>
          </cell>
        </row>
        <row r="1157">
          <cell r="F1157">
            <v>39568</v>
          </cell>
          <cell r="M1157">
            <v>1</v>
          </cell>
          <cell r="O1157" t="str">
            <v>IP_192.168.25.213</v>
          </cell>
        </row>
        <row r="1158">
          <cell r="F1158">
            <v>39568</v>
          </cell>
          <cell r="M1158">
            <v>1</v>
          </cell>
          <cell r="O1158" t="str">
            <v>IP_192.168.25.213</v>
          </cell>
        </row>
        <row r="1159">
          <cell r="F1159">
            <v>39568</v>
          </cell>
          <cell r="M1159">
            <v>1</v>
          </cell>
          <cell r="O1159" t="str">
            <v>IP_192.168.25.213</v>
          </cell>
        </row>
        <row r="1160">
          <cell r="F1160">
            <v>39568</v>
          </cell>
          <cell r="M1160">
            <v>1</v>
          </cell>
          <cell r="O1160" t="str">
            <v>IP_192.168.25.213</v>
          </cell>
        </row>
        <row r="1161">
          <cell r="F1161">
            <v>39568</v>
          </cell>
          <cell r="M1161">
            <v>1</v>
          </cell>
          <cell r="O1161" t="str">
            <v>IP_192.168.25.213</v>
          </cell>
        </row>
        <row r="1162">
          <cell r="F1162">
            <v>39568</v>
          </cell>
          <cell r="M1162">
            <v>1</v>
          </cell>
          <cell r="O1162" t="str">
            <v>IP_192.168.25.213</v>
          </cell>
        </row>
        <row r="1163">
          <cell r="F1163">
            <v>39568</v>
          </cell>
          <cell r="M1163">
            <v>2</v>
          </cell>
          <cell r="O1163" t="str">
            <v>IP_192.168.25.207</v>
          </cell>
        </row>
        <row r="1164">
          <cell r="F1164">
            <v>39568</v>
          </cell>
          <cell r="M1164">
            <v>2</v>
          </cell>
          <cell r="O1164" t="str">
            <v>IP_192.168.25.207</v>
          </cell>
        </row>
        <row r="1165">
          <cell r="F1165">
            <v>39568</v>
          </cell>
          <cell r="M1165">
            <v>1</v>
          </cell>
          <cell r="O1165" t="str">
            <v>IP_192.168.25.207</v>
          </cell>
        </row>
        <row r="1166">
          <cell r="F1166">
            <v>39568</v>
          </cell>
          <cell r="M1166">
            <v>1</v>
          </cell>
          <cell r="O1166" t="str">
            <v>IP_192.168.25.208</v>
          </cell>
        </row>
        <row r="1167">
          <cell r="F1167">
            <v>39568</v>
          </cell>
          <cell r="M1167">
            <v>1</v>
          </cell>
          <cell r="O1167" t="str">
            <v>IP_192.168.25.208</v>
          </cell>
        </row>
        <row r="1168">
          <cell r="F1168">
            <v>39568</v>
          </cell>
          <cell r="M1168">
            <v>1</v>
          </cell>
          <cell r="O1168" t="str">
            <v>IP_192.168.25.208</v>
          </cell>
        </row>
        <row r="1169">
          <cell r="F1169">
            <v>39568</v>
          </cell>
          <cell r="M1169">
            <v>9</v>
          </cell>
          <cell r="O1169" t="str">
            <v>IP_192.168.25.208</v>
          </cell>
        </row>
        <row r="1170">
          <cell r="F1170">
            <v>39568</v>
          </cell>
          <cell r="M1170">
            <v>1</v>
          </cell>
          <cell r="O1170" t="str">
            <v>IP_192.168.25.208</v>
          </cell>
        </row>
        <row r="1171">
          <cell r="F1171">
            <v>39568</v>
          </cell>
          <cell r="M1171">
            <v>1</v>
          </cell>
          <cell r="O1171" t="str">
            <v>IP_192.168.25.207</v>
          </cell>
        </row>
        <row r="1172">
          <cell r="F1172">
            <v>39568</v>
          </cell>
          <cell r="M1172">
            <v>1</v>
          </cell>
          <cell r="O1172" t="str">
            <v>IP_192.168.25.213</v>
          </cell>
        </row>
        <row r="1173">
          <cell r="F1173">
            <v>39568</v>
          </cell>
          <cell r="M1173">
            <v>1</v>
          </cell>
          <cell r="O1173" t="str">
            <v>IP_192.168.25.207</v>
          </cell>
        </row>
        <row r="1174">
          <cell r="F1174">
            <v>39568</v>
          </cell>
          <cell r="M1174">
            <v>1</v>
          </cell>
          <cell r="O1174" t="str">
            <v>IP_192.168.25.207</v>
          </cell>
        </row>
        <row r="1175">
          <cell r="F1175">
            <v>39568</v>
          </cell>
          <cell r="M1175">
            <v>1</v>
          </cell>
          <cell r="O1175" t="str">
            <v>IP_192.168.25.207</v>
          </cell>
        </row>
        <row r="1176">
          <cell r="F1176">
            <v>39568</v>
          </cell>
          <cell r="M1176">
            <v>1</v>
          </cell>
          <cell r="O1176" t="str">
            <v>IP_192.168.25.207</v>
          </cell>
        </row>
        <row r="1177">
          <cell r="F1177">
            <v>39568</v>
          </cell>
          <cell r="M1177">
            <v>1</v>
          </cell>
          <cell r="O1177" t="str">
            <v>IP_192.168.25.213</v>
          </cell>
        </row>
        <row r="1178">
          <cell r="F1178">
            <v>39568</v>
          </cell>
          <cell r="M1178">
            <v>90</v>
          </cell>
          <cell r="O1178" t="str">
            <v>IP_192.168.25.208</v>
          </cell>
        </row>
        <row r="1179">
          <cell r="F1179">
            <v>39568</v>
          </cell>
          <cell r="M1179">
            <v>3</v>
          </cell>
          <cell r="O1179" t="str">
            <v>IP_192.168.25.213</v>
          </cell>
        </row>
        <row r="1180">
          <cell r="F1180">
            <v>39568</v>
          </cell>
          <cell r="M1180">
            <v>2</v>
          </cell>
          <cell r="O1180" t="str">
            <v>IP_192.168.25.213</v>
          </cell>
        </row>
        <row r="1181">
          <cell r="F1181">
            <v>39568</v>
          </cell>
          <cell r="M1181">
            <v>2</v>
          </cell>
          <cell r="O1181" t="str">
            <v>IP_192.168.25.213</v>
          </cell>
        </row>
        <row r="1182">
          <cell r="F1182">
            <v>39568</v>
          </cell>
          <cell r="M1182">
            <v>1</v>
          </cell>
          <cell r="O1182" t="str">
            <v>IP_192.168.25.208</v>
          </cell>
        </row>
        <row r="1183">
          <cell r="F1183">
            <v>39568</v>
          </cell>
          <cell r="M1183">
            <v>1</v>
          </cell>
          <cell r="O1183" t="str">
            <v>IP_192.168.25.213</v>
          </cell>
        </row>
        <row r="1184">
          <cell r="F1184">
            <v>39568</v>
          </cell>
          <cell r="M1184">
            <v>4</v>
          </cell>
          <cell r="O1184" t="str">
            <v>IP_192.168.25.207</v>
          </cell>
        </row>
        <row r="1185">
          <cell r="F1185">
            <v>39568</v>
          </cell>
          <cell r="M1185">
            <v>1</v>
          </cell>
          <cell r="O1185" t="str">
            <v>IP_192.168.25.213</v>
          </cell>
        </row>
        <row r="1186">
          <cell r="F1186">
            <v>39568</v>
          </cell>
          <cell r="M1186">
            <v>1</v>
          </cell>
          <cell r="O1186" t="str">
            <v>IP_192.168.25.207</v>
          </cell>
        </row>
        <row r="1187">
          <cell r="F1187">
            <v>39478</v>
          </cell>
          <cell r="M1187">
            <v>1</v>
          </cell>
          <cell r="O1187" t="str">
            <v>IP_192.168.25.213</v>
          </cell>
        </row>
        <row r="1188">
          <cell r="F1188">
            <v>39478</v>
          </cell>
          <cell r="M1188">
            <v>1</v>
          </cell>
          <cell r="O1188" t="str">
            <v>IP_192.168.25.213</v>
          </cell>
        </row>
        <row r="1189">
          <cell r="F1189">
            <v>39478</v>
          </cell>
          <cell r="M1189">
            <v>2</v>
          </cell>
          <cell r="O1189" t="str">
            <v>IP_192.168.25.208</v>
          </cell>
        </row>
        <row r="1190">
          <cell r="F1190">
            <v>39478</v>
          </cell>
          <cell r="M1190">
            <v>1</v>
          </cell>
          <cell r="O1190" t="str">
            <v>IP_192.168.25.207</v>
          </cell>
        </row>
        <row r="1191">
          <cell r="F1191">
            <v>39478</v>
          </cell>
          <cell r="M1191">
            <v>2</v>
          </cell>
          <cell r="O1191" t="str">
            <v>IP_192.168.25.207</v>
          </cell>
        </row>
        <row r="1192">
          <cell r="F1192">
            <v>39478</v>
          </cell>
          <cell r="M1192">
            <v>1</v>
          </cell>
          <cell r="O1192" t="str">
            <v>IP_192.168.25.207</v>
          </cell>
        </row>
        <row r="1193">
          <cell r="F1193">
            <v>39478</v>
          </cell>
          <cell r="M1193">
            <v>6</v>
          </cell>
          <cell r="O1193" t="str">
            <v>IP_192.168.25.213</v>
          </cell>
        </row>
        <row r="1194">
          <cell r="F1194">
            <v>39478</v>
          </cell>
          <cell r="M1194">
            <v>1</v>
          </cell>
          <cell r="O1194" t="str">
            <v>IP_192.168.25.213</v>
          </cell>
        </row>
        <row r="1195">
          <cell r="F1195">
            <v>39478</v>
          </cell>
          <cell r="M1195">
            <v>1</v>
          </cell>
          <cell r="O1195" t="str">
            <v>IP_192.168.25.213</v>
          </cell>
        </row>
        <row r="1196">
          <cell r="F1196">
            <v>39478</v>
          </cell>
          <cell r="M1196">
            <v>1</v>
          </cell>
          <cell r="O1196" t="str">
            <v>IP_192.168.25.213</v>
          </cell>
        </row>
        <row r="1197">
          <cell r="F1197">
            <v>39478</v>
          </cell>
          <cell r="M1197">
            <v>1</v>
          </cell>
          <cell r="O1197" t="str">
            <v>IP_192.168.25.213</v>
          </cell>
        </row>
        <row r="1198">
          <cell r="F1198">
            <v>39478</v>
          </cell>
          <cell r="M1198">
            <v>1</v>
          </cell>
          <cell r="O1198" t="str">
            <v>IP_192.168.25.213</v>
          </cell>
        </row>
        <row r="1199">
          <cell r="F1199">
            <v>39478</v>
          </cell>
          <cell r="M1199">
            <v>1</v>
          </cell>
          <cell r="O1199" t="str">
            <v>IP_192.168.25.213</v>
          </cell>
        </row>
        <row r="1200">
          <cell r="F1200">
            <v>39478</v>
          </cell>
          <cell r="M1200">
            <v>3</v>
          </cell>
          <cell r="O1200" t="str">
            <v>IP_192.168.25.207</v>
          </cell>
        </row>
        <row r="1201">
          <cell r="F1201">
            <v>39478</v>
          </cell>
          <cell r="M1201">
            <v>2</v>
          </cell>
          <cell r="O1201" t="str">
            <v>IP_192.168.25.207</v>
          </cell>
        </row>
        <row r="1202">
          <cell r="F1202">
            <v>39478</v>
          </cell>
          <cell r="M1202">
            <v>1</v>
          </cell>
          <cell r="O1202" t="str">
            <v>IP_192.168.25.208</v>
          </cell>
        </row>
        <row r="1203">
          <cell r="F1203">
            <v>39478</v>
          </cell>
          <cell r="M1203">
            <v>2</v>
          </cell>
          <cell r="O1203" t="str">
            <v>IP_192.168.25.207</v>
          </cell>
        </row>
        <row r="1204">
          <cell r="F1204">
            <v>39478</v>
          </cell>
          <cell r="M1204">
            <v>1</v>
          </cell>
          <cell r="O1204" t="str">
            <v>IP_192.168.25.213</v>
          </cell>
        </row>
        <row r="1205">
          <cell r="F1205">
            <v>39478</v>
          </cell>
          <cell r="M1205">
            <v>1</v>
          </cell>
          <cell r="O1205" t="str">
            <v>IP_192.168.25.207</v>
          </cell>
        </row>
        <row r="1206">
          <cell r="F1206">
            <v>39478</v>
          </cell>
          <cell r="M1206">
            <v>1</v>
          </cell>
          <cell r="O1206" t="str">
            <v>IP_192.168.25.213</v>
          </cell>
        </row>
        <row r="1207">
          <cell r="F1207">
            <v>39478</v>
          </cell>
          <cell r="M1207">
            <v>1</v>
          </cell>
          <cell r="O1207" t="str">
            <v>IP_192.168.25.213</v>
          </cell>
        </row>
        <row r="1208">
          <cell r="F1208">
            <v>39478</v>
          </cell>
          <cell r="M1208">
            <v>1</v>
          </cell>
          <cell r="O1208" t="str">
            <v>IP_192.168.25.208</v>
          </cell>
        </row>
        <row r="1209">
          <cell r="F1209">
            <v>39478</v>
          </cell>
          <cell r="M1209">
            <v>1</v>
          </cell>
          <cell r="O1209" t="str">
            <v>IP_192.168.25.213</v>
          </cell>
        </row>
        <row r="1210">
          <cell r="F1210">
            <v>39478</v>
          </cell>
          <cell r="M1210">
            <v>2</v>
          </cell>
          <cell r="O1210" t="str">
            <v>IP_192.168.25.207</v>
          </cell>
        </row>
        <row r="1211">
          <cell r="F1211">
            <v>39478</v>
          </cell>
          <cell r="M1211">
            <v>2</v>
          </cell>
          <cell r="O1211" t="str">
            <v>IP_192.168.25.207</v>
          </cell>
        </row>
        <row r="1212">
          <cell r="F1212">
            <v>39478</v>
          </cell>
          <cell r="M1212">
            <v>1</v>
          </cell>
          <cell r="O1212" t="str">
            <v>IP_192.168.25.213</v>
          </cell>
        </row>
        <row r="1213">
          <cell r="F1213">
            <v>39478</v>
          </cell>
          <cell r="M1213">
            <v>1</v>
          </cell>
          <cell r="O1213" t="str">
            <v>IP_192.168.25.213</v>
          </cell>
        </row>
        <row r="1214">
          <cell r="F1214">
            <v>39478</v>
          </cell>
          <cell r="M1214">
            <v>1</v>
          </cell>
          <cell r="O1214" t="str">
            <v>IP_192.168.25.207</v>
          </cell>
        </row>
        <row r="1215">
          <cell r="F1215">
            <v>39478</v>
          </cell>
          <cell r="M1215">
            <v>1</v>
          </cell>
          <cell r="O1215" t="str">
            <v>IP_192.168.25.207</v>
          </cell>
        </row>
        <row r="1216">
          <cell r="F1216">
            <v>39478</v>
          </cell>
          <cell r="M1216">
            <v>1</v>
          </cell>
          <cell r="O1216" t="str">
            <v>IP_192.168.25.207</v>
          </cell>
        </row>
        <row r="1217">
          <cell r="F1217">
            <v>39478</v>
          </cell>
          <cell r="M1217">
            <v>44</v>
          </cell>
          <cell r="O1217" t="str">
            <v>IP_192.168.25.207</v>
          </cell>
        </row>
        <row r="1218">
          <cell r="F1218">
            <v>39478</v>
          </cell>
          <cell r="M1218">
            <v>2</v>
          </cell>
          <cell r="O1218" t="str">
            <v>IP_192.168.25.213</v>
          </cell>
        </row>
        <row r="1219">
          <cell r="F1219">
            <v>39478</v>
          </cell>
          <cell r="M1219">
            <v>1</v>
          </cell>
          <cell r="O1219" t="str">
            <v>IP_192.168.25.213</v>
          </cell>
        </row>
        <row r="1220">
          <cell r="F1220">
            <v>39478</v>
          </cell>
          <cell r="M1220">
            <v>4</v>
          </cell>
          <cell r="O1220" t="str">
            <v>IP_192.168.25.213</v>
          </cell>
        </row>
        <row r="1221">
          <cell r="F1221">
            <v>39478</v>
          </cell>
          <cell r="M1221">
            <v>1</v>
          </cell>
          <cell r="O1221" t="str">
            <v>IP_192.168.25.213</v>
          </cell>
        </row>
        <row r="1222">
          <cell r="F1222">
            <v>39478</v>
          </cell>
          <cell r="M1222">
            <v>1</v>
          </cell>
          <cell r="O1222" t="str">
            <v>IP_192.168.25.213</v>
          </cell>
        </row>
        <row r="1223">
          <cell r="F1223">
            <v>39478</v>
          </cell>
          <cell r="M1223">
            <v>1</v>
          </cell>
          <cell r="O1223" t="str">
            <v>IP_192.168.25.213</v>
          </cell>
        </row>
        <row r="1224">
          <cell r="F1224">
            <v>39478</v>
          </cell>
          <cell r="M1224">
            <v>1</v>
          </cell>
          <cell r="O1224" t="str">
            <v>IP_192.168.25.213</v>
          </cell>
        </row>
        <row r="1225">
          <cell r="F1225">
            <v>39478</v>
          </cell>
          <cell r="M1225">
            <v>1</v>
          </cell>
          <cell r="O1225" t="str">
            <v>IP_192.168.25.207</v>
          </cell>
        </row>
        <row r="1226">
          <cell r="F1226">
            <v>39478</v>
          </cell>
          <cell r="M1226">
            <v>1</v>
          </cell>
          <cell r="O1226" t="str">
            <v>IP_192.168.25.207</v>
          </cell>
        </row>
        <row r="1227">
          <cell r="F1227">
            <v>39478</v>
          </cell>
          <cell r="M1227">
            <v>1</v>
          </cell>
          <cell r="O1227" t="str">
            <v>IP_192.168.25.208</v>
          </cell>
        </row>
        <row r="1228">
          <cell r="F1228">
            <v>39478</v>
          </cell>
          <cell r="M1228">
            <v>1</v>
          </cell>
          <cell r="O1228" t="str">
            <v>IP_192.168.25.207</v>
          </cell>
        </row>
        <row r="1229">
          <cell r="F1229">
            <v>39478</v>
          </cell>
          <cell r="M1229">
            <v>1</v>
          </cell>
          <cell r="O1229" t="str">
            <v>IP_192.168.25.207</v>
          </cell>
        </row>
        <row r="1230">
          <cell r="F1230">
            <v>39478</v>
          </cell>
          <cell r="M1230">
            <v>1</v>
          </cell>
          <cell r="O1230" t="str">
            <v>IP_192.168.25.207</v>
          </cell>
        </row>
        <row r="1231">
          <cell r="F1231">
            <v>39478</v>
          </cell>
          <cell r="M1231">
            <v>2</v>
          </cell>
          <cell r="O1231" t="str">
            <v>IP_192.168.25.207</v>
          </cell>
        </row>
        <row r="1232">
          <cell r="F1232">
            <v>39478</v>
          </cell>
          <cell r="M1232">
            <v>1</v>
          </cell>
          <cell r="O1232" t="str">
            <v>IP_192.168.25.208</v>
          </cell>
        </row>
        <row r="1233">
          <cell r="F1233">
            <v>39478</v>
          </cell>
          <cell r="M1233">
            <v>1</v>
          </cell>
          <cell r="O1233" t="str">
            <v>IP_192.168.25.208</v>
          </cell>
        </row>
        <row r="1234">
          <cell r="F1234">
            <v>39478</v>
          </cell>
          <cell r="M1234">
            <v>1</v>
          </cell>
          <cell r="O1234" t="str">
            <v>IP_192.168.25.213</v>
          </cell>
        </row>
        <row r="1235">
          <cell r="F1235">
            <v>39478</v>
          </cell>
          <cell r="M1235">
            <v>2</v>
          </cell>
          <cell r="O1235" t="str">
            <v>IP_192.168.25.213</v>
          </cell>
        </row>
        <row r="1236">
          <cell r="F1236">
            <v>39478</v>
          </cell>
          <cell r="M1236">
            <v>1</v>
          </cell>
          <cell r="O1236" t="str">
            <v>IP_192.168.25.207</v>
          </cell>
        </row>
        <row r="1237">
          <cell r="F1237">
            <v>39478</v>
          </cell>
          <cell r="M1237">
            <v>1</v>
          </cell>
          <cell r="O1237" t="str">
            <v>IP_192.168.25.207</v>
          </cell>
        </row>
        <row r="1238">
          <cell r="F1238">
            <v>39507</v>
          </cell>
          <cell r="M1238">
            <v>1</v>
          </cell>
          <cell r="O1238" t="str">
            <v>IP_192.168.25.213</v>
          </cell>
        </row>
        <row r="1239">
          <cell r="F1239">
            <v>39507</v>
          </cell>
          <cell r="M1239">
            <v>1</v>
          </cell>
          <cell r="O1239" t="str">
            <v>IP_192.168.25.213</v>
          </cell>
        </row>
        <row r="1240">
          <cell r="F1240">
            <v>39507</v>
          </cell>
          <cell r="M1240">
            <v>4</v>
          </cell>
          <cell r="O1240" t="str">
            <v>IP_192.168.25.213</v>
          </cell>
        </row>
        <row r="1241">
          <cell r="F1241">
            <v>39507</v>
          </cell>
          <cell r="M1241">
            <v>1</v>
          </cell>
          <cell r="O1241" t="str">
            <v>IP_192.168.25.207</v>
          </cell>
        </row>
        <row r="1242">
          <cell r="F1242">
            <v>39507</v>
          </cell>
          <cell r="M1242">
            <v>1</v>
          </cell>
          <cell r="O1242" t="str">
            <v>IP_192.168.25.207</v>
          </cell>
        </row>
        <row r="1243">
          <cell r="F1243">
            <v>39507</v>
          </cell>
          <cell r="M1243">
            <v>6</v>
          </cell>
          <cell r="O1243" t="str">
            <v>IP_192.168.25.207</v>
          </cell>
        </row>
        <row r="1244">
          <cell r="F1244">
            <v>39507</v>
          </cell>
          <cell r="M1244">
            <v>2</v>
          </cell>
          <cell r="O1244" t="str">
            <v>IP_192.168.25.207</v>
          </cell>
        </row>
        <row r="1245">
          <cell r="F1245">
            <v>39507</v>
          </cell>
          <cell r="M1245">
            <v>1</v>
          </cell>
          <cell r="O1245" t="str">
            <v>IP_192.168.25.207</v>
          </cell>
        </row>
        <row r="1246">
          <cell r="F1246">
            <v>39507</v>
          </cell>
          <cell r="M1246">
            <v>1</v>
          </cell>
          <cell r="O1246" t="str">
            <v>IP_192.168.25.213</v>
          </cell>
        </row>
        <row r="1247">
          <cell r="F1247">
            <v>39507</v>
          </cell>
          <cell r="M1247">
            <v>11</v>
          </cell>
          <cell r="O1247" t="str">
            <v>IP_192.168.25.213</v>
          </cell>
        </row>
        <row r="1248">
          <cell r="F1248">
            <v>39507</v>
          </cell>
          <cell r="M1248">
            <v>3</v>
          </cell>
          <cell r="O1248" t="str">
            <v>IP_192.168.25.213</v>
          </cell>
        </row>
        <row r="1249">
          <cell r="F1249">
            <v>39507</v>
          </cell>
          <cell r="M1249">
            <v>1</v>
          </cell>
          <cell r="O1249" t="str">
            <v>IP_192.168.25.207</v>
          </cell>
        </row>
        <row r="1250">
          <cell r="F1250">
            <v>39507</v>
          </cell>
          <cell r="M1250">
            <v>2</v>
          </cell>
          <cell r="O1250" t="str">
            <v>IP_192.168.25.207</v>
          </cell>
        </row>
        <row r="1251">
          <cell r="F1251">
            <v>39507</v>
          </cell>
          <cell r="M1251">
            <v>1</v>
          </cell>
          <cell r="O1251" t="str">
            <v>IP_192.168.25.207</v>
          </cell>
        </row>
        <row r="1252">
          <cell r="F1252">
            <v>39507</v>
          </cell>
          <cell r="M1252">
            <v>1</v>
          </cell>
          <cell r="O1252" t="str">
            <v>IP_192.168.25.213</v>
          </cell>
        </row>
        <row r="1253">
          <cell r="F1253">
            <v>39507</v>
          </cell>
          <cell r="M1253">
            <v>1</v>
          </cell>
          <cell r="O1253" t="str">
            <v>IP_192.168.25.213</v>
          </cell>
        </row>
        <row r="1254">
          <cell r="F1254">
            <v>39507</v>
          </cell>
          <cell r="M1254">
            <v>1</v>
          </cell>
          <cell r="O1254" t="str">
            <v>IP_192.168.25.213</v>
          </cell>
        </row>
        <row r="1255">
          <cell r="F1255">
            <v>39507</v>
          </cell>
          <cell r="M1255">
            <v>1</v>
          </cell>
          <cell r="O1255" t="str">
            <v>IP_192.168.25.213</v>
          </cell>
        </row>
        <row r="1256">
          <cell r="F1256">
            <v>39507</v>
          </cell>
          <cell r="M1256">
            <v>1</v>
          </cell>
          <cell r="O1256" t="str">
            <v>IP_192.168.25.213</v>
          </cell>
        </row>
        <row r="1257">
          <cell r="F1257">
            <v>39507</v>
          </cell>
          <cell r="M1257">
            <v>7</v>
          </cell>
          <cell r="O1257" t="str">
            <v>IP_192.168.25.208</v>
          </cell>
        </row>
        <row r="1258">
          <cell r="F1258">
            <v>39507</v>
          </cell>
          <cell r="M1258">
            <v>1</v>
          </cell>
          <cell r="O1258" t="str">
            <v>IP_192.168.25.207</v>
          </cell>
        </row>
        <row r="1259">
          <cell r="F1259">
            <v>39507</v>
          </cell>
          <cell r="M1259">
            <v>4</v>
          </cell>
          <cell r="O1259" t="str">
            <v>IP_192.168.25.207</v>
          </cell>
        </row>
        <row r="1260">
          <cell r="F1260">
            <v>39507</v>
          </cell>
          <cell r="M1260">
            <v>1</v>
          </cell>
          <cell r="O1260" t="str">
            <v>IP_192.168.25.208</v>
          </cell>
        </row>
        <row r="1261">
          <cell r="F1261">
            <v>39507</v>
          </cell>
          <cell r="M1261">
            <v>1</v>
          </cell>
          <cell r="O1261" t="str">
            <v>IP_192.168.25.213</v>
          </cell>
        </row>
        <row r="1262">
          <cell r="F1262">
            <v>39507</v>
          </cell>
          <cell r="M1262">
            <v>1</v>
          </cell>
          <cell r="O1262" t="str">
            <v>IP_192.168.25.213</v>
          </cell>
        </row>
        <row r="1263">
          <cell r="F1263">
            <v>39507</v>
          </cell>
          <cell r="M1263">
            <v>1</v>
          </cell>
          <cell r="O1263" t="str">
            <v>IP_192.168.25.213</v>
          </cell>
        </row>
        <row r="1264">
          <cell r="F1264">
            <v>39507</v>
          </cell>
          <cell r="M1264">
            <v>16</v>
          </cell>
          <cell r="O1264" t="str">
            <v>IP_192.168.25.213</v>
          </cell>
        </row>
        <row r="1265">
          <cell r="F1265">
            <v>39507</v>
          </cell>
          <cell r="M1265">
            <v>2</v>
          </cell>
          <cell r="O1265" t="str">
            <v>IP_192.168.25.213</v>
          </cell>
        </row>
        <row r="1266">
          <cell r="F1266">
            <v>39507</v>
          </cell>
          <cell r="M1266">
            <v>1</v>
          </cell>
          <cell r="O1266" t="str">
            <v>IP_192.168.25.207</v>
          </cell>
        </row>
        <row r="1267">
          <cell r="F1267">
            <v>39507</v>
          </cell>
          <cell r="M1267">
            <v>1</v>
          </cell>
          <cell r="O1267" t="str">
            <v>IP_192.168.25.207</v>
          </cell>
        </row>
        <row r="1268">
          <cell r="F1268">
            <v>39507</v>
          </cell>
          <cell r="M1268">
            <v>1</v>
          </cell>
          <cell r="O1268" t="str">
            <v>IP_192.168.25.207</v>
          </cell>
        </row>
        <row r="1269">
          <cell r="F1269">
            <v>39507</v>
          </cell>
          <cell r="M1269">
            <v>1</v>
          </cell>
          <cell r="O1269" t="str">
            <v>IP_192.168.25.207</v>
          </cell>
        </row>
        <row r="1270">
          <cell r="F1270">
            <v>39507</v>
          </cell>
          <cell r="M1270">
            <v>1</v>
          </cell>
          <cell r="O1270" t="str">
            <v>IP_192.168.25.207</v>
          </cell>
        </row>
        <row r="1271">
          <cell r="F1271">
            <v>39507</v>
          </cell>
          <cell r="M1271">
            <v>1</v>
          </cell>
          <cell r="O1271" t="str">
            <v>IP_192.168.25.207</v>
          </cell>
        </row>
        <row r="1272">
          <cell r="F1272">
            <v>39507</v>
          </cell>
          <cell r="M1272">
            <v>1</v>
          </cell>
          <cell r="O1272" t="str">
            <v>IP_192.168.25.207</v>
          </cell>
        </row>
        <row r="1273">
          <cell r="F1273">
            <v>39507</v>
          </cell>
          <cell r="M1273">
            <v>1</v>
          </cell>
          <cell r="O1273" t="str">
            <v>IP_192.168.25.207</v>
          </cell>
        </row>
        <row r="1274">
          <cell r="F1274">
            <v>39507</v>
          </cell>
          <cell r="M1274">
            <v>1</v>
          </cell>
          <cell r="O1274" t="str">
            <v>IP_192.168.25.213</v>
          </cell>
        </row>
        <row r="1275">
          <cell r="F1275">
            <v>39507</v>
          </cell>
          <cell r="M1275">
            <v>5</v>
          </cell>
          <cell r="O1275" t="str">
            <v>IP_192.168.25.207</v>
          </cell>
        </row>
        <row r="1276">
          <cell r="F1276">
            <v>39507</v>
          </cell>
          <cell r="M1276">
            <v>1</v>
          </cell>
          <cell r="O1276" t="str">
            <v>IP_192.168.25.208</v>
          </cell>
        </row>
        <row r="1277">
          <cell r="F1277">
            <v>39507</v>
          </cell>
          <cell r="M1277">
            <v>2</v>
          </cell>
          <cell r="O1277" t="str">
            <v>IP_192.168.25.207</v>
          </cell>
        </row>
        <row r="1278">
          <cell r="F1278">
            <v>39538</v>
          </cell>
          <cell r="M1278">
            <v>1</v>
          </cell>
          <cell r="O1278" t="str">
            <v>IP_192.168.25.207</v>
          </cell>
        </row>
        <row r="1279">
          <cell r="F1279">
            <v>39538</v>
          </cell>
          <cell r="M1279">
            <v>1</v>
          </cell>
          <cell r="O1279" t="str">
            <v>IP_192.168.25.207</v>
          </cell>
        </row>
        <row r="1280">
          <cell r="F1280">
            <v>39538</v>
          </cell>
          <cell r="M1280">
            <v>1</v>
          </cell>
          <cell r="O1280" t="str">
            <v>IP_192.168.25.213</v>
          </cell>
        </row>
        <row r="1281">
          <cell r="F1281">
            <v>39538</v>
          </cell>
          <cell r="M1281">
            <v>1</v>
          </cell>
          <cell r="O1281" t="str">
            <v>IP_192.168.25.213</v>
          </cell>
        </row>
        <row r="1282">
          <cell r="F1282">
            <v>39538</v>
          </cell>
          <cell r="M1282">
            <v>2</v>
          </cell>
          <cell r="O1282" t="str">
            <v>IP_192.168.25.213</v>
          </cell>
        </row>
        <row r="1283">
          <cell r="F1283">
            <v>39538</v>
          </cell>
          <cell r="M1283">
            <v>1</v>
          </cell>
          <cell r="O1283" t="str">
            <v>IP_192.168.25.213</v>
          </cell>
        </row>
        <row r="1284">
          <cell r="F1284">
            <v>39538</v>
          </cell>
          <cell r="M1284">
            <v>1</v>
          </cell>
          <cell r="O1284" t="str">
            <v>IP_192.168.25.213</v>
          </cell>
        </row>
        <row r="1285">
          <cell r="F1285">
            <v>39538</v>
          </cell>
          <cell r="M1285">
            <v>12</v>
          </cell>
          <cell r="O1285" t="str">
            <v>IP_192.168.25.207</v>
          </cell>
        </row>
        <row r="1286">
          <cell r="F1286">
            <v>39538</v>
          </cell>
          <cell r="M1286">
            <v>12</v>
          </cell>
          <cell r="O1286" t="str">
            <v>IP_192.168.25.213</v>
          </cell>
        </row>
        <row r="1287">
          <cell r="F1287">
            <v>39538</v>
          </cell>
          <cell r="M1287">
            <v>5</v>
          </cell>
          <cell r="O1287" t="str">
            <v>IP_192.168.25.213</v>
          </cell>
        </row>
        <row r="1288">
          <cell r="F1288">
            <v>39538</v>
          </cell>
          <cell r="M1288">
            <v>1</v>
          </cell>
          <cell r="O1288" t="str">
            <v>IP_192.168.25.213</v>
          </cell>
        </row>
        <row r="1289">
          <cell r="F1289">
            <v>39538</v>
          </cell>
          <cell r="M1289">
            <v>2</v>
          </cell>
          <cell r="O1289" t="str">
            <v>IP_192.168.25.213</v>
          </cell>
        </row>
        <row r="1290">
          <cell r="F1290">
            <v>39538</v>
          </cell>
          <cell r="M1290">
            <v>1</v>
          </cell>
          <cell r="O1290" t="str">
            <v>IP_192.168.25.207</v>
          </cell>
        </row>
        <row r="1291">
          <cell r="F1291">
            <v>39538</v>
          </cell>
          <cell r="M1291">
            <v>1</v>
          </cell>
          <cell r="O1291" t="str">
            <v>IP_192.168.25.213</v>
          </cell>
        </row>
        <row r="1292">
          <cell r="F1292">
            <v>39538</v>
          </cell>
          <cell r="M1292">
            <v>19</v>
          </cell>
          <cell r="O1292" t="str">
            <v>IP_192.168.25.213</v>
          </cell>
        </row>
        <row r="1293">
          <cell r="F1293">
            <v>39538</v>
          </cell>
          <cell r="M1293">
            <v>18</v>
          </cell>
          <cell r="O1293" t="str">
            <v>IP_192.168.25.213</v>
          </cell>
        </row>
        <row r="1294">
          <cell r="F1294">
            <v>39538</v>
          </cell>
          <cell r="M1294">
            <v>1</v>
          </cell>
          <cell r="O1294" t="str">
            <v>IP_192.168.25.213</v>
          </cell>
        </row>
        <row r="1295">
          <cell r="F1295">
            <v>39538</v>
          </cell>
          <cell r="M1295">
            <v>1</v>
          </cell>
          <cell r="O1295" t="str">
            <v>IP_192.168.25.213</v>
          </cell>
        </row>
        <row r="1296">
          <cell r="F1296">
            <v>39538</v>
          </cell>
          <cell r="M1296">
            <v>1</v>
          </cell>
          <cell r="O1296" t="str">
            <v>IP_192.168.25.213</v>
          </cell>
        </row>
        <row r="1297">
          <cell r="F1297">
            <v>39538</v>
          </cell>
          <cell r="M1297">
            <v>6</v>
          </cell>
          <cell r="O1297" t="str">
            <v>IP_192.168.25.207</v>
          </cell>
        </row>
        <row r="1298">
          <cell r="F1298">
            <v>39538</v>
          </cell>
          <cell r="M1298">
            <v>1</v>
          </cell>
          <cell r="O1298" t="str">
            <v>IP_192.168.25.213</v>
          </cell>
        </row>
        <row r="1299">
          <cell r="F1299">
            <v>39538</v>
          </cell>
          <cell r="M1299">
            <v>1</v>
          </cell>
          <cell r="O1299" t="str">
            <v>IP_192.168.25.207</v>
          </cell>
        </row>
        <row r="1300">
          <cell r="F1300">
            <v>39538</v>
          </cell>
          <cell r="M1300">
            <v>1</v>
          </cell>
          <cell r="O1300" t="str">
            <v>IP_192.168.25.207</v>
          </cell>
        </row>
        <row r="1301">
          <cell r="F1301">
            <v>39538</v>
          </cell>
          <cell r="M1301">
            <v>1</v>
          </cell>
          <cell r="O1301" t="str">
            <v>IP_192.168.25.213</v>
          </cell>
        </row>
        <row r="1302">
          <cell r="F1302">
            <v>39538</v>
          </cell>
          <cell r="M1302">
            <v>1</v>
          </cell>
          <cell r="O1302" t="str">
            <v>IP_192.168.25.207</v>
          </cell>
        </row>
        <row r="1303">
          <cell r="F1303">
            <v>39538</v>
          </cell>
          <cell r="M1303">
            <v>1</v>
          </cell>
          <cell r="O1303" t="str">
            <v>IP_192.168.25.207</v>
          </cell>
        </row>
        <row r="1304">
          <cell r="F1304">
            <v>39538</v>
          </cell>
          <cell r="M1304">
            <v>2</v>
          </cell>
          <cell r="O1304" t="str">
            <v>IP_192.168.25.213</v>
          </cell>
        </row>
        <row r="1305">
          <cell r="F1305">
            <v>39538</v>
          </cell>
          <cell r="M1305">
            <v>1</v>
          </cell>
          <cell r="O1305" t="str">
            <v>IP_192.168.25.207</v>
          </cell>
        </row>
        <row r="1306">
          <cell r="F1306">
            <v>39568</v>
          </cell>
          <cell r="M1306">
            <v>1</v>
          </cell>
          <cell r="O1306" t="str">
            <v>IP_192.168.25.213</v>
          </cell>
        </row>
        <row r="1307">
          <cell r="F1307">
            <v>39568</v>
          </cell>
          <cell r="M1307">
            <v>45</v>
          </cell>
          <cell r="O1307" t="str">
            <v>IP_192.168.25.213</v>
          </cell>
        </row>
        <row r="1308">
          <cell r="F1308">
            <v>39568</v>
          </cell>
          <cell r="M1308">
            <v>1</v>
          </cell>
          <cell r="O1308" t="str">
            <v>IP_192.168.25.207</v>
          </cell>
        </row>
        <row r="1309">
          <cell r="F1309">
            <v>39568</v>
          </cell>
          <cell r="M1309">
            <v>1</v>
          </cell>
          <cell r="O1309" t="str">
            <v>IP_192.168.25.213</v>
          </cell>
        </row>
        <row r="1310">
          <cell r="F1310">
            <v>39568</v>
          </cell>
          <cell r="M1310">
            <v>1</v>
          </cell>
          <cell r="O1310" t="str">
            <v>IP_192.168.25.213</v>
          </cell>
        </row>
        <row r="1311">
          <cell r="F1311">
            <v>39568</v>
          </cell>
          <cell r="M1311">
            <v>8</v>
          </cell>
          <cell r="O1311" t="str">
            <v>IP_192.168.25.207</v>
          </cell>
        </row>
        <row r="1312">
          <cell r="F1312">
            <v>39568</v>
          </cell>
          <cell r="M1312">
            <v>2</v>
          </cell>
          <cell r="O1312" t="str">
            <v>IP_192.168.25.213</v>
          </cell>
        </row>
        <row r="1313">
          <cell r="F1313">
            <v>39568</v>
          </cell>
          <cell r="M1313">
            <v>2</v>
          </cell>
          <cell r="O1313" t="str">
            <v>IP_192.168.25.213</v>
          </cell>
        </row>
        <row r="1314">
          <cell r="F1314">
            <v>39568</v>
          </cell>
          <cell r="M1314">
            <v>1</v>
          </cell>
          <cell r="O1314" t="str">
            <v>IP_192.168.25.208</v>
          </cell>
        </row>
        <row r="1315">
          <cell r="F1315">
            <v>39568</v>
          </cell>
          <cell r="M1315">
            <v>1</v>
          </cell>
          <cell r="O1315" t="str">
            <v>IP_192.168.25.208</v>
          </cell>
        </row>
        <row r="1316">
          <cell r="F1316">
            <v>39568</v>
          </cell>
          <cell r="M1316">
            <v>1</v>
          </cell>
          <cell r="O1316" t="str">
            <v>IP_192.168.25.213</v>
          </cell>
        </row>
        <row r="1317">
          <cell r="F1317">
            <v>39568</v>
          </cell>
          <cell r="M1317">
            <v>1</v>
          </cell>
          <cell r="O1317" t="str">
            <v>IP_192.168.25.213</v>
          </cell>
        </row>
        <row r="1318">
          <cell r="F1318">
            <v>39568</v>
          </cell>
          <cell r="M1318">
            <v>1</v>
          </cell>
          <cell r="O1318" t="str">
            <v>IP_192.168.25.213</v>
          </cell>
        </row>
        <row r="1319">
          <cell r="F1319">
            <v>39568</v>
          </cell>
          <cell r="M1319">
            <v>21</v>
          </cell>
          <cell r="O1319" t="str">
            <v>IP_192.168.25.213</v>
          </cell>
        </row>
        <row r="1320">
          <cell r="F1320">
            <v>39568</v>
          </cell>
          <cell r="M1320">
            <v>1</v>
          </cell>
          <cell r="O1320" t="str">
            <v>IP_192.168.25.207</v>
          </cell>
        </row>
        <row r="1321">
          <cell r="F1321">
            <v>39568</v>
          </cell>
          <cell r="M1321">
            <v>1</v>
          </cell>
          <cell r="O1321" t="str">
            <v>IP_192.168.25.207</v>
          </cell>
        </row>
        <row r="1322">
          <cell r="F1322">
            <v>39568</v>
          </cell>
          <cell r="M1322">
            <v>1</v>
          </cell>
          <cell r="O1322" t="str">
            <v>IP_192.168.25.207</v>
          </cell>
        </row>
        <row r="1323">
          <cell r="F1323">
            <v>39568</v>
          </cell>
          <cell r="M1323">
            <v>3</v>
          </cell>
          <cell r="O1323" t="str">
            <v>IP_192.168.25.207</v>
          </cell>
        </row>
        <row r="1324">
          <cell r="F1324">
            <v>39568</v>
          </cell>
          <cell r="M1324">
            <v>1</v>
          </cell>
          <cell r="O1324" t="str">
            <v>IP_192.168.25.207</v>
          </cell>
        </row>
        <row r="1325">
          <cell r="F1325">
            <v>39568</v>
          </cell>
          <cell r="M1325">
            <v>1</v>
          </cell>
          <cell r="O1325" t="str">
            <v>IP_192.168.25.207</v>
          </cell>
        </row>
        <row r="1326">
          <cell r="F1326">
            <v>39568</v>
          </cell>
          <cell r="M1326">
            <v>1</v>
          </cell>
          <cell r="O1326" t="str">
            <v>IP_192.168.25.213</v>
          </cell>
        </row>
        <row r="1327">
          <cell r="F1327">
            <v>39568</v>
          </cell>
          <cell r="M1327">
            <v>1</v>
          </cell>
          <cell r="O1327" t="str">
            <v>IP_192.168.25.213</v>
          </cell>
        </row>
        <row r="1328">
          <cell r="F1328">
            <v>39568</v>
          </cell>
          <cell r="M1328">
            <v>1</v>
          </cell>
          <cell r="O1328" t="str">
            <v>IP_192.168.25.213</v>
          </cell>
        </row>
        <row r="1329">
          <cell r="F1329">
            <v>39568</v>
          </cell>
          <cell r="M1329">
            <v>1</v>
          </cell>
          <cell r="O1329" t="str">
            <v>IP_192.168.25.213</v>
          </cell>
        </row>
        <row r="1330">
          <cell r="F1330">
            <v>39568</v>
          </cell>
          <cell r="M1330">
            <v>8</v>
          </cell>
          <cell r="O1330" t="str">
            <v>IP_192.168.25.207</v>
          </cell>
        </row>
        <row r="1331">
          <cell r="F1331">
            <v>39568</v>
          </cell>
          <cell r="M1331">
            <v>2</v>
          </cell>
          <cell r="O1331" t="str">
            <v>IP_192.168.25.207</v>
          </cell>
        </row>
        <row r="1332">
          <cell r="F1332">
            <v>39568</v>
          </cell>
          <cell r="M1332">
            <v>2</v>
          </cell>
          <cell r="O1332" t="str">
            <v>IP_192.168.25.213</v>
          </cell>
        </row>
        <row r="1333">
          <cell r="F1333">
            <v>39568</v>
          </cell>
          <cell r="M1333">
            <v>1</v>
          </cell>
          <cell r="O1333" t="str">
            <v>IP_192.168.25.213</v>
          </cell>
        </row>
        <row r="1334">
          <cell r="F1334">
            <v>39568</v>
          </cell>
          <cell r="M1334">
            <v>1</v>
          </cell>
          <cell r="O1334" t="str">
            <v>IP_192.168.25.213</v>
          </cell>
        </row>
        <row r="1335">
          <cell r="F1335">
            <v>39568</v>
          </cell>
          <cell r="M1335">
            <v>1</v>
          </cell>
          <cell r="O1335" t="str">
            <v>IP_192.168.25.213</v>
          </cell>
        </row>
        <row r="1336">
          <cell r="F1336">
            <v>39568</v>
          </cell>
          <cell r="M1336">
            <v>20</v>
          </cell>
          <cell r="O1336" t="str">
            <v>IP_192.168.25.213</v>
          </cell>
        </row>
        <row r="1337">
          <cell r="F1337">
            <v>39568</v>
          </cell>
          <cell r="M1337">
            <v>4</v>
          </cell>
          <cell r="O1337" t="str">
            <v>IP_192.168.25.207</v>
          </cell>
        </row>
        <row r="1338">
          <cell r="F1338">
            <v>39568</v>
          </cell>
          <cell r="M1338">
            <v>1</v>
          </cell>
          <cell r="O1338" t="str">
            <v>IP_192.168.25.213</v>
          </cell>
        </row>
        <row r="1339">
          <cell r="F1339">
            <v>39568</v>
          </cell>
          <cell r="M1339">
            <v>1</v>
          </cell>
          <cell r="O1339" t="str">
            <v>IP_192.168.25.207</v>
          </cell>
        </row>
        <row r="1340">
          <cell r="F1340">
            <v>39568</v>
          </cell>
          <cell r="M1340">
            <v>1</v>
          </cell>
          <cell r="O1340" t="str">
            <v>IP_192.168.25.207</v>
          </cell>
        </row>
        <row r="1341">
          <cell r="F1341">
            <v>39568</v>
          </cell>
          <cell r="M1341">
            <v>1</v>
          </cell>
          <cell r="O1341" t="str">
            <v>IP_192.168.25.207</v>
          </cell>
        </row>
        <row r="1342">
          <cell r="F1342">
            <v>39568</v>
          </cell>
          <cell r="M1342">
            <v>1</v>
          </cell>
          <cell r="O1342" t="str">
            <v>IP_192.168.25.213</v>
          </cell>
        </row>
        <row r="1343">
          <cell r="F1343">
            <v>39568</v>
          </cell>
          <cell r="M1343">
            <v>1</v>
          </cell>
          <cell r="O1343" t="str">
            <v>IP_192.168.25.213</v>
          </cell>
        </row>
        <row r="1344">
          <cell r="F1344">
            <v>39478</v>
          </cell>
          <cell r="M1344">
            <v>1</v>
          </cell>
          <cell r="O1344" t="str">
            <v>IP_192.168.25.213</v>
          </cell>
        </row>
        <row r="1345">
          <cell r="F1345">
            <v>39478</v>
          </cell>
          <cell r="M1345">
            <v>1</v>
          </cell>
          <cell r="O1345" t="str">
            <v>IP_192.168.25.213</v>
          </cell>
        </row>
        <row r="1346">
          <cell r="F1346">
            <v>39478</v>
          </cell>
          <cell r="M1346">
            <v>3</v>
          </cell>
          <cell r="O1346" t="str">
            <v>IP_192.168.25.207</v>
          </cell>
        </row>
        <row r="1347">
          <cell r="F1347">
            <v>39478</v>
          </cell>
          <cell r="M1347">
            <v>1</v>
          </cell>
          <cell r="O1347" t="str">
            <v>IP_192.168.25.207</v>
          </cell>
        </row>
        <row r="1348">
          <cell r="F1348">
            <v>39478</v>
          </cell>
          <cell r="M1348">
            <v>1</v>
          </cell>
          <cell r="O1348" t="str">
            <v>IP_192.168.25.207</v>
          </cell>
        </row>
        <row r="1349">
          <cell r="F1349">
            <v>39478</v>
          </cell>
          <cell r="M1349">
            <v>1</v>
          </cell>
          <cell r="O1349" t="str">
            <v>IP_192.168.25.213</v>
          </cell>
        </row>
        <row r="1350">
          <cell r="F1350">
            <v>39478</v>
          </cell>
          <cell r="M1350">
            <v>1</v>
          </cell>
          <cell r="O1350" t="str">
            <v>IP_192.168.25.213</v>
          </cell>
        </row>
        <row r="1351">
          <cell r="F1351">
            <v>39478</v>
          </cell>
          <cell r="M1351">
            <v>1</v>
          </cell>
          <cell r="O1351" t="str">
            <v>IP_192.168.25.213</v>
          </cell>
        </row>
        <row r="1352">
          <cell r="F1352">
            <v>39478</v>
          </cell>
          <cell r="M1352">
            <v>4</v>
          </cell>
          <cell r="O1352" t="str">
            <v>IP_192.168.25.207</v>
          </cell>
        </row>
        <row r="1353">
          <cell r="F1353">
            <v>39478</v>
          </cell>
          <cell r="M1353">
            <v>1</v>
          </cell>
          <cell r="O1353" t="str">
            <v>IP_192.168.25.213</v>
          </cell>
        </row>
        <row r="1354">
          <cell r="F1354">
            <v>39478</v>
          </cell>
          <cell r="M1354">
            <v>1</v>
          </cell>
          <cell r="O1354" t="str">
            <v>IP_192.168.25.213</v>
          </cell>
        </row>
        <row r="1355">
          <cell r="F1355">
            <v>39478</v>
          </cell>
          <cell r="M1355">
            <v>1</v>
          </cell>
          <cell r="O1355" t="str">
            <v>IP_192.168.25.207</v>
          </cell>
        </row>
        <row r="1356">
          <cell r="F1356">
            <v>39478</v>
          </cell>
          <cell r="M1356">
            <v>1</v>
          </cell>
          <cell r="O1356" t="str">
            <v>IP_192.168.25.207</v>
          </cell>
        </row>
        <row r="1357">
          <cell r="F1357">
            <v>39478</v>
          </cell>
          <cell r="M1357">
            <v>2</v>
          </cell>
          <cell r="O1357" t="str">
            <v>IP_192.168.25.208</v>
          </cell>
        </row>
        <row r="1358">
          <cell r="F1358">
            <v>39478</v>
          </cell>
          <cell r="M1358">
            <v>4</v>
          </cell>
          <cell r="O1358" t="str">
            <v>IP_192.168.25.208</v>
          </cell>
        </row>
        <row r="1359">
          <cell r="F1359">
            <v>39478</v>
          </cell>
          <cell r="M1359">
            <v>4</v>
          </cell>
          <cell r="O1359" t="str">
            <v>IP_192.168.25.208</v>
          </cell>
        </row>
        <row r="1360">
          <cell r="F1360">
            <v>39478</v>
          </cell>
          <cell r="M1360">
            <v>1</v>
          </cell>
          <cell r="O1360" t="str">
            <v>IP_192.168.25.207</v>
          </cell>
        </row>
        <row r="1361">
          <cell r="F1361">
            <v>39478</v>
          </cell>
          <cell r="M1361">
            <v>1</v>
          </cell>
          <cell r="O1361" t="str">
            <v>IP_192.168.25.207</v>
          </cell>
        </row>
        <row r="1362">
          <cell r="F1362">
            <v>39478</v>
          </cell>
          <cell r="M1362">
            <v>1</v>
          </cell>
          <cell r="O1362" t="str">
            <v>IP_192.168.25.213</v>
          </cell>
        </row>
        <row r="1363">
          <cell r="F1363">
            <v>39478</v>
          </cell>
          <cell r="M1363">
            <v>1</v>
          </cell>
          <cell r="O1363" t="str">
            <v>IP_192.168.25.213</v>
          </cell>
        </row>
        <row r="1364">
          <cell r="F1364">
            <v>39478</v>
          </cell>
          <cell r="M1364">
            <v>20</v>
          </cell>
          <cell r="O1364" t="str">
            <v>IP_192.168.25.213</v>
          </cell>
        </row>
        <row r="1365">
          <cell r="F1365">
            <v>39478</v>
          </cell>
          <cell r="M1365">
            <v>1</v>
          </cell>
          <cell r="O1365" t="str">
            <v>IP_192.168.25.213</v>
          </cell>
        </row>
        <row r="1366">
          <cell r="F1366">
            <v>39478</v>
          </cell>
          <cell r="M1366">
            <v>1</v>
          </cell>
          <cell r="O1366" t="str">
            <v>IP_192.168.25.213</v>
          </cell>
        </row>
        <row r="1367">
          <cell r="F1367">
            <v>39478</v>
          </cell>
          <cell r="M1367">
            <v>1</v>
          </cell>
          <cell r="O1367" t="str">
            <v>IP_192.168.25.213</v>
          </cell>
        </row>
        <row r="1368">
          <cell r="F1368">
            <v>39478</v>
          </cell>
          <cell r="M1368">
            <v>1</v>
          </cell>
          <cell r="O1368" t="str">
            <v>IP_192.168.25.213</v>
          </cell>
        </row>
        <row r="1369">
          <cell r="F1369">
            <v>39478</v>
          </cell>
          <cell r="M1369">
            <v>1</v>
          </cell>
          <cell r="O1369" t="str">
            <v>IP_192.168.25.213</v>
          </cell>
        </row>
        <row r="1370">
          <cell r="F1370">
            <v>39478</v>
          </cell>
          <cell r="M1370">
            <v>1</v>
          </cell>
          <cell r="O1370" t="str">
            <v>IP_192.168.25.213</v>
          </cell>
        </row>
        <row r="1371">
          <cell r="F1371">
            <v>39478</v>
          </cell>
          <cell r="M1371">
            <v>1</v>
          </cell>
          <cell r="O1371" t="str">
            <v>IP_192.168.25.213</v>
          </cell>
        </row>
        <row r="1372">
          <cell r="F1372">
            <v>39478</v>
          </cell>
          <cell r="M1372">
            <v>6</v>
          </cell>
          <cell r="O1372" t="str">
            <v>IP_192.168.25.207</v>
          </cell>
        </row>
        <row r="1373">
          <cell r="F1373">
            <v>39478</v>
          </cell>
          <cell r="M1373">
            <v>1</v>
          </cell>
          <cell r="O1373" t="str">
            <v>IP_192.168.25.207</v>
          </cell>
        </row>
        <row r="1374">
          <cell r="F1374">
            <v>39478</v>
          </cell>
          <cell r="M1374">
            <v>1</v>
          </cell>
          <cell r="O1374" t="str">
            <v>IP_192.168.25.207</v>
          </cell>
        </row>
        <row r="1375">
          <cell r="F1375">
            <v>39478</v>
          </cell>
          <cell r="M1375">
            <v>1</v>
          </cell>
          <cell r="O1375" t="str">
            <v>IP_192.168.25.213</v>
          </cell>
        </row>
        <row r="1376">
          <cell r="F1376">
            <v>39478</v>
          </cell>
          <cell r="M1376">
            <v>7</v>
          </cell>
          <cell r="O1376" t="str">
            <v>IP_192.168.25.207</v>
          </cell>
        </row>
        <row r="1377">
          <cell r="F1377">
            <v>39478</v>
          </cell>
          <cell r="M1377">
            <v>1</v>
          </cell>
          <cell r="O1377" t="str">
            <v>IP_192.168.25.207</v>
          </cell>
        </row>
        <row r="1378">
          <cell r="F1378">
            <v>39478</v>
          </cell>
          <cell r="M1378">
            <v>6</v>
          </cell>
          <cell r="O1378" t="str">
            <v>IP_192.168.25.207</v>
          </cell>
        </row>
        <row r="1379">
          <cell r="F1379">
            <v>39478</v>
          </cell>
          <cell r="M1379">
            <v>14</v>
          </cell>
          <cell r="O1379" t="str">
            <v>IP_192.168.25.207</v>
          </cell>
        </row>
        <row r="1380">
          <cell r="F1380">
            <v>39478</v>
          </cell>
          <cell r="M1380">
            <v>1</v>
          </cell>
          <cell r="O1380" t="str">
            <v>IP_192.168.25.207</v>
          </cell>
        </row>
        <row r="1381">
          <cell r="F1381">
            <v>39478</v>
          </cell>
          <cell r="M1381">
            <v>1</v>
          </cell>
          <cell r="O1381" t="str">
            <v>IP_192.168.25.207</v>
          </cell>
        </row>
        <row r="1382">
          <cell r="F1382">
            <v>39478</v>
          </cell>
          <cell r="M1382">
            <v>1</v>
          </cell>
          <cell r="O1382" t="str">
            <v>IP_192.168.25.207</v>
          </cell>
        </row>
        <row r="1383">
          <cell r="F1383">
            <v>39478</v>
          </cell>
          <cell r="M1383">
            <v>1</v>
          </cell>
          <cell r="O1383" t="str">
            <v>IP_192.168.25.207</v>
          </cell>
        </row>
        <row r="1384">
          <cell r="F1384">
            <v>39478</v>
          </cell>
          <cell r="M1384">
            <v>1</v>
          </cell>
          <cell r="O1384" t="str">
            <v>IP_192.168.25.207</v>
          </cell>
        </row>
        <row r="1385">
          <cell r="F1385">
            <v>39478</v>
          </cell>
          <cell r="M1385">
            <v>1</v>
          </cell>
          <cell r="O1385" t="str">
            <v>IP_192.168.25.213</v>
          </cell>
        </row>
        <row r="1386">
          <cell r="F1386">
            <v>39478</v>
          </cell>
          <cell r="M1386">
            <v>4</v>
          </cell>
          <cell r="O1386" t="str">
            <v>IP_192.168.25.207</v>
          </cell>
        </row>
        <row r="1387">
          <cell r="F1387">
            <v>39478</v>
          </cell>
          <cell r="M1387">
            <v>4</v>
          </cell>
          <cell r="O1387" t="str">
            <v>IP_192.168.25.207</v>
          </cell>
        </row>
        <row r="1388">
          <cell r="F1388">
            <v>39478</v>
          </cell>
          <cell r="M1388">
            <v>1</v>
          </cell>
          <cell r="O1388" t="str">
            <v>IP_192.168.25.207</v>
          </cell>
        </row>
        <row r="1389">
          <cell r="F1389">
            <v>39478</v>
          </cell>
          <cell r="M1389">
            <v>1</v>
          </cell>
          <cell r="O1389" t="str">
            <v>IP_192.168.25.207</v>
          </cell>
        </row>
        <row r="1390">
          <cell r="F1390">
            <v>39478</v>
          </cell>
          <cell r="M1390">
            <v>2</v>
          </cell>
          <cell r="O1390" t="str">
            <v>IP_192.168.25.213</v>
          </cell>
        </row>
        <row r="1391">
          <cell r="F1391">
            <v>39478</v>
          </cell>
          <cell r="M1391">
            <v>1</v>
          </cell>
          <cell r="O1391" t="str">
            <v>IP_192.168.25.213</v>
          </cell>
        </row>
        <row r="1392">
          <cell r="F1392">
            <v>39478</v>
          </cell>
          <cell r="M1392">
            <v>1</v>
          </cell>
          <cell r="O1392" t="str">
            <v>IP_192.168.25.213</v>
          </cell>
        </row>
        <row r="1393">
          <cell r="F1393">
            <v>39478</v>
          </cell>
          <cell r="M1393">
            <v>1</v>
          </cell>
          <cell r="O1393" t="str">
            <v>IP_192.168.25.207</v>
          </cell>
        </row>
        <row r="1394">
          <cell r="F1394">
            <v>39478</v>
          </cell>
          <cell r="M1394">
            <v>6</v>
          </cell>
          <cell r="O1394" t="str">
            <v>IP_192.168.25.207</v>
          </cell>
        </row>
        <row r="1395">
          <cell r="F1395">
            <v>39478</v>
          </cell>
          <cell r="M1395">
            <v>1</v>
          </cell>
          <cell r="O1395" t="str">
            <v>IP_192.168.25.207</v>
          </cell>
        </row>
        <row r="1396">
          <cell r="F1396">
            <v>39478</v>
          </cell>
          <cell r="M1396">
            <v>1</v>
          </cell>
          <cell r="O1396" t="str">
            <v>IP_192.168.25.213</v>
          </cell>
        </row>
        <row r="1397">
          <cell r="F1397">
            <v>39478</v>
          </cell>
          <cell r="M1397">
            <v>1</v>
          </cell>
          <cell r="O1397" t="str">
            <v>IP_192.168.25.208</v>
          </cell>
        </row>
        <row r="1398">
          <cell r="F1398">
            <v>39478</v>
          </cell>
          <cell r="M1398">
            <v>1</v>
          </cell>
          <cell r="O1398" t="str">
            <v>IP_192.168.25.208</v>
          </cell>
        </row>
        <row r="1399">
          <cell r="F1399">
            <v>39478</v>
          </cell>
          <cell r="M1399">
            <v>6</v>
          </cell>
          <cell r="O1399" t="str">
            <v>IP_192.168.25.207</v>
          </cell>
        </row>
        <row r="1400">
          <cell r="F1400">
            <v>39478</v>
          </cell>
          <cell r="M1400">
            <v>4</v>
          </cell>
          <cell r="O1400" t="str">
            <v>IP_192.168.25.207</v>
          </cell>
        </row>
        <row r="1401">
          <cell r="F1401">
            <v>39478</v>
          </cell>
          <cell r="M1401">
            <v>4</v>
          </cell>
          <cell r="O1401" t="str">
            <v>IP_192.168.25.207</v>
          </cell>
        </row>
        <row r="1402">
          <cell r="F1402">
            <v>39507</v>
          </cell>
          <cell r="M1402">
            <v>2</v>
          </cell>
          <cell r="O1402" t="str">
            <v>IP_192.168.25.213</v>
          </cell>
        </row>
        <row r="1403">
          <cell r="F1403">
            <v>39507</v>
          </cell>
          <cell r="M1403">
            <v>2</v>
          </cell>
          <cell r="O1403" t="str">
            <v>IP_192.168.25.213</v>
          </cell>
        </row>
        <row r="1404">
          <cell r="F1404">
            <v>39507</v>
          </cell>
          <cell r="M1404">
            <v>2</v>
          </cell>
          <cell r="O1404" t="str">
            <v>IP_192.168.25.213</v>
          </cell>
        </row>
        <row r="1405">
          <cell r="F1405">
            <v>39507</v>
          </cell>
          <cell r="M1405">
            <v>1</v>
          </cell>
          <cell r="O1405" t="str">
            <v>IP_192.168.25.213</v>
          </cell>
        </row>
        <row r="1406">
          <cell r="F1406">
            <v>39507</v>
          </cell>
          <cell r="M1406">
            <v>1</v>
          </cell>
          <cell r="O1406" t="str">
            <v>IP_192.168.25.213</v>
          </cell>
        </row>
        <row r="1407">
          <cell r="F1407">
            <v>39507</v>
          </cell>
          <cell r="M1407">
            <v>1</v>
          </cell>
          <cell r="O1407" t="str">
            <v>IP_192.168.25.207</v>
          </cell>
        </row>
        <row r="1408">
          <cell r="F1408">
            <v>39507</v>
          </cell>
          <cell r="M1408">
            <v>1</v>
          </cell>
          <cell r="O1408" t="str">
            <v>IP_192.168.25.213</v>
          </cell>
        </row>
        <row r="1409">
          <cell r="F1409">
            <v>39507</v>
          </cell>
          <cell r="M1409">
            <v>1</v>
          </cell>
          <cell r="O1409" t="str">
            <v>IP_192.168.25.213</v>
          </cell>
        </row>
        <row r="1410">
          <cell r="F1410">
            <v>39507</v>
          </cell>
          <cell r="M1410">
            <v>1</v>
          </cell>
          <cell r="O1410" t="str">
            <v>IP_192.168.25.213</v>
          </cell>
        </row>
        <row r="1411">
          <cell r="F1411">
            <v>39507</v>
          </cell>
          <cell r="M1411">
            <v>19</v>
          </cell>
          <cell r="O1411" t="str">
            <v>IP_192.168.25.207</v>
          </cell>
        </row>
        <row r="1412">
          <cell r="F1412">
            <v>39507</v>
          </cell>
          <cell r="M1412">
            <v>1</v>
          </cell>
          <cell r="O1412" t="str">
            <v>IP_192.168.25.213</v>
          </cell>
        </row>
        <row r="1413">
          <cell r="F1413">
            <v>39507</v>
          </cell>
          <cell r="M1413">
            <v>1</v>
          </cell>
          <cell r="O1413" t="str">
            <v>IP_192.168.25.213</v>
          </cell>
        </row>
        <row r="1414">
          <cell r="F1414">
            <v>39507</v>
          </cell>
          <cell r="M1414">
            <v>1</v>
          </cell>
          <cell r="O1414" t="str">
            <v>IP_192.168.25.207</v>
          </cell>
        </row>
        <row r="1415">
          <cell r="F1415">
            <v>39507</v>
          </cell>
          <cell r="M1415">
            <v>1</v>
          </cell>
          <cell r="O1415" t="str">
            <v>IP_192.168.25.213</v>
          </cell>
        </row>
        <row r="1416">
          <cell r="F1416">
            <v>39507</v>
          </cell>
          <cell r="M1416">
            <v>1</v>
          </cell>
          <cell r="O1416" t="str">
            <v>IP_192.168.25.213</v>
          </cell>
        </row>
        <row r="1417">
          <cell r="F1417">
            <v>39507</v>
          </cell>
          <cell r="M1417">
            <v>1</v>
          </cell>
          <cell r="O1417" t="str">
            <v>IP_192.168.25.213</v>
          </cell>
        </row>
        <row r="1418">
          <cell r="F1418">
            <v>39507</v>
          </cell>
          <cell r="M1418">
            <v>1</v>
          </cell>
          <cell r="O1418" t="str">
            <v>IP_192.168.25.213</v>
          </cell>
        </row>
        <row r="1419">
          <cell r="F1419">
            <v>39507</v>
          </cell>
          <cell r="M1419">
            <v>1</v>
          </cell>
          <cell r="O1419" t="str">
            <v>IP_192.168.25.213</v>
          </cell>
        </row>
        <row r="1420">
          <cell r="F1420">
            <v>39507</v>
          </cell>
          <cell r="M1420">
            <v>1</v>
          </cell>
          <cell r="O1420" t="str">
            <v>IP_192.168.25.213</v>
          </cell>
        </row>
        <row r="1421">
          <cell r="F1421">
            <v>39507</v>
          </cell>
          <cell r="M1421">
            <v>1</v>
          </cell>
          <cell r="O1421" t="str">
            <v>IP_192.168.25.213</v>
          </cell>
        </row>
        <row r="1422">
          <cell r="F1422">
            <v>39507</v>
          </cell>
          <cell r="M1422">
            <v>1</v>
          </cell>
          <cell r="O1422" t="str">
            <v>IP_192.168.25.213</v>
          </cell>
        </row>
        <row r="1423">
          <cell r="F1423">
            <v>39507</v>
          </cell>
          <cell r="M1423">
            <v>1</v>
          </cell>
          <cell r="O1423" t="str">
            <v>IP_192.168.25.213</v>
          </cell>
        </row>
        <row r="1424">
          <cell r="F1424">
            <v>39507</v>
          </cell>
          <cell r="M1424">
            <v>1</v>
          </cell>
          <cell r="O1424" t="str">
            <v>IP_192.168.25.213</v>
          </cell>
        </row>
        <row r="1425">
          <cell r="F1425">
            <v>39507</v>
          </cell>
          <cell r="M1425">
            <v>2</v>
          </cell>
          <cell r="O1425" t="str">
            <v>IP_192.168.25.207</v>
          </cell>
        </row>
        <row r="1426">
          <cell r="F1426">
            <v>39507</v>
          </cell>
          <cell r="M1426">
            <v>1</v>
          </cell>
          <cell r="O1426" t="str">
            <v>IP_192.168.25.213</v>
          </cell>
        </row>
        <row r="1427">
          <cell r="F1427">
            <v>39507</v>
          </cell>
          <cell r="M1427">
            <v>1</v>
          </cell>
          <cell r="O1427" t="str">
            <v>IP_192.168.25.213</v>
          </cell>
        </row>
        <row r="1428">
          <cell r="F1428">
            <v>39507</v>
          </cell>
          <cell r="M1428">
            <v>1</v>
          </cell>
          <cell r="O1428" t="str">
            <v>IP_192.168.25.213</v>
          </cell>
        </row>
        <row r="1429">
          <cell r="F1429">
            <v>39507</v>
          </cell>
          <cell r="M1429">
            <v>1</v>
          </cell>
          <cell r="O1429" t="str">
            <v>IP_192.168.25.213</v>
          </cell>
        </row>
        <row r="1430">
          <cell r="F1430">
            <v>39507</v>
          </cell>
          <cell r="M1430">
            <v>1</v>
          </cell>
          <cell r="O1430" t="str">
            <v>IP_192.168.25.213</v>
          </cell>
        </row>
        <row r="1431">
          <cell r="F1431">
            <v>39507</v>
          </cell>
          <cell r="M1431">
            <v>1</v>
          </cell>
          <cell r="O1431" t="str">
            <v>IP_192.168.25.213</v>
          </cell>
        </row>
        <row r="1432">
          <cell r="F1432">
            <v>39507</v>
          </cell>
          <cell r="M1432">
            <v>1</v>
          </cell>
          <cell r="O1432" t="str">
            <v>IP_192.168.25.213</v>
          </cell>
        </row>
        <row r="1433">
          <cell r="F1433">
            <v>39507</v>
          </cell>
          <cell r="M1433">
            <v>1</v>
          </cell>
          <cell r="O1433" t="str">
            <v>IP_192.168.25.213</v>
          </cell>
        </row>
        <row r="1434">
          <cell r="F1434">
            <v>39507</v>
          </cell>
          <cell r="M1434">
            <v>1</v>
          </cell>
          <cell r="O1434" t="str">
            <v>IP_192.168.25.213</v>
          </cell>
        </row>
        <row r="1435">
          <cell r="F1435">
            <v>39507</v>
          </cell>
          <cell r="M1435">
            <v>1</v>
          </cell>
          <cell r="O1435" t="str">
            <v>IP_192.168.25.213</v>
          </cell>
        </row>
        <row r="1436">
          <cell r="F1436">
            <v>39507</v>
          </cell>
          <cell r="M1436">
            <v>1</v>
          </cell>
          <cell r="O1436" t="str">
            <v>IP_192.168.25.213</v>
          </cell>
        </row>
        <row r="1437">
          <cell r="F1437">
            <v>39507</v>
          </cell>
          <cell r="M1437">
            <v>1</v>
          </cell>
          <cell r="O1437" t="str">
            <v>IP_192.168.25.207</v>
          </cell>
        </row>
        <row r="1438">
          <cell r="F1438">
            <v>39507</v>
          </cell>
          <cell r="M1438">
            <v>2</v>
          </cell>
          <cell r="O1438" t="str">
            <v>IP_192.168.25.207</v>
          </cell>
        </row>
        <row r="1439">
          <cell r="F1439">
            <v>39507</v>
          </cell>
          <cell r="M1439">
            <v>1</v>
          </cell>
          <cell r="O1439" t="str">
            <v>IP_192.168.25.213</v>
          </cell>
        </row>
        <row r="1440">
          <cell r="F1440">
            <v>39507</v>
          </cell>
          <cell r="M1440">
            <v>1</v>
          </cell>
          <cell r="O1440" t="str">
            <v>IP_192.168.25.213</v>
          </cell>
        </row>
        <row r="1441">
          <cell r="F1441">
            <v>39507</v>
          </cell>
          <cell r="M1441">
            <v>1</v>
          </cell>
          <cell r="O1441" t="str">
            <v>IP_192.168.25.207</v>
          </cell>
        </row>
        <row r="1442">
          <cell r="F1442">
            <v>39507</v>
          </cell>
          <cell r="M1442">
            <v>1</v>
          </cell>
          <cell r="O1442" t="str">
            <v>IP_192.168.25.213</v>
          </cell>
        </row>
        <row r="1443">
          <cell r="F1443">
            <v>39507</v>
          </cell>
          <cell r="M1443">
            <v>1</v>
          </cell>
          <cell r="O1443" t="str">
            <v>IP_192.168.25.213</v>
          </cell>
        </row>
        <row r="1444">
          <cell r="F1444">
            <v>39507</v>
          </cell>
          <cell r="M1444">
            <v>1</v>
          </cell>
          <cell r="O1444" t="str">
            <v>IP_192.168.25.213</v>
          </cell>
        </row>
        <row r="1445">
          <cell r="F1445">
            <v>39507</v>
          </cell>
          <cell r="M1445">
            <v>1</v>
          </cell>
          <cell r="O1445" t="str">
            <v>IP_192.168.25.213</v>
          </cell>
        </row>
        <row r="1446">
          <cell r="F1446">
            <v>39507</v>
          </cell>
          <cell r="M1446">
            <v>6</v>
          </cell>
          <cell r="O1446" t="str">
            <v>IP_192.168.25.207</v>
          </cell>
        </row>
        <row r="1447">
          <cell r="F1447">
            <v>39507</v>
          </cell>
          <cell r="M1447">
            <v>1</v>
          </cell>
          <cell r="O1447" t="str">
            <v>IP_192.168.25.213</v>
          </cell>
        </row>
        <row r="1448">
          <cell r="F1448">
            <v>39507</v>
          </cell>
          <cell r="M1448">
            <v>2</v>
          </cell>
          <cell r="O1448" t="str">
            <v>IP_192.168.25.207</v>
          </cell>
        </row>
        <row r="1449">
          <cell r="F1449">
            <v>39507</v>
          </cell>
          <cell r="M1449">
            <v>12</v>
          </cell>
          <cell r="O1449" t="str">
            <v>IP_192.168.25.213</v>
          </cell>
        </row>
        <row r="1450">
          <cell r="F1450">
            <v>39507</v>
          </cell>
          <cell r="M1450">
            <v>1</v>
          </cell>
          <cell r="O1450" t="str">
            <v>IP_192.168.25.208</v>
          </cell>
        </row>
        <row r="1451">
          <cell r="F1451">
            <v>39507</v>
          </cell>
          <cell r="M1451">
            <v>1</v>
          </cell>
          <cell r="O1451" t="str">
            <v>IP_192.168.25.213</v>
          </cell>
        </row>
        <row r="1452">
          <cell r="F1452">
            <v>39507</v>
          </cell>
          <cell r="M1452">
            <v>28</v>
          </cell>
          <cell r="O1452" t="str">
            <v>IP_192.168.25.213</v>
          </cell>
        </row>
        <row r="1453">
          <cell r="F1453">
            <v>39507</v>
          </cell>
          <cell r="M1453">
            <v>40</v>
          </cell>
          <cell r="O1453" t="str">
            <v>IP_192.168.25.207</v>
          </cell>
        </row>
        <row r="1454">
          <cell r="F1454">
            <v>39507</v>
          </cell>
          <cell r="M1454">
            <v>1</v>
          </cell>
          <cell r="O1454" t="str">
            <v>IP_192.168.25.207</v>
          </cell>
        </row>
        <row r="1455">
          <cell r="F1455">
            <v>39507</v>
          </cell>
          <cell r="M1455">
            <v>4</v>
          </cell>
          <cell r="O1455" t="str">
            <v>IP_192.168.25.207</v>
          </cell>
        </row>
        <row r="1456">
          <cell r="F1456">
            <v>39507</v>
          </cell>
          <cell r="M1456">
            <v>4</v>
          </cell>
          <cell r="O1456" t="str">
            <v>IP_192.168.25.208</v>
          </cell>
        </row>
        <row r="1457">
          <cell r="F1457">
            <v>39507</v>
          </cell>
          <cell r="M1457">
            <v>1</v>
          </cell>
          <cell r="O1457" t="str">
            <v>IP_192.168.25.213</v>
          </cell>
        </row>
        <row r="1458">
          <cell r="F1458">
            <v>39507</v>
          </cell>
          <cell r="M1458">
            <v>16</v>
          </cell>
          <cell r="O1458" t="str">
            <v>IP_192.168.25.213</v>
          </cell>
        </row>
        <row r="1459">
          <cell r="F1459">
            <v>39507</v>
          </cell>
          <cell r="M1459">
            <v>2</v>
          </cell>
          <cell r="O1459" t="str">
            <v>IP_192.168.25.207</v>
          </cell>
        </row>
        <row r="1460">
          <cell r="F1460">
            <v>39538</v>
          </cell>
          <cell r="M1460">
            <v>1</v>
          </cell>
          <cell r="O1460" t="str">
            <v>IP_192.168.25.213</v>
          </cell>
        </row>
        <row r="1461">
          <cell r="F1461">
            <v>39538</v>
          </cell>
          <cell r="M1461">
            <v>1</v>
          </cell>
          <cell r="O1461" t="str">
            <v>IP_192.168.25.213</v>
          </cell>
        </row>
        <row r="1462">
          <cell r="F1462">
            <v>39538</v>
          </cell>
          <cell r="M1462">
            <v>1</v>
          </cell>
          <cell r="O1462" t="str">
            <v>IP_192.168.25.213</v>
          </cell>
        </row>
        <row r="1463">
          <cell r="F1463">
            <v>39538</v>
          </cell>
          <cell r="M1463">
            <v>1</v>
          </cell>
          <cell r="O1463" t="str">
            <v>IP_192.168.25.213</v>
          </cell>
        </row>
        <row r="1464">
          <cell r="F1464">
            <v>39538</v>
          </cell>
          <cell r="M1464">
            <v>1</v>
          </cell>
          <cell r="O1464" t="str">
            <v>IP_192.168.25.213</v>
          </cell>
        </row>
        <row r="1465">
          <cell r="F1465">
            <v>39538</v>
          </cell>
          <cell r="M1465">
            <v>42</v>
          </cell>
          <cell r="O1465" t="str">
            <v>IP_192.168.25.213</v>
          </cell>
        </row>
        <row r="1466">
          <cell r="F1466">
            <v>39538</v>
          </cell>
          <cell r="M1466">
            <v>2</v>
          </cell>
          <cell r="O1466" t="str">
            <v>IP_192.168.25.207</v>
          </cell>
        </row>
        <row r="1467">
          <cell r="F1467">
            <v>39538</v>
          </cell>
          <cell r="M1467">
            <v>2</v>
          </cell>
          <cell r="O1467" t="str">
            <v>IP_192.168.25.207</v>
          </cell>
        </row>
        <row r="1468">
          <cell r="F1468">
            <v>39538</v>
          </cell>
          <cell r="M1468">
            <v>2</v>
          </cell>
          <cell r="O1468" t="str">
            <v>IP_192.168.25.207</v>
          </cell>
        </row>
        <row r="1469">
          <cell r="F1469">
            <v>39538</v>
          </cell>
          <cell r="M1469">
            <v>4</v>
          </cell>
          <cell r="O1469" t="str">
            <v>IP_192.168.25.207</v>
          </cell>
        </row>
        <row r="1470">
          <cell r="F1470">
            <v>39538</v>
          </cell>
          <cell r="M1470">
            <v>9</v>
          </cell>
          <cell r="O1470" t="str">
            <v>IP_192.168.25.213</v>
          </cell>
        </row>
        <row r="1471">
          <cell r="F1471">
            <v>39538</v>
          </cell>
          <cell r="M1471">
            <v>1</v>
          </cell>
          <cell r="O1471" t="str">
            <v>IP_192.168.25.207</v>
          </cell>
        </row>
        <row r="1472">
          <cell r="F1472">
            <v>39538</v>
          </cell>
          <cell r="M1472">
            <v>1</v>
          </cell>
          <cell r="O1472" t="str">
            <v>IP_192.168.25.213</v>
          </cell>
        </row>
        <row r="1473">
          <cell r="F1473">
            <v>39538</v>
          </cell>
          <cell r="M1473">
            <v>1</v>
          </cell>
          <cell r="O1473" t="str">
            <v>IP_192.168.25.213</v>
          </cell>
        </row>
        <row r="1474">
          <cell r="F1474">
            <v>39538</v>
          </cell>
          <cell r="M1474">
            <v>6</v>
          </cell>
          <cell r="O1474" t="str">
            <v>IP_192.168.25.213</v>
          </cell>
        </row>
        <row r="1475">
          <cell r="F1475">
            <v>39538</v>
          </cell>
          <cell r="M1475">
            <v>1</v>
          </cell>
          <cell r="O1475" t="str">
            <v>IP_192.168.25.213</v>
          </cell>
        </row>
        <row r="1476">
          <cell r="F1476">
            <v>39538</v>
          </cell>
          <cell r="M1476">
            <v>2</v>
          </cell>
          <cell r="O1476" t="str">
            <v>IP_192.168.25.213</v>
          </cell>
        </row>
        <row r="1477">
          <cell r="F1477">
            <v>39538</v>
          </cell>
          <cell r="M1477">
            <v>3</v>
          </cell>
          <cell r="O1477" t="str">
            <v>IP_192.168.25.207</v>
          </cell>
        </row>
        <row r="1478">
          <cell r="F1478">
            <v>39538</v>
          </cell>
          <cell r="M1478">
            <v>1</v>
          </cell>
          <cell r="O1478" t="str">
            <v>IP_192.168.25.208</v>
          </cell>
        </row>
        <row r="1479">
          <cell r="F1479">
            <v>39538</v>
          </cell>
          <cell r="M1479">
            <v>1</v>
          </cell>
          <cell r="O1479" t="str">
            <v>IP_192.168.25.208</v>
          </cell>
        </row>
        <row r="1480">
          <cell r="F1480">
            <v>39538</v>
          </cell>
          <cell r="M1480">
            <v>3</v>
          </cell>
          <cell r="O1480" t="str">
            <v>IP_192.168.25.207</v>
          </cell>
        </row>
        <row r="1481">
          <cell r="F1481">
            <v>39538</v>
          </cell>
          <cell r="M1481">
            <v>22</v>
          </cell>
          <cell r="O1481" t="str">
            <v>IP_192.168.25.213</v>
          </cell>
        </row>
        <row r="1482">
          <cell r="F1482">
            <v>39538</v>
          </cell>
          <cell r="M1482">
            <v>2</v>
          </cell>
          <cell r="O1482" t="str">
            <v>IP_192.168.25.207</v>
          </cell>
        </row>
        <row r="1483">
          <cell r="F1483">
            <v>39538</v>
          </cell>
          <cell r="M1483">
            <v>1</v>
          </cell>
          <cell r="O1483" t="str">
            <v>IP_192.168.25.213</v>
          </cell>
        </row>
        <row r="1484">
          <cell r="F1484">
            <v>39538</v>
          </cell>
          <cell r="M1484">
            <v>2</v>
          </cell>
          <cell r="O1484" t="str">
            <v>IP_192.168.25.213</v>
          </cell>
        </row>
        <row r="1485">
          <cell r="F1485">
            <v>39538</v>
          </cell>
          <cell r="M1485">
            <v>1</v>
          </cell>
          <cell r="O1485" t="str">
            <v>IP_192.168.25.213</v>
          </cell>
        </row>
        <row r="1486">
          <cell r="F1486">
            <v>39538</v>
          </cell>
          <cell r="M1486">
            <v>4</v>
          </cell>
          <cell r="O1486" t="str">
            <v>IP_192.168.25.213</v>
          </cell>
        </row>
        <row r="1487">
          <cell r="F1487">
            <v>39538</v>
          </cell>
          <cell r="M1487">
            <v>1</v>
          </cell>
          <cell r="O1487" t="str">
            <v>IP_192.168.25.213</v>
          </cell>
        </row>
        <row r="1488">
          <cell r="F1488">
            <v>39538</v>
          </cell>
          <cell r="M1488">
            <v>14</v>
          </cell>
          <cell r="O1488" t="str">
            <v>IP_192.168.25.213</v>
          </cell>
        </row>
        <row r="1489">
          <cell r="F1489">
            <v>39538</v>
          </cell>
          <cell r="M1489">
            <v>1</v>
          </cell>
          <cell r="O1489" t="str">
            <v>IP_192.168.25.207</v>
          </cell>
        </row>
        <row r="1490">
          <cell r="F1490">
            <v>39538</v>
          </cell>
          <cell r="M1490">
            <v>1</v>
          </cell>
          <cell r="O1490" t="str">
            <v>IP_192.168.25.207</v>
          </cell>
        </row>
        <row r="1491">
          <cell r="F1491">
            <v>39538</v>
          </cell>
          <cell r="M1491">
            <v>1</v>
          </cell>
          <cell r="O1491" t="str">
            <v>IP_192.168.25.213</v>
          </cell>
        </row>
        <row r="1492">
          <cell r="F1492">
            <v>39538</v>
          </cell>
          <cell r="M1492">
            <v>1</v>
          </cell>
          <cell r="O1492" t="str">
            <v>IP_192.168.25.213</v>
          </cell>
        </row>
        <row r="1493">
          <cell r="F1493">
            <v>39538</v>
          </cell>
          <cell r="M1493">
            <v>1</v>
          </cell>
          <cell r="O1493" t="str">
            <v>IP_192.168.25.207</v>
          </cell>
        </row>
        <row r="1494">
          <cell r="F1494">
            <v>39568</v>
          </cell>
          <cell r="M1494">
            <v>2</v>
          </cell>
          <cell r="O1494" t="str">
            <v>IP_192.168.25.213</v>
          </cell>
        </row>
        <row r="1495">
          <cell r="F1495">
            <v>39568</v>
          </cell>
          <cell r="M1495">
            <v>1</v>
          </cell>
          <cell r="O1495" t="str">
            <v>IP_192.168.25.213</v>
          </cell>
        </row>
        <row r="1496">
          <cell r="F1496">
            <v>39568</v>
          </cell>
          <cell r="M1496">
            <v>1</v>
          </cell>
          <cell r="O1496" t="str">
            <v>IP_192.168.25.213</v>
          </cell>
        </row>
        <row r="1497">
          <cell r="F1497">
            <v>39568</v>
          </cell>
          <cell r="M1497">
            <v>1</v>
          </cell>
          <cell r="O1497" t="str">
            <v>IP_192.168.25.213</v>
          </cell>
        </row>
        <row r="1498">
          <cell r="F1498">
            <v>39568</v>
          </cell>
          <cell r="M1498">
            <v>1</v>
          </cell>
          <cell r="O1498" t="str">
            <v>IP_192.168.25.213</v>
          </cell>
        </row>
        <row r="1499">
          <cell r="F1499">
            <v>39568</v>
          </cell>
          <cell r="M1499">
            <v>1</v>
          </cell>
          <cell r="O1499" t="str">
            <v>IP_192.168.25.213</v>
          </cell>
        </row>
        <row r="1500">
          <cell r="F1500">
            <v>39568</v>
          </cell>
          <cell r="M1500">
            <v>1</v>
          </cell>
          <cell r="O1500" t="str">
            <v>IP_192.168.25.213</v>
          </cell>
        </row>
        <row r="1501">
          <cell r="F1501">
            <v>39568</v>
          </cell>
          <cell r="M1501">
            <v>4</v>
          </cell>
          <cell r="O1501" t="str">
            <v>IP_192.168.25.207</v>
          </cell>
        </row>
        <row r="1502">
          <cell r="F1502">
            <v>39568</v>
          </cell>
          <cell r="M1502">
            <v>1</v>
          </cell>
          <cell r="O1502" t="str">
            <v>IP_192.168.25.213</v>
          </cell>
        </row>
        <row r="1503">
          <cell r="F1503">
            <v>39568</v>
          </cell>
          <cell r="M1503">
            <v>2</v>
          </cell>
          <cell r="O1503" t="str">
            <v>IP_192.168.25.207</v>
          </cell>
        </row>
        <row r="1504">
          <cell r="F1504">
            <v>39568</v>
          </cell>
          <cell r="M1504">
            <v>1</v>
          </cell>
          <cell r="O1504" t="str">
            <v>IP_192.168.25.207</v>
          </cell>
        </row>
        <row r="1505">
          <cell r="F1505">
            <v>39568</v>
          </cell>
          <cell r="M1505">
            <v>1</v>
          </cell>
          <cell r="O1505" t="str">
            <v>IP_192.168.25.213</v>
          </cell>
        </row>
        <row r="1506">
          <cell r="F1506">
            <v>39568</v>
          </cell>
          <cell r="M1506">
            <v>2</v>
          </cell>
          <cell r="O1506" t="str">
            <v>IP_192.168.25.207</v>
          </cell>
        </row>
        <row r="1507">
          <cell r="F1507">
            <v>39568</v>
          </cell>
          <cell r="M1507">
            <v>2</v>
          </cell>
          <cell r="O1507" t="str">
            <v>IP_192.168.25.207</v>
          </cell>
        </row>
        <row r="1508">
          <cell r="F1508">
            <v>39568</v>
          </cell>
          <cell r="M1508">
            <v>1</v>
          </cell>
          <cell r="O1508" t="str">
            <v>IP_192.168.25.213</v>
          </cell>
        </row>
        <row r="1509">
          <cell r="F1509">
            <v>39568</v>
          </cell>
          <cell r="M1509">
            <v>1</v>
          </cell>
          <cell r="O1509" t="str">
            <v>IP_192.168.25.213</v>
          </cell>
        </row>
        <row r="1510">
          <cell r="F1510">
            <v>39568</v>
          </cell>
          <cell r="M1510">
            <v>1</v>
          </cell>
          <cell r="O1510" t="str">
            <v>IP_192.168.25.213</v>
          </cell>
        </row>
        <row r="1511">
          <cell r="F1511">
            <v>39568</v>
          </cell>
          <cell r="M1511">
            <v>1</v>
          </cell>
          <cell r="O1511" t="str">
            <v>IP_192.168.25.213</v>
          </cell>
        </row>
        <row r="1512">
          <cell r="F1512">
            <v>39568</v>
          </cell>
          <cell r="M1512">
            <v>1</v>
          </cell>
          <cell r="O1512" t="str">
            <v>IP_192.168.25.208</v>
          </cell>
        </row>
        <row r="1513">
          <cell r="F1513">
            <v>39568</v>
          </cell>
          <cell r="M1513">
            <v>1</v>
          </cell>
          <cell r="O1513" t="str">
            <v>IP_192.168.25.208</v>
          </cell>
        </row>
        <row r="1514">
          <cell r="F1514">
            <v>39568</v>
          </cell>
          <cell r="M1514">
            <v>2</v>
          </cell>
          <cell r="O1514" t="str">
            <v>IP_192.168.25.213</v>
          </cell>
        </row>
        <row r="1515">
          <cell r="F1515">
            <v>39568</v>
          </cell>
          <cell r="M1515">
            <v>8</v>
          </cell>
          <cell r="O1515" t="str">
            <v>IP_192.168.25.207</v>
          </cell>
        </row>
        <row r="1516">
          <cell r="F1516">
            <v>39568</v>
          </cell>
          <cell r="M1516">
            <v>1</v>
          </cell>
          <cell r="O1516" t="str">
            <v>IP_192.168.25.213</v>
          </cell>
        </row>
        <row r="1517">
          <cell r="F1517">
            <v>39568</v>
          </cell>
          <cell r="M1517">
            <v>3</v>
          </cell>
          <cell r="O1517" t="str">
            <v>IP_192.168.25.213</v>
          </cell>
        </row>
        <row r="1518">
          <cell r="F1518">
            <v>39568</v>
          </cell>
          <cell r="M1518">
            <v>1</v>
          </cell>
          <cell r="O1518" t="str">
            <v>IP_192.168.25.213</v>
          </cell>
        </row>
        <row r="1519">
          <cell r="F1519">
            <v>39568</v>
          </cell>
          <cell r="M1519">
            <v>1</v>
          </cell>
          <cell r="O1519" t="str">
            <v>IP_192.168.25.213</v>
          </cell>
        </row>
        <row r="1520">
          <cell r="F1520">
            <v>39568</v>
          </cell>
          <cell r="M1520">
            <v>1</v>
          </cell>
          <cell r="O1520" t="str">
            <v>IP_192.168.25.213</v>
          </cell>
        </row>
        <row r="1521">
          <cell r="F1521">
            <v>39568</v>
          </cell>
          <cell r="M1521">
            <v>1</v>
          </cell>
          <cell r="O1521" t="str">
            <v>IP_192.168.25.213</v>
          </cell>
        </row>
        <row r="1522">
          <cell r="F1522">
            <v>39568</v>
          </cell>
          <cell r="M1522">
            <v>1</v>
          </cell>
          <cell r="O1522" t="str">
            <v>IP_192.168.25.213</v>
          </cell>
        </row>
        <row r="1523">
          <cell r="F1523">
            <v>39568</v>
          </cell>
          <cell r="M1523">
            <v>1</v>
          </cell>
          <cell r="O1523" t="str">
            <v>IP_192.168.25.213</v>
          </cell>
        </row>
        <row r="1524">
          <cell r="F1524">
            <v>39568</v>
          </cell>
          <cell r="M1524">
            <v>1</v>
          </cell>
          <cell r="O1524" t="str">
            <v>IP_192.168.25.213</v>
          </cell>
        </row>
        <row r="1525">
          <cell r="F1525">
            <v>39568</v>
          </cell>
          <cell r="M1525">
            <v>20</v>
          </cell>
          <cell r="O1525" t="str">
            <v>IP_192.168.25.213</v>
          </cell>
        </row>
        <row r="1526">
          <cell r="F1526">
            <v>39568</v>
          </cell>
          <cell r="M1526">
            <v>2</v>
          </cell>
          <cell r="O1526" t="str">
            <v>IP_192.168.25.213</v>
          </cell>
        </row>
        <row r="1527">
          <cell r="F1527">
            <v>39568</v>
          </cell>
          <cell r="M1527">
            <v>3</v>
          </cell>
          <cell r="O1527" t="str">
            <v>IP_192.168.25.208</v>
          </cell>
        </row>
        <row r="1528">
          <cell r="F1528">
            <v>39568</v>
          </cell>
          <cell r="M1528">
            <v>1</v>
          </cell>
          <cell r="O1528" t="str">
            <v>IP_192.168.25.213</v>
          </cell>
        </row>
        <row r="1529">
          <cell r="F1529">
            <v>39568</v>
          </cell>
          <cell r="M1529">
            <v>1</v>
          </cell>
          <cell r="O1529" t="str">
            <v>IP_192.168.25.213</v>
          </cell>
        </row>
        <row r="1530">
          <cell r="F1530">
            <v>39568</v>
          </cell>
          <cell r="M1530">
            <v>1</v>
          </cell>
          <cell r="O1530" t="str">
            <v>IP_192.168.25.213</v>
          </cell>
        </row>
        <row r="1531">
          <cell r="F1531">
            <v>39568</v>
          </cell>
          <cell r="M1531">
            <v>2</v>
          </cell>
          <cell r="O1531" t="str">
            <v>IP_192.168.25.207</v>
          </cell>
        </row>
        <row r="1532">
          <cell r="F1532">
            <v>39478</v>
          </cell>
          <cell r="M1532">
            <v>2</v>
          </cell>
          <cell r="O1532" t="str">
            <v>IP_192.168.25.208</v>
          </cell>
        </row>
        <row r="1533">
          <cell r="F1533">
            <v>39478</v>
          </cell>
          <cell r="M1533">
            <v>1</v>
          </cell>
          <cell r="O1533" t="str">
            <v>IP_192.168.25.207</v>
          </cell>
        </row>
        <row r="1534">
          <cell r="F1534">
            <v>39478</v>
          </cell>
          <cell r="M1534">
            <v>1</v>
          </cell>
          <cell r="O1534" t="str">
            <v>IP_192.168.25.213</v>
          </cell>
        </row>
        <row r="1535">
          <cell r="F1535">
            <v>39478</v>
          </cell>
          <cell r="M1535">
            <v>1</v>
          </cell>
          <cell r="O1535" t="str">
            <v>IP_192.168.25.213</v>
          </cell>
        </row>
        <row r="1536">
          <cell r="F1536">
            <v>39478</v>
          </cell>
          <cell r="M1536">
            <v>1</v>
          </cell>
          <cell r="O1536" t="str">
            <v>IP_192.168.25.207</v>
          </cell>
        </row>
        <row r="1537">
          <cell r="F1537">
            <v>39478</v>
          </cell>
          <cell r="M1537">
            <v>1</v>
          </cell>
          <cell r="O1537" t="str">
            <v>IP_192.168.25.207</v>
          </cell>
        </row>
        <row r="1538">
          <cell r="F1538">
            <v>39478</v>
          </cell>
          <cell r="M1538">
            <v>1</v>
          </cell>
          <cell r="O1538" t="str">
            <v>IP_192.168.25.207</v>
          </cell>
        </row>
        <row r="1539">
          <cell r="F1539">
            <v>39478</v>
          </cell>
          <cell r="M1539">
            <v>1</v>
          </cell>
          <cell r="O1539" t="str">
            <v>IP_192.168.25.213</v>
          </cell>
        </row>
        <row r="1540">
          <cell r="F1540">
            <v>39478</v>
          </cell>
          <cell r="M1540">
            <v>1</v>
          </cell>
          <cell r="O1540" t="str">
            <v>IP_192.168.25.213</v>
          </cell>
        </row>
        <row r="1541">
          <cell r="F1541">
            <v>39478</v>
          </cell>
          <cell r="M1541">
            <v>2</v>
          </cell>
          <cell r="O1541" t="str">
            <v>IP_192.168.25.207</v>
          </cell>
        </row>
        <row r="1542">
          <cell r="F1542">
            <v>39478</v>
          </cell>
          <cell r="M1542">
            <v>2</v>
          </cell>
          <cell r="O1542" t="str">
            <v>IP_192.168.25.207</v>
          </cell>
        </row>
        <row r="1543">
          <cell r="F1543">
            <v>39478</v>
          </cell>
          <cell r="M1543">
            <v>7</v>
          </cell>
          <cell r="O1543" t="str">
            <v>IP_192.168.25.207</v>
          </cell>
        </row>
        <row r="1544">
          <cell r="F1544">
            <v>39478</v>
          </cell>
          <cell r="M1544">
            <v>12</v>
          </cell>
          <cell r="O1544" t="str">
            <v>IP_192.168.25.207</v>
          </cell>
        </row>
        <row r="1545">
          <cell r="F1545">
            <v>39478</v>
          </cell>
          <cell r="M1545">
            <v>1</v>
          </cell>
          <cell r="O1545" t="str">
            <v>IP_192.168.25.213</v>
          </cell>
        </row>
        <row r="1546">
          <cell r="F1546">
            <v>39478</v>
          </cell>
          <cell r="M1546">
            <v>3</v>
          </cell>
          <cell r="O1546" t="str">
            <v>IP_192.168.25.207</v>
          </cell>
        </row>
        <row r="1547">
          <cell r="F1547">
            <v>39478</v>
          </cell>
          <cell r="M1547">
            <v>1</v>
          </cell>
          <cell r="O1547" t="str">
            <v>IP_192.168.25.207</v>
          </cell>
        </row>
        <row r="1548">
          <cell r="F1548">
            <v>39478</v>
          </cell>
          <cell r="M1548">
            <v>1</v>
          </cell>
          <cell r="O1548" t="str">
            <v>IP_192.168.25.213</v>
          </cell>
        </row>
        <row r="1549">
          <cell r="F1549">
            <v>39478</v>
          </cell>
          <cell r="M1549">
            <v>1</v>
          </cell>
          <cell r="O1549" t="str">
            <v>IP_192.168.25.213</v>
          </cell>
        </row>
        <row r="1550">
          <cell r="F1550">
            <v>39478</v>
          </cell>
          <cell r="M1550">
            <v>20</v>
          </cell>
          <cell r="O1550" t="str">
            <v>IP_192.168.25.213</v>
          </cell>
        </row>
        <row r="1551">
          <cell r="F1551">
            <v>39478</v>
          </cell>
          <cell r="M1551">
            <v>1</v>
          </cell>
          <cell r="O1551" t="str">
            <v>IP_192.168.25.213</v>
          </cell>
        </row>
        <row r="1552">
          <cell r="F1552">
            <v>39478</v>
          </cell>
          <cell r="M1552">
            <v>2</v>
          </cell>
          <cell r="O1552" t="str">
            <v>IP_192.168.25.207</v>
          </cell>
        </row>
        <row r="1553">
          <cell r="F1553">
            <v>39478</v>
          </cell>
          <cell r="M1553">
            <v>10</v>
          </cell>
          <cell r="O1553" t="str">
            <v>IP_192.168.25.213</v>
          </cell>
        </row>
        <row r="1554">
          <cell r="F1554">
            <v>39478</v>
          </cell>
          <cell r="M1554">
            <v>5</v>
          </cell>
          <cell r="O1554" t="str">
            <v>IP_192.168.25.207</v>
          </cell>
        </row>
        <row r="1555">
          <cell r="F1555">
            <v>39478</v>
          </cell>
          <cell r="M1555">
            <v>5</v>
          </cell>
          <cell r="O1555" t="str">
            <v>IP_192.168.25.213</v>
          </cell>
        </row>
        <row r="1556">
          <cell r="F1556">
            <v>39478</v>
          </cell>
          <cell r="M1556">
            <v>13</v>
          </cell>
          <cell r="O1556" t="str">
            <v>IP_192.168.25.213</v>
          </cell>
        </row>
        <row r="1557">
          <cell r="F1557">
            <v>39478</v>
          </cell>
          <cell r="M1557">
            <v>1</v>
          </cell>
          <cell r="O1557" t="str">
            <v>IP_192.168.25.213</v>
          </cell>
        </row>
        <row r="1558">
          <cell r="F1558">
            <v>39478</v>
          </cell>
          <cell r="M1558">
            <v>1</v>
          </cell>
          <cell r="O1558" t="str">
            <v>IP_192.168.25.213</v>
          </cell>
        </row>
        <row r="1559">
          <cell r="F1559">
            <v>39478</v>
          </cell>
          <cell r="M1559">
            <v>1</v>
          </cell>
          <cell r="O1559" t="str">
            <v>IP_192.168.25.213</v>
          </cell>
        </row>
        <row r="1560">
          <cell r="F1560">
            <v>39478</v>
          </cell>
          <cell r="M1560">
            <v>1</v>
          </cell>
          <cell r="O1560" t="str">
            <v>IP_192.168.25.213</v>
          </cell>
        </row>
        <row r="1561">
          <cell r="F1561">
            <v>39478</v>
          </cell>
          <cell r="M1561">
            <v>1</v>
          </cell>
          <cell r="O1561" t="str">
            <v>IP_192.168.25.213</v>
          </cell>
        </row>
        <row r="1562">
          <cell r="F1562">
            <v>39478</v>
          </cell>
          <cell r="M1562">
            <v>1</v>
          </cell>
          <cell r="O1562" t="str">
            <v>IP_192.168.25.207</v>
          </cell>
        </row>
        <row r="1563">
          <cell r="F1563">
            <v>39478</v>
          </cell>
          <cell r="M1563">
            <v>4</v>
          </cell>
          <cell r="O1563" t="str">
            <v>IP_192.168.25.213</v>
          </cell>
        </row>
        <row r="1564">
          <cell r="F1564">
            <v>39478</v>
          </cell>
          <cell r="M1564">
            <v>4</v>
          </cell>
          <cell r="O1564" t="str">
            <v>IP_192.168.25.208</v>
          </cell>
        </row>
        <row r="1565">
          <cell r="F1565">
            <v>39478</v>
          </cell>
          <cell r="M1565">
            <v>12</v>
          </cell>
          <cell r="O1565" t="str">
            <v>IP_192.168.25.207</v>
          </cell>
        </row>
        <row r="1566">
          <cell r="F1566">
            <v>39507</v>
          </cell>
          <cell r="M1566">
            <v>1</v>
          </cell>
          <cell r="O1566" t="str">
            <v>IP_192.168.25.213</v>
          </cell>
        </row>
        <row r="1567">
          <cell r="F1567">
            <v>39507</v>
          </cell>
          <cell r="M1567">
            <v>3</v>
          </cell>
          <cell r="O1567" t="str">
            <v>IP_192.168.25.207</v>
          </cell>
        </row>
        <row r="1568">
          <cell r="F1568">
            <v>39507</v>
          </cell>
          <cell r="M1568">
            <v>7</v>
          </cell>
          <cell r="O1568" t="str">
            <v>IP_192.168.25.213</v>
          </cell>
        </row>
        <row r="1569">
          <cell r="F1569">
            <v>39507</v>
          </cell>
          <cell r="M1569">
            <v>1</v>
          </cell>
          <cell r="O1569" t="str">
            <v>IP_192.168.25.213</v>
          </cell>
        </row>
        <row r="1570">
          <cell r="F1570">
            <v>39507</v>
          </cell>
          <cell r="M1570">
            <v>4</v>
          </cell>
          <cell r="O1570" t="str">
            <v>IP_192.168.25.213</v>
          </cell>
        </row>
        <row r="1571">
          <cell r="F1571">
            <v>39507</v>
          </cell>
          <cell r="M1571">
            <v>6</v>
          </cell>
          <cell r="O1571" t="str">
            <v>IP_192.168.25.207</v>
          </cell>
        </row>
        <row r="1572">
          <cell r="F1572">
            <v>39507</v>
          </cell>
          <cell r="M1572">
            <v>1</v>
          </cell>
          <cell r="O1572" t="str">
            <v>IP_192.168.25.213</v>
          </cell>
        </row>
        <row r="1573">
          <cell r="F1573">
            <v>39507</v>
          </cell>
          <cell r="M1573">
            <v>1</v>
          </cell>
          <cell r="O1573" t="str">
            <v>IP_192.168.25.213</v>
          </cell>
        </row>
        <row r="1574">
          <cell r="F1574">
            <v>39507</v>
          </cell>
          <cell r="M1574">
            <v>2</v>
          </cell>
          <cell r="O1574" t="str">
            <v>IP_192.168.25.207</v>
          </cell>
        </row>
        <row r="1575">
          <cell r="F1575">
            <v>39507</v>
          </cell>
          <cell r="M1575">
            <v>2</v>
          </cell>
          <cell r="O1575" t="str">
            <v>IP_192.168.25.213</v>
          </cell>
        </row>
        <row r="1576">
          <cell r="F1576">
            <v>39507</v>
          </cell>
          <cell r="M1576">
            <v>2</v>
          </cell>
          <cell r="O1576" t="str">
            <v>IP_192.168.25.213</v>
          </cell>
        </row>
        <row r="1577">
          <cell r="F1577">
            <v>39507</v>
          </cell>
          <cell r="M1577">
            <v>1</v>
          </cell>
          <cell r="O1577" t="str">
            <v>IP_192.168.25.207</v>
          </cell>
        </row>
        <row r="1578">
          <cell r="F1578">
            <v>39507</v>
          </cell>
          <cell r="M1578">
            <v>14</v>
          </cell>
          <cell r="O1578" t="str">
            <v>IP_192.168.25.213</v>
          </cell>
        </row>
        <row r="1579">
          <cell r="F1579">
            <v>39507</v>
          </cell>
          <cell r="M1579">
            <v>1</v>
          </cell>
          <cell r="O1579" t="str">
            <v>IP_192.168.25.207</v>
          </cell>
        </row>
        <row r="1580">
          <cell r="F1580">
            <v>39507</v>
          </cell>
          <cell r="M1580">
            <v>14</v>
          </cell>
          <cell r="O1580" t="str">
            <v>IP_192.168.25.207</v>
          </cell>
        </row>
        <row r="1581">
          <cell r="F1581">
            <v>39507</v>
          </cell>
          <cell r="M1581">
            <v>1</v>
          </cell>
          <cell r="O1581" t="str">
            <v>IP_192.168.25.213</v>
          </cell>
        </row>
        <row r="1582">
          <cell r="F1582">
            <v>39507</v>
          </cell>
          <cell r="M1582">
            <v>1</v>
          </cell>
          <cell r="O1582" t="str">
            <v>IP_192.168.25.207</v>
          </cell>
        </row>
        <row r="1583">
          <cell r="F1583">
            <v>39507</v>
          </cell>
          <cell r="M1583">
            <v>1</v>
          </cell>
          <cell r="O1583" t="str">
            <v>IP_192.168.25.207</v>
          </cell>
        </row>
        <row r="1584">
          <cell r="F1584">
            <v>39507</v>
          </cell>
          <cell r="M1584">
            <v>1</v>
          </cell>
          <cell r="O1584" t="str">
            <v>IP_192.168.25.207</v>
          </cell>
        </row>
        <row r="1585">
          <cell r="F1585">
            <v>39507</v>
          </cell>
          <cell r="M1585">
            <v>1</v>
          </cell>
          <cell r="O1585" t="str">
            <v>IP_192.168.25.207</v>
          </cell>
        </row>
        <row r="1586">
          <cell r="F1586">
            <v>39507</v>
          </cell>
          <cell r="M1586">
            <v>2</v>
          </cell>
          <cell r="O1586" t="str">
            <v>IP_192.168.25.213</v>
          </cell>
        </row>
        <row r="1587">
          <cell r="F1587">
            <v>39507</v>
          </cell>
          <cell r="M1587">
            <v>28</v>
          </cell>
          <cell r="O1587" t="str">
            <v>IP_192.168.25.213</v>
          </cell>
        </row>
        <row r="1588">
          <cell r="F1588">
            <v>39538</v>
          </cell>
          <cell r="M1588">
            <v>1</v>
          </cell>
          <cell r="O1588" t="str">
            <v>IP_192.168.25.213</v>
          </cell>
        </row>
        <row r="1589">
          <cell r="F1589">
            <v>39538</v>
          </cell>
          <cell r="M1589">
            <v>1</v>
          </cell>
          <cell r="O1589" t="str">
            <v>IP_192.168.25.213</v>
          </cell>
        </row>
        <row r="1590">
          <cell r="F1590">
            <v>39538</v>
          </cell>
          <cell r="M1590">
            <v>9</v>
          </cell>
          <cell r="O1590" t="str">
            <v>IP_192.168.25.207</v>
          </cell>
        </row>
        <row r="1591">
          <cell r="F1591">
            <v>39538</v>
          </cell>
          <cell r="M1591">
            <v>1</v>
          </cell>
          <cell r="O1591" t="str">
            <v>IP_192.168.25.213</v>
          </cell>
        </row>
        <row r="1592">
          <cell r="F1592">
            <v>39538</v>
          </cell>
          <cell r="M1592">
            <v>4</v>
          </cell>
          <cell r="O1592" t="str">
            <v>IP_192.168.25.207</v>
          </cell>
        </row>
        <row r="1593">
          <cell r="F1593">
            <v>39538</v>
          </cell>
          <cell r="M1593">
            <v>2</v>
          </cell>
          <cell r="O1593" t="str">
            <v>IP_192.168.25.213</v>
          </cell>
        </row>
        <row r="1594">
          <cell r="F1594">
            <v>39538</v>
          </cell>
          <cell r="M1594">
            <v>4</v>
          </cell>
          <cell r="O1594" t="str">
            <v>IP_192.168.25.213</v>
          </cell>
        </row>
        <row r="1595">
          <cell r="F1595">
            <v>39538</v>
          </cell>
          <cell r="M1595">
            <v>1</v>
          </cell>
          <cell r="O1595" t="str">
            <v>IP_192.168.25.207</v>
          </cell>
        </row>
        <row r="1596">
          <cell r="F1596">
            <v>39538</v>
          </cell>
          <cell r="M1596">
            <v>4</v>
          </cell>
          <cell r="O1596" t="str">
            <v>IP_192.168.25.213</v>
          </cell>
        </row>
        <row r="1597">
          <cell r="F1597">
            <v>39538</v>
          </cell>
          <cell r="M1597">
            <v>1</v>
          </cell>
          <cell r="O1597" t="str">
            <v>IP_192.168.25.213</v>
          </cell>
        </row>
        <row r="1598">
          <cell r="F1598">
            <v>39538</v>
          </cell>
          <cell r="M1598">
            <v>1</v>
          </cell>
          <cell r="O1598" t="str">
            <v>IP_192.168.25.213</v>
          </cell>
        </row>
        <row r="1599">
          <cell r="F1599">
            <v>39538</v>
          </cell>
          <cell r="M1599">
            <v>1</v>
          </cell>
          <cell r="O1599" t="str">
            <v>IP_192.168.25.213</v>
          </cell>
        </row>
        <row r="1600">
          <cell r="F1600">
            <v>39538</v>
          </cell>
          <cell r="M1600">
            <v>1</v>
          </cell>
          <cell r="O1600" t="str">
            <v>IP_192.168.25.213</v>
          </cell>
        </row>
        <row r="1601">
          <cell r="F1601">
            <v>39538</v>
          </cell>
          <cell r="M1601">
            <v>1</v>
          </cell>
          <cell r="O1601" t="str">
            <v>IP_192.168.25.213</v>
          </cell>
        </row>
        <row r="1602">
          <cell r="F1602">
            <v>39538</v>
          </cell>
          <cell r="M1602">
            <v>1</v>
          </cell>
          <cell r="O1602" t="str">
            <v>IP_192.168.25.213</v>
          </cell>
        </row>
        <row r="1603">
          <cell r="F1603">
            <v>39538</v>
          </cell>
          <cell r="M1603">
            <v>27</v>
          </cell>
          <cell r="O1603" t="str">
            <v>IP_192.168.25.213</v>
          </cell>
        </row>
        <row r="1604">
          <cell r="F1604">
            <v>39538</v>
          </cell>
          <cell r="M1604">
            <v>24</v>
          </cell>
          <cell r="O1604" t="str">
            <v>IP_192.168.25.213</v>
          </cell>
        </row>
        <row r="1605">
          <cell r="F1605">
            <v>39538</v>
          </cell>
          <cell r="M1605">
            <v>1</v>
          </cell>
          <cell r="O1605" t="str">
            <v>IP_192.168.25.207</v>
          </cell>
        </row>
        <row r="1606">
          <cell r="F1606">
            <v>39538</v>
          </cell>
          <cell r="M1606">
            <v>1</v>
          </cell>
          <cell r="O1606" t="str">
            <v>IP_192.168.25.213</v>
          </cell>
        </row>
        <row r="1607">
          <cell r="F1607">
            <v>39538</v>
          </cell>
          <cell r="M1607">
            <v>1</v>
          </cell>
          <cell r="O1607" t="str">
            <v>IP_192.168.25.213</v>
          </cell>
        </row>
        <row r="1608">
          <cell r="F1608">
            <v>39538</v>
          </cell>
          <cell r="M1608">
            <v>27</v>
          </cell>
          <cell r="O1608" t="str">
            <v>IP_192.168.25.213</v>
          </cell>
        </row>
        <row r="1609">
          <cell r="F1609">
            <v>39538</v>
          </cell>
          <cell r="M1609">
            <v>1</v>
          </cell>
          <cell r="O1609" t="str">
            <v>IP_192.168.25.207</v>
          </cell>
        </row>
        <row r="1610">
          <cell r="F1610">
            <v>39538</v>
          </cell>
          <cell r="M1610">
            <v>3</v>
          </cell>
          <cell r="O1610" t="str">
            <v>IP_192.168.25.207</v>
          </cell>
        </row>
        <row r="1611">
          <cell r="F1611">
            <v>39538</v>
          </cell>
          <cell r="M1611">
            <v>4</v>
          </cell>
          <cell r="O1611" t="str">
            <v>IP_192.168.25.207</v>
          </cell>
        </row>
        <row r="1612">
          <cell r="F1612">
            <v>39538</v>
          </cell>
          <cell r="M1612">
            <v>1</v>
          </cell>
          <cell r="O1612" t="str">
            <v>IP_192.168.25.207</v>
          </cell>
        </row>
        <row r="1613">
          <cell r="F1613">
            <v>39538</v>
          </cell>
          <cell r="M1613">
            <v>1</v>
          </cell>
          <cell r="O1613" t="str">
            <v>IP_192.168.25.207</v>
          </cell>
        </row>
        <row r="1614">
          <cell r="F1614">
            <v>39538</v>
          </cell>
          <cell r="M1614">
            <v>1</v>
          </cell>
          <cell r="O1614" t="str">
            <v>IP_192.168.25.213</v>
          </cell>
        </row>
        <row r="1615">
          <cell r="F1615">
            <v>39538</v>
          </cell>
          <cell r="M1615">
            <v>4</v>
          </cell>
          <cell r="O1615" t="str">
            <v>IP_192.168.25.213</v>
          </cell>
        </row>
        <row r="1616">
          <cell r="F1616">
            <v>39538</v>
          </cell>
          <cell r="M1616">
            <v>1</v>
          </cell>
          <cell r="O1616" t="str">
            <v>IP_192.168.25.207</v>
          </cell>
        </row>
        <row r="1617">
          <cell r="F1617">
            <v>39568</v>
          </cell>
          <cell r="M1617">
            <v>1</v>
          </cell>
          <cell r="O1617" t="str">
            <v>IP_192.168.25.207</v>
          </cell>
        </row>
        <row r="1618">
          <cell r="F1618">
            <v>39568</v>
          </cell>
          <cell r="M1618">
            <v>1</v>
          </cell>
          <cell r="O1618" t="str">
            <v>IP_192.168.25.213</v>
          </cell>
        </row>
        <row r="1619">
          <cell r="F1619">
            <v>39568</v>
          </cell>
          <cell r="M1619">
            <v>1</v>
          </cell>
          <cell r="O1619" t="str">
            <v>IP_192.168.25.213</v>
          </cell>
        </row>
        <row r="1620">
          <cell r="F1620">
            <v>39568</v>
          </cell>
          <cell r="M1620">
            <v>8</v>
          </cell>
          <cell r="O1620" t="str">
            <v>IP_192.168.25.213</v>
          </cell>
        </row>
        <row r="1621">
          <cell r="F1621">
            <v>39568</v>
          </cell>
          <cell r="M1621">
            <v>1</v>
          </cell>
          <cell r="O1621" t="str">
            <v>IP_192.168.25.207</v>
          </cell>
        </row>
        <row r="1622">
          <cell r="F1622">
            <v>39568</v>
          </cell>
          <cell r="M1622">
            <v>9</v>
          </cell>
          <cell r="O1622" t="str">
            <v>IP_192.168.25.213</v>
          </cell>
        </row>
        <row r="1623">
          <cell r="F1623">
            <v>39568</v>
          </cell>
          <cell r="M1623">
            <v>1</v>
          </cell>
          <cell r="O1623" t="str">
            <v>IP_192.168.25.207</v>
          </cell>
        </row>
        <row r="1624">
          <cell r="F1624">
            <v>39568</v>
          </cell>
          <cell r="M1624">
            <v>2</v>
          </cell>
          <cell r="O1624" t="str">
            <v>IP_192.168.25.207</v>
          </cell>
        </row>
        <row r="1625">
          <cell r="F1625">
            <v>39568</v>
          </cell>
          <cell r="M1625">
            <v>1</v>
          </cell>
          <cell r="O1625" t="str">
            <v>IP_192.168.25.213</v>
          </cell>
        </row>
        <row r="1626">
          <cell r="F1626">
            <v>39568</v>
          </cell>
          <cell r="M1626">
            <v>1</v>
          </cell>
          <cell r="O1626" t="str">
            <v>IP_192.168.25.213</v>
          </cell>
        </row>
        <row r="1627">
          <cell r="F1627">
            <v>39568</v>
          </cell>
          <cell r="M1627">
            <v>2</v>
          </cell>
          <cell r="O1627" t="str">
            <v>IP_192.168.25.213</v>
          </cell>
        </row>
        <row r="1628">
          <cell r="F1628">
            <v>39568</v>
          </cell>
          <cell r="M1628">
            <v>2</v>
          </cell>
          <cell r="O1628" t="str">
            <v>IP_192.168.25.213</v>
          </cell>
        </row>
        <row r="1629">
          <cell r="F1629">
            <v>39568</v>
          </cell>
          <cell r="M1629">
            <v>2</v>
          </cell>
          <cell r="O1629" t="str">
            <v>IP_192.168.25.207</v>
          </cell>
        </row>
        <row r="1630">
          <cell r="F1630">
            <v>39568</v>
          </cell>
          <cell r="M1630">
            <v>2</v>
          </cell>
          <cell r="O1630" t="str">
            <v>IP_192.168.25.213</v>
          </cell>
        </row>
        <row r="1631">
          <cell r="F1631">
            <v>39568</v>
          </cell>
          <cell r="M1631">
            <v>2</v>
          </cell>
          <cell r="O1631" t="str">
            <v>IP_192.168.25.213</v>
          </cell>
        </row>
        <row r="1632">
          <cell r="F1632">
            <v>39568</v>
          </cell>
          <cell r="M1632">
            <v>1</v>
          </cell>
          <cell r="O1632" t="str">
            <v>IP_192.168.25.213</v>
          </cell>
        </row>
        <row r="1633">
          <cell r="F1633">
            <v>39568</v>
          </cell>
          <cell r="M1633">
            <v>2</v>
          </cell>
          <cell r="O1633" t="str">
            <v>IP_192.168.25.207</v>
          </cell>
        </row>
        <row r="1634">
          <cell r="F1634">
            <v>39568</v>
          </cell>
          <cell r="M1634">
            <v>2</v>
          </cell>
          <cell r="O1634" t="str">
            <v>IP_192.168.25.207</v>
          </cell>
        </row>
        <row r="1635">
          <cell r="F1635">
            <v>39568</v>
          </cell>
          <cell r="M1635">
            <v>2</v>
          </cell>
          <cell r="O1635" t="str">
            <v>IP_192.168.25.207</v>
          </cell>
        </row>
        <row r="1636">
          <cell r="F1636">
            <v>39568</v>
          </cell>
          <cell r="M1636">
            <v>2</v>
          </cell>
          <cell r="O1636" t="str">
            <v>IP_192.168.25.207</v>
          </cell>
        </row>
        <row r="1637">
          <cell r="F1637">
            <v>39568</v>
          </cell>
          <cell r="M1637">
            <v>4</v>
          </cell>
          <cell r="O1637" t="str">
            <v>IP_192.168.25.207</v>
          </cell>
        </row>
        <row r="1638">
          <cell r="F1638">
            <v>39568</v>
          </cell>
          <cell r="M1638">
            <v>20</v>
          </cell>
          <cell r="O1638" t="str">
            <v>IP_192.168.25.207</v>
          </cell>
        </row>
        <row r="1639">
          <cell r="F1639">
            <v>39568</v>
          </cell>
          <cell r="M1639">
            <v>1</v>
          </cell>
          <cell r="O1639" t="str">
            <v>IP_192.168.25.213</v>
          </cell>
        </row>
        <row r="1640">
          <cell r="F1640">
            <v>39568</v>
          </cell>
          <cell r="M1640">
            <v>1</v>
          </cell>
          <cell r="O1640" t="str">
            <v>IP_192.168.25.207</v>
          </cell>
        </row>
        <row r="1641">
          <cell r="F1641">
            <v>39568</v>
          </cell>
          <cell r="M1641">
            <v>3</v>
          </cell>
          <cell r="O1641" t="str">
            <v>IP_192.168.25.213</v>
          </cell>
        </row>
        <row r="1642">
          <cell r="F1642">
            <v>39568</v>
          </cell>
          <cell r="M1642">
            <v>1</v>
          </cell>
          <cell r="O1642" t="str">
            <v>IP_192.168.25.213</v>
          </cell>
        </row>
        <row r="1643">
          <cell r="F1643">
            <v>39568</v>
          </cell>
          <cell r="M1643">
            <v>10</v>
          </cell>
          <cell r="O1643" t="str">
            <v>IP_192.168.25.213</v>
          </cell>
        </row>
        <row r="1644">
          <cell r="F1644">
            <v>39568</v>
          </cell>
          <cell r="M1644">
            <v>3</v>
          </cell>
          <cell r="O1644" t="str">
            <v>IP_192.168.25.207</v>
          </cell>
        </row>
        <row r="1645">
          <cell r="F1645">
            <v>39568</v>
          </cell>
          <cell r="M1645">
            <v>3</v>
          </cell>
          <cell r="O1645" t="str">
            <v>IP_192.168.25.207</v>
          </cell>
        </row>
        <row r="1646">
          <cell r="F1646">
            <v>39568</v>
          </cell>
          <cell r="M1646">
            <v>11</v>
          </cell>
          <cell r="O1646" t="str">
            <v>IP_192.168.25.213</v>
          </cell>
        </row>
        <row r="1647">
          <cell r="F1647">
            <v>39478</v>
          </cell>
          <cell r="M1647">
            <v>1</v>
          </cell>
          <cell r="O1647" t="str">
            <v>IP_192.168.25.208</v>
          </cell>
        </row>
        <row r="1648">
          <cell r="F1648">
            <v>39478</v>
          </cell>
          <cell r="M1648">
            <v>7</v>
          </cell>
          <cell r="O1648" t="str">
            <v>IP_192.168.25.207</v>
          </cell>
        </row>
        <row r="1649">
          <cell r="F1649">
            <v>39478</v>
          </cell>
          <cell r="M1649">
            <v>1</v>
          </cell>
          <cell r="O1649" t="str">
            <v>IP_192.168.25.213</v>
          </cell>
        </row>
        <row r="1650">
          <cell r="F1650">
            <v>39478</v>
          </cell>
          <cell r="M1650">
            <v>1</v>
          </cell>
          <cell r="O1650" t="str">
            <v>IP_192.168.25.213</v>
          </cell>
        </row>
        <row r="1651">
          <cell r="F1651">
            <v>39478</v>
          </cell>
          <cell r="M1651">
            <v>3</v>
          </cell>
          <cell r="O1651" t="str">
            <v>IP_192.168.25.207</v>
          </cell>
        </row>
        <row r="1652">
          <cell r="F1652">
            <v>39478</v>
          </cell>
          <cell r="M1652">
            <v>15</v>
          </cell>
          <cell r="O1652" t="str">
            <v>IP_192.168.25.207</v>
          </cell>
        </row>
        <row r="1653">
          <cell r="F1653">
            <v>39478</v>
          </cell>
          <cell r="M1653">
            <v>1</v>
          </cell>
          <cell r="O1653" t="str">
            <v>IP_192.168.25.207</v>
          </cell>
        </row>
        <row r="1654">
          <cell r="F1654">
            <v>39478</v>
          </cell>
          <cell r="M1654">
            <v>18</v>
          </cell>
          <cell r="O1654" t="str">
            <v>IP_192.168.25.213</v>
          </cell>
        </row>
        <row r="1655">
          <cell r="F1655">
            <v>39478</v>
          </cell>
          <cell r="M1655">
            <v>1</v>
          </cell>
          <cell r="O1655" t="str">
            <v>IP_192.168.25.207</v>
          </cell>
        </row>
        <row r="1656">
          <cell r="F1656">
            <v>39478</v>
          </cell>
          <cell r="M1656">
            <v>1</v>
          </cell>
          <cell r="O1656" t="str">
            <v>IP_192.168.25.207</v>
          </cell>
        </row>
        <row r="1657">
          <cell r="F1657">
            <v>39478</v>
          </cell>
          <cell r="M1657">
            <v>1</v>
          </cell>
          <cell r="O1657" t="str">
            <v>IP_192.168.25.207</v>
          </cell>
        </row>
        <row r="1658">
          <cell r="F1658">
            <v>39478</v>
          </cell>
          <cell r="M1658">
            <v>1</v>
          </cell>
          <cell r="O1658" t="str">
            <v>IP_192.168.25.213</v>
          </cell>
        </row>
        <row r="1659">
          <cell r="F1659">
            <v>39478</v>
          </cell>
          <cell r="M1659">
            <v>1</v>
          </cell>
          <cell r="O1659" t="str">
            <v>IP_192.168.25.213</v>
          </cell>
        </row>
        <row r="1660">
          <cell r="F1660">
            <v>39478</v>
          </cell>
          <cell r="M1660">
            <v>2</v>
          </cell>
          <cell r="O1660" t="str">
            <v>IP_192.168.25.207</v>
          </cell>
        </row>
        <row r="1661">
          <cell r="F1661">
            <v>39478</v>
          </cell>
          <cell r="M1661">
            <v>1</v>
          </cell>
          <cell r="O1661" t="str">
            <v>IP_192.168.25.207</v>
          </cell>
        </row>
        <row r="1662">
          <cell r="F1662">
            <v>39478</v>
          </cell>
          <cell r="M1662">
            <v>14</v>
          </cell>
          <cell r="O1662" t="str">
            <v>IP_192.168.25.207</v>
          </cell>
        </row>
        <row r="1663">
          <cell r="F1663">
            <v>39478</v>
          </cell>
          <cell r="M1663">
            <v>2</v>
          </cell>
          <cell r="O1663" t="str">
            <v>IP_192.168.25.213</v>
          </cell>
        </row>
        <row r="1664">
          <cell r="F1664">
            <v>39478</v>
          </cell>
          <cell r="M1664">
            <v>1</v>
          </cell>
          <cell r="O1664" t="str">
            <v>IP_192.168.25.213</v>
          </cell>
        </row>
        <row r="1665">
          <cell r="F1665">
            <v>39478</v>
          </cell>
          <cell r="M1665">
            <v>1</v>
          </cell>
          <cell r="O1665" t="str">
            <v>IP_192.168.25.208</v>
          </cell>
        </row>
        <row r="1666">
          <cell r="F1666">
            <v>39478</v>
          </cell>
          <cell r="M1666">
            <v>4</v>
          </cell>
          <cell r="O1666" t="str">
            <v>IP_192.168.25.207</v>
          </cell>
        </row>
        <row r="1667">
          <cell r="F1667">
            <v>39478</v>
          </cell>
          <cell r="M1667">
            <v>8</v>
          </cell>
          <cell r="O1667" t="str">
            <v>IP_192.168.25.207</v>
          </cell>
        </row>
        <row r="1668">
          <cell r="F1668">
            <v>39478</v>
          </cell>
          <cell r="M1668">
            <v>2</v>
          </cell>
          <cell r="O1668" t="str">
            <v>IP_192.168.25.207</v>
          </cell>
        </row>
        <row r="1669">
          <cell r="F1669">
            <v>39478</v>
          </cell>
          <cell r="M1669">
            <v>1</v>
          </cell>
          <cell r="O1669" t="str">
            <v>IP_192.168.25.208</v>
          </cell>
        </row>
        <row r="1670">
          <cell r="F1670">
            <v>39478</v>
          </cell>
          <cell r="M1670">
            <v>7</v>
          </cell>
          <cell r="O1670" t="str">
            <v>IP_192.168.25.213</v>
          </cell>
        </row>
        <row r="1671">
          <cell r="F1671">
            <v>39478</v>
          </cell>
          <cell r="M1671">
            <v>1</v>
          </cell>
          <cell r="O1671" t="str">
            <v>IP_192.168.25.208</v>
          </cell>
        </row>
        <row r="1672">
          <cell r="F1672">
            <v>39478</v>
          </cell>
          <cell r="M1672">
            <v>10</v>
          </cell>
          <cell r="O1672" t="str">
            <v>IP_192.168.25.207</v>
          </cell>
        </row>
        <row r="1673">
          <cell r="F1673">
            <v>39478</v>
          </cell>
          <cell r="M1673">
            <v>1</v>
          </cell>
          <cell r="O1673" t="str">
            <v>IP_192.168.25.207</v>
          </cell>
        </row>
        <row r="1674">
          <cell r="F1674">
            <v>39478</v>
          </cell>
          <cell r="M1674">
            <v>1</v>
          </cell>
          <cell r="O1674" t="str">
            <v>IP_192.168.25.207</v>
          </cell>
        </row>
        <row r="1675">
          <cell r="F1675">
            <v>39478</v>
          </cell>
          <cell r="M1675">
            <v>11</v>
          </cell>
          <cell r="O1675" t="str">
            <v>IP_192.168.25.207</v>
          </cell>
        </row>
        <row r="1676">
          <cell r="F1676">
            <v>39478</v>
          </cell>
          <cell r="M1676">
            <v>1</v>
          </cell>
          <cell r="O1676" t="str">
            <v>IP_192.168.25.207</v>
          </cell>
        </row>
        <row r="1677">
          <cell r="F1677">
            <v>39478</v>
          </cell>
          <cell r="M1677">
            <v>5</v>
          </cell>
          <cell r="O1677" t="str">
            <v>IP_192.168.25.207</v>
          </cell>
        </row>
        <row r="1678">
          <cell r="F1678">
            <v>39478</v>
          </cell>
          <cell r="M1678">
            <v>4</v>
          </cell>
          <cell r="O1678" t="str">
            <v>IP_192.168.25.213</v>
          </cell>
        </row>
        <row r="1679">
          <cell r="F1679">
            <v>39478</v>
          </cell>
          <cell r="M1679">
            <v>1</v>
          </cell>
          <cell r="O1679" t="str">
            <v>IP_192.168.25.208</v>
          </cell>
        </row>
        <row r="1680">
          <cell r="F1680">
            <v>39478</v>
          </cell>
          <cell r="M1680">
            <v>1</v>
          </cell>
          <cell r="O1680" t="str">
            <v>IP_192.168.25.208</v>
          </cell>
        </row>
        <row r="1681">
          <cell r="F1681">
            <v>39478</v>
          </cell>
          <cell r="M1681">
            <v>1</v>
          </cell>
          <cell r="O1681" t="str">
            <v>IP_192.168.25.208</v>
          </cell>
        </row>
        <row r="1682">
          <cell r="F1682">
            <v>39478</v>
          </cell>
          <cell r="M1682">
            <v>1</v>
          </cell>
          <cell r="O1682" t="str">
            <v>IP_192.168.25.208</v>
          </cell>
        </row>
        <row r="1683">
          <cell r="F1683">
            <v>39478</v>
          </cell>
          <cell r="M1683">
            <v>3</v>
          </cell>
          <cell r="O1683" t="str">
            <v>IP_192.168.25.208</v>
          </cell>
        </row>
        <row r="1684">
          <cell r="F1684">
            <v>39478</v>
          </cell>
          <cell r="M1684">
            <v>1</v>
          </cell>
          <cell r="O1684" t="str">
            <v>IP_192.168.25.207</v>
          </cell>
        </row>
        <row r="1685">
          <cell r="F1685">
            <v>39478</v>
          </cell>
          <cell r="M1685">
            <v>2</v>
          </cell>
          <cell r="O1685" t="str">
            <v>IP_192.168.25.207</v>
          </cell>
        </row>
        <row r="1686">
          <cell r="F1686">
            <v>39478</v>
          </cell>
          <cell r="M1686">
            <v>3</v>
          </cell>
          <cell r="O1686" t="str">
            <v>IP_192.168.25.207</v>
          </cell>
        </row>
        <row r="1687">
          <cell r="F1687">
            <v>39478</v>
          </cell>
          <cell r="M1687">
            <v>1</v>
          </cell>
          <cell r="O1687" t="str">
            <v>IP_192.168.25.213</v>
          </cell>
        </row>
        <row r="1688">
          <cell r="F1688">
            <v>39507</v>
          </cell>
          <cell r="M1688">
            <v>1</v>
          </cell>
          <cell r="O1688" t="str">
            <v>IP_192.168.25.213</v>
          </cell>
        </row>
        <row r="1689">
          <cell r="F1689">
            <v>39507</v>
          </cell>
          <cell r="M1689">
            <v>1</v>
          </cell>
          <cell r="O1689" t="str">
            <v>IP_192.168.25.207</v>
          </cell>
        </row>
        <row r="1690">
          <cell r="F1690">
            <v>39507</v>
          </cell>
          <cell r="M1690">
            <v>1</v>
          </cell>
          <cell r="O1690" t="str">
            <v>IP_192.168.25.207</v>
          </cell>
        </row>
        <row r="1691">
          <cell r="F1691">
            <v>39507</v>
          </cell>
          <cell r="M1691">
            <v>2</v>
          </cell>
          <cell r="O1691" t="str">
            <v>IP_192.168.25.213</v>
          </cell>
        </row>
        <row r="1692">
          <cell r="F1692">
            <v>39507</v>
          </cell>
          <cell r="M1692">
            <v>2</v>
          </cell>
          <cell r="O1692" t="str">
            <v>IP_192.168.25.213</v>
          </cell>
        </row>
        <row r="1693">
          <cell r="F1693">
            <v>39507</v>
          </cell>
          <cell r="M1693">
            <v>18</v>
          </cell>
          <cell r="O1693" t="str">
            <v>IP_192.168.25.213</v>
          </cell>
        </row>
        <row r="1694">
          <cell r="F1694">
            <v>39507</v>
          </cell>
          <cell r="M1694">
            <v>1</v>
          </cell>
          <cell r="O1694" t="str">
            <v>IP_192.168.25.207</v>
          </cell>
        </row>
        <row r="1695">
          <cell r="F1695">
            <v>39507</v>
          </cell>
          <cell r="M1695">
            <v>1</v>
          </cell>
          <cell r="O1695" t="str">
            <v>IP_192.168.25.207</v>
          </cell>
        </row>
        <row r="1696">
          <cell r="F1696">
            <v>39507</v>
          </cell>
          <cell r="M1696">
            <v>9</v>
          </cell>
          <cell r="O1696" t="str">
            <v>IP_192.168.25.207</v>
          </cell>
        </row>
        <row r="1697">
          <cell r="F1697">
            <v>39507</v>
          </cell>
          <cell r="M1697">
            <v>2</v>
          </cell>
          <cell r="O1697" t="str">
            <v>IP_192.168.25.207</v>
          </cell>
        </row>
        <row r="1698">
          <cell r="F1698">
            <v>39507</v>
          </cell>
          <cell r="M1698">
            <v>1</v>
          </cell>
          <cell r="O1698" t="str">
            <v>IP_192.168.25.207</v>
          </cell>
        </row>
        <row r="1699">
          <cell r="F1699">
            <v>39507</v>
          </cell>
          <cell r="M1699">
            <v>6</v>
          </cell>
          <cell r="O1699" t="str">
            <v>IP_192.168.25.207</v>
          </cell>
        </row>
        <row r="1700">
          <cell r="F1700">
            <v>39507</v>
          </cell>
          <cell r="M1700">
            <v>0</v>
          </cell>
          <cell r="O1700" t="str">
            <v>IP_192.168.25.207</v>
          </cell>
        </row>
        <row r="1701">
          <cell r="F1701">
            <v>39507</v>
          </cell>
          <cell r="M1701">
            <v>0</v>
          </cell>
          <cell r="O1701" t="str">
            <v>IP_192.168.25.207</v>
          </cell>
        </row>
        <row r="1702">
          <cell r="F1702">
            <v>39507</v>
          </cell>
          <cell r="M1702">
            <v>0</v>
          </cell>
          <cell r="O1702" t="str">
            <v>IP_192.168.25.207</v>
          </cell>
        </row>
        <row r="1703">
          <cell r="F1703">
            <v>39507</v>
          </cell>
          <cell r="M1703">
            <v>0</v>
          </cell>
          <cell r="O1703" t="str">
            <v>IP_192.168.25.207</v>
          </cell>
        </row>
        <row r="1704">
          <cell r="F1704">
            <v>39507</v>
          </cell>
          <cell r="M1704">
            <v>1</v>
          </cell>
          <cell r="O1704" t="str">
            <v>IP_192.168.25.208</v>
          </cell>
        </row>
        <row r="1705">
          <cell r="F1705">
            <v>39507</v>
          </cell>
          <cell r="M1705">
            <v>1</v>
          </cell>
          <cell r="O1705" t="str">
            <v>IP_192.168.25.213</v>
          </cell>
        </row>
        <row r="1706">
          <cell r="F1706">
            <v>39507</v>
          </cell>
          <cell r="M1706">
            <v>2</v>
          </cell>
          <cell r="O1706" t="str">
            <v>IP_192.168.25.213</v>
          </cell>
        </row>
        <row r="1707">
          <cell r="F1707">
            <v>39507</v>
          </cell>
          <cell r="M1707">
            <v>2</v>
          </cell>
          <cell r="O1707" t="str">
            <v>IP_192.168.25.213</v>
          </cell>
        </row>
        <row r="1708">
          <cell r="F1708">
            <v>39507</v>
          </cell>
          <cell r="M1708">
            <v>6</v>
          </cell>
          <cell r="O1708" t="str">
            <v>IP_192.168.25.213</v>
          </cell>
        </row>
        <row r="1709">
          <cell r="F1709">
            <v>39507</v>
          </cell>
          <cell r="M1709">
            <v>7</v>
          </cell>
          <cell r="O1709" t="str">
            <v>IP_192.168.25.207</v>
          </cell>
        </row>
        <row r="1710">
          <cell r="F1710">
            <v>39507</v>
          </cell>
          <cell r="M1710">
            <v>3</v>
          </cell>
          <cell r="O1710" t="str">
            <v>IP_192.168.25.213</v>
          </cell>
        </row>
        <row r="1711">
          <cell r="F1711">
            <v>39507</v>
          </cell>
          <cell r="M1711">
            <v>3</v>
          </cell>
          <cell r="O1711" t="str">
            <v>IP_192.168.25.213</v>
          </cell>
        </row>
        <row r="1712">
          <cell r="F1712">
            <v>39507</v>
          </cell>
          <cell r="M1712">
            <v>1</v>
          </cell>
          <cell r="O1712" t="str">
            <v>IP_192.168.25.208</v>
          </cell>
        </row>
        <row r="1713">
          <cell r="F1713">
            <v>39507</v>
          </cell>
          <cell r="M1713">
            <v>1</v>
          </cell>
          <cell r="O1713" t="str">
            <v>IP_192.168.25.213</v>
          </cell>
        </row>
        <row r="1714">
          <cell r="F1714">
            <v>39507</v>
          </cell>
          <cell r="M1714">
            <v>4</v>
          </cell>
          <cell r="O1714" t="str">
            <v>IP_192.168.25.207</v>
          </cell>
        </row>
        <row r="1715">
          <cell r="F1715">
            <v>39507</v>
          </cell>
          <cell r="M1715">
            <v>2</v>
          </cell>
          <cell r="O1715" t="str">
            <v>IP_192.168.25.207</v>
          </cell>
        </row>
        <row r="1716">
          <cell r="F1716">
            <v>39507</v>
          </cell>
          <cell r="M1716">
            <v>1</v>
          </cell>
          <cell r="O1716" t="str">
            <v>IP_192.168.25.207</v>
          </cell>
        </row>
        <row r="1717">
          <cell r="F1717">
            <v>39507</v>
          </cell>
          <cell r="M1717">
            <v>2</v>
          </cell>
          <cell r="O1717" t="str">
            <v>IP_192.168.25.207</v>
          </cell>
        </row>
        <row r="1718">
          <cell r="F1718">
            <v>39507</v>
          </cell>
          <cell r="M1718">
            <v>16</v>
          </cell>
          <cell r="O1718" t="str">
            <v>IP_192.168.25.213</v>
          </cell>
        </row>
        <row r="1719">
          <cell r="F1719">
            <v>39507</v>
          </cell>
          <cell r="M1719">
            <v>1</v>
          </cell>
          <cell r="O1719" t="str">
            <v>IP_192.168.25.207</v>
          </cell>
        </row>
        <row r="1720">
          <cell r="F1720">
            <v>39538</v>
          </cell>
          <cell r="M1720">
            <v>2</v>
          </cell>
          <cell r="O1720" t="str">
            <v>IP_192.168.25.213</v>
          </cell>
        </row>
        <row r="1721">
          <cell r="F1721">
            <v>39538</v>
          </cell>
          <cell r="M1721">
            <v>1</v>
          </cell>
          <cell r="O1721" t="str">
            <v>IP_192.168.25.213</v>
          </cell>
        </row>
        <row r="1722">
          <cell r="F1722">
            <v>39538</v>
          </cell>
          <cell r="M1722">
            <v>1</v>
          </cell>
          <cell r="O1722" t="str">
            <v>IP_192.168.25.213</v>
          </cell>
        </row>
        <row r="1723">
          <cell r="F1723">
            <v>39538</v>
          </cell>
          <cell r="M1723">
            <v>1</v>
          </cell>
          <cell r="O1723" t="str">
            <v>IP_192.168.25.208</v>
          </cell>
        </row>
        <row r="1724">
          <cell r="F1724">
            <v>39538</v>
          </cell>
          <cell r="M1724">
            <v>1</v>
          </cell>
          <cell r="O1724" t="str">
            <v>IP_192.168.25.213</v>
          </cell>
        </row>
        <row r="1725">
          <cell r="F1725">
            <v>39538</v>
          </cell>
          <cell r="M1725">
            <v>1</v>
          </cell>
          <cell r="O1725" t="str">
            <v>IP_192.168.25.213</v>
          </cell>
        </row>
        <row r="1726">
          <cell r="F1726">
            <v>39538</v>
          </cell>
          <cell r="M1726">
            <v>16</v>
          </cell>
          <cell r="O1726" t="str">
            <v>IP_192.168.25.213</v>
          </cell>
        </row>
        <row r="1727">
          <cell r="F1727">
            <v>39538</v>
          </cell>
          <cell r="M1727">
            <v>1</v>
          </cell>
          <cell r="O1727" t="str">
            <v>IP_192.168.25.213</v>
          </cell>
        </row>
        <row r="1728">
          <cell r="F1728">
            <v>39538</v>
          </cell>
          <cell r="M1728">
            <v>1</v>
          </cell>
          <cell r="O1728" t="str">
            <v>IP_192.168.25.207</v>
          </cell>
        </row>
        <row r="1729">
          <cell r="F1729">
            <v>39538</v>
          </cell>
          <cell r="M1729">
            <v>6</v>
          </cell>
          <cell r="O1729" t="str">
            <v>IP_192.168.25.213</v>
          </cell>
        </row>
        <row r="1730">
          <cell r="F1730">
            <v>39538</v>
          </cell>
          <cell r="M1730">
            <v>1</v>
          </cell>
          <cell r="O1730" t="str">
            <v>IP_192.168.25.213</v>
          </cell>
        </row>
        <row r="1731">
          <cell r="F1731">
            <v>39538</v>
          </cell>
          <cell r="M1731">
            <v>1</v>
          </cell>
          <cell r="O1731" t="str">
            <v>IP_192.168.25.213</v>
          </cell>
        </row>
        <row r="1732">
          <cell r="F1732">
            <v>39538</v>
          </cell>
          <cell r="M1732">
            <v>4</v>
          </cell>
          <cell r="O1732" t="str">
            <v>IP_192.168.25.207</v>
          </cell>
        </row>
        <row r="1733">
          <cell r="F1733">
            <v>39538</v>
          </cell>
          <cell r="M1733">
            <v>1</v>
          </cell>
          <cell r="O1733" t="str">
            <v>IP_192.168.25.208</v>
          </cell>
        </row>
        <row r="1734">
          <cell r="F1734">
            <v>39538</v>
          </cell>
          <cell r="M1734">
            <v>1</v>
          </cell>
          <cell r="O1734" t="str">
            <v>IP_192.168.25.208</v>
          </cell>
        </row>
        <row r="1735">
          <cell r="F1735">
            <v>39538</v>
          </cell>
          <cell r="M1735">
            <v>14</v>
          </cell>
          <cell r="O1735" t="str">
            <v>IP_192.168.25.213</v>
          </cell>
        </row>
        <row r="1736">
          <cell r="F1736">
            <v>39538</v>
          </cell>
          <cell r="M1736">
            <v>32</v>
          </cell>
          <cell r="O1736" t="str">
            <v>IP_192.168.25.213</v>
          </cell>
        </row>
        <row r="1737">
          <cell r="F1737">
            <v>39538</v>
          </cell>
          <cell r="M1737">
            <v>2</v>
          </cell>
          <cell r="O1737" t="str">
            <v>IP_192.168.25.207</v>
          </cell>
        </row>
        <row r="1738">
          <cell r="F1738">
            <v>39538</v>
          </cell>
          <cell r="M1738">
            <v>2</v>
          </cell>
          <cell r="O1738" t="str">
            <v>IP_192.168.25.213</v>
          </cell>
        </row>
        <row r="1739">
          <cell r="F1739">
            <v>39538</v>
          </cell>
          <cell r="M1739">
            <v>2</v>
          </cell>
          <cell r="O1739" t="str">
            <v>IP_192.168.25.213</v>
          </cell>
        </row>
        <row r="1740">
          <cell r="F1740">
            <v>39538</v>
          </cell>
          <cell r="M1740">
            <v>2</v>
          </cell>
          <cell r="O1740" t="str">
            <v>IP_192.168.25.213</v>
          </cell>
        </row>
        <row r="1741">
          <cell r="F1741">
            <v>39538</v>
          </cell>
          <cell r="M1741">
            <v>1</v>
          </cell>
          <cell r="O1741" t="str">
            <v>IP_192.168.25.207</v>
          </cell>
        </row>
        <row r="1742">
          <cell r="F1742">
            <v>39538</v>
          </cell>
          <cell r="M1742">
            <v>1</v>
          </cell>
          <cell r="O1742" t="str">
            <v>IP_192.168.25.208</v>
          </cell>
        </row>
        <row r="1743">
          <cell r="F1743">
            <v>39538</v>
          </cell>
          <cell r="M1743">
            <v>1</v>
          </cell>
          <cell r="O1743" t="str">
            <v>IP_192.168.25.207</v>
          </cell>
        </row>
        <row r="1744">
          <cell r="F1744">
            <v>39538</v>
          </cell>
          <cell r="M1744">
            <v>32</v>
          </cell>
          <cell r="O1744" t="str">
            <v>IP_192.168.25.213</v>
          </cell>
        </row>
        <row r="1745">
          <cell r="F1745">
            <v>39538</v>
          </cell>
          <cell r="M1745">
            <v>3</v>
          </cell>
          <cell r="O1745" t="str">
            <v>IP_192.168.25.207</v>
          </cell>
        </row>
        <row r="1746">
          <cell r="F1746">
            <v>39538</v>
          </cell>
          <cell r="M1746">
            <v>1</v>
          </cell>
          <cell r="O1746" t="str">
            <v>IP_192.168.25.208</v>
          </cell>
        </row>
        <row r="1747">
          <cell r="F1747">
            <v>39538</v>
          </cell>
          <cell r="M1747">
            <v>1</v>
          </cell>
          <cell r="O1747" t="str">
            <v>IP_192.168.25.208</v>
          </cell>
        </row>
        <row r="1748">
          <cell r="F1748">
            <v>39538</v>
          </cell>
          <cell r="M1748">
            <v>2</v>
          </cell>
          <cell r="O1748" t="str">
            <v>IP_192.168.25.207</v>
          </cell>
        </row>
        <row r="1749">
          <cell r="F1749">
            <v>39538</v>
          </cell>
          <cell r="M1749">
            <v>1</v>
          </cell>
          <cell r="O1749" t="str">
            <v>IP_192.168.25.208</v>
          </cell>
        </row>
        <row r="1750">
          <cell r="F1750">
            <v>39538</v>
          </cell>
          <cell r="M1750">
            <v>1</v>
          </cell>
          <cell r="O1750" t="str">
            <v>IP_192.168.25.207</v>
          </cell>
        </row>
        <row r="1751">
          <cell r="F1751">
            <v>39538</v>
          </cell>
          <cell r="M1751">
            <v>1</v>
          </cell>
          <cell r="O1751" t="str">
            <v>IP_192.168.25.213</v>
          </cell>
        </row>
        <row r="1752">
          <cell r="F1752">
            <v>39568</v>
          </cell>
          <cell r="M1752">
            <v>1</v>
          </cell>
          <cell r="O1752" t="str">
            <v>IP_192.168.25.207</v>
          </cell>
        </row>
        <row r="1753">
          <cell r="F1753">
            <v>39568</v>
          </cell>
          <cell r="M1753">
            <v>3</v>
          </cell>
          <cell r="O1753" t="str">
            <v>IP_192.168.25.213</v>
          </cell>
        </row>
        <row r="1754">
          <cell r="F1754">
            <v>39568</v>
          </cell>
          <cell r="M1754">
            <v>1</v>
          </cell>
          <cell r="O1754" t="str">
            <v>IP_192.168.25.207</v>
          </cell>
        </row>
        <row r="1755">
          <cell r="F1755">
            <v>39568</v>
          </cell>
          <cell r="M1755">
            <v>1</v>
          </cell>
          <cell r="O1755" t="str">
            <v>IP_192.168.25.208</v>
          </cell>
        </row>
        <row r="1756">
          <cell r="F1756">
            <v>39568</v>
          </cell>
          <cell r="M1756">
            <v>1</v>
          </cell>
          <cell r="O1756" t="str">
            <v>IP_192.168.25.208</v>
          </cell>
        </row>
        <row r="1757">
          <cell r="F1757">
            <v>39568</v>
          </cell>
          <cell r="M1757">
            <v>1</v>
          </cell>
          <cell r="O1757" t="str">
            <v>IP_192.168.25.207</v>
          </cell>
        </row>
        <row r="1758">
          <cell r="F1758">
            <v>39568</v>
          </cell>
          <cell r="M1758">
            <v>1</v>
          </cell>
          <cell r="O1758" t="str">
            <v>IP_192.168.25.207</v>
          </cell>
        </row>
        <row r="1759">
          <cell r="F1759">
            <v>39568</v>
          </cell>
          <cell r="M1759">
            <v>1</v>
          </cell>
          <cell r="O1759" t="str">
            <v>IP_192.168.25.213</v>
          </cell>
        </row>
        <row r="1760">
          <cell r="F1760">
            <v>39568</v>
          </cell>
          <cell r="M1760">
            <v>1</v>
          </cell>
          <cell r="O1760" t="str">
            <v>IP_192.168.25.213</v>
          </cell>
        </row>
        <row r="1761">
          <cell r="F1761">
            <v>39568</v>
          </cell>
          <cell r="M1761">
            <v>1</v>
          </cell>
          <cell r="O1761" t="str">
            <v>IP_192.168.25.207</v>
          </cell>
        </row>
        <row r="1762">
          <cell r="F1762">
            <v>39568</v>
          </cell>
          <cell r="M1762">
            <v>1</v>
          </cell>
          <cell r="O1762" t="str">
            <v>IP_192.168.25.213</v>
          </cell>
        </row>
        <row r="1763">
          <cell r="F1763">
            <v>39568</v>
          </cell>
          <cell r="M1763">
            <v>1</v>
          </cell>
          <cell r="O1763" t="str">
            <v>IP_192.168.25.208</v>
          </cell>
        </row>
        <row r="1764">
          <cell r="F1764">
            <v>39568</v>
          </cell>
          <cell r="M1764">
            <v>4</v>
          </cell>
          <cell r="O1764" t="str">
            <v>IP_192.168.25.207</v>
          </cell>
        </row>
        <row r="1765">
          <cell r="F1765">
            <v>39568</v>
          </cell>
          <cell r="M1765">
            <v>1</v>
          </cell>
          <cell r="O1765" t="str">
            <v>IP_192.168.25.213</v>
          </cell>
        </row>
        <row r="1766">
          <cell r="F1766">
            <v>39568</v>
          </cell>
          <cell r="M1766">
            <v>1</v>
          </cell>
          <cell r="O1766" t="str">
            <v>IP_192.168.25.207</v>
          </cell>
        </row>
        <row r="1767">
          <cell r="F1767">
            <v>39568</v>
          </cell>
          <cell r="M1767">
            <v>1</v>
          </cell>
          <cell r="O1767" t="str">
            <v>IP_192.168.25.207</v>
          </cell>
        </row>
        <row r="1768">
          <cell r="F1768">
            <v>39568</v>
          </cell>
          <cell r="M1768">
            <v>6</v>
          </cell>
          <cell r="O1768" t="str">
            <v>IP_192.168.25.213</v>
          </cell>
        </row>
        <row r="1769">
          <cell r="F1769">
            <v>39568</v>
          </cell>
          <cell r="M1769">
            <v>1</v>
          </cell>
          <cell r="O1769" t="str">
            <v>IP_192.168.25.213</v>
          </cell>
        </row>
        <row r="1770">
          <cell r="F1770">
            <v>39568</v>
          </cell>
          <cell r="M1770">
            <v>1</v>
          </cell>
          <cell r="O1770" t="str">
            <v>IP_192.168.25.213</v>
          </cell>
        </row>
        <row r="1771">
          <cell r="F1771">
            <v>39568</v>
          </cell>
          <cell r="M1771">
            <v>1</v>
          </cell>
          <cell r="O1771" t="str">
            <v>IP_192.168.25.213</v>
          </cell>
        </row>
        <row r="1772">
          <cell r="F1772">
            <v>39568</v>
          </cell>
          <cell r="M1772">
            <v>1</v>
          </cell>
          <cell r="O1772" t="str">
            <v>IP_192.168.25.213</v>
          </cell>
        </row>
        <row r="1773">
          <cell r="F1773">
            <v>39568</v>
          </cell>
          <cell r="M1773">
            <v>1</v>
          </cell>
          <cell r="O1773" t="str">
            <v>IP_192.168.25.213</v>
          </cell>
        </row>
        <row r="1774">
          <cell r="F1774">
            <v>39568</v>
          </cell>
          <cell r="M1774">
            <v>6</v>
          </cell>
          <cell r="O1774" t="str">
            <v>IP_192.168.25.213</v>
          </cell>
        </row>
        <row r="1775">
          <cell r="F1775">
            <v>39568</v>
          </cell>
          <cell r="M1775">
            <v>2</v>
          </cell>
          <cell r="O1775" t="str">
            <v>IP_192.168.25.208</v>
          </cell>
        </row>
        <row r="1776">
          <cell r="F1776">
            <v>39478</v>
          </cell>
          <cell r="M1776">
            <v>1</v>
          </cell>
          <cell r="O1776" t="str">
            <v>IP_192.168.25.213</v>
          </cell>
        </row>
        <row r="1777">
          <cell r="F1777">
            <v>39478</v>
          </cell>
          <cell r="M1777">
            <v>1</v>
          </cell>
          <cell r="O1777" t="str">
            <v>IP_192.168.25.213</v>
          </cell>
        </row>
        <row r="1778">
          <cell r="F1778">
            <v>39478</v>
          </cell>
          <cell r="M1778">
            <v>1</v>
          </cell>
          <cell r="O1778" t="str">
            <v>IP_192.168.25.213</v>
          </cell>
        </row>
        <row r="1779">
          <cell r="F1779">
            <v>39478</v>
          </cell>
          <cell r="M1779">
            <v>1</v>
          </cell>
          <cell r="O1779" t="str">
            <v>IP_192.168.25.213</v>
          </cell>
        </row>
        <row r="1780">
          <cell r="F1780">
            <v>39478</v>
          </cell>
          <cell r="M1780">
            <v>1</v>
          </cell>
          <cell r="O1780" t="str">
            <v>IP_192.168.25.213</v>
          </cell>
        </row>
        <row r="1781">
          <cell r="F1781">
            <v>39478</v>
          </cell>
          <cell r="M1781">
            <v>1</v>
          </cell>
          <cell r="O1781" t="str">
            <v>IP_192.168.25.213</v>
          </cell>
        </row>
        <row r="1782">
          <cell r="F1782">
            <v>39478</v>
          </cell>
          <cell r="M1782">
            <v>1</v>
          </cell>
          <cell r="O1782" t="str">
            <v>IP_192.168.25.213</v>
          </cell>
        </row>
        <row r="1783">
          <cell r="F1783">
            <v>39478</v>
          </cell>
          <cell r="M1783">
            <v>1</v>
          </cell>
          <cell r="O1783" t="str">
            <v>IP_192.168.25.207</v>
          </cell>
        </row>
        <row r="1784">
          <cell r="F1784">
            <v>39478</v>
          </cell>
          <cell r="M1784">
            <v>15</v>
          </cell>
          <cell r="O1784" t="str">
            <v>IP_192.168.25.207</v>
          </cell>
        </row>
        <row r="1785">
          <cell r="F1785">
            <v>39478</v>
          </cell>
          <cell r="M1785">
            <v>1</v>
          </cell>
          <cell r="O1785" t="str">
            <v>IP_192.168.25.207</v>
          </cell>
        </row>
        <row r="1786">
          <cell r="F1786">
            <v>39478</v>
          </cell>
          <cell r="M1786">
            <v>2</v>
          </cell>
          <cell r="O1786" t="str">
            <v>IP_192.168.25.207</v>
          </cell>
        </row>
        <row r="1787">
          <cell r="F1787">
            <v>39478</v>
          </cell>
          <cell r="M1787">
            <v>2</v>
          </cell>
          <cell r="O1787" t="str">
            <v>IP_192.168.25.207</v>
          </cell>
        </row>
        <row r="1788">
          <cell r="F1788">
            <v>39478</v>
          </cell>
          <cell r="M1788">
            <v>8</v>
          </cell>
          <cell r="O1788" t="str">
            <v>IP_192.168.25.207</v>
          </cell>
        </row>
        <row r="1789">
          <cell r="F1789">
            <v>39478</v>
          </cell>
          <cell r="M1789">
            <v>2</v>
          </cell>
          <cell r="O1789" t="str">
            <v>IP_192.168.25.208</v>
          </cell>
        </row>
        <row r="1790">
          <cell r="F1790">
            <v>39478</v>
          </cell>
          <cell r="M1790">
            <v>1</v>
          </cell>
          <cell r="O1790" t="str">
            <v>IP_192.168.25.208</v>
          </cell>
        </row>
        <row r="1791">
          <cell r="F1791">
            <v>39478</v>
          </cell>
          <cell r="M1791">
            <v>3</v>
          </cell>
          <cell r="O1791" t="str">
            <v>IP_192.168.25.207</v>
          </cell>
        </row>
        <row r="1792">
          <cell r="F1792">
            <v>39478</v>
          </cell>
          <cell r="M1792">
            <v>2</v>
          </cell>
          <cell r="O1792" t="str">
            <v>IP_192.168.25.207</v>
          </cell>
        </row>
        <row r="1793">
          <cell r="F1793">
            <v>39478</v>
          </cell>
          <cell r="M1793">
            <v>3</v>
          </cell>
          <cell r="O1793" t="str">
            <v>IP_192.168.25.208</v>
          </cell>
        </row>
        <row r="1794">
          <cell r="F1794">
            <v>39478</v>
          </cell>
          <cell r="M1794">
            <v>1</v>
          </cell>
          <cell r="O1794" t="str">
            <v>IP_192.168.25.208</v>
          </cell>
        </row>
        <row r="1795">
          <cell r="F1795">
            <v>39478</v>
          </cell>
          <cell r="M1795">
            <v>2</v>
          </cell>
          <cell r="O1795" t="str">
            <v>IP_192.168.25.213</v>
          </cell>
        </row>
        <row r="1796">
          <cell r="F1796">
            <v>39478</v>
          </cell>
          <cell r="M1796">
            <v>18</v>
          </cell>
          <cell r="O1796" t="str">
            <v>IP_192.168.25.213</v>
          </cell>
        </row>
        <row r="1797">
          <cell r="F1797">
            <v>39478</v>
          </cell>
          <cell r="M1797">
            <v>3</v>
          </cell>
          <cell r="O1797" t="str">
            <v>IP_192.168.25.208</v>
          </cell>
        </row>
        <row r="1798">
          <cell r="F1798">
            <v>39478</v>
          </cell>
          <cell r="M1798">
            <v>1</v>
          </cell>
          <cell r="O1798" t="str">
            <v>IP_192.168.25.207</v>
          </cell>
        </row>
        <row r="1799">
          <cell r="F1799">
            <v>39478</v>
          </cell>
          <cell r="M1799">
            <v>4</v>
          </cell>
          <cell r="O1799" t="str">
            <v>IP_192.168.25.207</v>
          </cell>
        </row>
        <row r="1800">
          <cell r="F1800">
            <v>39478</v>
          </cell>
          <cell r="M1800">
            <v>1</v>
          </cell>
          <cell r="O1800" t="str">
            <v>IP_192.168.25.208</v>
          </cell>
        </row>
        <row r="1801">
          <cell r="F1801">
            <v>39478</v>
          </cell>
          <cell r="M1801">
            <v>1</v>
          </cell>
          <cell r="O1801" t="str">
            <v>IP_192.168.25.208</v>
          </cell>
        </row>
        <row r="1802">
          <cell r="F1802">
            <v>39478</v>
          </cell>
          <cell r="M1802">
            <v>1</v>
          </cell>
          <cell r="O1802" t="str">
            <v>IP_192.168.25.208</v>
          </cell>
        </row>
        <row r="1803">
          <cell r="F1803">
            <v>39478</v>
          </cell>
          <cell r="M1803">
            <v>1</v>
          </cell>
          <cell r="O1803" t="str">
            <v>IP_192.168.25.208</v>
          </cell>
        </row>
        <row r="1804">
          <cell r="F1804">
            <v>39478</v>
          </cell>
          <cell r="M1804">
            <v>4</v>
          </cell>
          <cell r="O1804" t="str">
            <v>IP_192.168.25.208</v>
          </cell>
        </row>
        <row r="1805">
          <cell r="F1805">
            <v>39478</v>
          </cell>
          <cell r="M1805">
            <v>1</v>
          </cell>
          <cell r="O1805" t="str">
            <v>IP_192.168.25.208</v>
          </cell>
        </row>
        <row r="1806">
          <cell r="F1806">
            <v>39478</v>
          </cell>
          <cell r="M1806">
            <v>8</v>
          </cell>
          <cell r="O1806" t="str">
            <v>IP_192.168.25.207</v>
          </cell>
        </row>
        <row r="1807">
          <cell r="F1807">
            <v>39478</v>
          </cell>
          <cell r="M1807">
            <v>2</v>
          </cell>
          <cell r="O1807" t="str">
            <v>IP_192.168.25.207</v>
          </cell>
        </row>
        <row r="1808">
          <cell r="F1808">
            <v>39478</v>
          </cell>
          <cell r="M1808">
            <v>2</v>
          </cell>
          <cell r="O1808" t="str">
            <v>IP_192.168.25.208</v>
          </cell>
        </row>
        <row r="1809">
          <cell r="F1809">
            <v>39478</v>
          </cell>
          <cell r="M1809">
            <v>1</v>
          </cell>
          <cell r="O1809" t="str">
            <v>IP_192.168.25.207</v>
          </cell>
        </row>
        <row r="1810">
          <cell r="F1810">
            <v>39478</v>
          </cell>
          <cell r="M1810">
            <v>1</v>
          </cell>
          <cell r="O1810" t="str">
            <v>IP_192.168.25.207</v>
          </cell>
        </row>
        <row r="1811">
          <cell r="F1811">
            <v>39478</v>
          </cell>
          <cell r="M1811">
            <v>2</v>
          </cell>
          <cell r="O1811" t="str">
            <v>IP_192.168.25.207</v>
          </cell>
        </row>
        <row r="1812">
          <cell r="F1812">
            <v>39478</v>
          </cell>
          <cell r="M1812">
            <v>2</v>
          </cell>
          <cell r="O1812" t="str">
            <v>IP_192.168.25.207</v>
          </cell>
        </row>
        <row r="1813">
          <cell r="F1813">
            <v>39478</v>
          </cell>
          <cell r="M1813">
            <v>2</v>
          </cell>
          <cell r="O1813" t="str">
            <v>IP_192.168.25.207</v>
          </cell>
        </row>
        <row r="1814">
          <cell r="F1814">
            <v>39478</v>
          </cell>
          <cell r="M1814">
            <v>5</v>
          </cell>
          <cell r="O1814" t="str">
            <v>IP_192.168.25.207</v>
          </cell>
        </row>
        <row r="1815">
          <cell r="F1815">
            <v>39478</v>
          </cell>
          <cell r="M1815">
            <v>1</v>
          </cell>
          <cell r="O1815" t="str">
            <v>IP_192.168.25.208</v>
          </cell>
        </row>
        <row r="1816">
          <cell r="F1816">
            <v>39478</v>
          </cell>
          <cell r="M1816">
            <v>1</v>
          </cell>
          <cell r="O1816" t="str">
            <v>IP_192.168.25.213</v>
          </cell>
        </row>
        <row r="1817">
          <cell r="F1817">
            <v>39478</v>
          </cell>
          <cell r="M1817">
            <v>1</v>
          </cell>
          <cell r="O1817" t="str">
            <v>IP_192.168.25.207</v>
          </cell>
        </row>
        <row r="1818">
          <cell r="F1818">
            <v>39478</v>
          </cell>
          <cell r="M1818">
            <v>2</v>
          </cell>
          <cell r="O1818" t="str">
            <v>IP_192.168.25.207</v>
          </cell>
        </row>
        <row r="1819">
          <cell r="F1819">
            <v>39478</v>
          </cell>
          <cell r="M1819">
            <v>8</v>
          </cell>
          <cell r="O1819" t="str">
            <v>IP_192.168.25.207</v>
          </cell>
        </row>
        <row r="1820">
          <cell r="F1820">
            <v>39478</v>
          </cell>
          <cell r="M1820">
            <v>3</v>
          </cell>
          <cell r="O1820" t="str">
            <v>IP_192.168.25.213</v>
          </cell>
        </row>
        <row r="1821">
          <cell r="F1821">
            <v>39478</v>
          </cell>
          <cell r="M1821">
            <v>3</v>
          </cell>
          <cell r="O1821" t="str">
            <v>IP_192.168.25.213</v>
          </cell>
        </row>
        <row r="1822">
          <cell r="F1822">
            <v>39478</v>
          </cell>
          <cell r="M1822">
            <v>3</v>
          </cell>
          <cell r="O1822" t="str">
            <v>IP_192.168.25.213</v>
          </cell>
        </row>
        <row r="1823">
          <cell r="F1823">
            <v>39478</v>
          </cell>
          <cell r="M1823">
            <v>1</v>
          </cell>
          <cell r="O1823" t="str">
            <v>IP_192.168.25.207</v>
          </cell>
        </row>
        <row r="1824">
          <cell r="F1824">
            <v>39478</v>
          </cell>
          <cell r="M1824">
            <v>18</v>
          </cell>
          <cell r="O1824" t="str">
            <v>IP_192.168.25.213</v>
          </cell>
        </row>
        <row r="1825">
          <cell r="F1825">
            <v>39507</v>
          </cell>
          <cell r="M1825">
            <v>1</v>
          </cell>
          <cell r="O1825" t="str">
            <v>IP_192.168.25.213</v>
          </cell>
        </row>
        <row r="1826">
          <cell r="F1826">
            <v>39507</v>
          </cell>
          <cell r="M1826">
            <v>1</v>
          </cell>
          <cell r="O1826" t="str">
            <v>IP_192.168.25.213</v>
          </cell>
        </row>
        <row r="1827">
          <cell r="F1827">
            <v>39507</v>
          </cell>
          <cell r="M1827">
            <v>1</v>
          </cell>
          <cell r="O1827" t="str">
            <v>IP_192.168.25.213</v>
          </cell>
        </row>
        <row r="1828">
          <cell r="F1828">
            <v>39507</v>
          </cell>
          <cell r="M1828">
            <v>1</v>
          </cell>
          <cell r="O1828" t="str">
            <v>IP_192.168.25.208</v>
          </cell>
        </row>
        <row r="1829">
          <cell r="F1829">
            <v>39507</v>
          </cell>
          <cell r="M1829">
            <v>3</v>
          </cell>
          <cell r="O1829" t="str">
            <v>IP_192.168.25.207</v>
          </cell>
        </row>
        <row r="1830">
          <cell r="F1830">
            <v>39507</v>
          </cell>
          <cell r="M1830">
            <v>1</v>
          </cell>
          <cell r="O1830" t="str">
            <v>IP_192.168.25.207</v>
          </cell>
        </row>
        <row r="1831">
          <cell r="F1831">
            <v>39507</v>
          </cell>
          <cell r="M1831">
            <v>1</v>
          </cell>
          <cell r="O1831" t="str">
            <v>IP_192.168.25.208</v>
          </cell>
        </row>
        <row r="1832">
          <cell r="F1832">
            <v>39507</v>
          </cell>
          <cell r="M1832">
            <v>4</v>
          </cell>
          <cell r="O1832" t="str">
            <v>IP_192.168.25.207</v>
          </cell>
        </row>
        <row r="1833">
          <cell r="F1833">
            <v>39507</v>
          </cell>
          <cell r="M1833">
            <v>4</v>
          </cell>
          <cell r="O1833" t="str">
            <v>IP_192.168.25.207</v>
          </cell>
        </row>
        <row r="1834">
          <cell r="F1834">
            <v>39507</v>
          </cell>
          <cell r="M1834">
            <v>2</v>
          </cell>
          <cell r="O1834" t="str">
            <v>IP_192.168.25.207</v>
          </cell>
        </row>
        <row r="1835">
          <cell r="F1835">
            <v>39507</v>
          </cell>
          <cell r="M1835">
            <v>1</v>
          </cell>
          <cell r="O1835" t="str">
            <v>IP_192.168.25.207</v>
          </cell>
        </row>
        <row r="1836">
          <cell r="F1836">
            <v>39507</v>
          </cell>
          <cell r="M1836">
            <v>1</v>
          </cell>
          <cell r="O1836" t="str">
            <v>IP_192.168.25.213</v>
          </cell>
        </row>
        <row r="1837">
          <cell r="F1837">
            <v>39507</v>
          </cell>
          <cell r="M1837">
            <v>1</v>
          </cell>
          <cell r="O1837" t="str">
            <v>IP_192.168.25.207</v>
          </cell>
        </row>
        <row r="1838">
          <cell r="F1838">
            <v>39507</v>
          </cell>
          <cell r="M1838">
            <v>1</v>
          </cell>
          <cell r="O1838" t="str">
            <v>IP_192.168.25.208</v>
          </cell>
        </row>
        <row r="1839">
          <cell r="F1839">
            <v>39507</v>
          </cell>
          <cell r="M1839">
            <v>1</v>
          </cell>
          <cell r="O1839" t="str">
            <v>IP_192.168.25.208</v>
          </cell>
        </row>
        <row r="1840">
          <cell r="F1840">
            <v>39507</v>
          </cell>
          <cell r="M1840">
            <v>0</v>
          </cell>
          <cell r="O1840" t="str">
            <v>IP_192.168.25.207</v>
          </cell>
        </row>
        <row r="1841">
          <cell r="F1841">
            <v>39507</v>
          </cell>
          <cell r="M1841">
            <v>0</v>
          </cell>
          <cell r="O1841" t="str">
            <v>IP_192.168.25.207</v>
          </cell>
        </row>
        <row r="1842">
          <cell r="F1842">
            <v>39507</v>
          </cell>
          <cell r="M1842">
            <v>1</v>
          </cell>
          <cell r="O1842" t="str">
            <v>IP_192.168.25.208</v>
          </cell>
        </row>
        <row r="1843">
          <cell r="F1843">
            <v>39507</v>
          </cell>
          <cell r="M1843">
            <v>1</v>
          </cell>
          <cell r="O1843" t="str">
            <v>IP_192.168.25.208</v>
          </cell>
        </row>
        <row r="1844">
          <cell r="F1844">
            <v>39507</v>
          </cell>
          <cell r="M1844">
            <v>60</v>
          </cell>
          <cell r="O1844" t="str">
            <v>IP_192.168.25.207</v>
          </cell>
        </row>
        <row r="1845">
          <cell r="F1845">
            <v>39507</v>
          </cell>
          <cell r="M1845">
            <v>1</v>
          </cell>
          <cell r="O1845" t="str">
            <v>IP_192.168.25.213</v>
          </cell>
        </row>
        <row r="1846">
          <cell r="F1846">
            <v>39507</v>
          </cell>
          <cell r="M1846">
            <v>2</v>
          </cell>
          <cell r="O1846" t="str">
            <v>IP_192.168.25.207</v>
          </cell>
        </row>
        <row r="1847">
          <cell r="F1847">
            <v>39507</v>
          </cell>
          <cell r="M1847">
            <v>2</v>
          </cell>
          <cell r="O1847" t="str">
            <v>IP_192.168.25.207</v>
          </cell>
        </row>
        <row r="1848">
          <cell r="F1848">
            <v>39507</v>
          </cell>
          <cell r="M1848">
            <v>1</v>
          </cell>
          <cell r="O1848" t="str">
            <v>IP_192.168.25.213</v>
          </cell>
        </row>
        <row r="1849">
          <cell r="F1849">
            <v>39507</v>
          </cell>
          <cell r="M1849">
            <v>5</v>
          </cell>
          <cell r="O1849" t="str">
            <v>IP_192.168.25.207</v>
          </cell>
        </row>
        <row r="1850">
          <cell r="F1850">
            <v>39507</v>
          </cell>
          <cell r="M1850">
            <v>5</v>
          </cell>
          <cell r="O1850" t="str">
            <v>IP_192.168.25.207</v>
          </cell>
        </row>
        <row r="1851">
          <cell r="F1851">
            <v>39507</v>
          </cell>
          <cell r="M1851">
            <v>3</v>
          </cell>
          <cell r="O1851" t="str">
            <v>IP_192.168.25.207</v>
          </cell>
        </row>
        <row r="1852">
          <cell r="F1852">
            <v>39507</v>
          </cell>
          <cell r="M1852">
            <v>3</v>
          </cell>
          <cell r="O1852" t="str">
            <v>IP_192.168.25.207</v>
          </cell>
        </row>
        <row r="1853">
          <cell r="F1853">
            <v>39507</v>
          </cell>
          <cell r="M1853">
            <v>1</v>
          </cell>
          <cell r="O1853" t="str">
            <v>IP_192.168.25.208</v>
          </cell>
        </row>
        <row r="1854">
          <cell r="F1854">
            <v>39507</v>
          </cell>
          <cell r="M1854">
            <v>1</v>
          </cell>
          <cell r="O1854" t="str">
            <v>IP_192.168.25.208</v>
          </cell>
        </row>
        <row r="1855">
          <cell r="F1855">
            <v>39507</v>
          </cell>
          <cell r="M1855">
            <v>8</v>
          </cell>
          <cell r="O1855" t="str">
            <v>IP_192.168.25.207</v>
          </cell>
        </row>
        <row r="1856">
          <cell r="F1856">
            <v>39507</v>
          </cell>
          <cell r="M1856">
            <v>1</v>
          </cell>
          <cell r="O1856" t="str">
            <v>IP_192.168.25.213</v>
          </cell>
        </row>
        <row r="1857">
          <cell r="F1857">
            <v>39507</v>
          </cell>
          <cell r="M1857">
            <v>2</v>
          </cell>
          <cell r="O1857" t="str">
            <v>IP_192.168.25.213</v>
          </cell>
        </row>
        <row r="1858">
          <cell r="F1858">
            <v>39507</v>
          </cell>
          <cell r="M1858">
            <v>1</v>
          </cell>
          <cell r="O1858" t="str">
            <v>IP_192.168.25.208</v>
          </cell>
        </row>
        <row r="1859">
          <cell r="F1859">
            <v>39507</v>
          </cell>
          <cell r="M1859">
            <v>1</v>
          </cell>
          <cell r="O1859" t="str">
            <v>IP_192.168.25.208</v>
          </cell>
        </row>
        <row r="1860">
          <cell r="F1860">
            <v>39538</v>
          </cell>
          <cell r="M1860">
            <v>2</v>
          </cell>
          <cell r="O1860" t="str">
            <v>IP_192.168.25.213</v>
          </cell>
        </row>
        <row r="1861">
          <cell r="F1861">
            <v>39538</v>
          </cell>
          <cell r="M1861">
            <v>1</v>
          </cell>
          <cell r="O1861" t="str">
            <v>IP_192.168.25.213</v>
          </cell>
        </row>
        <row r="1862">
          <cell r="F1862">
            <v>39538</v>
          </cell>
          <cell r="M1862">
            <v>1</v>
          </cell>
          <cell r="O1862" t="str">
            <v>IP_192.168.25.207</v>
          </cell>
        </row>
        <row r="1863">
          <cell r="F1863">
            <v>39538</v>
          </cell>
          <cell r="M1863">
            <v>1</v>
          </cell>
          <cell r="O1863" t="str">
            <v>IP_192.168.25.208</v>
          </cell>
        </row>
        <row r="1864">
          <cell r="F1864">
            <v>39538</v>
          </cell>
          <cell r="M1864">
            <v>1</v>
          </cell>
          <cell r="O1864" t="str">
            <v>IP_192.168.25.208</v>
          </cell>
        </row>
        <row r="1865">
          <cell r="F1865">
            <v>39538</v>
          </cell>
          <cell r="M1865">
            <v>2</v>
          </cell>
          <cell r="O1865" t="str">
            <v>IP_192.168.25.207</v>
          </cell>
        </row>
        <row r="1866">
          <cell r="F1866">
            <v>39538</v>
          </cell>
          <cell r="M1866">
            <v>1</v>
          </cell>
          <cell r="O1866" t="str">
            <v>IP_192.168.25.208</v>
          </cell>
        </row>
        <row r="1867">
          <cell r="F1867">
            <v>39538</v>
          </cell>
          <cell r="M1867">
            <v>1</v>
          </cell>
          <cell r="O1867" t="str">
            <v>IP_192.168.25.208</v>
          </cell>
        </row>
        <row r="1868">
          <cell r="F1868">
            <v>39538</v>
          </cell>
          <cell r="M1868">
            <v>2</v>
          </cell>
          <cell r="O1868" t="str">
            <v>IP_192.168.25.213</v>
          </cell>
        </row>
        <row r="1869">
          <cell r="F1869">
            <v>39538</v>
          </cell>
          <cell r="M1869">
            <v>1</v>
          </cell>
          <cell r="O1869" t="str">
            <v>IP_192.168.25.208</v>
          </cell>
        </row>
        <row r="1870">
          <cell r="F1870">
            <v>39538</v>
          </cell>
          <cell r="M1870">
            <v>1</v>
          </cell>
          <cell r="O1870" t="str">
            <v>IP_192.168.25.213</v>
          </cell>
        </row>
        <row r="1871">
          <cell r="F1871">
            <v>39538</v>
          </cell>
          <cell r="M1871">
            <v>1</v>
          </cell>
          <cell r="O1871" t="str">
            <v>IP_192.168.25.213</v>
          </cell>
        </row>
        <row r="1872">
          <cell r="F1872">
            <v>39538</v>
          </cell>
          <cell r="M1872">
            <v>8</v>
          </cell>
          <cell r="O1872" t="str">
            <v>IP_192.168.25.207</v>
          </cell>
        </row>
        <row r="1873">
          <cell r="F1873">
            <v>39538</v>
          </cell>
          <cell r="M1873">
            <v>5</v>
          </cell>
          <cell r="O1873" t="str">
            <v>IP_192.168.25.207</v>
          </cell>
        </row>
        <row r="1874">
          <cell r="F1874">
            <v>39538</v>
          </cell>
          <cell r="M1874">
            <v>4</v>
          </cell>
          <cell r="O1874" t="str">
            <v>IP_192.168.25.207</v>
          </cell>
        </row>
        <row r="1875">
          <cell r="F1875">
            <v>39538</v>
          </cell>
          <cell r="M1875">
            <v>1</v>
          </cell>
          <cell r="O1875" t="str">
            <v>IP_192.168.25.207</v>
          </cell>
        </row>
        <row r="1876">
          <cell r="F1876">
            <v>39538</v>
          </cell>
          <cell r="M1876">
            <v>4</v>
          </cell>
          <cell r="O1876" t="str">
            <v>IP_192.168.25.207</v>
          </cell>
        </row>
        <row r="1877">
          <cell r="F1877">
            <v>39538</v>
          </cell>
          <cell r="M1877">
            <v>4</v>
          </cell>
          <cell r="O1877" t="str">
            <v>IP_192.168.25.207</v>
          </cell>
        </row>
        <row r="1878">
          <cell r="F1878">
            <v>39538</v>
          </cell>
          <cell r="M1878">
            <v>2</v>
          </cell>
          <cell r="O1878" t="str">
            <v>IP_192.168.25.207</v>
          </cell>
        </row>
        <row r="1879">
          <cell r="F1879">
            <v>39538</v>
          </cell>
          <cell r="M1879">
            <v>1</v>
          </cell>
          <cell r="O1879" t="str">
            <v>IP_192.168.25.207</v>
          </cell>
        </row>
        <row r="1880">
          <cell r="F1880">
            <v>39538</v>
          </cell>
          <cell r="M1880">
            <v>16</v>
          </cell>
          <cell r="O1880" t="str">
            <v>IP_192.168.25.213</v>
          </cell>
        </row>
        <row r="1881">
          <cell r="F1881">
            <v>39538</v>
          </cell>
          <cell r="M1881">
            <v>1</v>
          </cell>
          <cell r="O1881" t="str">
            <v>IP_192.168.25.208</v>
          </cell>
        </row>
        <row r="1882">
          <cell r="F1882">
            <v>39538</v>
          </cell>
          <cell r="M1882">
            <v>1</v>
          </cell>
          <cell r="O1882" t="str">
            <v>IP_192.168.25.208</v>
          </cell>
        </row>
        <row r="1883">
          <cell r="F1883">
            <v>39538</v>
          </cell>
          <cell r="M1883">
            <v>1</v>
          </cell>
          <cell r="O1883" t="str">
            <v>IP_192.168.25.207</v>
          </cell>
        </row>
        <row r="1884">
          <cell r="F1884">
            <v>39538</v>
          </cell>
          <cell r="M1884">
            <v>1</v>
          </cell>
          <cell r="O1884" t="str">
            <v>IP_192.168.25.208</v>
          </cell>
        </row>
        <row r="1885">
          <cell r="F1885">
            <v>39538</v>
          </cell>
          <cell r="M1885">
            <v>1</v>
          </cell>
          <cell r="O1885" t="str">
            <v>IP_192.168.25.208</v>
          </cell>
        </row>
        <row r="1886">
          <cell r="F1886">
            <v>39538</v>
          </cell>
          <cell r="M1886">
            <v>1</v>
          </cell>
          <cell r="O1886" t="str">
            <v>IP_192.168.25.208</v>
          </cell>
        </row>
        <row r="1887">
          <cell r="F1887">
            <v>39538</v>
          </cell>
          <cell r="M1887">
            <v>1</v>
          </cell>
          <cell r="O1887" t="str">
            <v>IP_192.168.25.208</v>
          </cell>
        </row>
        <row r="1888">
          <cell r="F1888">
            <v>39538</v>
          </cell>
          <cell r="M1888">
            <v>1</v>
          </cell>
          <cell r="O1888" t="str">
            <v>IP_192.168.25.207</v>
          </cell>
        </row>
        <row r="1889">
          <cell r="F1889">
            <v>39538</v>
          </cell>
          <cell r="M1889">
            <v>1</v>
          </cell>
          <cell r="O1889" t="str">
            <v>IP_192.168.25.208</v>
          </cell>
        </row>
        <row r="1890">
          <cell r="F1890">
            <v>39538</v>
          </cell>
          <cell r="M1890">
            <v>1</v>
          </cell>
          <cell r="O1890" t="str">
            <v>IP_192.168.25.207</v>
          </cell>
        </row>
        <row r="1891">
          <cell r="F1891">
            <v>39538</v>
          </cell>
          <cell r="M1891">
            <v>1</v>
          </cell>
          <cell r="O1891" t="str">
            <v>IP_192.168.25.207</v>
          </cell>
        </row>
        <row r="1892">
          <cell r="F1892">
            <v>39538</v>
          </cell>
          <cell r="M1892">
            <v>1</v>
          </cell>
          <cell r="O1892" t="str">
            <v>IP_192.168.25.207</v>
          </cell>
        </row>
        <row r="1893">
          <cell r="F1893">
            <v>39538</v>
          </cell>
          <cell r="M1893">
            <v>1</v>
          </cell>
          <cell r="O1893" t="str">
            <v>IP_192.168.25.207</v>
          </cell>
        </row>
        <row r="1894">
          <cell r="F1894">
            <v>39538</v>
          </cell>
          <cell r="M1894">
            <v>0</v>
          </cell>
          <cell r="O1894" t="str">
            <v>IP_192.168.25.207</v>
          </cell>
        </row>
        <row r="1895">
          <cell r="F1895">
            <v>39538</v>
          </cell>
          <cell r="M1895">
            <v>3</v>
          </cell>
          <cell r="O1895" t="str">
            <v>IP_192.168.25.207</v>
          </cell>
        </row>
        <row r="1896">
          <cell r="F1896">
            <v>39538</v>
          </cell>
          <cell r="M1896">
            <v>3</v>
          </cell>
          <cell r="O1896" t="str">
            <v>IP_192.168.25.207</v>
          </cell>
        </row>
        <row r="1897">
          <cell r="F1897">
            <v>39538</v>
          </cell>
          <cell r="M1897">
            <v>2</v>
          </cell>
          <cell r="O1897" t="str">
            <v>IP_192.168.25.207</v>
          </cell>
        </row>
        <row r="1898">
          <cell r="F1898">
            <v>39538</v>
          </cell>
          <cell r="M1898">
            <v>2</v>
          </cell>
          <cell r="O1898" t="str">
            <v>IP_192.168.25.207</v>
          </cell>
        </row>
        <row r="1899">
          <cell r="F1899">
            <v>39538</v>
          </cell>
          <cell r="M1899">
            <v>1</v>
          </cell>
          <cell r="O1899" t="str">
            <v>IP_192.168.25.213</v>
          </cell>
        </row>
        <row r="1900">
          <cell r="F1900">
            <v>39538</v>
          </cell>
          <cell r="M1900">
            <v>1</v>
          </cell>
          <cell r="O1900" t="str">
            <v>IP_192.168.25.208</v>
          </cell>
        </row>
        <row r="1901">
          <cell r="F1901">
            <v>39538</v>
          </cell>
          <cell r="M1901">
            <v>1</v>
          </cell>
          <cell r="O1901" t="str">
            <v>IP_192.168.25.208</v>
          </cell>
        </row>
        <row r="1902">
          <cell r="F1902">
            <v>39568</v>
          </cell>
          <cell r="M1902">
            <v>2</v>
          </cell>
          <cell r="O1902" t="str">
            <v>IP_192.168.25.213</v>
          </cell>
        </row>
        <row r="1903">
          <cell r="F1903">
            <v>39568</v>
          </cell>
          <cell r="M1903">
            <v>1</v>
          </cell>
          <cell r="O1903" t="str">
            <v>IP_192.168.25.207</v>
          </cell>
        </row>
        <row r="1904">
          <cell r="F1904">
            <v>39568</v>
          </cell>
          <cell r="M1904">
            <v>1</v>
          </cell>
          <cell r="O1904" t="str">
            <v>IP_192.168.25.208</v>
          </cell>
        </row>
        <row r="1905">
          <cell r="F1905">
            <v>39568</v>
          </cell>
          <cell r="M1905">
            <v>20</v>
          </cell>
          <cell r="O1905" t="str">
            <v>IP_192.168.25.213</v>
          </cell>
        </row>
        <row r="1906">
          <cell r="F1906">
            <v>39568</v>
          </cell>
          <cell r="M1906">
            <v>1</v>
          </cell>
          <cell r="O1906" t="str">
            <v>IP_192.168.25.207</v>
          </cell>
        </row>
        <row r="1907">
          <cell r="F1907">
            <v>39568</v>
          </cell>
          <cell r="M1907">
            <v>8</v>
          </cell>
          <cell r="O1907" t="str">
            <v>IP_192.168.25.213</v>
          </cell>
        </row>
        <row r="1908">
          <cell r="F1908">
            <v>39568</v>
          </cell>
          <cell r="M1908">
            <v>6</v>
          </cell>
          <cell r="O1908" t="str">
            <v>IP_192.168.25.213</v>
          </cell>
        </row>
        <row r="1909">
          <cell r="F1909">
            <v>39568</v>
          </cell>
          <cell r="M1909">
            <v>1</v>
          </cell>
          <cell r="O1909" t="str">
            <v>IP_192.168.25.213</v>
          </cell>
        </row>
        <row r="1910">
          <cell r="F1910">
            <v>39568</v>
          </cell>
          <cell r="M1910">
            <v>1</v>
          </cell>
          <cell r="O1910" t="str">
            <v>IP_192.168.25.213</v>
          </cell>
        </row>
        <row r="1911">
          <cell r="F1911">
            <v>39568</v>
          </cell>
          <cell r="M1911">
            <v>2</v>
          </cell>
          <cell r="O1911" t="str">
            <v>IP_192.168.25.213</v>
          </cell>
        </row>
        <row r="1912">
          <cell r="F1912">
            <v>39568</v>
          </cell>
          <cell r="M1912">
            <v>1</v>
          </cell>
          <cell r="O1912" t="str">
            <v>IP_192.168.25.213</v>
          </cell>
        </row>
        <row r="1913">
          <cell r="F1913">
            <v>39568</v>
          </cell>
          <cell r="M1913">
            <v>1</v>
          </cell>
          <cell r="O1913" t="str">
            <v>IP_192.168.25.213</v>
          </cell>
        </row>
        <row r="1914">
          <cell r="F1914">
            <v>39568</v>
          </cell>
          <cell r="M1914">
            <v>1</v>
          </cell>
          <cell r="O1914" t="str">
            <v>IP_192.168.25.208</v>
          </cell>
        </row>
        <row r="1915">
          <cell r="F1915">
            <v>39568</v>
          </cell>
          <cell r="M1915">
            <v>11</v>
          </cell>
          <cell r="O1915" t="str">
            <v>IP_192.168.25.213</v>
          </cell>
        </row>
        <row r="1916">
          <cell r="F1916">
            <v>39568</v>
          </cell>
          <cell r="M1916">
            <v>1</v>
          </cell>
          <cell r="O1916" t="str">
            <v>IP_192.168.25.208</v>
          </cell>
        </row>
        <row r="1917">
          <cell r="F1917">
            <v>39568</v>
          </cell>
          <cell r="M1917">
            <v>1</v>
          </cell>
          <cell r="O1917" t="str">
            <v>IP_192.168.25.208</v>
          </cell>
        </row>
        <row r="1918">
          <cell r="F1918">
            <v>39568</v>
          </cell>
          <cell r="M1918">
            <v>1</v>
          </cell>
          <cell r="O1918" t="str">
            <v>IP_192.168.25.208</v>
          </cell>
        </row>
        <row r="1919">
          <cell r="F1919">
            <v>39568</v>
          </cell>
          <cell r="M1919">
            <v>2</v>
          </cell>
          <cell r="O1919" t="str">
            <v>IP_192.168.25.207</v>
          </cell>
        </row>
        <row r="1920">
          <cell r="F1920">
            <v>39568</v>
          </cell>
          <cell r="M1920">
            <v>1</v>
          </cell>
          <cell r="O1920" t="str">
            <v>IP_192.168.25.207</v>
          </cell>
        </row>
        <row r="1921">
          <cell r="F1921">
            <v>39478</v>
          </cell>
          <cell r="M1921">
            <v>3</v>
          </cell>
          <cell r="O1921" t="str">
            <v>IP_192.168.25.207</v>
          </cell>
        </row>
        <row r="1922">
          <cell r="F1922">
            <v>39478</v>
          </cell>
          <cell r="M1922">
            <v>2</v>
          </cell>
          <cell r="O1922" t="str">
            <v>IP_192.168.25.207</v>
          </cell>
        </row>
        <row r="1923">
          <cell r="F1923">
            <v>39478</v>
          </cell>
          <cell r="M1923">
            <v>2</v>
          </cell>
          <cell r="O1923" t="str">
            <v>IP_192.168.25.213</v>
          </cell>
        </row>
        <row r="1924">
          <cell r="F1924">
            <v>39478</v>
          </cell>
          <cell r="M1924">
            <v>1</v>
          </cell>
          <cell r="O1924" t="str">
            <v>IP_192.168.25.213</v>
          </cell>
        </row>
        <row r="1925">
          <cell r="F1925">
            <v>39478</v>
          </cell>
          <cell r="M1925">
            <v>1</v>
          </cell>
          <cell r="O1925" t="str">
            <v>IP_192.168.25.213</v>
          </cell>
        </row>
        <row r="1926">
          <cell r="F1926">
            <v>39478</v>
          </cell>
          <cell r="M1926">
            <v>1</v>
          </cell>
          <cell r="O1926" t="str">
            <v>IP_192.168.25.213</v>
          </cell>
        </row>
        <row r="1927">
          <cell r="F1927">
            <v>39478</v>
          </cell>
          <cell r="M1927">
            <v>1</v>
          </cell>
          <cell r="O1927" t="str">
            <v>IP_192.168.25.207</v>
          </cell>
        </row>
        <row r="1928">
          <cell r="F1928">
            <v>39478</v>
          </cell>
          <cell r="M1928">
            <v>1</v>
          </cell>
          <cell r="O1928" t="str">
            <v>IP_192.168.25.213</v>
          </cell>
        </row>
        <row r="1929">
          <cell r="F1929">
            <v>39478</v>
          </cell>
          <cell r="M1929">
            <v>1</v>
          </cell>
          <cell r="O1929" t="str">
            <v>IP_192.168.25.213</v>
          </cell>
        </row>
        <row r="1930">
          <cell r="F1930">
            <v>39478</v>
          </cell>
          <cell r="M1930">
            <v>1</v>
          </cell>
          <cell r="O1930" t="str">
            <v>IP_192.168.25.213</v>
          </cell>
        </row>
        <row r="1931">
          <cell r="F1931">
            <v>39478</v>
          </cell>
          <cell r="M1931">
            <v>1</v>
          </cell>
          <cell r="O1931" t="str">
            <v>IP_192.168.25.207</v>
          </cell>
        </row>
        <row r="1932">
          <cell r="F1932">
            <v>39478</v>
          </cell>
          <cell r="M1932">
            <v>1</v>
          </cell>
          <cell r="O1932" t="str">
            <v>IP_192.168.25.213</v>
          </cell>
        </row>
        <row r="1933">
          <cell r="F1933">
            <v>39478</v>
          </cell>
          <cell r="M1933">
            <v>4</v>
          </cell>
          <cell r="O1933" t="str">
            <v>IP_192.168.25.207</v>
          </cell>
        </row>
        <row r="1934">
          <cell r="F1934">
            <v>39478</v>
          </cell>
          <cell r="M1934">
            <v>1</v>
          </cell>
          <cell r="O1934" t="str">
            <v>IP_192.168.25.213</v>
          </cell>
        </row>
        <row r="1935">
          <cell r="F1935">
            <v>39478</v>
          </cell>
          <cell r="M1935">
            <v>1</v>
          </cell>
          <cell r="O1935" t="str">
            <v>IP_192.168.25.208</v>
          </cell>
        </row>
        <row r="1936">
          <cell r="F1936">
            <v>39478</v>
          </cell>
          <cell r="M1936">
            <v>1</v>
          </cell>
          <cell r="O1936" t="str">
            <v>IP_192.168.25.213</v>
          </cell>
        </row>
        <row r="1937">
          <cell r="F1937">
            <v>39478</v>
          </cell>
          <cell r="M1937">
            <v>2</v>
          </cell>
          <cell r="O1937" t="str">
            <v>IP_192.168.25.207</v>
          </cell>
        </row>
        <row r="1938">
          <cell r="F1938">
            <v>39478</v>
          </cell>
          <cell r="M1938">
            <v>21</v>
          </cell>
          <cell r="O1938" t="str">
            <v>IP_192.168.25.207</v>
          </cell>
        </row>
        <row r="1939">
          <cell r="F1939">
            <v>39478</v>
          </cell>
          <cell r="M1939">
            <v>32</v>
          </cell>
          <cell r="O1939" t="str">
            <v>IP_192.168.25.207</v>
          </cell>
        </row>
        <row r="1940">
          <cell r="F1940">
            <v>39478</v>
          </cell>
          <cell r="M1940">
            <v>12</v>
          </cell>
          <cell r="O1940" t="str">
            <v>IP_192.168.25.213</v>
          </cell>
        </row>
        <row r="1941">
          <cell r="F1941">
            <v>39478</v>
          </cell>
          <cell r="M1941">
            <v>1</v>
          </cell>
          <cell r="O1941" t="str">
            <v>IP_192.168.25.207</v>
          </cell>
        </row>
        <row r="1942">
          <cell r="F1942">
            <v>39478</v>
          </cell>
          <cell r="M1942">
            <v>1</v>
          </cell>
          <cell r="O1942" t="str">
            <v>IP_192.168.25.207</v>
          </cell>
        </row>
        <row r="1943">
          <cell r="F1943">
            <v>39478</v>
          </cell>
          <cell r="M1943">
            <v>3</v>
          </cell>
          <cell r="O1943" t="str">
            <v>IP_192.168.25.207</v>
          </cell>
        </row>
        <row r="1944">
          <cell r="F1944">
            <v>39478</v>
          </cell>
          <cell r="M1944">
            <v>4</v>
          </cell>
          <cell r="O1944" t="str">
            <v>IP_192.168.25.207</v>
          </cell>
        </row>
        <row r="1945">
          <cell r="F1945">
            <v>39478</v>
          </cell>
          <cell r="M1945">
            <v>2</v>
          </cell>
          <cell r="O1945" t="str">
            <v>IP_192.168.25.213</v>
          </cell>
        </row>
        <row r="1946">
          <cell r="F1946">
            <v>39478</v>
          </cell>
          <cell r="M1946">
            <v>1</v>
          </cell>
          <cell r="O1946" t="str">
            <v>IP_192.168.25.207</v>
          </cell>
        </row>
        <row r="1947">
          <cell r="F1947">
            <v>39478</v>
          </cell>
          <cell r="M1947">
            <v>1</v>
          </cell>
          <cell r="O1947" t="str">
            <v>IP_192.168.25.207</v>
          </cell>
        </row>
        <row r="1948">
          <cell r="F1948">
            <v>39478</v>
          </cell>
          <cell r="M1948">
            <v>2</v>
          </cell>
          <cell r="O1948" t="str">
            <v>IP_192.168.25.207</v>
          </cell>
        </row>
        <row r="1949">
          <cell r="F1949">
            <v>39478</v>
          </cell>
          <cell r="M1949">
            <v>1</v>
          </cell>
          <cell r="O1949" t="str">
            <v>IP_192.168.25.207</v>
          </cell>
        </row>
        <row r="1950">
          <cell r="F1950">
            <v>39478</v>
          </cell>
          <cell r="M1950">
            <v>1</v>
          </cell>
          <cell r="O1950" t="str">
            <v>IP_192.168.25.207</v>
          </cell>
        </row>
        <row r="1951">
          <cell r="F1951">
            <v>39478</v>
          </cell>
          <cell r="M1951">
            <v>2</v>
          </cell>
          <cell r="O1951" t="str">
            <v>IP_192.168.25.213</v>
          </cell>
        </row>
        <row r="1952">
          <cell r="F1952">
            <v>39478</v>
          </cell>
          <cell r="M1952">
            <v>7</v>
          </cell>
          <cell r="O1952" t="str">
            <v>IP_192.168.25.207</v>
          </cell>
        </row>
        <row r="1953">
          <cell r="F1953">
            <v>39478</v>
          </cell>
          <cell r="M1953">
            <v>7</v>
          </cell>
          <cell r="O1953" t="str">
            <v>IP_192.168.25.207</v>
          </cell>
        </row>
        <row r="1954">
          <cell r="F1954">
            <v>39478</v>
          </cell>
          <cell r="M1954">
            <v>1</v>
          </cell>
          <cell r="O1954" t="str">
            <v>IP_192.168.25.207</v>
          </cell>
        </row>
        <row r="1955">
          <cell r="F1955">
            <v>39478</v>
          </cell>
          <cell r="M1955">
            <v>0</v>
          </cell>
          <cell r="O1955" t="str">
            <v>IP_192.168.25.213</v>
          </cell>
        </row>
        <row r="1956">
          <cell r="F1956">
            <v>39478</v>
          </cell>
          <cell r="M1956">
            <v>0</v>
          </cell>
          <cell r="O1956" t="str">
            <v>IP_192.168.25.213</v>
          </cell>
        </row>
        <row r="1957">
          <cell r="F1957">
            <v>39478</v>
          </cell>
          <cell r="M1957">
            <v>0</v>
          </cell>
          <cell r="O1957" t="str">
            <v>IP_192.168.25.213</v>
          </cell>
        </row>
        <row r="1958">
          <cell r="F1958">
            <v>39478</v>
          </cell>
          <cell r="M1958">
            <v>0</v>
          </cell>
          <cell r="O1958" t="str">
            <v>IP_192.168.25.213</v>
          </cell>
        </row>
        <row r="1959">
          <cell r="F1959">
            <v>39478</v>
          </cell>
          <cell r="M1959">
            <v>24</v>
          </cell>
          <cell r="O1959" t="str">
            <v>IP_192.168.25.207</v>
          </cell>
        </row>
        <row r="1960">
          <cell r="F1960">
            <v>39478</v>
          </cell>
          <cell r="M1960">
            <v>4</v>
          </cell>
          <cell r="O1960" t="str">
            <v>IP_192.168.25.207</v>
          </cell>
        </row>
        <row r="1961">
          <cell r="F1961">
            <v>39478</v>
          </cell>
          <cell r="M1961">
            <v>1</v>
          </cell>
          <cell r="O1961" t="str">
            <v>IP_192.168.25.207</v>
          </cell>
        </row>
        <row r="1962">
          <cell r="F1962">
            <v>39478</v>
          </cell>
          <cell r="M1962">
            <v>3</v>
          </cell>
          <cell r="O1962" t="str">
            <v>IP_192.168.25.207</v>
          </cell>
        </row>
        <row r="1963">
          <cell r="F1963">
            <v>39478</v>
          </cell>
          <cell r="M1963">
            <v>3</v>
          </cell>
          <cell r="O1963" t="str">
            <v>IP_192.168.25.207</v>
          </cell>
        </row>
        <row r="1964">
          <cell r="F1964">
            <v>39478</v>
          </cell>
          <cell r="M1964">
            <v>1</v>
          </cell>
          <cell r="O1964" t="str">
            <v>IP_192.168.25.207</v>
          </cell>
        </row>
        <row r="1965">
          <cell r="F1965">
            <v>39478</v>
          </cell>
          <cell r="M1965">
            <v>2</v>
          </cell>
          <cell r="O1965" t="str">
            <v>IP_192.168.25.207</v>
          </cell>
        </row>
        <row r="1966">
          <cell r="F1966">
            <v>39478</v>
          </cell>
          <cell r="M1966">
            <v>1</v>
          </cell>
          <cell r="O1966" t="str">
            <v>IP_192.168.25.213</v>
          </cell>
        </row>
        <row r="1967">
          <cell r="F1967">
            <v>39478</v>
          </cell>
          <cell r="M1967">
            <v>2</v>
          </cell>
          <cell r="O1967" t="str">
            <v>IP_192.168.25.207</v>
          </cell>
        </row>
        <row r="1968">
          <cell r="F1968">
            <v>39507</v>
          </cell>
          <cell r="M1968">
            <v>1</v>
          </cell>
          <cell r="O1968" t="str">
            <v>IP_192.168.25.213</v>
          </cell>
        </row>
        <row r="1969">
          <cell r="F1969">
            <v>39507</v>
          </cell>
          <cell r="M1969">
            <v>1</v>
          </cell>
          <cell r="O1969" t="str">
            <v>IP_192.168.25.213</v>
          </cell>
        </row>
        <row r="1970">
          <cell r="F1970">
            <v>39507</v>
          </cell>
          <cell r="M1970">
            <v>1</v>
          </cell>
          <cell r="O1970" t="str">
            <v>IP_192.168.25.213</v>
          </cell>
        </row>
        <row r="1971">
          <cell r="F1971">
            <v>39507</v>
          </cell>
          <cell r="M1971">
            <v>2</v>
          </cell>
          <cell r="O1971" t="str">
            <v>IP_192.168.25.213</v>
          </cell>
        </row>
        <row r="1972">
          <cell r="F1972">
            <v>39507</v>
          </cell>
          <cell r="M1972">
            <v>1</v>
          </cell>
          <cell r="O1972" t="str">
            <v>IP_192.168.25.213</v>
          </cell>
        </row>
        <row r="1973">
          <cell r="F1973">
            <v>39507</v>
          </cell>
          <cell r="M1973">
            <v>2</v>
          </cell>
          <cell r="O1973" t="str">
            <v>IP_192.168.25.207</v>
          </cell>
        </row>
        <row r="1974">
          <cell r="F1974">
            <v>39507</v>
          </cell>
          <cell r="M1974">
            <v>9</v>
          </cell>
          <cell r="O1974" t="str">
            <v>IP_192.168.25.207</v>
          </cell>
        </row>
        <row r="1975">
          <cell r="F1975">
            <v>39507</v>
          </cell>
          <cell r="M1975">
            <v>3</v>
          </cell>
          <cell r="O1975" t="str">
            <v>IP_192.168.25.207</v>
          </cell>
        </row>
        <row r="1976">
          <cell r="F1976">
            <v>39507</v>
          </cell>
          <cell r="M1976">
            <v>4</v>
          </cell>
          <cell r="O1976" t="str">
            <v>IP_192.168.25.207</v>
          </cell>
        </row>
        <row r="1977">
          <cell r="F1977">
            <v>39507</v>
          </cell>
          <cell r="M1977">
            <v>1</v>
          </cell>
          <cell r="O1977" t="str">
            <v>IP_192.168.25.213</v>
          </cell>
        </row>
        <row r="1978">
          <cell r="F1978">
            <v>39507</v>
          </cell>
          <cell r="M1978">
            <v>2</v>
          </cell>
          <cell r="O1978" t="str">
            <v>IP_192.168.25.207</v>
          </cell>
        </row>
        <row r="1979">
          <cell r="F1979">
            <v>39507</v>
          </cell>
          <cell r="M1979">
            <v>9</v>
          </cell>
          <cell r="O1979" t="str">
            <v>IP_192.168.25.213</v>
          </cell>
        </row>
        <row r="1980">
          <cell r="F1980">
            <v>39507</v>
          </cell>
          <cell r="M1980">
            <v>1</v>
          </cell>
          <cell r="O1980" t="str">
            <v>IP_192.168.25.207</v>
          </cell>
        </row>
        <row r="1981">
          <cell r="F1981">
            <v>39507</v>
          </cell>
          <cell r="M1981">
            <v>2</v>
          </cell>
          <cell r="O1981" t="str">
            <v>IP_192.168.25.207</v>
          </cell>
        </row>
        <row r="1982">
          <cell r="F1982">
            <v>39507</v>
          </cell>
          <cell r="M1982">
            <v>1</v>
          </cell>
          <cell r="O1982" t="str">
            <v>IP_192.168.25.213</v>
          </cell>
        </row>
        <row r="1983">
          <cell r="F1983">
            <v>39507</v>
          </cell>
          <cell r="M1983">
            <v>1</v>
          </cell>
          <cell r="O1983" t="str">
            <v>IP_192.168.25.213</v>
          </cell>
        </row>
        <row r="1984">
          <cell r="F1984">
            <v>39507</v>
          </cell>
          <cell r="M1984">
            <v>2</v>
          </cell>
          <cell r="O1984" t="str">
            <v>IP_192.168.25.213</v>
          </cell>
        </row>
        <row r="1985">
          <cell r="F1985">
            <v>39507</v>
          </cell>
          <cell r="M1985">
            <v>1</v>
          </cell>
          <cell r="O1985" t="str">
            <v>IP_192.168.25.207</v>
          </cell>
        </row>
        <row r="1986">
          <cell r="F1986">
            <v>39507</v>
          </cell>
          <cell r="M1986">
            <v>1</v>
          </cell>
          <cell r="O1986" t="str">
            <v>IP_192.168.25.208</v>
          </cell>
        </row>
        <row r="1987">
          <cell r="F1987">
            <v>39507</v>
          </cell>
          <cell r="M1987">
            <v>1</v>
          </cell>
          <cell r="O1987" t="str">
            <v>IP_192.168.25.213</v>
          </cell>
        </row>
        <row r="1988">
          <cell r="F1988">
            <v>39507</v>
          </cell>
          <cell r="M1988">
            <v>1</v>
          </cell>
          <cell r="O1988" t="str">
            <v>IP_192.168.25.207</v>
          </cell>
        </row>
        <row r="1989">
          <cell r="F1989">
            <v>39507</v>
          </cell>
          <cell r="M1989">
            <v>3</v>
          </cell>
          <cell r="O1989" t="str">
            <v>IP_192.168.25.207</v>
          </cell>
        </row>
        <row r="1990">
          <cell r="F1990">
            <v>39507</v>
          </cell>
          <cell r="M1990">
            <v>1</v>
          </cell>
          <cell r="O1990" t="str">
            <v>IP_192.168.25.213</v>
          </cell>
        </row>
        <row r="1991">
          <cell r="F1991">
            <v>39507</v>
          </cell>
          <cell r="M1991">
            <v>1</v>
          </cell>
          <cell r="O1991" t="str">
            <v>IP_192.168.25.207</v>
          </cell>
        </row>
        <row r="1992">
          <cell r="F1992">
            <v>39507</v>
          </cell>
          <cell r="M1992">
            <v>4</v>
          </cell>
          <cell r="O1992" t="str">
            <v>IP_192.168.25.213</v>
          </cell>
        </row>
        <row r="1993">
          <cell r="F1993">
            <v>39507</v>
          </cell>
          <cell r="M1993">
            <v>10</v>
          </cell>
          <cell r="O1993" t="str">
            <v>IP_192.168.25.207</v>
          </cell>
        </row>
        <row r="1994">
          <cell r="F1994">
            <v>39507</v>
          </cell>
          <cell r="M1994">
            <v>2</v>
          </cell>
          <cell r="O1994" t="str">
            <v>IP_192.168.25.207</v>
          </cell>
        </row>
        <row r="1995">
          <cell r="F1995">
            <v>39507</v>
          </cell>
          <cell r="M1995">
            <v>1</v>
          </cell>
          <cell r="O1995" t="str">
            <v>IP_192.168.25.207</v>
          </cell>
        </row>
        <row r="1996">
          <cell r="F1996">
            <v>39507</v>
          </cell>
          <cell r="M1996">
            <v>2</v>
          </cell>
          <cell r="O1996" t="str">
            <v>IP_192.168.25.207</v>
          </cell>
        </row>
        <row r="1997">
          <cell r="F1997">
            <v>39507</v>
          </cell>
          <cell r="M1997">
            <v>1</v>
          </cell>
          <cell r="O1997" t="str">
            <v>IP_192.168.25.208</v>
          </cell>
        </row>
        <row r="1998">
          <cell r="F1998">
            <v>39507</v>
          </cell>
          <cell r="M1998">
            <v>1</v>
          </cell>
          <cell r="O1998" t="str">
            <v>IP_192.168.25.207</v>
          </cell>
        </row>
        <row r="1999">
          <cell r="F1999">
            <v>39507</v>
          </cell>
          <cell r="M1999">
            <v>1</v>
          </cell>
          <cell r="O1999" t="str">
            <v>IP_192.168.25.207</v>
          </cell>
        </row>
        <row r="2000">
          <cell r="F2000">
            <v>39507</v>
          </cell>
          <cell r="M2000">
            <v>2</v>
          </cell>
          <cell r="O2000" t="str">
            <v>IP_192.168.25.207</v>
          </cell>
        </row>
        <row r="2001">
          <cell r="F2001">
            <v>39538</v>
          </cell>
          <cell r="M2001">
            <v>1</v>
          </cell>
          <cell r="O2001" t="str">
            <v>IP_192.168.25.213</v>
          </cell>
        </row>
        <row r="2002">
          <cell r="F2002">
            <v>39538</v>
          </cell>
          <cell r="M2002">
            <v>1</v>
          </cell>
          <cell r="O2002" t="str">
            <v>IP_192.168.25.207</v>
          </cell>
        </row>
        <row r="2003">
          <cell r="F2003">
            <v>39538</v>
          </cell>
          <cell r="M2003">
            <v>2</v>
          </cell>
          <cell r="O2003" t="str">
            <v>IP_192.168.25.213</v>
          </cell>
        </row>
        <row r="2004">
          <cell r="F2004">
            <v>39538</v>
          </cell>
          <cell r="M2004">
            <v>1</v>
          </cell>
          <cell r="O2004" t="str">
            <v>IP_192.168.25.213</v>
          </cell>
        </row>
        <row r="2005">
          <cell r="F2005">
            <v>39538</v>
          </cell>
          <cell r="M2005">
            <v>1</v>
          </cell>
          <cell r="O2005" t="str">
            <v>IP_192.168.25.213</v>
          </cell>
        </row>
        <row r="2006">
          <cell r="F2006">
            <v>39538</v>
          </cell>
          <cell r="M2006">
            <v>2</v>
          </cell>
          <cell r="O2006" t="str">
            <v>IP_192.168.25.207</v>
          </cell>
        </row>
        <row r="2007">
          <cell r="F2007">
            <v>39538</v>
          </cell>
          <cell r="M2007">
            <v>1</v>
          </cell>
          <cell r="O2007" t="str">
            <v>IP_192.168.25.213</v>
          </cell>
        </row>
        <row r="2008">
          <cell r="F2008">
            <v>39538</v>
          </cell>
          <cell r="M2008">
            <v>1</v>
          </cell>
          <cell r="O2008" t="str">
            <v>IP_192.168.25.213</v>
          </cell>
        </row>
        <row r="2009">
          <cell r="F2009">
            <v>39538</v>
          </cell>
          <cell r="M2009">
            <v>1</v>
          </cell>
          <cell r="O2009" t="str">
            <v>IP_192.168.25.207</v>
          </cell>
        </row>
        <row r="2010">
          <cell r="F2010">
            <v>39538</v>
          </cell>
          <cell r="M2010">
            <v>2</v>
          </cell>
          <cell r="O2010" t="str">
            <v>IP_192.168.25.207</v>
          </cell>
        </row>
        <row r="2011">
          <cell r="F2011">
            <v>39538</v>
          </cell>
          <cell r="M2011">
            <v>2</v>
          </cell>
          <cell r="O2011" t="str">
            <v>IP_192.168.25.207</v>
          </cell>
        </row>
        <row r="2012">
          <cell r="F2012">
            <v>39538</v>
          </cell>
          <cell r="M2012">
            <v>1</v>
          </cell>
          <cell r="O2012" t="str">
            <v>IP_192.168.25.207</v>
          </cell>
        </row>
        <row r="2013">
          <cell r="F2013">
            <v>39538</v>
          </cell>
          <cell r="M2013">
            <v>3</v>
          </cell>
          <cell r="O2013" t="str">
            <v>IP_192.168.25.207</v>
          </cell>
        </row>
        <row r="2014">
          <cell r="F2014">
            <v>39538</v>
          </cell>
          <cell r="M2014">
            <v>1</v>
          </cell>
          <cell r="O2014" t="str">
            <v>IP_192.168.25.207</v>
          </cell>
        </row>
        <row r="2015">
          <cell r="F2015">
            <v>39538</v>
          </cell>
          <cell r="M2015">
            <v>8</v>
          </cell>
          <cell r="O2015" t="str">
            <v>IP_192.168.25.213</v>
          </cell>
        </row>
        <row r="2016">
          <cell r="F2016">
            <v>39538</v>
          </cell>
          <cell r="M2016">
            <v>1</v>
          </cell>
          <cell r="O2016" t="str">
            <v>IP_192.168.25.208</v>
          </cell>
        </row>
        <row r="2017">
          <cell r="F2017">
            <v>39538</v>
          </cell>
          <cell r="M2017">
            <v>5</v>
          </cell>
          <cell r="O2017" t="str">
            <v>IP_192.168.25.207</v>
          </cell>
        </row>
        <row r="2018">
          <cell r="F2018">
            <v>39538</v>
          </cell>
          <cell r="M2018">
            <v>4</v>
          </cell>
          <cell r="O2018" t="str">
            <v>IP_192.168.25.213</v>
          </cell>
        </row>
        <row r="2019">
          <cell r="F2019">
            <v>39538</v>
          </cell>
          <cell r="M2019">
            <v>2</v>
          </cell>
          <cell r="O2019" t="str">
            <v>IP_192.168.25.213</v>
          </cell>
        </row>
        <row r="2020">
          <cell r="F2020">
            <v>39538</v>
          </cell>
          <cell r="M2020">
            <v>1</v>
          </cell>
          <cell r="O2020" t="str">
            <v>IP_192.168.25.213</v>
          </cell>
        </row>
        <row r="2021">
          <cell r="F2021">
            <v>39538</v>
          </cell>
          <cell r="M2021">
            <v>1</v>
          </cell>
          <cell r="O2021" t="str">
            <v>IP_192.168.25.207</v>
          </cell>
        </row>
        <row r="2022">
          <cell r="F2022">
            <v>39538</v>
          </cell>
          <cell r="M2022">
            <v>1</v>
          </cell>
          <cell r="O2022" t="str">
            <v>IP_192.168.25.213</v>
          </cell>
        </row>
        <row r="2023">
          <cell r="F2023">
            <v>39538</v>
          </cell>
          <cell r="M2023">
            <v>2</v>
          </cell>
          <cell r="O2023" t="str">
            <v>IP_192.168.25.207</v>
          </cell>
        </row>
        <row r="2024">
          <cell r="F2024">
            <v>39538</v>
          </cell>
          <cell r="M2024">
            <v>1</v>
          </cell>
          <cell r="O2024" t="str">
            <v>IP_192.168.25.213</v>
          </cell>
        </row>
        <row r="2025">
          <cell r="F2025">
            <v>39538</v>
          </cell>
          <cell r="M2025">
            <v>1</v>
          </cell>
          <cell r="O2025" t="str">
            <v>IP_192.168.25.213</v>
          </cell>
        </row>
        <row r="2026">
          <cell r="F2026">
            <v>39538</v>
          </cell>
          <cell r="M2026">
            <v>1</v>
          </cell>
          <cell r="O2026" t="str">
            <v>IP_192.168.25.207</v>
          </cell>
        </row>
        <row r="2027">
          <cell r="F2027">
            <v>39538</v>
          </cell>
          <cell r="M2027">
            <v>2</v>
          </cell>
          <cell r="O2027" t="str">
            <v>IP_192.168.25.207</v>
          </cell>
        </row>
        <row r="2028">
          <cell r="F2028">
            <v>39538</v>
          </cell>
          <cell r="M2028">
            <v>2</v>
          </cell>
          <cell r="O2028" t="str">
            <v>IP_192.168.25.207</v>
          </cell>
        </row>
        <row r="2029">
          <cell r="F2029">
            <v>39538</v>
          </cell>
          <cell r="M2029">
            <v>4</v>
          </cell>
          <cell r="O2029" t="str">
            <v>IP_192.168.25.213</v>
          </cell>
        </row>
        <row r="2030">
          <cell r="F2030">
            <v>39538</v>
          </cell>
          <cell r="M2030">
            <v>1</v>
          </cell>
          <cell r="O2030" t="str">
            <v>IP_192.168.25.208</v>
          </cell>
        </row>
        <row r="2031">
          <cell r="F2031">
            <v>39538</v>
          </cell>
          <cell r="M2031">
            <v>3</v>
          </cell>
          <cell r="O2031" t="str">
            <v>IP_192.168.25.207</v>
          </cell>
        </row>
        <row r="2032">
          <cell r="F2032">
            <v>39538</v>
          </cell>
          <cell r="M2032">
            <v>2</v>
          </cell>
          <cell r="O2032" t="str">
            <v>IP_192.168.25.208</v>
          </cell>
        </row>
        <row r="2033">
          <cell r="F2033">
            <v>39538</v>
          </cell>
          <cell r="M2033">
            <v>1</v>
          </cell>
          <cell r="O2033" t="str">
            <v>IP_192.168.25.207</v>
          </cell>
        </row>
        <row r="2034">
          <cell r="F2034">
            <v>39538</v>
          </cell>
          <cell r="M2034">
            <v>1</v>
          </cell>
          <cell r="O2034" t="str">
            <v>IP_192.168.25.207</v>
          </cell>
        </row>
        <row r="2035">
          <cell r="F2035">
            <v>39538</v>
          </cell>
          <cell r="M2035">
            <v>1</v>
          </cell>
          <cell r="O2035" t="str">
            <v>IP_192.168.25.207</v>
          </cell>
        </row>
        <row r="2036">
          <cell r="F2036">
            <v>39538</v>
          </cell>
          <cell r="M2036">
            <v>1</v>
          </cell>
          <cell r="O2036" t="str">
            <v>IP_192.168.25.207</v>
          </cell>
        </row>
        <row r="2037">
          <cell r="F2037">
            <v>39538</v>
          </cell>
          <cell r="M2037">
            <v>3</v>
          </cell>
          <cell r="O2037" t="str">
            <v>IP_192.168.25.207</v>
          </cell>
        </row>
        <row r="2038">
          <cell r="F2038">
            <v>39538</v>
          </cell>
          <cell r="M2038">
            <v>2</v>
          </cell>
          <cell r="O2038" t="str">
            <v>IP_192.168.25.207</v>
          </cell>
        </row>
        <row r="2039">
          <cell r="F2039">
            <v>39538</v>
          </cell>
          <cell r="M2039">
            <v>1</v>
          </cell>
          <cell r="O2039" t="str">
            <v>IP_192.168.25.213</v>
          </cell>
        </row>
        <row r="2040">
          <cell r="F2040">
            <v>39538</v>
          </cell>
          <cell r="M2040">
            <v>1</v>
          </cell>
          <cell r="O2040" t="str">
            <v>IP_192.168.25.213</v>
          </cell>
        </row>
        <row r="2041">
          <cell r="F2041">
            <v>39538</v>
          </cell>
          <cell r="M2041">
            <v>3</v>
          </cell>
          <cell r="O2041" t="str">
            <v>IP_192.168.25.207</v>
          </cell>
        </row>
        <row r="2042">
          <cell r="F2042">
            <v>39538</v>
          </cell>
          <cell r="M2042">
            <v>1</v>
          </cell>
          <cell r="O2042" t="str">
            <v>IP_192.168.25.208</v>
          </cell>
        </row>
        <row r="2043">
          <cell r="F2043">
            <v>39568</v>
          </cell>
          <cell r="M2043">
            <v>1</v>
          </cell>
          <cell r="O2043" t="str">
            <v>IP_192.168.25.213</v>
          </cell>
        </row>
        <row r="2044">
          <cell r="F2044">
            <v>39568</v>
          </cell>
          <cell r="M2044">
            <v>2</v>
          </cell>
          <cell r="O2044" t="str">
            <v>IP_192.168.25.213</v>
          </cell>
        </row>
        <row r="2045">
          <cell r="F2045">
            <v>39568</v>
          </cell>
          <cell r="M2045">
            <v>2</v>
          </cell>
          <cell r="O2045" t="str">
            <v>IP_192.168.25.213</v>
          </cell>
        </row>
        <row r="2046">
          <cell r="F2046">
            <v>39568</v>
          </cell>
          <cell r="M2046">
            <v>1</v>
          </cell>
          <cell r="O2046" t="str">
            <v>IP_192.168.25.208</v>
          </cell>
        </row>
        <row r="2047">
          <cell r="F2047">
            <v>39568</v>
          </cell>
          <cell r="M2047">
            <v>2</v>
          </cell>
          <cell r="O2047" t="str">
            <v>IP_192.168.25.208</v>
          </cell>
        </row>
        <row r="2048">
          <cell r="F2048">
            <v>39568</v>
          </cell>
          <cell r="M2048">
            <v>1</v>
          </cell>
          <cell r="O2048" t="str">
            <v>IP_192.168.25.207</v>
          </cell>
        </row>
        <row r="2049">
          <cell r="F2049">
            <v>39568</v>
          </cell>
          <cell r="M2049">
            <v>1</v>
          </cell>
          <cell r="O2049" t="str">
            <v>IP_192.168.25.208</v>
          </cell>
        </row>
        <row r="2050">
          <cell r="F2050">
            <v>39568</v>
          </cell>
          <cell r="M2050">
            <v>5</v>
          </cell>
          <cell r="O2050" t="str">
            <v>IP_192.168.25.207</v>
          </cell>
        </row>
        <row r="2051">
          <cell r="F2051">
            <v>39568</v>
          </cell>
          <cell r="M2051">
            <v>9</v>
          </cell>
          <cell r="O2051" t="str">
            <v>IP_192.168.25.213</v>
          </cell>
        </row>
        <row r="2052">
          <cell r="F2052">
            <v>39568</v>
          </cell>
          <cell r="M2052">
            <v>2</v>
          </cell>
          <cell r="O2052" t="str">
            <v>IP_192.168.25.213</v>
          </cell>
        </row>
        <row r="2053">
          <cell r="F2053">
            <v>39568</v>
          </cell>
          <cell r="M2053">
            <v>3</v>
          </cell>
          <cell r="O2053" t="str">
            <v>IP_192.168.25.207</v>
          </cell>
        </row>
        <row r="2054">
          <cell r="F2054">
            <v>39568</v>
          </cell>
          <cell r="M2054">
            <v>1</v>
          </cell>
          <cell r="O2054" t="str">
            <v>IP_192.168.25.213</v>
          </cell>
        </row>
        <row r="2055">
          <cell r="F2055">
            <v>39568</v>
          </cell>
          <cell r="M2055">
            <v>1</v>
          </cell>
          <cell r="O2055" t="str">
            <v>IP_192.168.25.207</v>
          </cell>
        </row>
        <row r="2056">
          <cell r="F2056">
            <v>39568</v>
          </cell>
          <cell r="M2056">
            <v>1</v>
          </cell>
          <cell r="O2056" t="str">
            <v>IP_192.168.25.213</v>
          </cell>
        </row>
        <row r="2057">
          <cell r="F2057">
            <v>39568</v>
          </cell>
          <cell r="M2057">
            <v>1</v>
          </cell>
          <cell r="O2057" t="str">
            <v>IP_192.168.25.213</v>
          </cell>
        </row>
        <row r="2058">
          <cell r="F2058">
            <v>39568</v>
          </cell>
          <cell r="M2058">
            <v>8</v>
          </cell>
          <cell r="O2058" t="str">
            <v>IP_192.168.25.213</v>
          </cell>
        </row>
        <row r="2059">
          <cell r="F2059">
            <v>39568</v>
          </cell>
          <cell r="M2059">
            <v>2</v>
          </cell>
          <cell r="O2059" t="str">
            <v>IP_192.168.25.213</v>
          </cell>
        </row>
        <row r="2060">
          <cell r="F2060">
            <v>39568</v>
          </cell>
          <cell r="M2060">
            <v>1</v>
          </cell>
          <cell r="O2060" t="str">
            <v>IP_192.168.25.207</v>
          </cell>
        </row>
        <row r="2061">
          <cell r="F2061">
            <v>39568</v>
          </cell>
          <cell r="M2061">
            <v>2</v>
          </cell>
          <cell r="O2061" t="str">
            <v>IP_192.168.25.213</v>
          </cell>
        </row>
        <row r="2062">
          <cell r="F2062">
            <v>39568</v>
          </cell>
          <cell r="M2062">
            <v>2</v>
          </cell>
          <cell r="O2062" t="str">
            <v>IP_192.168.25.213</v>
          </cell>
        </row>
        <row r="2063">
          <cell r="F2063">
            <v>39568</v>
          </cell>
          <cell r="M2063">
            <v>2</v>
          </cell>
          <cell r="O2063" t="str">
            <v>IP_192.168.25.207</v>
          </cell>
        </row>
        <row r="2064">
          <cell r="F2064">
            <v>39568</v>
          </cell>
          <cell r="M2064">
            <v>1</v>
          </cell>
          <cell r="O2064" t="str">
            <v>IP_192.168.25.208</v>
          </cell>
        </row>
        <row r="2065">
          <cell r="F2065">
            <v>39568</v>
          </cell>
          <cell r="M2065">
            <v>1</v>
          </cell>
          <cell r="O2065" t="str">
            <v>IP_192.168.25.208</v>
          </cell>
        </row>
        <row r="2066">
          <cell r="F2066">
            <v>39568</v>
          </cell>
          <cell r="M2066">
            <v>3</v>
          </cell>
          <cell r="O2066" t="str">
            <v>IP_192.168.25.207</v>
          </cell>
        </row>
        <row r="2067">
          <cell r="F2067">
            <v>39568</v>
          </cell>
          <cell r="M2067">
            <v>2</v>
          </cell>
          <cell r="O2067" t="str">
            <v>IP_192.168.25.207</v>
          </cell>
        </row>
        <row r="2068">
          <cell r="F2068">
            <v>39568</v>
          </cell>
          <cell r="M2068">
            <v>2</v>
          </cell>
          <cell r="O2068" t="str">
            <v>IP_192.168.25.208</v>
          </cell>
        </row>
        <row r="2069">
          <cell r="F2069">
            <v>39568</v>
          </cell>
          <cell r="M2069">
            <v>2</v>
          </cell>
          <cell r="O2069" t="str">
            <v>IP_192.168.25.208</v>
          </cell>
        </row>
        <row r="2070">
          <cell r="F2070">
            <v>39568</v>
          </cell>
          <cell r="M2070">
            <v>1</v>
          </cell>
          <cell r="O2070" t="str">
            <v>IP_192.168.25.213</v>
          </cell>
        </row>
        <row r="2071">
          <cell r="F2071">
            <v>39568</v>
          </cell>
          <cell r="M2071">
            <v>1</v>
          </cell>
          <cell r="O2071" t="str">
            <v>IP_192.168.25.213</v>
          </cell>
        </row>
        <row r="2072">
          <cell r="F2072">
            <v>39478</v>
          </cell>
          <cell r="M2072">
            <v>1</v>
          </cell>
          <cell r="O2072" t="str">
            <v>IP_192.168.25.213</v>
          </cell>
        </row>
        <row r="2073">
          <cell r="F2073">
            <v>39478</v>
          </cell>
          <cell r="M2073">
            <v>1</v>
          </cell>
          <cell r="O2073" t="str">
            <v>IP_192.168.25.213</v>
          </cell>
        </row>
        <row r="2074">
          <cell r="F2074">
            <v>39478</v>
          </cell>
          <cell r="M2074">
            <v>1</v>
          </cell>
          <cell r="O2074" t="str">
            <v>IP_192.168.25.213</v>
          </cell>
        </row>
        <row r="2075">
          <cell r="F2075">
            <v>39478</v>
          </cell>
          <cell r="M2075">
            <v>1</v>
          </cell>
          <cell r="O2075" t="str">
            <v>IP_192.168.25.213</v>
          </cell>
        </row>
        <row r="2076">
          <cell r="F2076">
            <v>39478</v>
          </cell>
          <cell r="M2076">
            <v>1</v>
          </cell>
          <cell r="O2076" t="str">
            <v>IP_192.168.25.207</v>
          </cell>
        </row>
        <row r="2077">
          <cell r="F2077">
            <v>39478</v>
          </cell>
          <cell r="M2077">
            <v>1</v>
          </cell>
          <cell r="O2077" t="str">
            <v>IP_192.168.25.208</v>
          </cell>
        </row>
        <row r="2078">
          <cell r="F2078">
            <v>39478</v>
          </cell>
          <cell r="M2078">
            <v>1</v>
          </cell>
          <cell r="O2078" t="str">
            <v>IP_192.168.25.208</v>
          </cell>
        </row>
        <row r="2079">
          <cell r="F2079">
            <v>39478</v>
          </cell>
          <cell r="M2079">
            <v>2</v>
          </cell>
          <cell r="O2079" t="str">
            <v>IP_192.168.25.213</v>
          </cell>
        </row>
        <row r="2080">
          <cell r="F2080">
            <v>39478</v>
          </cell>
          <cell r="M2080">
            <v>3</v>
          </cell>
          <cell r="O2080" t="str">
            <v>IP_192.168.25.207</v>
          </cell>
        </row>
        <row r="2081">
          <cell r="F2081">
            <v>39478</v>
          </cell>
          <cell r="M2081">
            <v>2</v>
          </cell>
          <cell r="O2081" t="str">
            <v>IP_192.168.25.207</v>
          </cell>
        </row>
        <row r="2082">
          <cell r="F2082">
            <v>39478</v>
          </cell>
          <cell r="M2082">
            <v>2</v>
          </cell>
          <cell r="O2082" t="str">
            <v>IP_192.168.25.207</v>
          </cell>
        </row>
        <row r="2083">
          <cell r="F2083">
            <v>39478</v>
          </cell>
          <cell r="M2083">
            <v>2</v>
          </cell>
          <cell r="O2083" t="str">
            <v>IP_192.168.25.207</v>
          </cell>
        </row>
        <row r="2084">
          <cell r="F2084">
            <v>39478</v>
          </cell>
          <cell r="M2084">
            <v>1</v>
          </cell>
          <cell r="O2084" t="str">
            <v>IP_192.168.25.207</v>
          </cell>
        </row>
        <row r="2085">
          <cell r="F2085">
            <v>39478</v>
          </cell>
          <cell r="M2085">
            <v>27</v>
          </cell>
          <cell r="O2085" t="str">
            <v>IP_192.168.25.207</v>
          </cell>
        </row>
        <row r="2086">
          <cell r="F2086">
            <v>39478</v>
          </cell>
          <cell r="M2086">
            <v>2</v>
          </cell>
          <cell r="O2086" t="str">
            <v>IP_192.168.25.207</v>
          </cell>
        </row>
        <row r="2087">
          <cell r="F2087">
            <v>39478</v>
          </cell>
          <cell r="M2087">
            <v>16</v>
          </cell>
          <cell r="O2087" t="str">
            <v>IP_192.168.25.207</v>
          </cell>
        </row>
        <row r="2088">
          <cell r="F2088">
            <v>39478</v>
          </cell>
          <cell r="M2088">
            <v>1</v>
          </cell>
          <cell r="O2088" t="str">
            <v>IP_192.168.25.213</v>
          </cell>
        </row>
        <row r="2089">
          <cell r="F2089">
            <v>39478</v>
          </cell>
          <cell r="M2089">
            <v>1</v>
          </cell>
          <cell r="O2089" t="str">
            <v>IP_192.168.25.213</v>
          </cell>
        </row>
        <row r="2090">
          <cell r="F2090">
            <v>39478</v>
          </cell>
          <cell r="M2090">
            <v>9</v>
          </cell>
          <cell r="O2090" t="str">
            <v>IP_192.168.25.213</v>
          </cell>
        </row>
        <row r="2091">
          <cell r="F2091">
            <v>39478</v>
          </cell>
          <cell r="M2091">
            <v>3</v>
          </cell>
          <cell r="O2091" t="str">
            <v>IP_192.168.25.207</v>
          </cell>
        </row>
        <row r="2092">
          <cell r="F2092">
            <v>39478</v>
          </cell>
          <cell r="M2092">
            <v>1</v>
          </cell>
          <cell r="O2092" t="str">
            <v>IP_192.168.25.207</v>
          </cell>
        </row>
        <row r="2093">
          <cell r="F2093">
            <v>39478</v>
          </cell>
          <cell r="M2093">
            <v>1</v>
          </cell>
          <cell r="O2093" t="str">
            <v>IP_192.168.25.207</v>
          </cell>
        </row>
        <row r="2094">
          <cell r="F2094">
            <v>39478</v>
          </cell>
          <cell r="M2094">
            <v>2</v>
          </cell>
          <cell r="O2094" t="str">
            <v>IP_192.168.25.207</v>
          </cell>
        </row>
        <row r="2095">
          <cell r="F2095">
            <v>39478</v>
          </cell>
          <cell r="M2095">
            <v>1</v>
          </cell>
          <cell r="O2095" t="str">
            <v>IP_192.168.25.207</v>
          </cell>
        </row>
        <row r="2096">
          <cell r="F2096">
            <v>39478</v>
          </cell>
          <cell r="M2096">
            <v>1</v>
          </cell>
          <cell r="O2096" t="str">
            <v>IP_192.168.25.208</v>
          </cell>
        </row>
        <row r="2097">
          <cell r="F2097">
            <v>39478</v>
          </cell>
          <cell r="M2097">
            <v>2</v>
          </cell>
          <cell r="O2097" t="str">
            <v>IP_192.168.25.207</v>
          </cell>
        </row>
        <row r="2098">
          <cell r="F2098">
            <v>39478</v>
          </cell>
          <cell r="M2098">
            <v>3</v>
          </cell>
          <cell r="O2098" t="str">
            <v>IP_192.168.25.213</v>
          </cell>
        </row>
        <row r="2099">
          <cell r="F2099">
            <v>39478</v>
          </cell>
          <cell r="M2099">
            <v>2</v>
          </cell>
          <cell r="O2099" t="str">
            <v>IP_192.168.25.207</v>
          </cell>
        </row>
        <row r="2100">
          <cell r="F2100">
            <v>39478</v>
          </cell>
          <cell r="M2100">
            <v>2</v>
          </cell>
          <cell r="O2100" t="str">
            <v>IP_192.168.25.207</v>
          </cell>
        </row>
        <row r="2101">
          <cell r="F2101">
            <v>39478</v>
          </cell>
          <cell r="M2101">
            <v>2</v>
          </cell>
          <cell r="O2101" t="str">
            <v>IP_192.168.25.207</v>
          </cell>
        </row>
        <row r="2102">
          <cell r="F2102">
            <v>39478</v>
          </cell>
          <cell r="M2102">
            <v>2</v>
          </cell>
          <cell r="O2102" t="str">
            <v>IP_192.168.25.207</v>
          </cell>
        </row>
        <row r="2103">
          <cell r="F2103">
            <v>39478</v>
          </cell>
          <cell r="M2103">
            <v>1</v>
          </cell>
          <cell r="O2103" t="str">
            <v>IP_192.168.25.207</v>
          </cell>
        </row>
        <row r="2104">
          <cell r="F2104">
            <v>39478</v>
          </cell>
          <cell r="M2104">
            <v>2</v>
          </cell>
          <cell r="O2104" t="str">
            <v>IP_192.168.25.207</v>
          </cell>
        </row>
        <row r="2105">
          <cell r="F2105">
            <v>39478</v>
          </cell>
          <cell r="M2105">
            <v>1</v>
          </cell>
          <cell r="O2105" t="str">
            <v>IP_192.168.25.207</v>
          </cell>
        </row>
        <row r="2106">
          <cell r="F2106">
            <v>39478</v>
          </cell>
          <cell r="M2106">
            <v>4</v>
          </cell>
          <cell r="O2106" t="str">
            <v>IP_192.168.25.207</v>
          </cell>
        </row>
        <row r="2107">
          <cell r="F2107">
            <v>39478</v>
          </cell>
          <cell r="M2107">
            <v>2</v>
          </cell>
          <cell r="O2107" t="str">
            <v>IP_192.168.25.207</v>
          </cell>
        </row>
        <row r="2108">
          <cell r="F2108">
            <v>39478</v>
          </cell>
          <cell r="M2108">
            <v>2</v>
          </cell>
          <cell r="O2108" t="str">
            <v>IP_192.168.25.207</v>
          </cell>
        </row>
        <row r="2109">
          <cell r="F2109">
            <v>39478</v>
          </cell>
          <cell r="M2109">
            <v>3</v>
          </cell>
          <cell r="O2109" t="str">
            <v>IP_192.168.25.207</v>
          </cell>
        </row>
        <row r="2110">
          <cell r="F2110">
            <v>39478</v>
          </cell>
          <cell r="M2110">
            <v>1</v>
          </cell>
          <cell r="O2110" t="str">
            <v>IP_192.168.25.207</v>
          </cell>
        </row>
        <row r="2111">
          <cell r="F2111">
            <v>39478</v>
          </cell>
          <cell r="M2111">
            <v>2</v>
          </cell>
          <cell r="O2111" t="str">
            <v>IP_192.168.25.207</v>
          </cell>
        </row>
        <row r="2112">
          <cell r="F2112">
            <v>39478</v>
          </cell>
          <cell r="M2112">
            <v>2</v>
          </cell>
          <cell r="O2112" t="str">
            <v>IP_192.168.25.207</v>
          </cell>
        </row>
        <row r="2113">
          <cell r="F2113">
            <v>39478</v>
          </cell>
          <cell r="M2113">
            <v>19</v>
          </cell>
          <cell r="O2113" t="str">
            <v>IP_192.168.25.207</v>
          </cell>
        </row>
        <row r="2114">
          <cell r="F2114">
            <v>39478</v>
          </cell>
          <cell r="M2114">
            <v>1</v>
          </cell>
          <cell r="O2114" t="str">
            <v>IP_192.168.25.207</v>
          </cell>
        </row>
        <row r="2115">
          <cell r="F2115">
            <v>39478</v>
          </cell>
          <cell r="M2115">
            <v>1</v>
          </cell>
          <cell r="O2115" t="str">
            <v>IP_192.168.25.207</v>
          </cell>
        </row>
        <row r="2116">
          <cell r="F2116">
            <v>39478</v>
          </cell>
          <cell r="M2116">
            <v>1</v>
          </cell>
          <cell r="O2116" t="str">
            <v>IP_192.168.25.213</v>
          </cell>
        </row>
        <row r="2117">
          <cell r="F2117">
            <v>39478</v>
          </cell>
          <cell r="M2117">
            <v>1</v>
          </cell>
          <cell r="O2117" t="str">
            <v>IP_192.168.25.213</v>
          </cell>
        </row>
        <row r="2118">
          <cell r="F2118">
            <v>39478</v>
          </cell>
          <cell r="M2118">
            <v>1</v>
          </cell>
          <cell r="O2118" t="str">
            <v>IP_192.168.25.213</v>
          </cell>
        </row>
        <row r="2119">
          <cell r="F2119">
            <v>39478</v>
          </cell>
          <cell r="M2119">
            <v>1</v>
          </cell>
          <cell r="O2119" t="str">
            <v>IP_192.168.25.213</v>
          </cell>
        </row>
        <row r="2120">
          <cell r="F2120">
            <v>39478</v>
          </cell>
          <cell r="M2120">
            <v>1</v>
          </cell>
          <cell r="O2120" t="str">
            <v>IP_192.168.25.213</v>
          </cell>
        </row>
        <row r="2121">
          <cell r="F2121">
            <v>39507</v>
          </cell>
          <cell r="M2121">
            <v>4</v>
          </cell>
          <cell r="O2121" t="str">
            <v>IP_192.168.25.207</v>
          </cell>
        </row>
        <row r="2122">
          <cell r="F2122">
            <v>39507</v>
          </cell>
          <cell r="M2122">
            <v>1</v>
          </cell>
          <cell r="O2122" t="str">
            <v>IP_192.168.25.208</v>
          </cell>
        </row>
        <row r="2123">
          <cell r="F2123">
            <v>39507</v>
          </cell>
          <cell r="M2123">
            <v>1</v>
          </cell>
          <cell r="O2123" t="str">
            <v>IP_192.168.25.213</v>
          </cell>
        </row>
        <row r="2124">
          <cell r="F2124">
            <v>39507</v>
          </cell>
          <cell r="M2124">
            <v>13</v>
          </cell>
          <cell r="O2124" t="str">
            <v>IP_192.168.25.213</v>
          </cell>
        </row>
        <row r="2125">
          <cell r="F2125">
            <v>39507</v>
          </cell>
          <cell r="M2125">
            <v>13</v>
          </cell>
          <cell r="O2125" t="str">
            <v>IP_192.168.25.213</v>
          </cell>
        </row>
        <row r="2126">
          <cell r="F2126">
            <v>39507</v>
          </cell>
          <cell r="M2126">
            <v>13</v>
          </cell>
          <cell r="O2126" t="str">
            <v>IP_192.168.25.213</v>
          </cell>
        </row>
        <row r="2127">
          <cell r="F2127">
            <v>39507</v>
          </cell>
          <cell r="M2127">
            <v>1</v>
          </cell>
          <cell r="O2127" t="str">
            <v>IP_192.168.25.213</v>
          </cell>
        </row>
        <row r="2128">
          <cell r="F2128">
            <v>39507</v>
          </cell>
          <cell r="M2128">
            <v>3</v>
          </cell>
          <cell r="O2128" t="str">
            <v>IP_192.168.25.207</v>
          </cell>
        </row>
        <row r="2129">
          <cell r="F2129">
            <v>39507</v>
          </cell>
          <cell r="M2129">
            <v>2</v>
          </cell>
          <cell r="O2129" t="str">
            <v>IP_192.168.25.207</v>
          </cell>
        </row>
        <row r="2130">
          <cell r="F2130">
            <v>39507</v>
          </cell>
          <cell r="M2130">
            <v>1</v>
          </cell>
          <cell r="O2130" t="str">
            <v>IP_192.168.25.207</v>
          </cell>
        </row>
        <row r="2131">
          <cell r="F2131">
            <v>39507</v>
          </cell>
          <cell r="M2131">
            <v>1</v>
          </cell>
          <cell r="O2131" t="str">
            <v>IP_192.168.25.207</v>
          </cell>
        </row>
        <row r="2132">
          <cell r="F2132">
            <v>39507</v>
          </cell>
          <cell r="M2132">
            <v>3</v>
          </cell>
          <cell r="O2132" t="str">
            <v>IP_192.168.25.207</v>
          </cell>
        </row>
        <row r="2133">
          <cell r="F2133">
            <v>39507</v>
          </cell>
          <cell r="M2133">
            <v>2</v>
          </cell>
          <cell r="O2133" t="str">
            <v>IP_192.168.25.207</v>
          </cell>
        </row>
        <row r="2134">
          <cell r="F2134">
            <v>39507</v>
          </cell>
          <cell r="M2134">
            <v>1</v>
          </cell>
          <cell r="O2134" t="str">
            <v>IP_192.168.25.207</v>
          </cell>
        </row>
        <row r="2135">
          <cell r="F2135">
            <v>39507</v>
          </cell>
          <cell r="M2135">
            <v>1</v>
          </cell>
          <cell r="O2135" t="str">
            <v>IP_192.168.25.207</v>
          </cell>
        </row>
        <row r="2136">
          <cell r="F2136">
            <v>39507</v>
          </cell>
          <cell r="M2136">
            <v>2</v>
          </cell>
          <cell r="O2136" t="str">
            <v>IP_192.168.25.207</v>
          </cell>
        </row>
        <row r="2137">
          <cell r="F2137">
            <v>39507</v>
          </cell>
          <cell r="M2137">
            <v>1</v>
          </cell>
          <cell r="O2137" t="str">
            <v>IP_192.168.25.207</v>
          </cell>
        </row>
        <row r="2138">
          <cell r="F2138">
            <v>39507</v>
          </cell>
          <cell r="M2138">
            <v>1</v>
          </cell>
          <cell r="O2138" t="str">
            <v>IP_192.168.25.213</v>
          </cell>
        </row>
        <row r="2139">
          <cell r="F2139">
            <v>39507</v>
          </cell>
          <cell r="M2139">
            <v>1</v>
          </cell>
          <cell r="O2139" t="str">
            <v>IP_192.168.25.207</v>
          </cell>
        </row>
        <row r="2140">
          <cell r="F2140">
            <v>39507</v>
          </cell>
          <cell r="M2140">
            <v>1</v>
          </cell>
          <cell r="O2140" t="str">
            <v>IP_192.168.25.207</v>
          </cell>
        </row>
        <row r="2141">
          <cell r="F2141">
            <v>39507</v>
          </cell>
          <cell r="M2141">
            <v>5</v>
          </cell>
          <cell r="O2141" t="str">
            <v>IP_192.168.25.207</v>
          </cell>
        </row>
        <row r="2142">
          <cell r="F2142">
            <v>39507</v>
          </cell>
          <cell r="M2142">
            <v>1</v>
          </cell>
          <cell r="O2142" t="str">
            <v>IP_192.168.25.207</v>
          </cell>
        </row>
        <row r="2143">
          <cell r="F2143">
            <v>39507</v>
          </cell>
          <cell r="M2143">
            <v>1</v>
          </cell>
          <cell r="O2143" t="str">
            <v>IP_192.168.25.207</v>
          </cell>
        </row>
        <row r="2144">
          <cell r="F2144">
            <v>39507</v>
          </cell>
          <cell r="M2144">
            <v>2</v>
          </cell>
          <cell r="O2144" t="str">
            <v>IP_192.168.25.207</v>
          </cell>
        </row>
        <row r="2145">
          <cell r="F2145">
            <v>39507</v>
          </cell>
          <cell r="M2145">
            <v>1</v>
          </cell>
          <cell r="O2145" t="str">
            <v>IP_192.168.25.207</v>
          </cell>
        </row>
        <row r="2146">
          <cell r="F2146">
            <v>39507</v>
          </cell>
          <cell r="M2146">
            <v>1</v>
          </cell>
          <cell r="O2146" t="str">
            <v>IP_192.168.25.207</v>
          </cell>
        </row>
        <row r="2147">
          <cell r="F2147">
            <v>39507</v>
          </cell>
          <cell r="M2147">
            <v>1</v>
          </cell>
          <cell r="O2147" t="str">
            <v>IP_192.168.25.207</v>
          </cell>
        </row>
        <row r="2148">
          <cell r="F2148">
            <v>39507</v>
          </cell>
          <cell r="M2148">
            <v>2</v>
          </cell>
          <cell r="O2148" t="str">
            <v>IP_192.168.25.207</v>
          </cell>
        </row>
        <row r="2149">
          <cell r="F2149">
            <v>39507</v>
          </cell>
          <cell r="M2149">
            <v>1</v>
          </cell>
          <cell r="O2149" t="str">
            <v>IP_192.168.25.207</v>
          </cell>
        </row>
        <row r="2150">
          <cell r="F2150">
            <v>39507</v>
          </cell>
          <cell r="M2150">
            <v>2</v>
          </cell>
          <cell r="O2150" t="str">
            <v>IP_192.168.25.213</v>
          </cell>
        </row>
        <row r="2151">
          <cell r="F2151">
            <v>39507</v>
          </cell>
          <cell r="M2151">
            <v>9</v>
          </cell>
          <cell r="O2151" t="str">
            <v>IP_192.168.25.213</v>
          </cell>
        </row>
        <row r="2152">
          <cell r="F2152">
            <v>39507</v>
          </cell>
          <cell r="M2152">
            <v>1</v>
          </cell>
          <cell r="O2152" t="str">
            <v>IP_192.168.25.208</v>
          </cell>
        </row>
        <row r="2153">
          <cell r="F2153">
            <v>39507</v>
          </cell>
          <cell r="M2153">
            <v>1</v>
          </cell>
          <cell r="O2153" t="str">
            <v>IP_192.168.25.208</v>
          </cell>
        </row>
        <row r="2154">
          <cell r="F2154">
            <v>39507</v>
          </cell>
          <cell r="M2154">
            <v>5</v>
          </cell>
          <cell r="O2154" t="str">
            <v>IP_192.168.25.207</v>
          </cell>
        </row>
        <row r="2155">
          <cell r="F2155">
            <v>39507</v>
          </cell>
          <cell r="M2155">
            <v>3</v>
          </cell>
          <cell r="O2155" t="str">
            <v>IP_192.168.25.207</v>
          </cell>
        </row>
        <row r="2156">
          <cell r="F2156">
            <v>39507</v>
          </cell>
          <cell r="M2156">
            <v>1</v>
          </cell>
          <cell r="O2156" t="str">
            <v>IP_192.168.25.207</v>
          </cell>
        </row>
        <row r="2157">
          <cell r="F2157">
            <v>39507</v>
          </cell>
          <cell r="M2157">
            <v>10</v>
          </cell>
          <cell r="O2157" t="str">
            <v>IP_192.168.25.207</v>
          </cell>
        </row>
        <row r="2158">
          <cell r="F2158">
            <v>39507</v>
          </cell>
          <cell r="M2158">
            <v>1</v>
          </cell>
          <cell r="O2158" t="str">
            <v>IP_192.168.25.207</v>
          </cell>
        </row>
        <row r="2159">
          <cell r="F2159">
            <v>39507</v>
          </cell>
          <cell r="M2159">
            <v>2</v>
          </cell>
          <cell r="O2159" t="str">
            <v>IP_192.168.25.207</v>
          </cell>
        </row>
        <row r="2160">
          <cell r="F2160">
            <v>39507</v>
          </cell>
          <cell r="M2160">
            <v>1</v>
          </cell>
          <cell r="O2160" t="str">
            <v>IP_192.168.25.207</v>
          </cell>
        </row>
        <row r="2161">
          <cell r="F2161">
            <v>39507</v>
          </cell>
          <cell r="M2161">
            <v>2</v>
          </cell>
          <cell r="O2161" t="str">
            <v>IP_192.168.25.207</v>
          </cell>
        </row>
        <row r="2162">
          <cell r="F2162">
            <v>39507</v>
          </cell>
          <cell r="M2162">
            <v>1</v>
          </cell>
          <cell r="O2162" t="str">
            <v>IP_192.168.25.208</v>
          </cell>
        </row>
        <row r="2163">
          <cell r="F2163">
            <v>39507</v>
          </cell>
          <cell r="M2163">
            <v>1</v>
          </cell>
          <cell r="O2163" t="str">
            <v>IP_192.168.25.208</v>
          </cell>
        </row>
        <row r="2164">
          <cell r="F2164">
            <v>39507</v>
          </cell>
          <cell r="M2164">
            <v>1</v>
          </cell>
          <cell r="O2164" t="str">
            <v>IP_192.168.25.207</v>
          </cell>
        </row>
        <row r="2165">
          <cell r="F2165">
            <v>39507</v>
          </cell>
          <cell r="M2165">
            <v>1</v>
          </cell>
          <cell r="O2165" t="str">
            <v>IP_192.168.25.207</v>
          </cell>
        </row>
        <row r="2166">
          <cell r="F2166">
            <v>39507</v>
          </cell>
          <cell r="M2166">
            <v>2</v>
          </cell>
          <cell r="O2166" t="str">
            <v>IP_192.168.25.207</v>
          </cell>
        </row>
        <row r="2167">
          <cell r="F2167">
            <v>39507</v>
          </cell>
          <cell r="M2167">
            <v>12</v>
          </cell>
          <cell r="O2167" t="str">
            <v>IP_192.168.25.213</v>
          </cell>
        </row>
        <row r="2168">
          <cell r="F2168">
            <v>39507</v>
          </cell>
          <cell r="M2168">
            <v>1</v>
          </cell>
          <cell r="O2168" t="str">
            <v>IP_192.168.25.213</v>
          </cell>
        </row>
        <row r="2169">
          <cell r="F2169">
            <v>39507</v>
          </cell>
          <cell r="M2169">
            <v>1</v>
          </cell>
          <cell r="O2169" t="str">
            <v>IP_192.168.25.208</v>
          </cell>
        </row>
        <row r="2170">
          <cell r="F2170">
            <v>39507</v>
          </cell>
          <cell r="M2170">
            <v>1</v>
          </cell>
          <cell r="O2170" t="str">
            <v>IP_192.168.25.208</v>
          </cell>
        </row>
        <row r="2171">
          <cell r="F2171">
            <v>39507</v>
          </cell>
          <cell r="M2171">
            <v>1</v>
          </cell>
          <cell r="O2171" t="str">
            <v>IP_192.168.25.207</v>
          </cell>
        </row>
        <row r="2172">
          <cell r="F2172">
            <v>39507</v>
          </cell>
          <cell r="M2172">
            <v>7</v>
          </cell>
          <cell r="O2172" t="str">
            <v>IP_192.168.25.207</v>
          </cell>
        </row>
        <row r="2173">
          <cell r="F2173">
            <v>39507</v>
          </cell>
          <cell r="M2173">
            <v>2</v>
          </cell>
          <cell r="O2173" t="str">
            <v>IP_192.168.25.207</v>
          </cell>
        </row>
        <row r="2174">
          <cell r="F2174">
            <v>39507</v>
          </cell>
          <cell r="M2174">
            <v>16</v>
          </cell>
          <cell r="O2174" t="str">
            <v>IP_192.168.25.207</v>
          </cell>
        </row>
        <row r="2175">
          <cell r="F2175">
            <v>39507</v>
          </cell>
          <cell r="M2175">
            <v>1</v>
          </cell>
          <cell r="O2175" t="str">
            <v>IP_192.168.25.208</v>
          </cell>
        </row>
        <row r="2176">
          <cell r="F2176">
            <v>39507</v>
          </cell>
          <cell r="M2176">
            <v>3</v>
          </cell>
          <cell r="O2176" t="str">
            <v>IP_192.168.25.213</v>
          </cell>
        </row>
        <row r="2177">
          <cell r="F2177">
            <v>39507</v>
          </cell>
          <cell r="M2177">
            <v>1</v>
          </cell>
          <cell r="O2177" t="str">
            <v>IP_192.168.25.207</v>
          </cell>
        </row>
        <row r="2178">
          <cell r="F2178">
            <v>39507</v>
          </cell>
          <cell r="M2178">
            <v>3</v>
          </cell>
          <cell r="O2178" t="str">
            <v>IP_192.168.25.207</v>
          </cell>
        </row>
        <row r="2179">
          <cell r="F2179">
            <v>39507</v>
          </cell>
          <cell r="M2179">
            <v>3</v>
          </cell>
          <cell r="O2179" t="str">
            <v>IP_192.168.25.207</v>
          </cell>
        </row>
        <row r="2180">
          <cell r="F2180">
            <v>39507</v>
          </cell>
          <cell r="M2180">
            <v>4</v>
          </cell>
          <cell r="O2180" t="str">
            <v>IP_192.168.25.207</v>
          </cell>
        </row>
        <row r="2181">
          <cell r="F2181">
            <v>39507</v>
          </cell>
          <cell r="M2181">
            <v>3</v>
          </cell>
          <cell r="O2181" t="str">
            <v>IP_192.168.25.207</v>
          </cell>
        </row>
        <row r="2182">
          <cell r="F2182">
            <v>39507</v>
          </cell>
          <cell r="M2182">
            <v>3</v>
          </cell>
          <cell r="O2182" t="str">
            <v>IP_192.168.25.207</v>
          </cell>
        </row>
        <row r="2183">
          <cell r="F2183">
            <v>39507</v>
          </cell>
          <cell r="M2183">
            <v>1</v>
          </cell>
          <cell r="O2183" t="str">
            <v>IP_192.168.25.207</v>
          </cell>
        </row>
        <row r="2184">
          <cell r="F2184">
            <v>39507</v>
          </cell>
          <cell r="M2184">
            <v>4</v>
          </cell>
          <cell r="O2184" t="str">
            <v>IP_192.168.25.207</v>
          </cell>
        </row>
        <row r="2185">
          <cell r="F2185">
            <v>39507</v>
          </cell>
          <cell r="M2185">
            <v>1</v>
          </cell>
          <cell r="O2185" t="str">
            <v>IP_192.168.25.207</v>
          </cell>
        </row>
        <row r="2186">
          <cell r="F2186">
            <v>39507</v>
          </cell>
          <cell r="M2186">
            <v>2</v>
          </cell>
          <cell r="O2186" t="str">
            <v>IP_192.168.25.207</v>
          </cell>
        </row>
        <row r="2187">
          <cell r="F2187">
            <v>39538</v>
          </cell>
          <cell r="M2187">
            <v>1</v>
          </cell>
          <cell r="O2187" t="str">
            <v>IP_192.168.25.213</v>
          </cell>
        </row>
        <row r="2188">
          <cell r="F2188">
            <v>39538</v>
          </cell>
          <cell r="M2188">
            <v>1</v>
          </cell>
          <cell r="O2188" t="str">
            <v>IP_192.168.25.213</v>
          </cell>
        </row>
        <row r="2189">
          <cell r="F2189">
            <v>39538</v>
          </cell>
          <cell r="M2189">
            <v>3</v>
          </cell>
          <cell r="O2189" t="str">
            <v>IP_192.168.25.207</v>
          </cell>
        </row>
        <row r="2190">
          <cell r="F2190">
            <v>39538</v>
          </cell>
          <cell r="M2190">
            <v>1</v>
          </cell>
          <cell r="O2190" t="str">
            <v>IP_192.168.25.213</v>
          </cell>
        </row>
        <row r="2191">
          <cell r="F2191">
            <v>39538</v>
          </cell>
          <cell r="M2191">
            <v>2</v>
          </cell>
          <cell r="O2191" t="str">
            <v>IP_192.168.25.207</v>
          </cell>
        </row>
        <row r="2192">
          <cell r="F2192">
            <v>39538</v>
          </cell>
          <cell r="M2192">
            <v>1</v>
          </cell>
          <cell r="O2192" t="str">
            <v>IP_192.168.25.208</v>
          </cell>
        </row>
        <row r="2193">
          <cell r="F2193">
            <v>39538</v>
          </cell>
          <cell r="M2193">
            <v>1</v>
          </cell>
          <cell r="O2193" t="str">
            <v>IP_192.168.25.208</v>
          </cell>
        </row>
        <row r="2194">
          <cell r="F2194">
            <v>39538</v>
          </cell>
          <cell r="M2194">
            <v>2</v>
          </cell>
          <cell r="O2194" t="str">
            <v>IP_192.168.25.207</v>
          </cell>
        </row>
        <row r="2195">
          <cell r="F2195">
            <v>39538</v>
          </cell>
          <cell r="M2195">
            <v>5</v>
          </cell>
          <cell r="O2195" t="str">
            <v>IP_192.168.25.213</v>
          </cell>
        </row>
        <row r="2196">
          <cell r="F2196">
            <v>39538</v>
          </cell>
          <cell r="M2196">
            <v>8</v>
          </cell>
          <cell r="O2196" t="str">
            <v>IP_192.168.25.207</v>
          </cell>
        </row>
        <row r="2197">
          <cell r="F2197">
            <v>39538</v>
          </cell>
          <cell r="M2197">
            <v>2</v>
          </cell>
          <cell r="O2197" t="str">
            <v>IP_192.168.25.207</v>
          </cell>
        </row>
        <row r="2198">
          <cell r="F2198">
            <v>39538</v>
          </cell>
          <cell r="M2198">
            <v>1</v>
          </cell>
          <cell r="O2198" t="str">
            <v>IP_192.168.25.208</v>
          </cell>
        </row>
        <row r="2199">
          <cell r="F2199">
            <v>39538</v>
          </cell>
          <cell r="M2199">
            <v>2</v>
          </cell>
          <cell r="O2199" t="str">
            <v>IP_192.168.25.208</v>
          </cell>
        </row>
        <row r="2200">
          <cell r="F2200">
            <v>39538</v>
          </cell>
          <cell r="M2200">
            <v>4</v>
          </cell>
          <cell r="O2200" t="str">
            <v>IP_192.168.25.207</v>
          </cell>
        </row>
        <row r="2201">
          <cell r="F2201">
            <v>39538</v>
          </cell>
          <cell r="M2201">
            <v>2</v>
          </cell>
          <cell r="O2201" t="str">
            <v>IP_192.168.25.207</v>
          </cell>
        </row>
        <row r="2202">
          <cell r="F2202">
            <v>39538</v>
          </cell>
          <cell r="M2202">
            <v>1</v>
          </cell>
          <cell r="O2202" t="str">
            <v>IP_192.168.25.207</v>
          </cell>
        </row>
        <row r="2203">
          <cell r="F2203">
            <v>39538</v>
          </cell>
          <cell r="M2203">
            <v>2</v>
          </cell>
          <cell r="O2203" t="str">
            <v>IP_192.168.25.207</v>
          </cell>
        </row>
        <row r="2204">
          <cell r="F2204">
            <v>39538</v>
          </cell>
          <cell r="M2204">
            <v>29</v>
          </cell>
          <cell r="O2204" t="str">
            <v>IP_192.168.25.213</v>
          </cell>
        </row>
        <row r="2205">
          <cell r="F2205">
            <v>39538</v>
          </cell>
          <cell r="M2205">
            <v>2</v>
          </cell>
          <cell r="O2205" t="str">
            <v>IP_192.168.25.207</v>
          </cell>
        </row>
        <row r="2206">
          <cell r="F2206">
            <v>39538</v>
          </cell>
          <cell r="M2206">
            <v>1</v>
          </cell>
          <cell r="O2206" t="str">
            <v>IP_192.168.25.207</v>
          </cell>
        </row>
        <row r="2207">
          <cell r="F2207">
            <v>39538</v>
          </cell>
          <cell r="M2207">
            <v>8</v>
          </cell>
          <cell r="O2207" t="str">
            <v>IP_192.168.25.207</v>
          </cell>
        </row>
        <row r="2208">
          <cell r="F2208">
            <v>39538</v>
          </cell>
          <cell r="M2208">
            <v>3</v>
          </cell>
          <cell r="O2208" t="str">
            <v>IP_192.168.25.207</v>
          </cell>
        </row>
        <row r="2209">
          <cell r="F2209">
            <v>39538</v>
          </cell>
          <cell r="M2209">
            <v>1</v>
          </cell>
          <cell r="O2209" t="str">
            <v>IP_192.168.25.208</v>
          </cell>
        </row>
        <row r="2210">
          <cell r="F2210">
            <v>39538</v>
          </cell>
          <cell r="M2210">
            <v>9</v>
          </cell>
          <cell r="O2210" t="str">
            <v>IP_192.168.25.213</v>
          </cell>
        </row>
        <row r="2211">
          <cell r="F2211">
            <v>39538</v>
          </cell>
          <cell r="M2211">
            <v>9</v>
          </cell>
          <cell r="O2211" t="str">
            <v>IP_192.168.25.213</v>
          </cell>
        </row>
        <row r="2212">
          <cell r="F2212">
            <v>39538</v>
          </cell>
          <cell r="M2212">
            <v>9</v>
          </cell>
          <cell r="O2212" t="str">
            <v>IP_192.168.25.213</v>
          </cell>
        </row>
        <row r="2213">
          <cell r="F2213">
            <v>39538</v>
          </cell>
          <cell r="M2213">
            <v>1</v>
          </cell>
          <cell r="O2213" t="str">
            <v>IP_192.168.25.208</v>
          </cell>
        </row>
        <row r="2214">
          <cell r="F2214">
            <v>39538</v>
          </cell>
          <cell r="M2214">
            <v>2</v>
          </cell>
          <cell r="O2214" t="str">
            <v>IP_192.168.25.207</v>
          </cell>
        </row>
        <row r="2215">
          <cell r="F2215">
            <v>39538</v>
          </cell>
          <cell r="M2215">
            <v>3</v>
          </cell>
          <cell r="O2215" t="str">
            <v>IP_192.168.25.207</v>
          </cell>
        </row>
        <row r="2216">
          <cell r="F2216">
            <v>39538</v>
          </cell>
          <cell r="M2216">
            <v>2</v>
          </cell>
          <cell r="O2216" t="str">
            <v>IP_192.168.25.207</v>
          </cell>
        </row>
        <row r="2217">
          <cell r="F2217">
            <v>39538</v>
          </cell>
          <cell r="M2217">
            <v>1</v>
          </cell>
          <cell r="O2217" t="str">
            <v>IP_192.168.25.207</v>
          </cell>
        </row>
        <row r="2218">
          <cell r="F2218">
            <v>39538</v>
          </cell>
          <cell r="M2218">
            <v>1</v>
          </cell>
          <cell r="O2218" t="str">
            <v>IP_192.168.25.208</v>
          </cell>
        </row>
        <row r="2219">
          <cell r="F2219">
            <v>39538</v>
          </cell>
          <cell r="M2219">
            <v>2</v>
          </cell>
          <cell r="O2219" t="str">
            <v>IP_192.168.25.207</v>
          </cell>
        </row>
        <row r="2220">
          <cell r="F2220">
            <v>39538</v>
          </cell>
          <cell r="M2220">
            <v>2</v>
          </cell>
          <cell r="O2220" t="str">
            <v>IP_192.168.25.207</v>
          </cell>
        </row>
        <row r="2221">
          <cell r="F2221">
            <v>39538</v>
          </cell>
          <cell r="M2221">
            <v>2</v>
          </cell>
          <cell r="O2221" t="str">
            <v>IP_192.168.25.207</v>
          </cell>
        </row>
        <row r="2222">
          <cell r="F2222">
            <v>39538</v>
          </cell>
          <cell r="M2222">
            <v>5</v>
          </cell>
          <cell r="O2222" t="str">
            <v>IP_192.168.25.207</v>
          </cell>
        </row>
        <row r="2223">
          <cell r="F2223">
            <v>39538</v>
          </cell>
          <cell r="M2223">
            <v>1</v>
          </cell>
          <cell r="O2223" t="str">
            <v>IP_192.168.25.207</v>
          </cell>
        </row>
        <row r="2224">
          <cell r="F2224">
            <v>39538</v>
          </cell>
          <cell r="M2224">
            <v>2</v>
          </cell>
          <cell r="O2224" t="str">
            <v>IP_192.168.25.207</v>
          </cell>
        </row>
        <row r="2225">
          <cell r="F2225">
            <v>39538</v>
          </cell>
          <cell r="M2225">
            <v>4</v>
          </cell>
          <cell r="O2225" t="str">
            <v>IP_192.168.25.207</v>
          </cell>
        </row>
        <row r="2226">
          <cell r="F2226">
            <v>39538</v>
          </cell>
          <cell r="M2226">
            <v>1</v>
          </cell>
          <cell r="O2226" t="str">
            <v>IP_192.168.25.207</v>
          </cell>
        </row>
        <row r="2227">
          <cell r="F2227">
            <v>39538</v>
          </cell>
          <cell r="M2227">
            <v>1</v>
          </cell>
          <cell r="O2227" t="str">
            <v>IP_192.168.25.207</v>
          </cell>
        </row>
        <row r="2228">
          <cell r="F2228">
            <v>39538</v>
          </cell>
          <cell r="M2228">
            <v>1</v>
          </cell>
          <cell r="O2228" t="str">
            <v>IP_192.168.25.207</v>
          </cell>
        </row>
        <row r="2229">
          <cell r="F2229">
            <v>39538</v>
          </cell>
          <cell r="M2229">
            <v>1</v>
          </cell>
          <cell r="O2229" t="str">
            <v>IP_192.168.25.207</v>
          </cell>
        </row>
        <row r="2230">
          <cell r="F2230">
            <v>39538</v>
          </cell>
          <cell r="M2230">
            <v>2</v>
          </cell>
          <cell r="O2230" t="str">
            <v>IP_192.168.25.207</v>
          </cell>
        </row>
        <row r="2231">
          <cell r="F2231">
            <v>39538</v>
          </cell>
          <cell r="M2231">
            <v>1</v>
          </cell>
          <cell r="O2231" t="str">
            <v>IP_192.168.25.207</v>
          </cell>
        </row>
        <row r="2232">
          <cell r="F2232">
            <v>39538</v>
          </cell>
          <cell r="M2232">
            <v>180</v>
          </cell>
          <cell r="O2232" t="str">
            <v>IP_192.168.25.207</v>
          </cell>
        </row>
        <row r="2233">
          <cell r="F2233">
            <v>39538</v>
          </cell>
          <cell r="M2233">
            <v>1</v>
          </cell>
          <cell r="O2233" t="str">
            <v>IP_192.168.25.207</v>
          </cell>
        </row>
        <row r="2234">
          <cell r="F2234">
            <v>39538</v>
          </cell>
          <cell r="M2234">
            <v>1</v>
          </cell>
          <cell r="O2234" t="str">
            <v>IP_192.168.25.208</v>
          </cell>
        </row>
        <row r="2235">
          <cell r="F2235">
            <v>39538</v>
          </cell>
          <cell r="M2235">
            <v>1</v>
          </cell>
          <cell r="O2235" t="str">
            <v>IP_192.168.25.213</v>
          </cell>
        </row>
        <row r="2236">
          <cell r="F2236">
            <v>39538</v>
          </cell>
          <cell r="M2236">
            <v>4</v>
          </cell>
          <cell r="O2236" t="str">
            <v>IP_192.168.25.207</v>
          </cell>
        </row>
        <row r="2237">
          <cell r="F2237">
            <v>39538</v>
          </cell>
          <cell r="M2237">
            <v>2</v>
          </cell>
          <cell r="O2237" t="str">
            <v>IP_192.168.25.207</v>
          </cell>
        </row>
        <row r="2238">
          <cell r="F2238">
            <v>39538</v>
          </cell>
          <cell r="M2238">
            <v>1</v>
          </cell>
          <cell r="O2238" t="str">
            <v>IP_192.168.25.207</v>
          </cell>
        </row>
        <row r="2239">
          <cell r="F2239">
            <v>39538</v>
          </cell>
          <cell r="M2239">
            <v>7</v>
          </cell>
          <cell r="O2239" t="str">
            <v>IP_192.168.25.213</v>
          </cell>
        </row>
        <row r="2240">
          <cell r="F2240">
            <v>39568</v>
          </cell>
          <cell r="M2240">
            <v>1</v>
          </cell>
          <cell r="O2240" t="str">
            <v>IP_192.168.25.208</v>
          </cell>
        </row>
        <row r="2241">
          <cell r="F2241">
            <v>39568</v>
          </cell>
          <cell r="M2241">
            <v>1</v>
          </cell>
          <cell r="O2241" t="str">
            <v>IP_192.168.25.213</v>
          </cell>
        </row>
        <row r="2242">
          <cell r="F2242">
            <v>39568</v>
          </cell>
          <cell r="M2242">
            <v>1</v>
          </cell>
          <cell r="O2242" t="str">
            <v>IP_192.168.25.213</v>
          </cell>
        </row>
        <row r="2243">
          <cell r="F2243">
            <v>39568</v>
          </cell>
          <cell r="M2243">
            <v>1</v>
          </cell>
          <cell r="O2243" t="str">
            <v>IP_192.168.25.219</v>
          </cell>
        </row>
        <row r="2244">
          <cell r="F2244">
            <v>39568</v>
          </cell>
          <cell r="M2244">
            <v>2</v>
          </cell>
          <cell r="O2244" t="str">
            <v>IP_192.168.25.219</v>
          </cell>
        </row>
        <row r="2245">
          <cell r="F2245">
            <v>39568</v>
          </cell>
          <cell r="M2245">
            <v>1</v>
          </cell>
          <cell r="O2245" t="str">
            <v>IP_192.168.25.213</v>
          </cell>
        </row>
        <row r="2246">
          <cell r="F2246">
            <v>39568</v>
          </cell>
          <cell r="M2246">
            <v>1</v>
          </cell>
          <cell r="O2246" t="str">
            <v>IP_192.168.25.213</v>
          </cell>
        </row>
        <row r="2247">
          <cell r="F2247">
            <v>39568</v>
          </cell>
          <cell r="M2247">
            <v>2</v>
          </cell>
          <cell r="O2247" t="str">
            <v>IP_192.168.25.213</v>
          </cell>
        </row>
        <row r="2248">
          <cell r="F2248">
            <v>39568</v>
          </cell>
          <cell r="M2248">
            <v>8</v>
          </cell>
          <cell r="O2248" t="str">
            <v>IP_192.168.25.213</v>
          </cell>
        </row>
        <row r="2249">
          <cell r="F2249">
            <v>39568</v>
          </cell>
          <cell r="M2249">
            <v>15</v>
          </cell>
          <cell r="O2249" t="str">
            <v>IP_192.168.25.213</v>
          </cell>
        </row>
        <row r="2250">
          <cell r="F2250">
            <v>39568</v>
          </cell>
          <cell r="M2250">
            <v>5</v>
          </cell>
          <cell r="O2250" t="str">
            <v>IP_192.168.25.207</v>
          </cell>
        </row>
        <row r="2251">
          <cell r="F2251">
            <v>39568</v>
          </cell>
          <cell r="M2251">
            <v>1</v>
          </cell>
          <cell r="O2251" t="str">
            <v>IP_192.168.25.213</v>
          </cell>
        </row>
        <row r="2252">
          <cell r="F2252">
            <v>39568</v>
          </cell>
          <cell r="M2252">
            <v>1</v>
          </cell>
          <cell r="O2252" t="str">
            <v>IP_192.168.25.207</v>
          </cell>
        </row>
        <row r="2253">
          <cell r="F2253">
            <v>39568</v>
          </cell>
          <cell r="M2253">
            <v>1</v>
          </cell>
          <cell r="O2253" t="str">
            <v>IP_192.168.25.207</v>
          </cell>
        </row>
        <row r="2254">
          <cell r="F2254">
            <v>39568</v>
          </cell>
          <cell r="M2254">
            <v>1</v>
          </cell>
          <cell r="O2254" t="str">
            <v>IP_192.168.25.207</v>
          </cell>
        </row>
        <row r="2255">
          <cell r="F2255">
            <v>39568</v>
          </cell>
          <cell r="M2255">
            <v>2</v>
          </cell>
          <cell r="O2255" t="str">
            <v>IP_192.168.25.213</v>
          </cell>
        </row>
        <row r="2256">
          <cell r="F2256">
            <v>39568</v>
          </cell>
          <cell r="M2256">
            <v>2</v>
          </cell>
          <cell r="O2256" t="str">
            <v>IP_192.168.25.207</v>
          </cell>
        </row>
        <row r="2257">
          <cell r="F2257">
            <v>39568</v>
          </cell>
          <cell r="M2257">
            <v>1</v>
          </cell>
          <cell r="O2257" t="str">
            <v>IP_192.168.25.213</v>
          </cell>
        </row>
        <row r="2258">
          <cell r="F2258">
            <v>39568</v>
          </cell>
          <cell r="M2258">
            <v>1</v>
          </cell>
          <cell r="O2258" t="str">
            <v>IP_192.168.25.213</v>
          </cell>
        </row>
        <row r="2259">
          <cell r="F2259">
            <v>39568</v>
          </cell>
          <cell r="M2259">
            <v>7</v>
          </cell>
          <cell r="O2259" t="str">
            <v>IP_192.168.25.207</v>
          </cell>
        </row>
        <row r="2260">
          <cell r="F2260">
            <v>39568</v>
          </cell>
          <cell r="M2260">
            <v>1</v>
          </cell>
          <cell r="O2260" t="str">
            <v>IP_192.168.25.213</v>
          </cell>
        </row>
        <row r="2261">
          <cell r="F2261">
            <v>39568</v>
          </cell>
          <cell r="M2261">
            <v>6</v>
          </cell>
          <cell r="O2261" t="str">
            <v>IP_192.168.25.207</v>
          </cell>
        </row>
        <row r="2262">
          <cell r="F2262">
            <v>39568</v>
          </cell>
          <cell r="M2262">
            <v>1</v>
          </cell>
          <cell r="O2262" t="str">
            <v>IP_192.168.25.207</v>
          </cell>
        </row>
        <row r="2263">
          <cell r="F2263">
            <v>39568</v>
          </cell>
          <cell r="M2263">
            <v>1</v>
          </cell>
          <cell r="O2263" t="str">
            <v>IP_192.168.25.213</v>
          </cell>
        </row>
        <row r="2264">
          <cell r="F2264">
            <v>39568</v>
          </cell>
          <cell r="M2264">
            <v>1</v>
          </cell>
          <cell r="O2264" t="str">
            <v>IP_192.168.25.213</v>
          </cell>
        </row>
        <row r="2265">
          <cell r="F2265">
            <v>39568</v>
          </cell>
          <cell r="M2265">
            <v>13</v>
          </cell>
          <cell r="O2265" t="str">
            <v>IP_192.168.25.207</v>
          </cell>
        </row>
        <row r="2266">
          <cell r="F2266">
            <v>39568</v>
          </cell>
          <cell r="M2266">
            <v>4</v>
          </cell>
          <cell r="O2266" t="str">
            <v>IP_192.168.25.207</v>
          </cell>
        </row>
        <row r="2267">
          <cell r="F2267">
            <v>39568</v>
          </cell>
          <cell r="M2267">
            <v>1</v>
          </cell>
          <cell r="O2267" t="str">
            <v>IP_192.168.25.213</v>
          </cell>
        </row>
        <row r="2268">
          <cell r="F2268">
            <v>39568</v>
          </cell>
          <cell r="M2268">
            <v>1</v>
          </cell>
          <cell r="O2268" t="str">
            <v>IP_192.168.25.213</v>
          </cell>
        </row>
        <row r="2269">
          <cell r="F2269">
            <v>39568</v>
          </cell>
          <cell r="M2269">
            <v>2</v>
          </cell>
          <cell r="O2269" t="str">
            <v>IP_192.168.25.207</v>
          </cell>
        </row>
        <row r="2270">
          <cell r="F2270">
            <v>39568</v>
          </cell>
          <cell r="M2270">
            <v>1</v>
          </cell>
          <cell r="O2270" t="str">
            <v>IP_192.168.25.208</v>
          </cell>
        </row>
        <row r="2271">
          <cell r="F2271">
            <v>39568</v>
          </cell>
          <cell r="M2271">
            <v>8</v>
          </cell>
          <cell r="O2271" t="str">
            <v>IP_192.168.25.207</v>
          </cell>
        </row>
        <row r="2272">
          <cell r="F2272">
            <v>39568</v>
          </cell>
          <cell r="M2272">
            <v>1</v>
          </cell>
          <cell r="O2272" t="str">
            <v>IP_192.168.25.213</v>
          </cell>
        </row>
        <row r="2273">
          <cell r="F2273">
            <v>39568</v>
          </cell>
          <cell r="M2273">
            <v>1</v>
          </cell>
          <cell r="O2273" t="str">
            <v>IP_192.168.25.213</v>
          </cell>
        </row>
        <row r="2274">
          <cell r="F2274">
            <v>39568</v>
          </cell>
          <cell r="M2274">
            <v>11</v>
          </cell>
          <cell r="O2274" t="str">
            <v>IP_192.168.25.213</v>
          </cell>
        </row>
        <row r="2275">
          <cell r="F2275">
            <v>39568</v>
          </cell>
          <cell r="M2275">
            <v>1</v>
          </cell>
          <cell r="O2275" t="str">
            <v>IP_192.168.25.207</v>
          </cell>
        </row>
        <row r="2276">
          <cell r="F2276">
            <v>39568</v>
          </cell>
          <cell r="M2276">
            <v>1</v>
          </cell>
          <cell r="O2276" t="str">
            <v>IP_192.168.25.213</v>
          </cell>
        </row>
        <row r="2277">
          <cell r="F2277">
            <v>39568</v>
          </cell>
          <cell r="M2277">
            <v>1</v>
          </cell>
          <cell r="O2277" t="str">
            <v>IP_192.168.25.213</v>
          </cell>
        </row>
        <row r="2278">
          <cell r="F2278">
            <v>39568</v>
          </cell>
          <cell r="M2278">
            <v>2</v>
          </cell>
          <cell r="O2278" t="str">
            <v>IP_192.168.25.207</v>
          </cell>
        </row>
        <row r="2279">
          <cell r="F2279">
            <v>39568</v>
          </cell>
          <cell r="M2279">
            <v>1</v>
          </cell>
          <cell r="O2279" t="str">
            <v>IP_192.168.25.207</v>
          </cell>
        </row>
        <row r="2280">
          <cell r="F2280">
            <v>39568</v>
          </cell>
          <cell r="M2280">
            <v>1</v>
          </cell>
          <cell r="O2280" t="str">
            <v>IP_192.168.25.207</v>
          </cell>
        </row>
        <row r="2281">
          <cell r="F2281">
            <v>39568</v>
          </cell>
          <cell r="M2281">
            <v>1</v>
          </cell>
          <cell r="O2281" t="str">
            <v>IP_192.168.25.207</v>
          </cell>
        </row>
        <row r="2282">
          <cell r="F2282">
            <v>39568</v>
          </cell>
          <cell r="M2282">
            <v>2</v>
          </cell>
          <cell r="O2282" t="str">
            <v>IP_192.168.25.207</v>
          </cell>
        </row>
        <row r="2283">
          <cell r="F2283">
            <v>39568</v>
          </cell>
          <cell r="M2283">
            <v>1</v>
          </cell>
          <cell r="O2283" t="str">
            <v>IP_192.168.25.207</v>
          </cell>
        </row>
        <row r="2284">
          <cell r="F2284">
            <v>39568</v>
          </cell>
          <cell r="M2284">
            <v>1</v>
          </cell>
          <cell r="O2284" t="str">
            <v>IP_192.168.25.208</v>
          </cell>
        </row>
        <row r="2285">
          <cell r="F2285">
            <v>39568</v>
          </cell>
          <cell r="M2285">
            <v>3</v>
          </cell>
          <cell r="O2285" t="str">
            <v>IP_192.168.25.207</v>
          </cell>
        </row>
        <row r="2286">
          <cell r="F2286">
            <v>39478</v>
          </cell>
          <cell r="M2286">
            <v>1</v>
          </cell>
          <cell r="O2286" t="str">
            <v>IP_192.168.25.213</v>
          </cell>
        </row>
        <row r="2287">
          <cell r="F2287">
            <v>39478</v>
          </cell>
          <cell r="M2287">
            <v>2</v>
          </cell>
          <cell r="O2287" t="str">
            <v>IP_192.168.25.207</v>
          </cell>
        </row>
        <row r="2288">
          <cell r="F2288">
            <v>39478</v>
          </cell>
          <cell r="M2288">
            <v>1</v>
          </cell>
          <cell r="O2288" t="str">
            <v>IP_192.168.25.213</v>
          </cell>
        </row>
        <row r="2289">
          <cell r="F2289">
            <v>39478</v>
          </cell>
          <cell r="M2289">
            <v>1</v>
          </cell>
          <cell r="O2289" t="str">
            <v>IP_192.168.25.213</v>
          </cell>
        </row>
        <row r="2290">
          <cell r="F2290">
            <v>39478</v>
          </cell>
          <cell r="M2290">
            <v>1</v>
          </cell>
          <cell r="O2290" t="str">
            <v>IP_192.168.25.213</v>
          </cell>
        </row>
        <row r="2291">
          <cell r="F2291">
            <v>39478</v>
          </cell>
          <cell r="M2291">
            <v>1</v>
          </cell>
          <cell r="O2291" t="str">
            <v>IP_192.168.25.213</v>
          </cell>
        </row>
        <row r="2292">
          <cell r="F2292">
            <v>39478</v>
          </cell>
          <cell r="M2292">
            <v>1</v>
          </cell>
          <cell r="O2292" t="str">
            <v>IP_192.168.25.213</v>
          </cell>
        </row>
        <row r="2293">
          <cell r="F2293">
            <v>39478</v>
          </cell>
          <cell r="M2293">
            <v>6</v>
          </cell>
          <cell r="O2293" t="str">
            <v>IP_192.168.25.213</v>
          </cell>
        </row>
        <row r="2294">
          <cell r="F2294">
            <v>39478</v>
          </cell>
          <cell r="M2294">
            <v>13</v>
          </cell>
          <cell r="O2294" t="str">
            <v>IP_192.168.25.213</v>
          </cell>
        </row>
        <row r="2295">
          <cell r="F2295">
            <v>39478</v>
          </cell>
          <cell r="M2295">
            <v>0</v>
          </cell>
          <cell r="O2295" t="str">
            <v>IP_192.168.25.213</v>
          </cell>
        </row>
        <row r="2296">
          <cell r="F2296">
            <v>39478</v>
          </cell>
          <cell r="M2296">
            <v>2</v>
          </cell>
          <cell r="O2296" t="str">
            <v>IP_192.168.25.207</v>
          </cell>
        </row>
        <row r="2297">
          <cell r="F2297">
            <v>39478</v>
          </cell>
          <cell r="M2297">
            <v>1</v>
          </cell>
          <cell r="O2297" t="str">
            <v>IP_192.168.25.207</v>
          </cell>
        </row>
        <row r="2298">
          <cell r="F2298">
            <v>39478</v>
          </cell>
          <cell r="M2298">
            <v>1</v>
          </cell>
          <cell r="O2298" t="str">
            <v>IP_192.168.25.207</v>
          </cell>
        </row>
        <row r="2299">
          <cell r="F2299">
            <v>39478</v>
          </cell>
          <cell r="M2299">
            <v>2</v>
          </cell>
          <cell r="O2299" t="str">
            <v>IP_192.168.25.207</v>
          </cell>
        </row>
        <row r="2300">
          <cell r="F2300">
            <v>39478</v>
          </cell>
          <cell r="M2300">
            <v>2</v>
          </cell>
          <cell r="O2300" t="str">
            <v>IP_192.168.25.207</v>
          </cell>
        </row>
        <row r="2301">
          <cell r="F2301">
            <v>39478</v>
          </cell>
          <cell r="M2301">
            <v>2</v>
          </cell>
          <cell r="O2301" t="str">
            <v>IP_192.168.25.207</v>
          </cell>
        </row>
        <row r="2302">
          <cell r="F2302">
            <v>39478</v>
          </cell>
          <cell r="M2302">
            <v>2</v>
          </cell>
          <cell r="O2302" t="str">
            <v>IP_192.168.25.207</v>
          </cell>
        </row>
        <row r="2303">
          <cell r="F2303">
            <v>39478</v>
          </cell>
          <cell r="M2303">
            <v>1</v>
          </cell>
          <cell r="O2303" t="str">
            <v>IP_192.168.25.207</v>
          </cell>
        </row>
        <row r="2304">
          <cell r="F2304">
            <v>39478</v>
          </cell>
          <cell r="M2304">
            <v>1</v>
          </cell>
          <cell r="O2304" t="str">
            <v>IP_192.168.25.213</v>
          </cell>
        </row>
        <row r="2305">
          <cell r="F2305">
            <v>39478</v>
          </cell>
          <cell r="M2305">
            <v>2</v>
          </cell>
          <cell r="O2305" t="str">
            <v>IP_192.168.25.207</v>
          </cell>
        </row>
        <row r="2306">
          <cell r="F2306">
            <v>39478</v>
          </cell>
          <cell r="M2306">
            <v>2</v>
          </cell>
          <cell r="O2306" t="str">
            <v>IP_192.168.25.207</v>
          </cell>
        </row>
        <row r="2307">
          <cell r="F2307">
            <v>39478</v>
          </cell>
          <cell r="M2307">
            <v>3</v>
          </cell>
          <cell r="O2307" t="str">
            <v>IP_192.168.25.207</v>
          </cell>
        </row>
        <row r="2308">
          <cell r="F2308">
            <v>39478</v>
          </cell>
          <cell r="M2308">
            <v>2</v>
          </cell>
          <cell r="O2308" t="str">
            <v>IP_192.168.25.207</v>
          </cell>
        </row>
        <row r="2309">
          <cell r="F2309">
            <v>39478</v>
          </cell>
          <cell r="M2309">
            <v>1</v>
          </cell>
          <cell r="O2309" t="str">
            <v>IP_192.168.25.207</v>
          </cell>
        </row>
        <row r="2310">
          <cell r="F2310">
            <v>39478</v>
          </cell>
          <cell r="M2310">
            <v>1</v>
          </cell>
          <cell r="O2310" t="str">
            <v>IP_192.168.25.207</v>
          </cell>
        </row>
        <row r="2311">
          <cell r="F2311">
            <v>39478</v>
          </cell>
          <cell r="M2311">
            <v>2</v>
          </cell>
          <cell r="O2311" t="str">
            <v>IP_192.168.25.207</v>
          </cell>
        </row>
        <row r="2312">
          <cell r="F2312">
            <v>39478</v>
          </cell>
          <cell r="M2312">
            <v>2</v>
          </cell>
          <cell r="O2312" t="str">
            <v>IP_192.168.25.213</v>
          </cell>
        </row>
        <row r="2313">
          <cell r="F2313">
            <v>39478</v>
          </cell>
          <cell r="M2313">
            <v>3</v>
          </cell>
          <cell r="O2313" t="str">
            <v>IP_192.168.25.207</v>
          </cell>
        </row>
        <row r="2314">
          <cell r="F2314">
            <v>39478</v>
          </cell>
          <cell r="M2314">
            <v>2</v>
          </cell>
          <cell r="O2314" t="str">
            <v>IP_192.168.25.207</v>
          </cell>
        </row>
        <row r="2315">
          <cell r="F2315">
            <v>39478</v>
          </cell>
          <cell r="M2315">
            <v>1</v>
          </cell>
          <cell r="O2315" t="str">
            <v>IP_192.168.25.207</v>
          </cell>
        </row>
        <row r="2316">
          <cell r="F2316">
            <v>39478</v>
          </cell>
          <cell r="M2316">
            <v>2</v>
          </cell>
          <cell r="O2316" t="str">
            <v>IP_192.168.25.207</v>
          </cell>
        </row>
        <row r="2317">
          <cell r="F2317">
            <v>39478</v>
          </cell>
          <cell r="M2317">
            <v>2</v>
          </cell>
          <cell r="O2317" t="str">
            <v>IP_192.168.25.207</v>
          </cell>
        </row>
        <row r="2318">
          <cell r="F2318">
            <v>39478</v>
          </cell>
          <cell r="M2318">
            <v>2</v>
          </cell>
          <cell r="O2318" t="str">
            <v>IP_192.168.25.207</v>
          </cell>
        </row>
        <row r="2319">
          <cell r="F2319">
            <v>39478</v>
          </cell>
          <cell r="M2319">
            <v>4</v>
          </cell>
          <cell r="O2319" t="str">
            <v>IP_192.168.25.207</v>
          </cell>
        </row>
        <row r="2320">
          <cell r="F2320">
            <v>39478</v>
          </cell>
          <cell r="M2320">
            <v>2</v>
          </cell>
          <cell r="O2320" t="str">
            <v>IP_192.168.25.207</v>
          </cell>
        </row>
        <row r="2321">
          <cell r="F2321">
            <v>39478</v>
          </cell>
          <cell r="M2321">
            <v>3</v>
          </cell>
          <cell r="O2321" t="str">
            <v>IP_192.168.25.207</v>
          </cell>
        </row>
        <row r="2322">
          <cell r="F2322">
            <v>39478</v>
          </cell>
          <cell r="M2322">
            <v>3</v>
          </cell>
          <cell r="O2322" t="str">
            <v>IP_192.168.25.207</v>
          </cell>
        </row>
        <row r="2323">
          <cell r="F2323">
            <v>39478</v>
          </cell>
          <cell r="M2323">
            <v>3</v>
          </cell>
          <cell r="O2323" t="str">
            <v>IP_192.168.25.207</v>
          </cell>
        </row>
        <row r="2324">
          <cell r="F2324">
            <v>39478</v>
          </cell>
          <cell r="M2324">
            <v>3</v>
          </cell>
          <cell r="O2324" t="str">
            <v>IP_192.168.25.207</v>
          </cell>
        </row>
        <row r="2325">
          <cell r="F2325">
            <v>39478</v>
          </cell>
          <cell r="M2325">
            <v>1</v>
          </cell>
          <cell r="O2325" t="str">
            <v>IP_192.168.25.213</v>
          </cell>
        </row>
        <row r="2326">
          <cell r="F2326">
            <v>39478</v>
          </cell>
          <cell r="M2326">
            <v>2</v>
          </cell>
          <cell r="O2326" t="str">
            <v>IP_192.168.25.207</v>
          </cell>
        </row>
        <row r="2327">
          <cell r="F2327">
            <v>39478</v>
          </cell>
          <cell r="M2327">
            <v>1</v>
          </cell>
          <cell r="O2327" t="str">
            <v>IP_192.168.25.207</v>
          </cell>
        </row>
        <row r="2328">
          <cell r="F2328">
            <v>39478</v>
          </cell>
          <cell r="M2328">
            <v>3</v>
          </cell>
          <cell r="O2328" t="str">
            <v>IP_192.168.25.207</v>
          </cell>
        </row>
        <row r="2329">
          <cell r="F2329">
            <v>39478</v>
          </cell>
          <cell r="M2329">
            <v>1</v>
          </cell>
          <cell r="O2329" t="str">
            <v>IP_192.168.25.207</v>
          </cell>
        </row>
        <row r="2330">
          <cell r="F2330">
            <v>39478</v>
          </cell>
          <cell r="M2330">
            <v>1</v>
          </cell>
          <cell r="O2330" t="str">
            <v>IP_192.168.25.213</v>
          </cell>
        </row>
        <row r="2331">
          <cell r="F2331">
            <v>39478</v>
          </cell>
          <cell r="M2331">
            <v>2</v>
          </cell>
          <cell r="O2331" t="str">
            <v>IP_192.168.25.207</v>
          </cell>
        </row>
        <row r="2332">
          <cell r="F2332">
            <v>39478</v>
          </cell>
          <cell r="M2332">
            <v>1</v>
          </cell>
          <cell r="O2332" t="str">
            <v>IP_192.168.25.213</v>
          </cell>
        </row>
        <row r="2333">
          <cell r="F2333">
            <v>39478</v>
          </cell>
          <cell r="M2333">
            <v>1</v>
          </cell>
          <cell r="O2333" t="str">
            <v>IP_192.168.25.207</v>
          </cell>
        </row>
        <row r="2334">
          <cell r="F2334">
            <v>39478</v>
          </cell>
          <cell r="M2334">
            <v>1</v>
          </cell>
          <cell r="O2334" t="str">
            <v>IP_192.168.25.207</v>
          </cell>
        </row>
        <row r="2335">
          <cell r="F2335">
            <v>39478</v>
          </cell>
          <cell r="M2335">
            <v>1</v>
          </cell>
          <cell r="O2335" t="str">
            <v>IP_192.168.25.207</v>
          </cell>
        </row>
        <row r="2336">
          <cell r="F2336">
            <v>39478</v>
          </cell>
          <cell r="M2336">
            <v>204</v>
          </cell>
          <cell r="O2336" t="str">
            <v>IP_192.168.25.213</v>
          </cell>
        </row>
        <row r="2337">
          <cell r="F2337">
            <v>39478</v>
          </cell>
          <cell r="M2337">
            <v>1</v>
          </cell>
          <cell r="O2337" t="str">
            <v>IP_192.168.25.207</v>
          </cell>
        </row>
        <row r="2338">
          <cell r="F2338">
            <v>39507</v>
          </cell>
          <cell r="M2338">
            <v>2</v>
          </cell>
          <cell r="O2338" t="str">
            <v>IP_192.168.25.207</v>
          </cell>
        </row>
        <row r="2339">
          <cell r="F2339">
            <v>39507</v>
          </cell>
          <cell r="M2339">
            <v>1</v>
          </cell>
          <cell r="O2339" t="str">
            <v>IP_192.168.25.207</v>
          </cell>
        </row>
        <row r="2340">
          <cell r="F2340">
            <v>39507</v>
          </cell>
          <cell r="M2340">
            <v>2</v>
          </cell>
          <cell r="O2340" t="str">
            <v>IP_192.168.25.207</v>
          </cell>
        </row>
        <row r="2341">
          <cell r="F2341">
            <v>39507</v>
          </cell>
          <cell r="M2341">
            <v>2</v>
          </cell>
          <cell r="O2341" t="str">
            <v>IP_192.168.25.208</v>
          </cell>
        </row>
        <row r="2342">
          <cell r="F2342">
            <v>39507</v>
          </cell>
          <cell r="M2342">
            <v>10</v>
          </cell>
          <cell r="O2342" t="str">
            <v>IP_192.168.25.213</v>
          </cell>
        </row>
        <row r="2343">
          <cell r="F2343">
            <v>39507</v>
          </cell>
          <cell r="M2343">
            <v>0</v>
          </cell>
          <cell r="O2343" t="str">
            <v>IP_192.168.25.213</v>
          </cell>
        </row>
        <row r="2344">
          <cell r="F2344">
            <v>39507</v>
          </cell>
          <cell r="M2344">
            <v>8</v>
          </cell>
          <cell r="O2344" t="str">
            <v>IP_192.168.25.207</v>
          </cell>
        </row>
        <row r="2345">
          <cell r="F2345">
            <v>39507</v>
          </cell>
          <cell r="M2345">
            <v>1</v>
          </cell>
          <cell r="O2345" t="str">
            <v>IP_192.168.25.213</v>
          </cell>
        </row>
        <row r="2346">
          <cell r="F2346">
            <v>39507</v>
          </cell>
          <cell r="M2346">
            <v>1</v>
          </cell>
          <cell r="O2346" t="str">
            <v>IP_192.168.25.213</v>
          </cell>
        </row>
        <row r="2347">
          <cell r="F2347">
            <v>39507</v>
          </cell>
          <cell r="M2347">
            <v>7</v>
          </cell>
          <cell r="O2347" t="str">
            <v>IP_192.168.25.207</v>
          </cell>
        </row>
        <row r="2348">
          <cell r="F2348">
            <v>39507</v>
          </cell>
          <cell r="M2348">
            <v>1</v>
          </cell>
          <cell r="O2348" t="str">
            <v>IP_192.168.25.207</v>
          </cell>
        </row>
        <row r="2349">
          <cell r="F2349">
            <v>39507</v>
          </cell>
          <cell r="M2349">
            <v>9</v>
          </cell>
          <cell r="O2349" t="str">
            <v>IP_192.168.25.219</v>
          </cell>
        </row>
        <row r="2350">
          <cell r="F2350">
            <v>39507</v>
          </cell>
          <cell r="M2350">
            <v>3</v>
          </cell>
          <cell r="O2350" t="str">
            <v>IP_192.168.25.207</v>
          </cell>
        </row>
        <row r="2351">
          <cell r="F2351">
            <v>39507</v>
          </cell>
          <cell r="M2351">
            <v>5</v>
          </cell>
          <cell r="O2351" t="str">
            <v>IP_192.168.25.207</v>
          </cell>
        </row>
        <row r="2352">
          <cell r="F2352">
            <v>39507</v>
          </cell>
          <cell r="M2352">
            <v>3</v>
          </cell>
          <cell r="O2352" t="str">
            <v>IP_192.168.25.207</v>
          </cell>
        </row>
        <row r="2353">
          <cell r="F2353">
            <v>39507</v>
          </cell>
          <cell r="M2353">
            <v>3</v>
          </cell>
          <cell r="O2353" t="str">
            <v>IP_192.168.25.207</v>
          </cell>
        </row>
        <row r="2354">
          <cell r="F2354">
            <v>39507</v>
          </cell>
          <cell r="M2354">
            <v>8</v>
          </cell>
          <cell r="O2354" t="str">
            <v>IP_192.168.25.207</v>
          </cell>
        </row>
        <row r="2355">
          <cell r="F2355">
            <v>39507</v>
          </cell>
          <cell r="M2355">
            <v>4</v>
          </cell>
          <cell r="O2355" t="str">
            <v>IP_192.168.25.207</v>
          </cell>
        </row>
        <row r="2356">
          <cell r="F2356">
            <v>39507</v>
          </cell>
          <cell r="M2356">
            <v>8</v>
          </cell>
          <cell r="O2356" t="str">
            <v>IP_192.168.25.207</v>
          </cell>
        </row>
        <row r="2357">
          <cell r="F2357">
            <v>39507</v>
          </cell>
          <cell r="M2357">
            <v>1</v>
          </cell>
          <cell r="O2357" t="str">
            <v>IP_192.168.25.213</v>
          </cell>
        </row>
        <row r="2358">
          <cell r="F2358">
            <v>39507</v>
          </cell>
          <cell r="M2358">
            <v>5</v>
          </cell>
          <cell r="O2358" t="str">
            <v>IP_192.168.25.207</v>
          </cell>
        </row>
        <row r="2359">
          <cell r="F2359">
            <v>39507</v>
          </cell>
          <cell r="M2359">
            <v>4</v>
          </cell>
          <cell r="O2359" t="str">
            <v>IP_192.168.25.207</v>
          </cell>
        </row>
        <row r="2360">
          <cell r="F2360">
            <v>39507</v>
          </cell>
          <cell r="M2360">
            <v>1</v>
          </cell>
          <cell r="O2360" t="str">
            <v>IP_192.168.25.213</v>
          </cell>
        </row>
        <row r="2361">
          <cell r="F2361">
            <v>39507</v>
          </cell>
          <cell r="M2361">
            <v>16</v>
          </cell>
          <cell r="O2361" t="str">
            <v>IP_192.168.25.207</v>
          </cell>
        </row>
        <row r="2362">
          <cell r="F2362">
            <v>39507</v>
          </cell>
          <cell r="M2362">
            <v>1</v>
          </cell>
          <cell r="O2362" t="str">
            <v>IP_192.168.25.207</v>
          </cell>
        </row>
        <row r="2363">
          <cell r="F2363">
            <v>39507</v>
          </cell>
          <cell r="M2363">
            <v>1</v>
          </cell>
          <cell r="O2363" t="str">
            <v>IP_192.168.25.207</v>
          </cell>
        </row>
        <row r="2364">
          <cell r="F2364">
            <v>39507</v>
          </cell>
          <cell r="M2364">
            <v>1</v>
          </cell>
          <cell r="O2364" t="str">
            <v>IP_192.168.25.207</v>
          </cell>
        </row>
        <row r="2365">
          <cell r="F2365">
            <v>39507</v>
          </cell>
          <cell r="M2365">
            <v>1</v>
          </cell>
          <cell r="O2365" t="str">
            <v>IP_192.168.25.207</v>
          </cell>
        </row>
        <row r="2366">
          <cell r="F2366">
            <v>39507</v>
          </cell>
          <cell r="M2366">
            <v>0</v>
          </cell>
          <cell r="O2366" t="str">
            <v>IP_192.168.25.207</v>
          </cell>
        </row>
        <row r="2367">
          <cell r="F2367">
            <v>39507</v>
          </cell>
          <cell r="M2367">
            <v>0</v>
          </cell>
          <cell r="O2367" t="str">
            <v>IP_192.168.25.207</v>
          </cell>
        </row>
        <row r="2368">
          <cell r="F2368">
            <v>39507</v>
          </cell>
          <cell r="M2368">
            <v>0</v>
          </cell>
          <cell r="O2368" t="str">
            <v>IP_192.168.25.207</v>
          </cell>
        </row>
        <row r="2369">
          <cell r="F2369">
            <v>39507</v>
          </cell>
          <cell r="M2369">
            <v>0</v>
          </cell>
          <cell r="O2369" t="str">
            <v>IP_192.168.25.207</v>
          </cell>
        </row>
        <row r="2370">
          <cell r="F2370">
            <v>39507</v>
          </cell>
          <cell r="M2370">
            <v>1</v>
          </cell>
          <cell r="O2370" t="str">
            <v>IP_192.168.25.207</v>
          </cell>
        </row>
        <row r="2371">
          <cell r="F2371">
            <v>39507</v>
          </cell>
          <cell r="M2371">
            <v>3</v>
          </cell>
          <cell r="O2371" t="str">
            <v>IP_192.168.25.213</v>
          </cell>
        </row>
        <row r="2372">
          <cell r="F2372">
            <v>39507</v>
          </cell>
          <cell r="M2372">
            <v>1</v>
          </cell>
          <cell r="O2372" t="str">
            <v>IP_192.168.25.207</v>
          </cell>
        </row>
        <row r="2373">
          <cell r="F2373">
            <v>39507</v>
          </cell>
          <cell r="M2373">
            <v>5</v>
          </cell>
          <cell r="O2373" t="str">
            <v>IP_192.168.25.207</v>
          </cell>
        </row>
        <row r="2374">
          <cell r="F2374">
            <v>39507</v>
          </cell>
          <cell r="M2374">
            <v>1</v>
          </cell>
          <cell r="O2374" t="str">
            <v>IP_192.168.25.207</v>
          </cell>
        </row>
        <row r="2375">
          <cell r="F2375">
            <v>39507</v>
          </cell>
          <cell r="M2375">
            <v>1</v>
          </cell>
          <cell r="O2375" t="str">
            <v>IP_192.168.25.207</v>
          </cell>
        </row>
        <row r="2376">
          <cell r="F2376">
            <v>39507</v>
          </cell>
          <cell r="M2376">
            <v>1</v>
          </cell>
          <cell r="O2376" t="str">
            <v>IP_192.168.25.207</v>
          </cell>
        </row>
        <row r="2377">
          <cell r="F2377">
            <v>39507</v>
          </cell>
          <cell r="M2377">
            <v>1</v>
          </cell>
          <cell r="O2377" t="str">
            <v>IP_192.168.25.213</v>
          </cell>
        </row>
        <row r="2378">
          <cell r="F2378">
            <v>39507</v>
          </cell>
          <cell r="M2378">
            <v>1</v>
          </cell>
          <cell r="O2378" t="str">
            <v>IP_192.168.25.219</v>
          </cell>
        </row>
        <row r="2379">
          <cell r="F2379">
            <v>39507</v>
          </cell>
          <cell r="M2379">
            <v>1</v>
          </cell>
          <cell r="O2379" t="str">
            <v>IP_192.168.25.219</v>
          </cell>
        </row>
        <row r="2380">
          <cell r="F2380">
            <v>39507</v>
          </cell>
          <cell r="M2380">
            <v>2</v>
          </cell>
          <cell r="O2380" t="str">
            <v>IP_192.168.25.207</v>
          </cell>
        </row>
        <row r="2381">
          <cell r="F2381">
            <v>39507</v>
          </cell>
          <cell r="M2381">
            <v>2</v>
          </cell>
          <cell r="O2381" t="str">
            <v>IP_192.168.25.207</v>
          </cell>
        </row>
        <row r="2382">
          <cell r="F2382">
            <v>39507</v>
          </cell>
          <cell r="M2382">
            <v>2</v>
          </cell>
          <cell r="O2382" t="str">
            <v>IP_192.168.25.207</v>
          </cell>
        </row>
        <row r="2383">
          <cell r="F2383">
            <v>39507</v>
          </cell>
          <cell r="M2383">
            <v>22</v>
          </cell>
          <cell r="O2383" t="str">
            <v>IP_192.168.25.207</v>
          </cell>
        </row>
        <row r="2384">
          <cell r="F2384">
            <v>39507</v>
          </cell>
          <cell r="M2384">
            <v>10</v>
          </cell>
          <cell r="O2384" t="str">
            <v>IP_192.168.25.207</v>
          </cell>
        </row>
        <row r="2385">
          <cell r="F2385">
            <v>39507</v>
          </cell>
          <cell r="M2385">
            <v>2</v>
          </cell>
          <cell r="O2385" t="str">
            <v>IP_192.168.25.207</v>
          </cell>
        </row>
        <row r="2386">
          <cell r="F2386">
            <v>39507</v>
          </cell>
          <cell r="M2386">
            <v>2</v>
          </cell>
          <cell r="O2386" t="str">
            <v>IP_192.168.25.207</v>
          </cell>
        </row>
        <row r="2387">
          <cell r="F2387">
            <v>39507</v>
          </cell>
          <cell r="M2387">
            <v>2</v>
          </cell>
          <cell r="O2387" t="str">
            <v>IP_192.168.25.207</v>
          </cell>
        </row>
        <row r="2388">
          <cell r="F2388">
            <v>39507</v>
          </cell>
          <cell r="M2388">
            <v>2</v>
          </cell>
          <cell r="O2388" t="str">
            <v>IP_192.168.25.207</v>
          </cell>
        </row>
        <row r="2389">
          <cell r="F2389">
            <v>39507</v>
          </cell>
          <cell r="M2389">
            <v>4</v>
          </cell>
          <cell r="O2389" t="str">
            <v>IP_192.168.25.207</v>
          </cell>
        </row>
        <row r="2390">
          <cell r="F2390">
            <v>39507</v>
          </cell>
          <cell r="M2390">
            <v>2</v>
          </cell>
          <cell r="O2390" t="str">
            <v>IP_192.168.25.207</v>
          </cell>
        </row>
        <row r="2391">
          <cell r="F2391">
            <v>39507</v>
          </cell>
          <cell r="M2391">
            <v>4</v>
          </cell>
          <cell r="O2391" t="str">
            <v>IP_192.168.25.207</v>
          </cell>
        </row>
        <row r="2392">
          <cell r="F2392">
            <v>39507</v>
          </cell>
          <cell r="M2392">
            <v>4</v>
          </cell>
          <cell r="O2392" t="str">
            <v>IP_192.168.25.207</v>
          </cell>
        </row>
        <row r="2393">
          <cell r="F2393">
            <v>39507</v>
          </cell>
          <cell r="M2393">
            <v>2</v>
          </cell>
          <cell r="O2393" t="str">
            <v>IP_192.168.25.207</v>
          </cell>
        </row>
        <row r="2394">
          <cell r="F2394">
            <v>39507</v>
          </cell>
          <cell r="M2394">
            <v>1</v>
          </cell>
          <cell r="O2394" t="str">
            <v>IP_192.168.25.213</v>
          </cell>
        </row>
        <row r="2395">
          <cell r="F2395">
            <v>39507</v>
          </cell>
          <cell r="M2395">
            <v>1</v>
          </cell>
          <cell r="O2395" t="str">
            <v>IP_192.168.25.213</v>
          </cell>
        </row>
        <row r="2396">
          <cell r="F2396">
            <v>39538</v>
          </cell>
          <cell r="M2396">
            <v>2</v>
          </cell>
          <cell r="O2396" t="str">
            <v>IP_192.168.25.213</v>
          </cell>
        </row>
        <row r="2397">
          <cell r="F2397">
            <v>39538</v>
          </cell>
          <cell r="M2397">
            <v>2</v>
          </cell>
          <cell r="O2397" t="str">
            <v>IP_192.168.25.213</v>
          </cell>
        </row>
        <row r="2398">
          <cell r="F2398">
            <v>39538</v>
          </cell>
          <cell r="M2398">
            <v>2</v>
          </cell>
          <cell r="O2398" t="str">
            <v>IP_192.168.25.213</v>
          </cell>
        </row>
        <row r="2399">
          <cell r="F2399">
            <v>39538</v>
          </cell>
          <cell r="M2399">
            <v>2</v>
          </cell>
          <cell r="O2399" t="str">
            <v>IP_192.168.25.207</v>
          </cell>
        </row>
        <row r="2400">
          <cell r="F2400">
            <v>39538</v>
          </cell>
          <cell r="M2400">
            <v>1</v>
          </cell>
          <cell r="O2400" t="str">
            <v>IP_192.168.25.213</v>
          </cell>
        </row>
        <row r="2401">
          <cell r="F2401">
            <v>39538</v>
          </cell>
          <cell r="M2401">
            <v>1</v>
          </cell>
          <cell r="O2401" t="str">
            <v>IP_192.168.25.213</v>
          </cell>
        </row>
        <row r="2402">
          <cell r="F2402">
            <v>39538</v>
          </cell>
          <cell r="M2402">
            <v>1</v>
          </cell>
          <cell r="O2402" t="str">
            <v>IP_192.168.25.213</v>
          </cell>
        </row>
        <row r="2403">
          <cell r="F2403">
            <v>39538</v>
          </cell>
          <cell r="M2403">
            <v>1</v>
          </cell>
          <cell r="O2403" t="str">
            <v>IP_192.168.25.213</v>
          </cell>
        </row>
        <row r="2404">
          <cell r="F2404">
            <v>39538</v>
          </cell>
          <cell r="M2404">
            <v>1</v>
          </cell>
          <cell r="O2404" t="str">
            <v>IP_192.168.25.213</v>
          </cell>
        </row>
        <row r="2405">
          <cell r="F2405">
            <v>39538</v>
          </cell>
          <cell r="M2405">
            <v>1</v>
          </cell>
          <cell r="O2405" t="str">
            <v>IP_192.168.25.213</v>
          </cell>
        </row>
        <row r="2406">
          <cell r="F2406">
            <v>39538</v>
          </cell>
          <cell r="M2406">
            <v>2</v>
          </cell>
          <cell r="O2406" t="str">
            <v>IP_192.168.25.207</v>
          </cell>
        </row>
        <row r="2407">
          <cell r="F2407">
            <v>39538</v>
          </cell>
          <cell r="M2407">
            <v>2</v>
          </cell>
          <cell r="O2407" t="str">
            <v>IP_192.168.25.207</v>
          </cell>
        </row>
        <row r="2408">
          <cell r="F2408">
            <v>39538</v>
          </cell>
          <cell r="M2408">
            <v>2</v>
          </cell>
          <cell r="O2408" t="str">
            <v>IP_192.168.25.207</v>
          </cell>
        </row>
        <row r="2409">
          <cell r="F2409">
            <v>39538</v>
          </cell>
          <cell r="M2409">
            <v>1</v>
          </cell>
          <cell r="O2409" t="str">
            <v>IP_192.168.25.207</v>
          </cell>
        </row>
        <row r="2410">
          <cell r="F2410">
            <v>39538</v>
          </cell>
          <cell r="M2410">
            <v>3</v>
          </cell>
          <cell r="O2410" t="str">
            <v>IP_192.168.25.207</v>
          </cell>
        </row>
        <row r="2411">
          <cell r="F2411">
            <v>39538</v>
          </cell>
          <cell r="M2411">
            <v>12</v>
          </cell>
          <cell r="O2411" t="str">
            <v>IP_192.168.25.213</v>
          </cell>
        </row>
        <row r="2412">
          <cell r="F2412">
            <v>39538</v>
          </cell>
          <cell r="M2412">
            <v>17</v>
          </cell>
          <cell r="O2412" t="str">
            <v>IP_192.168.25.207</v>
          </cell>
        </row>
        <row r="2413">
          <cell r="F2413">
            <v>39538</v>
          </cell>
          <cell r="M2413">
            <v>2</v>
          </cell>
          <cell r="O2413" t="str">
            <v>IP_192.168.25.207</v>
          </cell>
        </row>
        <row r="2414">
          <cell r="F2414">
            <v>39538</v>
          </cell>
          <cell r="M2414">
            <v>3</v>
          </cell>
          <cell r="O2414" t="str">
            <v>IP_192.168.25.208</v>
          </cell>
        </row>
        <row r="2415">
          <cell r="F2415">
            <v>39538</v>
          </cell>
          <cell r="M2415">
            <v>3</v>
          </cell>
          <cell r="O2415" t="str">
            <v>IP_192.168.25.207</v>
          </cell>
        </row>
        <row r="2416">
          <cell r="F2416">
            <v>39538</v>
          </cell>
          <cell r="M2416">
            <v>2</v>
          </cell>
          <cell r="O2416" t="str">
            <v>IP_192.168.25.207</v>
          </cell>
        </row>
        <row r="2417">
          <cell r="F2417">
            <v>39538</v>
          </cell>
          <cell r="M2417">
            <v>1</v>
          </cell>
          <cell r="O2417" t="str">
            <v>IP_192.168.25.207</v>
          </cell>
        </row>
        <row r="2418">
          <cell r="F2418">
            <v>39538</v>
          </cell>
          <cell r="M2418">
            <v>3</v>
          </cell>
          <cell r="O2418" t="str">
            <v>IP_192.168.25.207</v>
          </cell>
        </row>
        <row r="2419">
          <cell r="F2419">
            <v>39538</v>
          </cell>
          <cell r="M2419">
            <v>3</v>
          </cell>
          <cell r="O2419" t="str">
            <v>IP_192.168.25.207</v>
          </cell>
        </row>
        <row r="2420">
          <cell r="F2420">
            <v>39538</v>
          </cell>
          <cell r="M2420">
            <v>1</v>
          </cell>
          <cell r="O2420" t="str">
            <v>IP_192.168.25.207</v>
          </cell>
        </row>
        <row r="2421">
          <cell r="F2421">
            <v>39538</v>
          </cell>
          <cell r="M2421">
            <v>4</v>
          </cell>
          <cell r="O2421" t="str">
            <v>IP_192.168.25.207</v>
          </cell>
        </row>
        <row r="2422">
          <cell r="F2422">
            <v>39538</v>
          </cell>
          <cell r="M2422">
            <v>1</v>
          </cell>
          <cell r="O2422" t="str">
            <v>IP_192.168.25.207</v>
          </cell>
        </row>
        <row r="2423">
          <cell r="F2423">
            <v>39538</v>
          </cell>
          <cell r="M2423">
            <v>2</v>
          </cell>
          <cell r="O2423" t="str">
            <v>IP_192.168.25.207</v>
          </cell>
        </row>
        <row r="2424">
          <cell r="F2424">
            <v>39538</v>
          </cell>
          <cell r="M2424">
            <v>2</v>
          </cell>
          <cell r="O2424" t="str">
            <v>IP_192.168.25.207</v>
          </cell>
        </row>
        <row r="2425">
          <cell r="F2425">
            <v>39538</v>
          </cell>
          <cell r="M2425">
            <v>3</v>
          </cell>
          <cell r="O2425" t="str">
            <v>IP_192.168.25.207</v>
          </cell>
        </row>
        <row r="2426">
          <cell r="F2426">
            <v>39538</v>
          </cell>
          <cell r="M2426">
            <v>3</v>
          </cell>
          <cell r="O2426" t="str">
            <v>IP_192.168.25.207</v>
          </cell>
        </row>
        <row r="2427">
          <cell r="F2427">
            <v>39538</v>
          </cell>
          <cell r="M2427">
            <v>1</v>
          </cell>
          <cell r="O2427" t="str">
            <v>IP_192.168.25.207</v>
          </cell>
        </row>
        <row r="2428">
          <cell r="F2428">
            <v>39538</v>
          </cell>
          <cell r="M2428">
            <v>1</v>
          </cell>
          <cell r="O2428" t="str">
            <v>IP_192.168.25.213</v>
          </cell>
        </row>
        <row r="2429">
          <cell r="F2429">
            <v>39538</v>
          </cell>
          <cell r="M2429">
            <v>8</v>
          </cell>
          <cell r="O2429" t="str">
            <v>IP_192.168.25.207</v>
          </cell>
        </row>
        <row r="2430">
          <cell r="F2430">
            <v>39538</v>
          </cell>
          <cell r="M2430">
            <v>12</v>
          </cell>
          <cell r="O2430" t="str">
            <v>IP_192.168.25.213</v>
          </cell>
        </row>
        <row r="2431">
          <cell r="F2431">
            <v>39538</v>
          </cell>
          <cell r="M2431">
            <v>17</v>
          </cell>
          <cell r="O2431" t="str">
            <v>IP_192.168.25.207</v>
          </cell>
        </row>
        <row r="2432">
          <cell r="F2432">
            <v>39538</v>
          </cell>
          <cell r="M2432">
            <v>2</v>
          </cell>
          <cell r="O2432" t="str">
            <v>IP_192.168.25.207</v>
          </cell>
        </row>
        <row r="2433">
          <cell r="F2433">
            <v>39538</v>
          </cell>
          <cell r="M2433">
            <v>3</v>
          </cell>
          <cell r="O2433" t="str">
            <v>IP_192.168.25.213</v>
          </cell>
        </row>
        <row r="2434">
          <cell r="F2434">
            <v>39538</v>
          </cell>
          <cell r="M2434">
            <v>3</v>
          </cell>
          <cell r="O2434" t="str">
            <v>IP_192.168.25.207</v>
          </cell>
        </row>
        <row r="2435">
          <cell r="F2435">
            <v>39538</v>
          </cell>
          <cell r="M2435">
            <v>4</v>
          </cell>
          <cell r="O2435" t="str">
            <v>IP_192.168.25.207</v>
          </cell>
        </row>
        <row r="2436">
          <cell r="F2436">
            <v>39538</v>
          </cell>
          <cell r="M2436">
            <v>7</v>
          </cell>
          <cell r="O2436" t="str">
            <v>IP_192.168.25.207</v>
          </cell>
        </row>
        <row r="2437">
          <cell r="F2437">
            <v>39538</v>
          </cell>
          <cell r="M2437">
            <v>6</v>
          </cell>
          <cell r="O2437" t="str">
            <v>IP_192.168.25.207</v>
          </cell>
        </row>
        <row r="2438">
          <cell r="F2438">
            <v>39538</v>
          </cell>
          <cell r="M2438">
            <v>10</v>
          </cell>
          <cell r="O2438" t="str">
            <v>IP_192.168.25.213</v>
          </cell>
        </row>
        <row r="2439">
          <cell r="F2439">
            <v>39538</v>
          </cell>
          <cell r="M2439">
            <v>1</v>
          </cell>
          <cell r="O2439" t="str">
            <v>IP_192.168.25.207</v>
          </cell>
        </row>
        <row r="2440">
          <cell r="F2440">
            <v>39538</v>
          </cell>
          <cell r="M2440">
            <v>1</v>
          </cell>
          <cell r="O2440" t="str">
            <v>IP_192.168.25.207</v>
          </cell>
        </row>
        <row r="2441">
          <cell r="F2441">
            <v>39538</v>
          </cell>
          <cell r="M2441">
            <v>1</v>
          </cell>
          <cell r="O2441" t="str">
            <v>IP_192.168.25.207</v>
          </cell>
        </row>
        <row r="2442">
          <cell r="F2442">
            <v>39538</v>
          </cell>
          <cell r="M2442">
            <v>1</v>
          </cell>
          <cell r="O2442" t="str">
            <v>IP_192.168.25.208</v>
          </cell>
        </row>
        <row r="2443">
          <cell r="F2443">
            <v>39538</v>
          </cell>
          <cell r="M2443">
            <v>1</v>
          </cell>
          <cell r="O2443" t="str">
            <v>IP_192.168.25.207</v>
          </cell>
        </row>
        <row r="2444">
          <cell r="F2444">
            <v>39538</v>
          </cell>
          <cell r="M2444">
            <v>3</v>
          </cell>
          <cell r="O2444" t="str">
            <v>IP_192.168.25.207</v>
          </cell>
        </row>
        <row r="2445">
          <cell r="F2445">
            <v>39538</v>
          </cell>
          <cell r="M2445">
            <v>8</v>
          </cell>
          <cell r="O2445" t="str">
            <v>IP_192.168.25.213</v>
          </cell>
        </row>
        <row r="2446">
          <cell r="F2446">
            <v>39538</v>
          </cell>
          <cell r="M2446">
            <v>5</v>
          </cell>
          <cell r="O2446" t="str">
            <v>IP_192.168.25.207</v>
          </cell>
        </row>
        <row r="2447">
          <cell r="F2447">
            <v>39538</v>
          </cell>
          <cell r="M2447">
            <v>1</v>
          </cell>
          <cell r="O2447" t="str">
            <v>IP_192.168.25.207</v>
          </cell>
        </row>
        <row r="2448">
          <cell r="F2448">
            <v>39538</v>
          </cell>
          <cell r="M2448">
            <v>5</v>
          </cell>
          <cell r="O2448" t="str">
            <v>IP_192.168.25.207</v>
          </cell>
        </row>
        <row r="2449">
          <cell r="F2449">
            <v>39538</v>
          </cell>
          <cell r="M2449">
            <v>1</v>
          </cell>
          <cell r="O2449" t="str">
            <v>IP_192.168.25.207</v>
          </cell>
        </row>
        <row r="2450">
          <cell r="F2450">
            <v>39538</v>
          </cell>
          <cell r="M2450">
            <v>1</v>
          </cell>
          <cell r="O2450" t="str">
            <v>IP_192.168.25.207</v>
          </cell>
        </row>
        <row r="2451">
          <cell r="F2451">
            <v>39538</v>
          </cell>
          <cell r="M2451">
            <v>1</v>
          </cell>
          <cell r="O2451" t="str">
            <v>IP_192.168.25.213</v>
          </cell>
        </row>
        <row r="2452">
          <cell r="F2452">
            <v>39538</v>
          </cell>
          <cell r="M2452">
            <v>1</v>
          </cell>
          <cell r="O2452" t="str">
            <v>IP_192.168.25.207</v>
          </cell>
        </row>
        <row r="2453">
          <cell r="F2453">
            <v>39538</v>
          </cell>
          <cell r="M2453">
            <v>1</v>
          </cell>
          <cell r="O2453" t="str">
            <v>IP_192.168.25.207</v>
          </cell>
        </row>
        <row r="2454">
          <cell r="F2454">
            <v>39538</v>
          </cell>
          <cell r="M2454">
            <v>1</v>
          </cell>
          <cell r="O2454" t="str">
            <v>IP_192.168.25.207</v>
          </cell>
        </row>
        <row r="2455">
          <cell r="F2455">
            <v>39538</v>
          </cell>
          <cell r="M2455">
            <v>1</v>
          </cell>
          <cell r="O2455" t="str">
            <v>IP_192.168.25.208</v>
          </cell>
        </row>
        <row r="2456">
          <cell r="F2456">
            <v>39538</v>
          </cell>
          <cell r="M2456">
            <v>1</v>
          </cell>
          <cell r="O2456" t="str">
            <v>IP_192.168.25.208</v>
          </cell>
        </row>
        <row r="2457">
          <cell r="F2457">
            <v>39538</v>
          </cell>
          <cell r="M2457">
            <v>2</v>
          </cell>
          <cell r="O2457" t="str">
            <v>IP_192.168.25.207</v>
          </cell>
        </row>
        <row r="2458">
          <cell r="F2458">
            <v>39538</v>
          </cell>
          <cell r="M2458">
            <v>3</v>
          </cell>
          <cell r="O2458" t="str">
            <v>IP_192.168.25.207</v>
          </cell>
        </row>
        <row r="2459">
          <cell r="F2459">
            <v>39538</v>
          </cell>
          <cell r="M2459">
            <v>4</v>
          </cell>
          <cell r="O2459" t="str">
            <v>IP_192.168.25.207</v>
          </cell>
        </row>
        <row r="2460">
          <cell r="F2460">
            <v>39538</v>
          </cell>
          <cell r="M2460">
            <v>3</v>
          </cell>
          <cell r="O2460" t="str">
            <v>IP_192.168.25.207</v>
          </cell>
        </row>
        <row r="2461">
          <cell r="F2461">
            <v>39538</v>
          </cell>
          <cell r="M2461">
            <v>2</v>
          </cell>
          <cell r="O2461" t="str">
            <v>IP_192.168.25.207</v>
          </cell>
        </row>
        <row r="2462">
          <cell r="F2462">
            <v>39538</v>
          </cell>
          <cell r="M2462">
            <v>4</v>
          </cell>
          <cell r="O2462" t="str">
            <v>IP_192.168.25.207</v>
          </cell>
        </row>
        <row r="2463">
          <cell r="F2463">
            <v>39538</v>
          </cell>
          <cell r="M2463">
            <v>1</v>
          </cell>
          <cell r="O2463" t="str">
            <v>IP_192.168.25.213</v>
          </cell>
        </row>
        <row r="2464">
          <cell r="F2464">
            <v>39538</v>
          </cell>
          <cell r="M2464">
            <v>1</v>
          </cell>
          <cell r="O2464" t="str">
            <v>IP_192.168.25.213</v>
          </cell>
        </row>
        <row r="2465">
          <cell r="F2465">
            <v>39568</v>
          </cell>
          <cell r="M2465">
            <v>1</v>
          </cell>
          <cell r="O2465" t="str">
            <v>IP_192.168.25.207</v>
          </cell>
        </row>
        <row r="2466">
          <cell r="F2466">
            <v>39568</v>
          </cell>
          <cell r="M2466">
            <v>1</v>
          </cell>
          <cell r="O2466" t="str">
            <v>IP_192.168.25.208</v>
          </cell>
        </row>
        <row r="2467">
          <cell r="F2467">
            <v>39568</v>
          </cell>
          <cell r="M2467">
            <v>7</v>
          </cell>
          <cell r="O2467" t="str">
            <v>IP_192.168.25.207</v>
          </cell>
        </row>
        <row r="2468">
          <cell r="F2468">
            <v>39568</v>
          </cell>
          <cell r="M2468">
            <v>4</v>
          </cell>
          <cell r="O2468" t="str">
            <v>IP_192.168.25.207</v>
          </cell>
        </row>
        <row r="2469">
          <cell r="F2469">
            <v>39568</v>
          </cell>
          <cell r="M2469">
            <v>6</v>
          </cell>
          <cell r="O2469" t="str">
            <v>IP_192.168.25.207</v>
          </cell>
        </row>
        <row r="2470">
          <cell r="F2470">
            <v>39568</v>
          </cell>
          <cell r="M2470">
            <v>1</v>
          </cell>
          <cell r="O2470" t="str">
            <v>IP_192.168.25.207</v>
          </cell>
        </row>
        <row r="2471">
          <cell r="F2471">
            <v>39568</v>
          </cell>
          <cell r="M2471">
            <v>1</v>
          </cell>
          <cell r="O2471" t="str">
            <v>IP_192.168.25.213</v>
          </cell>
        </row>
        <row r="2472">
          <cell r="F2472">
            <v>39568</v>
          </cell>
          <cell r="M2472">
            <v>10</v>
          </cell>
          <cell r="O2472" t="str">
            <v>IP_192.168.25.213</v>
          </cell>
        </row>
        <row r="2473">
          <cell r="F2473">
            <v>39568</v>
          </cell>
          <cell r="M2473">
            <v>2</v>
          </cell>
          <cell r="O2473" t="str">
            <v>IP_192.168.25.207</v>
          </cell>
        </row>
        <row r="2474">
          <cell r="F2474">
            <v>39568</v>
          </cell>
          <cell r="M2474">
            <v>3</v>
          </cell>
          <cell r="O2474" t="str">
            <v>IP_192.168.25.207</v>
          </cell>
        </row>
        <row r="2475">
          <cell r="F2475">
            <v>39568</v>
          </cell>
          <cell r="M2475">
            <v>3</v>
          </cell>
          <cell r="O2475" t="str">
            <v>IP_192.168.25.207</v>
          </cell>
        </row>
        <row r="2476">
          <cell r="F2476">
            <v>39568</v>
          </cell>
          <cell r="M2476">
            <v>8</v>
          </cell>
          <cell r="O2476" t="str">
            <v>IP_192.168.25.213</v>
          </cell>
        </row>
        <row r="2477">
          <cell r="F2477">
            <v>39568</v>
          </cell>
          <cell r="M2477">
            <v>1</v>
          </cell>
          <cell r="O2477" t="str">
            <v>IP_192.168.25.207</v>
          </cell>
        </row>
        <row r="2478">
          <cell r="F2478">
            <v>39568</v>
          </cell>
          <cell r="M2478">
            <v>3</v>
          </cell>
          <cell r="O2478" t="str">
            <v>IP_192.168.25.207</v>
          </cell>
        </row>
        <row r="2479">
          <cell r="F2479">
            <v>39568</v>
          </cell>
          <cell r="M2479">
            <v>2</v>
          </cell>
          <cell r="O2479" t="str">
            <v>IP_192.168.25.207</v>
          </cell>
        </row>
        <row r="2480">
          <cell r="F2480">
            <v>39568</v>
          </cell>
          <cell r="M2480">
            <v>2</v>
          </cell>
          <cell r="O2480" t="str">
            <v>IP_192.168.25.207</v>
          </cell>
        </row>
        <row r="2481">
          <cell r="F2481">
            <v>39568</v>
          </cell>
          <cell r="M2481">
            <v>11</v>
          </cell>
          <cell r="O2481" t="str">
            <v>IP_192.168.25.213</v>
          </cell>
        </row>
        <row r="2482">
          <cell r="F2482">
            <v>39568</v>
          </cell>
          <cell r="M2482">
            <v>46</v>
          </cell>
          <cell r="O2482" t="str">
            <v>IP_192.168.25.207</v>
          </cell>
        </row>
        <row r="2483">
          <cell r="F2483">
            <v>39568</v>
          </cell>
          <cell r="M2483">
            <v>3</v>
          </cell>
          <cell r="O2483" t="str">
            <v>IP_192.168.25.207</v>
          </cell>
        </row>
        <row r="2484">
          <cell r="F2484">
            <v>39568</v>
          </cell>
          <cell r="M2484">
            <v>3</v>
          </cell>
          <cell r="O2484" t="str">
            <v>IP_192.168.25.207</v>
          </cell>
        </row>
        <row r="2485">
          <cell r="F2485">
            <v>39568</v>
          </cell>
          <cell r="M2485">
            <v>1</v>
          </cell>
          <cell r="O2485" t="str">
            <v>IP_192.168.25.213</v>
          </cell>
        </row>
        <row r="2486">
          <cell r="F2486">
            <v>39568</v>
          </cell>
          <cell r="M2486">
            <v>1</v>
          </cell>
          <cell r="O2486" t="str">
            <v>IP_192.168.25.213</v>
          </cell>
        </row>
        <row r="2487">
          <cell r="F2487">
            <v>39568</v>
          </cell>
          <cell r="M2487">
            <v>10</v>
          </cell>
          <cell r="O2487" t="str">
            <v>IP_192.168.25.213</v>
          </cell>
        </row>
        <row r="2488">
          <cell r="F2488">
            <v>39568</v>
          </cell>
          <cell r="M2488">
            <v>1</v>
          </cell>
          <cell r="O2488" t="str">
            <v>IP_192.168.25.207</v>
          </cell>
        </row>
        <row r="2489">
          <cell r="F2489">
            <v>39568</v>
          </cell>
          <cell r="M2489">
            <v>3</v>
          </cell>
          <cell r="O2489" t="str">
            <v>IP_192.168.25.213</v>
          </cell>
        </row>
        <row r="2490">
          <cell r="F2490">
            <v>39568</v>
          </cell>
          <cell r="M2490">
            <v>1</v>
          </cell>
          <cell r="O2490" t="str">
            <v>IP_192.168.25.208</v>
          </cell>
        </row>
        <row r="2491">
          <cell r="F2491">
            <v>39568</v>
          </cell>
          <cell r="M2491">
            <v>1</v>
          </cell>
          <cell r="O2491" t="str">
            <v>IP_192.168.25.208</v>
          </cell>
        </row>
        <row r="2492">
          <cell r="F2492">
            <v>39568</v>
          </cell>
          <cell r="M2492">
            <v>4</v>
          </cell>
          <cell r="O2492" t="str">
            <v>IP_192.168.25.213</v>
          </cell>
        </row>
        <row r="2493">
          <cell r="F2493">
            <v>39568</v>
          </cell>
          <cell r="M2493">
            <v>2</v>
          </cell>
          <cell r="O2493" t="str">
            <v>IP_192.168.25.213</v>
          </cell>
        </row>
        <row r="2494">
          <cell r="F2494">
            <v>39568</v>
          </cell>
          <cell r="M2494">
            <v>1</v>
          </cell>
          <cell r="O2494" t="str">
            <v>IP_192.168.25.213</v>
          </cell>
        </row>
        <row r="2495">
          <cell r="F2495">
            <v>39568</v>
          </cell>
          <cell r="M2495">
            <v>20</v>
          </cell>
          <cell r="O2495" t="str">
            <v>IP_192.168.25.213</v>
          </cell>
        </row>
        <row r="2496">
          <cell r="F2496">
            <v>39568</v>
          </cell>
          <cell r="M2496">
            <v>4</v>
          </cell>
          <cell r="O2496" t="str">
            <v>IP_192.168.25.213</v>
          </cell>
        </row>
        <row r="2497">
          <cell r="F2497">
            <v>39568</v>
          </cell>
          <cell r="M2497">
            <v>4</v>
          </cell>
          <cell r="O2497" t="str">
            <v>IP_192.168.25.213</v>
          </cell>
        </row>
        <row r="2498">
          <cell r="F2498">
            <v>39568</v>
          </cell>
          <cell r="M2498">
            <v>4</v>
          </cell>
          <cell r="O2498" t="str">
            <v>IP_192.168.25.213</v>
          </cell>
        </row>
        <row r="2499">
          <cell r="F2499">
            <v>39568</v>
          </cell>
          <cell r="M2499">
            <v>1</v>
          </cell>
          <cell r="O2499" t="str">
            <v>IP_192.168.25.207</v>
          </cell>
        </row>
        <row r="2500">
          <cell r="F2500">
            <v>39568</v>
          </cell>
          <cell r="M2500">
            <v>1</v>
          </cell>
          <cell r="O2500" t="str">
            <v>IP_192.168.25.207</v>
          </cell>
        </row>
        <row r="2501">
          <cell r="F2501">
            <v>39568</v>
          </cell>
          <cell r="M2501">
            <v>1</v>
          </cell>
          <cell r="O2501" t="str">
            <v>IP_192.168.25.207</v>
          </cell>
        </row>
        <row r="2502">
          <cell r="F2502">
            <v>39568</v>
          </cell>
          <cell r="M2502">
            <v>1</v>
          </cell>
          <cell r="O2502" t="str">
            <v>IP_192.168.25.207</v>
          </cell>
        </row>
        <row r="2503">
          <cell r="F2503">
            <v>39568</v>
          </cell>
          <cell r="M2503">
            <v>8</v>
          </cell>
          <cell r="O2503" t="str">
            <v>IP_192.168.25.207</v>
          </cell>
        </row>
        <row r="2504">
          <cell r="F2504">
            <v>39568</v>
          </cell>
          <cell r="M2504">
            <v>2</v>
          </cell>
          <cell r="O2504" t="str">
            <v>IP_192.168.25.213</v>
          </cell>
        </row>
        <row r="2505">
          <cell r="F2505">
            <v>39568</v>
          </cell>
          <cell r="M2505">
            <v>2</v>
          </cell>
          <cell r="O2505" t="str">
            <v>IP_192.168.25.213</v>
          </cell>
        </row>
        <row r="2506">
          <cell r="F2506">
            <v>39568</v>
          </cell>
          <cell r="M2506">
            <v>1</v>
          </cell>
          <cell r="O2506" t="str">
            <v>IP_192.168.25.213</v>
          </cell>
        </row>
        <row r="2507">
          <cell r="F2507">
            <v>39568</v>
          </cell>
          <cell r="M2507">
            <v>12</v>
          </cell>
          <cell r="O2507" t="str">
            <v>IP_192.168.25.213</v>
          </cell>
        </row>
        <row r="2508">
          <cell r="F2508">
            <v>39568</v>
          </cell>
          <cell r="M2508">
            <v>1</v>
          </cell>
          <cell r="O2508" t="str">
            <v>IP_192.168.25.213</v>
          </cell>
        </row>
        <row r="2509">
          <cell r="F2509">
            <v>39568</v>
          </cell>
          <cell r="M2509">
            <v>1</v>
          </cell>
          <cell r="O2509" t="str">
            <v>IP_192.168.25.207</v>
          </cell>
        </row>
        <row r="2510">
          <cell r="F2510">
            <v>39568</v>
          </cell>
          <cell r="M2510">
            <v>3</v>
          </cell>
          <cell r="O2510" t="str">
            <v>IP_192.168.25.207</v>
          </cell>
        </row>
        <row r="2511">
          <cell r="F2511">
            <v>39568</v>
          </cell>
          <cell r="M2511">
            <v>2</v>
          </cell>
          <cell r="O2511" t="str">
            <v>IP_192.168.25.207</v>
          </cell>
        </row>
        <row r="2512">
          <cell r="F2512">
            <v>39478</v>
          </cell>
          <cell r="M2512">
            <v>1</v>
          </cell>
          <cell r="O2512" t="str">
            <v>IP_192.168.25.213</v>
          </cell>
        </row>
        <row r="2513">
          <cell r="F2513">
            <v>39478</v>
          </cell>
          <cell r="M2513">
            <v>1</v>
          </cell>
          <cell r="O2513" t="str">
            <v>IP_192.168.25.213</v>
          </cell>
        </row>
        <row r="2514">
          <cell r="F2514">
            <v>39478</v>
          </cell>
          <cell r="M2514">
            <v>1</v>
          </cell>
          <cell r="O2514" t="str">
            <v>IP_192.168.25.213</v>
          </cell>
        </row>
        <row r="2515">
          <cell r="F2515">
            <v>39478</v>
          </cell>
          <cell r="M2515">
            <v>1</v>
          </cell>
          <cell r="O2515" t="str">
            <v>IP_192.168.25.213</v>
          </cell>
        </row>
        <row r="2516">
          <cell r="F2516">
            <v>39478</v>
          </cell>
          <cell r="M2516">
            <v>1</v>
          </cell>
          <cell r="O2516" t="str">
            <v>IP_192.168.25.213</v>
          </cell>
        </row>
        <row r="2517">
          <cell r="F2517">
            <v>39478</v>
          </cell>
          <cell r="M2517">
            <v>1</v>
          </cell>
          <cell r="O2517" t="str">
            <v>IP_192.168.25.213</v>
          </cell>
        </row>
        <row r="2518">
          <cell r="F2518">
            <v>39478</v>
          </cell>
          <cell r="M2518">
            <v>1</v>
          </cell>
          <cell r="O2518" t="str">
            <v>IP_192.168.25.213</v>
          </cell>
        </row>
        <row r="2519">
          <cell r="F2519">
            <v>39478</v>
          </cell>
          <cell r="M2519">
            <v>1</v>
          </cell>
          <cell r="O2519" t="str">
            <v>IP_192.168.25.213</v>
          </cell>
        </row>
        <row r="2520">
          <cell r="F2520">
            <v>39478</v>
          </cell>
          <cell r="M2520">
            <v>4</v>
          </cell>
          <cell r="O2520" t="str">
            <v>IP_192.168.25.207</v>
          </cell>
        </row>
        <row r="2521">
          <cell r="F2521">
            <v>39478</v>
          </cell>
          <cell r="M2521">
            <v>1</v>
          </cell>
          <cell r="O2521" t="str">
            <v>IP_192.168.25.213</v>
          </cell>
        </row>
        <row r="2522">
          <cell r="F2522">
            <v>39478</v>
          </cell>
          <cell r="M2522">
            <v>1</v>
          </cell>
          <cell r="O2522" t="str">
            <v>IP_192.168.25.213</v>
          </cell>
        </row>
        <row r="2523">
          <cell r="F2523">
            <v>39478</v>
          </cell>
          <cell r="M2523">
            <v>1</v>
          </cell>
          <cell r="O2523" t="str">
            <v>IP_192.168.25.213</v>
          </cell>
        </row>
        <row r="2524">
          <cell r="F2524">
            <v>39478</v>
          </cell>
          <cell r="M2524">
            <v>1</v>
          </cell>
          <cell r="O2524" t="str">
            <v>IP_192.168.25.213</v>
          </cell>
        </row>
        <row r="2525">
          <cell r="F2525">
            <v>39478</v>
          </cell>
          <cell r="M2525">
            <v>1</v>
          </cell>
          <cell r="O2525" t="str">
            <v>IP_192.168.25.213</v>
          </cell>
        </row>
        <row r="2526">
          <cell r="F2526">
            <v>39478</v>
          </cell>
          <cell r="M2526">
            <v>1</v>
          </cell>
          <cell r="O2526" t="str">
            <v>IP_192.168.25.213</v>
          </cell>
        </row>
        <row r="2527">
          <cell r="F2527">
            <v>39478</v>
          </cell>
          <cell r="M2527">
            <v>1</v>
          </cell>
          <cell r="O2527" t="str">
            <v>IP_192.168.25.213</v>
          </cell>
        </row>
        <row r="2528">
          <cell r="F2528">
            <v>39478</v>
          </cell>
          <cell r="M2528">
            <v>1</v>
          </cell>
          <cell r="O2528" t="str">
            <v>IP_192.168.25.213</v>
          </cell>
        </row>
        <row r="2529">
          <cell r="F2529">
            <v>39478</v>
          </cell>
          <cell r="M2529">
            <v>1</v>
          </cell>
          <cell r="O2529" t="str">
            <v>IP_192.168.25.213</v>
          </cell>
        </row>
        <row r="2530">
          <cell r="F2530">
            <v>39478</v>
          </cell>
          <cell r="M2530">
            <v>1</v>
          </cell>
          <cell r="O2530" t="str">
            <v>IP_192.168.25.213</v>
          </cell>
        </row>
        <row r="2531">
          <cell r="F2531">
            <v>39478</v>
          </cell>
          <cell r="M2531">
            <v>1</v>
          </cell>
          <cell r="O2531" t="str">
            <v>IP_192.168.25.213</v>
          </cell>
        </row>
        <row r="2532">
          <cell r="F2532">
            <v>39478</v>
          </cell>
          <cell r="M2532">
            <v>1</v>
          </cell>
          <cell r="O2532" t="str">
            <v>IP_192.168.25.213</v>
          </cell>
        </row>
        <row r="2533">
          <cell r="F2533">
            <v>39478</v>
          </cell>
          <cell r="M2533">
            <v>1</v>
          </cell>
          <cell r="O2533" t="str">
            <v>IP_192.168.25.213</v>
          </cell>
        </row>
        <row r="2534">
          <cell r="F2534">
            <v>39478</v>
          </cell>
          <cell r="M2534">
            <v>1</v>
          </cell>
          <cell r="O2534" t="str">
            <v>IP_192.168.25.213</v>
          </cell>
        </row>
        <row r="2535">
          <cell r="F2535">
            <v>39478</v>
          </cell>
          <cell r="M2535">
            <v>1</v>
          </cell>
          <cell r="O2535" t="str">
            <v>IP_192.168.25.213</v>
          </cell>
        </row>
        <row r="2536">
          <cell r="F2536">
            <v>39478</v>
          </cell>
          <cell r="M2536">
            <v>1</v>
          </cell>
          <cell r="O2536" t="str">
            <v>IP_192.168.25.213</v>
          </cell>
        </row>
        <row r="2537">
          <cell r="F2537">
            <v>39478</v>
          </cell>
          <cell r="M2537">
            <v>1</v>
          </cell>
          <cell r="O2537" t="str">
            <v>IP_192.168.25.213</v>
          </cell>
        </row>
        <row r="2538">
          <cell r="F2538">
            <v>39478</v>
          </cell>
          <cell r="M2538">
            <v>1</v>
          </cell>
          <cell r="O2538" t="str">
            <v>IP_192.168.25.213</v>
          </cell>
        </row>
        <row r="2539">
          <cell r="F2539">
            <v>39478</v>
          </cell>
          <cell r="M2539">
            <v>2</v>
          </cell>
          <cell r="O2539" t="str">
            <v>IP_192.168.25.213</v>
          </cell>
        </row>
        <row r="2540">
          <cell r="F2540">
            <v>39478</v>
          </cell>
          <cell r="M2540">
            <v>1</v>
          </cell>
          <cell r="O2540" t="str">
            <v>IP_192.168.25.213</v>
          </cell>
        </row>
        <row r="2541">
          <cell r="F2541">
            <v>39478</v>
          </cell>
          <cell r="M2541">
            <v>1</v>
          </cell>
          <cell r="O2541" t="str">
            <v>IP_192.168.25.213</v>
          </cell>
        </row>
        <row r="2542">
          <cell r="F2542">
            <v>39478</v>
          </cell>
          <cell r="M2542">
            <v>1</v>
          </cell>
          <cell r="O2542" t="str">
            <v>IP_192.168.25.213</v>
          </cell>
        </row>
        <row r="2543">
          <cell r="F2543">
            <v>39478</v>
          </cell>
          <cell r="M2543">
            <v>1</v>
          </cell>
          <cell r="O2543" t="str">
            <v>IP_192.168.25.213</v>
          </cell>
        </row>
        <row r="2544">
          <cell r="F2544">
            <v>39478</v>
          </cell>
          <cell r="M2544">
            <v>1</v>
          </cell>
          <cell r="O2544" t="str">
            <v>IP_192.168.25.207</v>
          </cell>
        </row>
        <row r="2545">
          <cell r="F2545">
            <v>39478</v>
          </cell>
          <cell r="M2545">
            <v>3</v>
          </cell>
          <cell r="O2545" t="str">
            <v>IP_192.168.25.207</v>
          </cell>
        </row>
        <row r="2546">
          <cell r="F2546">
            <v>39478</v>
          </cell>
          <cell r="M2546">
            <v>1</v>
          </cell>
          <cell r="O2546" t="str">
            <v>IP_192.168.25.213</v>
          </cell>
        </row>
        <row r="2547">
          <cell r="F2547">
            <v>39478</v>
          </cell>
          <cell r="M2547">
            <v>1</v>
          </cell>
          <cell r="O2547" t="str">
            <v>IP_192.168.25.213</v>
          </cell>
        </row>
        <row r="2548">
          <cell r="F2548">
            <v>39478</v>
          </cell>
          <cell r="M2548">
            <v>2</v>
          </cell>
          <cell r="O2548" t="str">
            <v>IP_192.168.25.207</v>
          </cell>
        </row>
        <row r="2549">
          <cell r="F2549">
            <v>39478</v>
          </cell>
          <cell r="M2549">
            <v>2</v>
          </cell>
          <cell r="O2549" t="str">
            <v>IP_192.168.25.207</v>
          </cell>
        </row>
        <row r="2550">
          <cell r="F2550">
            <v>39478</v>
          </cell>
          <cell r="M2550">
            <v>1</v>
          </cell>
          <cell r="O2550" t="str">
            <v>IP_192.168.25.213</v>
          </cell>
        </row>
        <row r="2551">
          <cell r="F2551">
            <v>39478</v>
          </cell>
          <cell r="M2551">
            <v>1</v>
          </cell>
          <cell r="O2551" t="str">
            <v>IP_192.168.25.213</v>
          </cell>
        </row>
        <row r="2552">
          <cell r="F2552">
            <v>39478</v>
          </cell>
          <cell r="M2552">
            <v>5</v>
          </cell>
          <cell r="O2552" t="str">
            <v>IP_192.168.25.213</v>
          </cell>
        </row>
        <row r="2553">
          <cell r="F2553">
            <v>39478</v>
          </cell>
          <cell r="M2553">
            <v>1</v>
          </cell>
          <cell r="O2553" t="str">
            <v>IP_192.168.25.213</v>
          </cell>
        </row>
        <row r="2554">
          <cell r="F2554">
            <v>39478</v>
          </cell>
          <cell r="M2554">
            <v>1</v>
          </cell>
          <cell r="O2554" t="str">
            <v>IP_192.168.25.213</v>
          </cell>
        </row>
        <row r="2555">
          <cell r="F2555">
            <v>39478</v>
          </cell>
          <cell r="M2555">
            <v>2</v>
          </cell>
          <cell r="O2555" t="str">
            <v>IP_192.168.25.207</v>
          </cell>
        </row>
        <row r="2556">
          <cell r="F2556">
            <v>39478</v>
          </cell>
          <cell r="M2556">
            <v>2</v>
          </cell>
          <cell r="O2556" t="str">
            <v>IP_192.168.25.207</v>
          </cell>
        </row>
        <row r="2557">
          <cell r="F2557">
            <v>39478</v>
          </cell>
          <cell r="M2557">
            <v>2</v>
          </cell>
          <cell r="O2557" t="str">
            <v>IP_192.168.25.207</v>
          </cell>
        </row>
        <row r="2558">
          <cell r="F2558">
            <v>39478</v>
          </cell>
          <cell r="M2558">
            <v>1</v>
          </cell>
          <cell r="O2558" t="str">
            <v>IP_192.168.25.213</v>
          </cell>
        </row>
        <row r="2559">
          <cell r="F2559">
            <v>39478</v>
          </cell>
          <cell r="M2559">
            <v>2</v>
          </cell>
          <cell r="O2559" t="str">
            <v>IP_192.168.25.213</v>
          </cell>
        </row>
        <row r="2560">
          <cell r="F2560">
            <v>39478</v>
          </cell>
          <cell r="M2560">
            <v>5</v>
          </cell>
          <cell r="O2560" t="str">
            <v>IP_192.168.25.213</v>
          </cell>
        </row>
        <row r="2561">
          <cell r="F2561">
            <v>39478</v>
          </cell>
          <cell r="M2561">
            <v>1</v>
          </cell>
          <cell r="O2561" t="str">
            <v>IP_192.168.25.207</v>
          </cell>
        </row>
        <row r="2562">
          <cell r="F2562">
            <v>39478</v>
          </cell>
          <cell r="M2562">
            <v>1</v>
          </cell>
          <cell r="O2562" t="str">
            <v>IP_192.168.25.207</v>
          </cell>
        </row>
        <row r="2563">
          <cell r="F2563">
            <v>39478</v>
          </cell>
          <cell r="M2563">
            <v>2</v>
          </cell>
          <cell r="O2563" t="str">
            <v>IP_192.168.25.207</v>
          </cell>
        </row>
        <row r="2564">
          <cell r="F2564">
            <v>39478</v>
          </cell>
          <cell r="M2564">
            <v>1</v>
          </cell>
          <cell r="O2564" t="str">
            <v>IP_192.168.25.213</v>
          </cell>
        </row>
        <row r="2565">
          <cell r="F2565">
            <v>39478</v>
          </cell>
          <cell r="M2565">
            <v>1</v>
          </cell>
          <cell r="O2565" t="str">
            <v>IP_192.168.25.213</v>
          </cell>
        </row>
        <row r="2566">
          <cell r="F2566">
            <v>39478</v>
          </cell>
          <cell r="M2566">
            <v>1</v>
          </cell>
          <cell r="O2566" t="str">
            <v>IP_192.168.25.213</v>
          </cell>
        </row>
        <row r="2567">
          <cell r="F2567">
            <v>39478</v>
          </cell>
          <cell r="M2567">
            <v>1</v>
          </cell>
          <cell r="O2567" t="str">
            <v>IP_192.168.25.213</v>
          </cell>
        </row>
        <row r="2568">
          <cell r="F2568">
            <v>39478</v>
          </cell>
          <cell r="M2568">
            <v>1</v>
          </cell>
          <cell r="O2568" t="str">
            <v>IP_192.168.25.213</v>
          </cell>
        </row>
        <row r="2569">
          <cell r="F2569">
            <v>39478</v>
          </cell>
          <cell r="M2569">
            <v>1</v>
          </cell>
          <cell r="O2569" t="str">
            <v>IP_192.168.25.213</v>
          </cell>
        </row>
        <row r="2570">
          <cell r="F2570">
            <v>39478</v>
          </cell>
          <cell r="M2570">
            <v>1</v>
          </cell>
          <cell r="O2570" t="str">
            <v>IP_192.168.25.213</v>
          </cell>
        </row>
        <row r="2571">
          <cell r="F2571">
            <v>39478</v>
          </cell>
          <cell r="M2571">
            <v>1</v>
          </cell>
          <cell r="O2571" t="str">
            <v>IP_192.168.25.213</v>
          </cell>
        </row>
        <row r="2572">
          <cell r="F2572">
            <v>39478</v>
          </cell>
          <cell r="M2572">
            <v>1</v>
          </cell>
          <cell r="O2572" t="str">
            <v>IP_192.168.25.213</v>
          </cell>
        </row>
        <row r="2573">
          <cell r="F2573">
            <v>39478</v>
          </cell>
          <cell r="M2573">
            <v>7</v>
          </cell>
          <cell r="O2573" t="str">
            <v>IP_192.168.25.213</v>
          </cell>
        </row>
        <row r="2574">
          <cell r="F2574">
            <v>39478</v>
          </cell>
          <cell r="M2574">
            <v>1</v>
          </cell>
          <cell r="O2574" t="str">
            <v>IP_192.168.25.213</v>
          </cell>
        </row>
        <row r="2575">
          <cell r="F2575">
            <v>39478</v>
          </cell>
          <cell r="M2575">
            <v>2</v>
          </cell>
          <cell r="O2575" t="str">
            <v>IP_192.168.25.207</v>
          </cell>
        </row>
        <row r="2576">
          <cell r="F2576">
            <v>39478</v>
          </cell>
          <cell r="M2576">
            <v>5</v>
          </cell>
          <cell r="O2576" t="str">
            <v>IP_192.168.25.207</v>
          </cell>
        </row>
        <row r="2577">
          <cell r="F2577">
            <v>39478</v>
          </cell>
          <cell r="M2577">
            <v>1</v>
          </cell>
          <cell r="O2577" t="str">
            <v>IP_192.168.25.207</v>
          </cell>
        </row>
        <row r="2578">
          <cell r="F2578">
            <v>39478</v>
          </cell>
          <cell r="M2578">
            <v>1</v>
          </cell>
          <cell r="O2578" t="str">
            <v>IP_192.168.25.207</v>
          </cell>
        </row>
        <row r="2579">
          <cell r="F2579">
            <v>39478</v>
          </cell>
          <cell r="M2579">
            <v>1</v>
          </cell>
          <cell r="O2579" t="str">
            <v>IP_192.168.25.213</v>
          </cell>
        </row>
        <row r="2580">
          <cell r="F2580">
            <v>39478</v>
          </cell>
          <cell r="M2580">
            <v>1</v>
          </cell>
          <cell r="O2580" t="str">
            <v>IP_192.168.25.213</v>
          </cell>
        </row>
        <row r="2581">
          <cell r="F2581">
            <v>39478</v>
          </cell>
          <cell r="M2581">
            <v>2</v>
          </cell>
          <cell r="O2581" t="str">
            <v>IP_192.168.25.208</v>
          </cell>
        </row>
        <row r="2582">
          <cell r="F2582">
            <v>39478</v>
          </cell>
          <cell r="M2582">
            <v>1</v>
          </cell>
          <cell r="O2582" t="str">
            <v>IP_192.168.25.213</v>
          </cell>
        </row>
        <row r="2583">
          <cell r="F2583">
            <v>39478</v>
          </cell>
          <cell r="M2583">
            <v>1</v>
          </cell>
          <cell r="O2583" t="str">
            <v>IP_192.168.25.213</v>
          </cell>
        </row>
        <row r="2584">
          <cell r="F2584">
            <v>39478</v>
          </cell>
          <cell r="M2584">
            <v>9</v>
          </cell>
          <cell r="O2584" t="str">
            <v>IP_192.168.25.207</v>
          </cell>
        </row>
        <row r="2585">
          <cell r="F2585">
            <v>39478</v>
          </cell>
          <cell r="M2585">
            <v>2</v>
          </cell>
          <cell r="O2585" t="str">
            <v>IP_192.168.25.207</v>
          </cell>
        </row>
        <row r="2586">
          <cell r="F2586">
            <v>39478</v>
          </cell>
          <cell r="M2586">
            <v>2</v>
          </cell>
          <cell r="O2586" t="str">
            <v>IP_192.168.25.207</v>
          </cell>
        </row>
        <row r="2587">
          <cell r="F2587">
            <v>39478</v>
          </cell>
          <cell r="M2587">
            <v>3</v>
          </cell>
          <cell r="O2587" t="str">
            <v>IP_192.168.25.207</v>
          </cell>
        </row>
        <row r="2588">
          <cell r="F2588">
            <v>39478</v>
          </cell>
          <cell r="M2588">
            <v>3</v>
          </cell>
          <cell r="O2588" t="str">
            <v>IP_192.168.25.208</v>
          </cell>
        </row>
        <row r="2589">
          <cell r="F2589">
            <v>39478</v>
          </cell>
          <cell r="M2589">
            <v>4</v>
          </cell>
          <cell r="O2589" t="str">
            <v>IP_192.168.25.207</v>
          </cell>
        </row>
        <row r="2590">
          <cell r="F2590">
            <v>39478</v>
          </cell>
          <cell r="M2590">
            <v>1</v>
          </cell>
          <cell r="O2590" t="str">
            <v>IP_192.168.25.207</v>
          </cell>
        </row>
        <row r="2591">
          <cell r="F2591">
            <v>39478</v>
          </cell>
          <cell r="M2591">
            <v>1</v>
          </cell>
          <cell r="O2591" t="str">
            <v>IP_192.168.25.213</v>
          </cell>
        </row>
        <row r="2592">
          <cell r="F2592">
            <v>39478</v>
          </cell>
          <cell r="M2592">
            <v>1</v>
          </cell>
          <cell r="O2592" t="str">
            <v>IP_192.168.25.207</v>
          </cell>
        </row>
        <row r="2593">
          <cell r="F2593">
            <v>39478</v>
          </cell>
          <cell r="M2593">
            <v>1</v>
          </cell>
          <cell r="O2593" t="str">
            <v>IP_192.168.25.213</v>
          </cell>
        </row>
        <row r="2594">
          <cell r="F2594">
            <v>39478</v>
          </cell>
          <cell r="M2594">
            <v>1</v>
          </cell>
          <cell r="O2594" t="str">
            <v>IP_192.168.25.213</v>
          </cell>
        </row>
        <row r="2595">
          <cell r="F2595">
            <v>39478</v>
          </cell>
          <cell r="M2595">
            <v>4</v>
          </cell>
          <cell r="O2595" t="str">
            <v>IP_192.168.25.207</v>
          </cell>
        </row>
        <row r="2596">
          <cell r="F2596">
            <v>39478</v>
          </cell>
          <cell r="M2596">
            <v>3</v>
          </cell>
          <cell r="O2596" t="str">
            <v>IP_192.168.25.207</v>
          </cell>
        </row>
        <row r="2597">
          <cell r="F2597">
            <v>39478</v>
          </cell>
          <cell r="M2597">
            <v>3</v>
          </cell>
          <cell r="O2597" t="str">
            <v>IP_192.168.25.207</v>
          </cell>
        </row>
        <row r="2598">
          <cell r="F2598">
            <v>39478</v>
          </cell>
          <cell r="M2598">
            <v>2</v>
          </cell>
          <cell r="O2598" t="str">
            <v>IP_192.168.25.207</v>
          </cell>
        </row>
        <row r="2599">
          <cell r="F2599">
            <v>39478</v>
          </cell>
          <cell r="M2599">
            <v>7</v>
          </cell>
          <cell r="O2599" t="str">
            <v>IP_192.168.25.213</v>
          </cell>
        </row>
        <row r="2600">
          <cell r="F2600">
            <v>39478</v>
          </cell>
          <cell r="M2600">
            <v>0</v>
          </cell>
          <cell r="O2600" t="str">
            <v>IP_192.168.25.207</v>
          </cell>
        </row>
        <row r="2601">
          <cell r="F2601">
            <v>39478</v>
          </cell>
          <cell r="M2601">
            <v>1</v>
          </cell>
          <cell r="O2601" t="str">
            <v>IP_192.168.25.207</v>
          </cell>
        </row>
        <row r="2602">
          <cell r="F2602">
            <v>39478</v>
          </cell>
          <cell r="M2602">
            <v>2</v>
          </cell>
          <cell r="O2602" t="str">
            <v>IP_192.168.25.207</v>
          </cell>
        </row>
        <row r="2603">
          <cell r="F2603">
            <v>39478</v>
          </cell>
          <cell r="M2603">
            <v>2</v>
          </cell>
          <cell r="O2603" t="str">
            <v>IP_192.168.25.207</v>
          </cell>
        </row>
        <row r="2604">
          <cell r="F2604">
            <v>39478</v>
          </cell>
          <cell r="M2604">
            <v>2</v>
          </cell>
          <cell r="O2604" t="str">
            <v>IP_192.168.25.207</v>
          </cell>
        </row>
        <row r="2605">
          <cell r="F2605">
            <v>39478</v>
          </cell>
          <cell r="M2605">
            <v>2</v>
          </cell>
          <cell r="O2605" t="str">
            <v>IP_192.168.25.207</v>
          </cell>
        </row>
        <row r="2606">
          <cell r="F2606">
            <v>39478</v>
          </cell>
          <cell r="M2606">
            <v>1</v>
          </cell>
          <cell r="O2606" t="str">
            <v>IP_192.168.25.207</v>
          </cell>
        </row>
        <row r="2607">
          <cell r="F2607">
            <v>39478</v>
          </cell>
          <cell r="M2607">
            <v>5</v>
          </cell>
          <cell r="O2607" t="str">
            <v>IP_192.168.25.207</v>
          </cell>
        </row>
        <row r="2608">
          <cell r="F2608">
            <v>39478</v>
          </cell>
          <cell r="M2608">
            <v>1</v>
          </cell>
          <cell r="O2608" t="str">
            <v>IP_192.168.25.207</v>
          </cell>
        </row>
        <row r="2609">
          <cell r="F2609">
            <v>39478</v>
          </cell>
          <cell r="M2609">
            <v>2</v>
          </cell>
          <cell r="O2609" t="str">
            <v>IP_192.168.25.207</v>
          </cell>
        </row>
        <row r="2610">
          <cell r="F2610">
            <v>39478</v>
          </cell>
          <cell r="M2610">
            <v>1</v>
          </cell>
          <cell r="O2610" t="str">
            <v>IP_192.168.25.213</v>
          </cell>
        </row>
        <row r="2611">
          <cell r="F2611">
            <v>39478</v>
          </cell>
          <cell r="M2611">
            <v>2</v>
          </cell>
          <cell r="O2611" t="str">
            <v>IP_192.168.25.208</v>
          </cell>
        </row>
        <row r="2612">
          <cell r="F2612">
            <v>39478</v>
          </cell>
          <cell r="M2612">
            <v>1</v>
          </cell>
          <cell r="O2612" t="str">
            <v>IP_192.168.25.213</v>
          </cell>
        </row>
        <row r="2613">
          <cell r="F2613">
            <v>39478</v>
          </cell>
          <cell r="M2613">
            <v>1</v>
          </cell>
          <cell r="O2613" t="str">
            <v>IP_192.168.25.213</v>
          </cell>
        </row>
        <row r="2614">
          <cell r="F2614">
            <v>39478</v>
          </cell>
          <cell r="M2614">
            <v>1</v>
          </cell>
          <cell r="O2614" t="str">
            <v>IP_192.168.25.213</v>
          </cell>
        </row>
        <row r="2615">
          <cell r="F2615">
            <v>39478</v>
          </cell>
          <cell r="M2615">
            <v>1</v>
          </cell>
          <cell r="O2615" t="str">
            <v>IP_192.168.25.213</v>
          </cell>
        </row>
        <row r="2616">
          <cell r="F2616">
            <v>39478</v>
          </cell>
          <cell r="M2616">
            <v>1</v>
          </cell>
          <cell r="O2616" t="str">
            <v>IP_192.168.25.213</v>
          </cell>
        </row>
        <row r="2617">
          <cell r="F2617">
            <v>39478</v>
          </cell>
          <cell r="M2617">
            <v>1</v>
          </cell>
          <cell r="O2617" t="str">
            <v>IP_192.168.25.213</v>
          </cell>
        </row>
        <row r="2618">
          <cell r="F2618">
            <v>39478</v>
          </cell>
          <cell r="M2618">
            <v>1</v>
          </cell>
          <cell r="O2618" t="str">
            <v>IP_192.168.25.213</v>
          </cell>
        </row>
        <row r="2619">
          <cell r="F2619">
            <v>39478</v>
          </cell>
          <cell r="M2619">
            <v>1</v>
          </cell>
          <cell r="O2619" t="str">
            <v>IP_192.168.25.213</v>
          </cell>
        </row>
        <row r="2620">
          <cell r="F2620">
            <v>39478</v>
          </cell>
          <cell r="M2620">
            <v>1</v>
          </cell>
          <cell r="O2620" t="str">
            <v>IP_192.168.25.213</v>
          </cell>
        </row>
        <row r="2621">
          <cell r="F2621">
            <v>39478</v>
          </cell>
          <cell r="M2621">
            <v>1</v>
          </cell>
          <cell r="O2621" t="str">
            <v>IP_192.168.25.213</v>
          </cell>
        </row>
        <row r="2622">
          <cell r="F2622">
            <v>39478</v>
          </cell>
          <cell r="M2622">
            <v>1</v>
          </cell>
          <cell r="O2622" t="str">
            <v>IP_192.168.25.213</v>
          </cell>
        </row>
        <row r="2623">
          <cell r="F2623">
            <v>39478</v>
          </cell>
          <cell r="M2623">
            <v>2</v>
          </cell>
          <cell r="O2623" t="str">
            <v>IP_192.168.25.207</v>
          </cell>
        </row>
        <row r="2624">
          <cell r="F2624">
            <v>39478</v>
          </cell>
          <cell r="M2624">
            <v>3</v>
          </cell>
          <cell r="O2624" t="str">
            <v>IP_192.168.25.213</v>
          </cell>
        </row>
        <row r="2625">
          <cell r="F2625">
            <v>39478</v>
          </cell>
          <cell r="M2625">
            <v>1</v>
          </cell>
          <cell r="O2625" t="str">
            <v>IP_192.168.25.213</v>
          </cell>
        </row>
        <row r="2626">
          <cell r="F2626">
            <v>39478</v>
          </cell>
          <cell r="M2626">
            <v>1</v>
          </cell>
          <cell r="O2626" t="str">
            <v>IP_192.168.25.213</v>
          </cell>
        </row>
        <row r="2627">
          <cell r="F2627">
            <v>39478</v>
          </cell>
          <cell r="M2627">
            <v>1</v>
          </cell>
          <cell r="O2627" t="str">
            <v>IP_192.168.25.213</v>
          </cell>
        </row>
        <row r="2628">
          <cell r="F2628">
            <v>39478</v>
          </cell>
          <cell r="M2628">
            <v>1</v>
          </cell>
          <cell r="O2628" t="str">
            <v>IP_192.168.25.213</v>
          </cell>
        </row>
        <row r="2629">
          <cell r="F2629">
            <v>39478</v>
          </cell>
          <cell r="M2629">
            <v>1</v>
          </cell>
          <cell r="O2629" t="str">
            <v>IP_192.168.25.213</v>
          </cell>
        </row>
        <row r="2630">
          <cell r="F2630">
            <v>39478</v>
          </cell>
          <cell r="M2630">
            <v>4</v>
          </cell>
          <cell r="O2630" t="str">
            <v>IP_192.168.25.207</v>
          </cell>
        </row>
        <row r="2631">
          <cell r="F2631">
            <v>39478</v>
          </cell>
          <cell r="M2631">
            <v>1</v>
          </cell>
          <cell r="O2631" t="str">
            <v>IP_192.168.25.213</v>
          </cell>
        </row>
        <row r="2632">
          <cell r="F2632">
            <v>39478</v>
          </cell>
          <cell r="M2632">
            <v>1</v>
          </cell>
          <cell r="O2632" t="str">
            <v>IP_192.168.25.213</v>
          </cell>
        </row>
        <row r="2633">
          <cell r="F2633">
            <v>39478</v>
          </cell>
          <cell r="M2633">
            <v>1</v>
          </cell>
          <cell r="O2633" t="str">
            <v>IP_192.168.25.213</v>
          </cell>
        </row>
        <row r="2634">
          <cell r="F2634">
            <v>39478</v>
          </cell>
          <cell r="M2634">
            <v>1</v>
          </cell>
          <cell r="O2634" t="str">
            <v>IP_192.168.25.213</v>
          </cell>
        </row>
        <row r="2635">
          <cell r="F2635">
            <v>39478</v>
          </cell>
          <cell r="M2635">
            <v>1</v>
          </cell>
          <cell r="O2635" t="str">
            <v>IP_192.168.25.213</v>
          </cell>
        </row>
        <row r="2636">
          <cell r="F2636">
            <v>39478</v>
          </cell>
          <cell r="M2636">
            <v>1</v>
          </cell>
          <cell r="O2636" t="str">
            <v>IP_192.168.25.207</v>
          </cell>
        </row>
        <row r="2637">
          <cell r="F2637">
            <v>39478</v>
          </cell>
          <cell r="M2637">
            <v>1</v>
          </cell>
          <cell r="O2637" t="str">
            <v>IP_192.168.25.213</v>
          </cell>
        </row>
        <row r="2638">
          <cell r="F2638">
            <v>39478</v>
          </cell>
          <cell r="M2638">
            <v>1</v>
          </cell>
          <cell r="O2638" t="str">
            <v>IP_192.168.25.213</v>
          </cell>
        </row>
        <row r="2639">
          <cell r="F2639">
            <v>39478</v>
          </cell>
          <cell r="M2639">
            <v>1</v>
          </cell>
          <cell r="O2639" t="str">
            <v>IP_192.168.25.213</v>
          </cell>
        </row>
        <row r="2640">
          <cell r="F2640">
            <v>39478</v>
          </cell>
          <cell r="M2640">
            <v>1</v>
          </cell>
          <cell r="O2640" t="str">
            <v>IP_192.168.25.213</v>
          </cell>
        </row>
        <row r="2641">
          <cell r="F2641">
            <v>39478</v>
          </cell>
          <cell r="M2641">
            <v>1</v>
          </cell>
          <cell r="O2641" t="str">
            <v>IP_192.168.25.213</v>
          </cell>
        </row>
        <row r="2642">
          <cell r="F2642">
            <v>39478</v>
          </cell>
          <cell r="M2642">
            <v>1</v>
          </cell>
          <cell r="O2642" t="str">
            <v>IP_192.168.25.213</v>
          </cell>
        </row>
        <row r="2643">
          <cell r="F2643">
            <v>39478</v>
          </cell>
          <cell r="M2643">
            <v>1</v>
          </cell>
          <cell r="O2643" t="str">
            <v>IP_192.168.25.213</v>
          </cell>
        </row>
        <row r="2644">
          <cell r="F2644">
            <v>39478</v>
          </cell>
          <cell r="M2644">
            <v>1</v>
          </cell>
          <cell r="O2644" t="str">
            <v>IP_192.168.25.207</v>
          </cell>
        </row>
        <row r="2645">
          <cell r="F2645">
            <v>39478</v>
          </cell>
          <cell r="M2645">
            <v>2</v>
          </cell>
          <cell r="O2645" t="str">
            <v>IP_192.168.25.208</v>
          </cell>
        </row>
        <row r="2646">
          <cell r="F2646">
            <v>39478</v>
          </cell>
          <cell r="M2646">
            <v>5</v>
          </cell>
          <cell r="O2646" t="str">
            <v>IP_192.168.25.207</v>
          </cell>
        </row>
        <row r="2647">
          <cell r="F2647">
            <v>39478</v>
          </cell>
          <cell r="M2647">
            <v>2</v>
          </cell>
          <cell r="O2647" t="str">
            <v>IP_192.168.25.207</v>
          </cell>
        </row>
        <row r="2648">
          <cell r="F2648">
            <v>39478</v>
          </cell>
          <cell r="M2648">
            <v>2</v>
          </cell>
          <cell r="O2648" t="str">
            <v>IP_192.168.25.207</v>
          </cell>
        </row>
        <row r="2649">
          <cell r="F2649">
            <v>39478</v>
          </cell>
          <cell r="M2649">
            <v>12</v>
          </cell>
          <cell r="O2649" t="str">
            <v>IP_192.168.25.207</v>
          </cell>
        </row>
        <row r="2650">
          <cell r="F2650">
            <v>39507</v>
          </cell>
          <cell r="M2650">
            <v>2</v>
          </cell>
          <cell r="O2650" t="str">
            <v>IP_192.168.25.207</v>
          </cell>
        </row>
        <row r="2651">
          <cell r="F2651">
            <v>39507</v>
          </cell>
          <cell r="M2651">
            <v>1</v>
          </cell>
          <cell r="O2651" t="str">
            <v>IP_192.168.25.213</v>
          </cell>
        </row>
        <row r="2652">
          <cell r="F2652">
            <v>39507</v>
          </cell>
          <cell r="M2652">
            <v>1</v>
          </cell>
          <cell r="O2652" t="str">
            <v>IP_192.168.25.213</v>
          </cell>
        </row>
        <row r="2653">
          <cell r="F2653">
            <v>39507</v>
          </cell>
          <cell r="M2653">
            <v>1</v>
          </cell>
          <cell r="O2653" t="str">
            <v>IP_192.168.25.213</v>
          </cell>
        </row>
        <row r="2654">
          <cell r="F2654">
            <v>39507</v>
          </cell>
          <cell r="M2654">
            <v>1</v>
          </cell>
          <cell r="O2654" t="str">
            <v>IP_192.168.25.213</v>
          </cell>
        </row>
        <row r="2655">
          <cell r="F2655">
            <v>39507</v>
          </cell>
          <cell r="M2655">
            <v>1</v>
          </cell>
          <cell r="O2655" t="str">
            <v>IP_192.168.25.213</v>
          </cell>
        </row>
        <row r="2656">
          <cell r="F2656">
            <v>39507</v>
          </cell>
          <cell r="M2656">
            <v>1</v>
          </cell>
          <cell r="O2656" t="str">
            <v>IP_192.168.25.213</v>
          </cell>
        </row>
        <row r="2657">
          <cell r="F2657">
            <v>39507</v>
          </cell>
          <cell r="M2657">
            <v>1</v>
          </cell>
          <cell r="O2657" t="str">
            <v>IP_192.168.25.213</v>
          </cell>
        </row>
        <row r="2658">
          <cell r="F2658">
            <v>39507</v>
          </cell>
          <cell r="M2658">
            <v>1</v>
          </cell>
          <cell r="O2658" t="str">
            <v>IP_192.168.25.213</v>
          </cell>
        </row>
        <row r="2659">
          <cell r="F2659">
            <v>39507</v>
          </cell>
          <cell r="M2659">
            <v>1</v>
          </cell>
          <cell r="O2659" t="str">
            <v>IP_192.168.25.213</v>
          </cell>
        </row>
        <row r="2660">
          <cell r="F2660">
            <v>39507</v>
          </cell>
          <cell r="M2660">
            <v>1</v>
          </cell>
          <cell r="O2660" t="str">
            <v>IP_192.168.25.213</v>
          </cell>
        </row>
        <row r="2661">
          <cell r="F2661">
            <v>39507</v>
          </cell>
          <cell r="M2661">
            <v>1</v>
          </cell>
          <cell r="O2661" t="str">
            <v>IP_192.168.25.213</v>
          </cell>
        </row>
        <row r="2662">
          <cell r="F2662">
            <v>39507</v>
          </cell>
          <cell r="M2662">
            <v>1</v>
          </cell>
          <cell r="O2662" t="str">
            <v>IP_192.168.25.213</v>
          </cell>
        </row>
        <row r="2663">
          <cell r="F2663">
            <v>39507</v>
          </cell>
          <cell r="M2663">
            <v>1</v>
          </cell>
          <cell r="O2663" t="str">
            <v>IP_192.168.25.213</v>
          </cell>
        </row>
        <row r="2664">
          <cell r="F2664">
            <v>39507</v>
          </cell>
          <cell r="M2664">
            <v>1</v>
          </cell>
          <cell r="O2664" t="str">
            <v>IP_192.168.25.213</v>
          </cell>
        </row>
        <row r="2665">
          <cell r="F2665">
            <v>39507</v>
          </cell>
          <cell r="M2665">
            <v>10</v>
          </cell>
          <cell r="O2665" t="str">
            <v>IP_192.168.25.213</v>
          </cell>
        </row>
        <row r="2666">
          <cell r="F2666">
            <v>39507</v>
          </cell>
          <cell r="M2666">
            <v>8</v>
          </cell>
          <cell r="O2666" t="str">
            <v>IP_192.168.25.207</v>
          </cell>
        </row>
        <row r="2667">
          <cell r="F2667">
            <v>39507</v>
          </cell>
          <cell r="M2667">
            <v>3</v>
          </cell>
          <cell r="O2667" t="str">
            <v>IP_192.168.25.207</v>
          </cell>
        </row>
        <row r="2668">
          <cell r="F2668">
            <v>39507</v>
          </cell>
          <cell r="M2668">
            <v>1</v>
          </cell>
          <cell r="O2668" t="str">
            <v>IP_192.168.25.213</v>
          </cell>
        </row>
        <row r="2669">
          <cell r="F2669">
            <v>39507</v>
          </cell>
          <cell r="M2669">
            <v>8</v>
          </cell>
          <cell r="O2669" t="str">
            <v>IP_192.168.25.207</v>
          </cell>
        </row>
        <row r="2670">
          <cell r="F2670">
            <v>39507</v>
          </cell>
          <cell r="M2670">
            <v>3</v>
          </cell>
          <cell r="O2670" t="str">
            <v>IP_192.168.25.207</v>
          </cell>
        </row>
        <row r="2671">
          <cell r="F2671">
            <v>39507</v>
          </cell>
          <cell r="M2671">
            <v>1</v>
          </cell>
          <cell r="O2671" t="str">
            <v>IP_192.168.25.207</v>
          </cell>
        </row>
        <row r="2672">
          <cell r="F2672">
            <v>39507</v>
          </cell>
          <cell r="M2672">
            <v>6</v>
          </cell>
          <cell r="O2672" t="str">
            <v>IP_192.168.25.207</v>
          </cell>
        </row>
        <row r="2673">
          <cell r="F2673">
            <v>39507</v>
          </cell>
          <cell r="M2673">
            <v>1</v>
          </cell>
          <cell r="O2673" t="str">
            <v>IP_192.168.25.207</v>
          </cell>
        </row>
        <row r="2674">
          <cell r="F2674">
            <v>39507</v>
          </cell>
          <cell r="M2674">
            <v>2</v>
          </cell>
          <cell r="O2674" t="str">
            <v>IP_192.168.25.213</v>
          </cell>
        </row>
        <row r="2675">
          <cell r="F2675">
            <v>39507</v>
          </cell>
          <cell r="M2675">
            <v>2</v>
          </cell>
          <cell r="O2675" t="str">
            <v>IP_192.168.25.213</v>
          </cell>
        </row>
        <row r="2676">
          <cell r="F2676">
            <v>39507</v>
          </cell>
          <cell r="M2676">
            <v>2</v>
          </cell>
          <cell r="O2676" t="str">
            <v>IP_192.168.25.213</v>
          </cell>
        </row>
        <row r="2677">
          <cell r="F2677">
            <v>39507</v>
          </cell>
          <cell r="M2677">
            <v>5</v>
          </cell>
          <cell r="O2677" t="str">
            <v>IP_192.168.25.213</v>
          </cell>
        </row>
        <row r="2678">
          <cell r="F2678">
            <v>39507</v>
          </cell>
          <cell r="M2678">
            <v>3</v>
          </cell>
          <cell r="O2678" t="str">
            <v>IP_192.168.25.213</v>
          </cell>
        </row>
        <row r="2679">
          <cell r="F2679">
            <v>39507</v>
          </cell>
          <cell r="M2679">
            <v>2</v>
          </cell>
          <cell r="O2679" t="str">
            <v>IP_192.168.25.213</v>
          </cell>
        </row>
        <row r="2680">
          <cell r="F2680">
            <v>39507</v>
          </cell>
          <cell r="M2680">
            <v>2</v>
          </cell>
          <cell r="O2680" t="str">
            <v>IP_192.168.25.213</v>
          </cell>
        </row>
        <row r="2681">
          <cell r="F2681">
            <v>39507</v>
          </cell>
          <cell r="M2681">
            <v>2</v>
          </cell>
          <cell r="O2681" t="str">
            <v>IP_192.168.25.213</v>
          </cell>
        </row>
        <row r="2682">
          <cell r="F2682">
            <v>39507</v>
          </cell>
          <cell r="M2682">
            <v>2</v>
          </cell>
          <cell r="O2682" t="str">
            <v>IP_192.168.25.213</v>
          </cell>
        </row>
        <row r="2683">
          <cell r="F2683">
            <v>39507</v>
          </cell>
          <cell r="M2683">
            <v>1</v>
          </cell>
          <cell r="O2683" t="str">
            <v>IP_192.168.25.213</v>
          </cell>
        </row>
        <row r="2684">
          <cell r="F2684">
            <v>39507</v>
          </cell>
          <cell r="M2684">
            <v>1</v>
          </cell>
          <cell r="O2684" t="str">
            <v>IP_192.168.25.213</v>
          </cell>
        </row>
        <row r="2685">
          <cell r="F2685">
            <v>39507</v>
          </cell>
          <cell r="M2685">
            <v>1</v>
          </cell>
          <cell r="O2685" t="str">
            <v>IP_192.168.25.213</v>
          </cell>
        </row>
        <row r="2686">
          <cell r="F2686">
            <v>39507</v>
          </cell>
          <cell r="M2686">
            <v>1</v>
          </cell>
          <cell r="O2686" t="str">
            <v>IP_192.168.25.213</v>
          </cell>
        </row>
        <row r="2687">
          <cell r="F2687">
            <v>39507</v>
          </cell>
          <cell r="M2687">
            <v>4</v>
          </cell>
          <cell r="O2687" t="str">
            <v>IP_192.168.25.213</v>
          </cell>
        </row>
        <row r="2688">
          <cell r="F2688">
            <v>39507</v>
          </cell>
          <cell r="M2688">
            <v>3</v>
          </cell>
          <cell r="O2688" t="str">
            <v>IP_192.168.25.207</v>
          </cell>
        </row>
        <row r="2689">
          <cell r="F2689">
            <v>39507</v>
          </cell>
          <cell r="M2689">
            <v>3</v>
          </cell>
          <cell r="O2689" t="str">
            <v>IP_192.168.25.207</v>
          </cell>
        </row>
        <row r="2690">
          <cell r="F2690">
            <v>39507</v>
          </cell>
          <cell r="M2690">
            <v>1</v>
          </cell>
          <cell r="O2690" t="str">
            <v>IP_192.168.25.207</v>
          </cell>
        </row>
        <row r="2691">
          <cell r="F2691">
            <v>39507</v>
          </cell>
          <cell r="M2691">
            <v>1</v>
          </cell>
          <cell r="O2691" t="str">
            <v>IP_192.168.25.207</v>
          </cell>
        </row>
        <row r="2692">
          <cell r="F2692">
            <v>39507</v>
          </cell>
          <cell r="M2692">
            <v>3</v>
          </cell>
          <cell r="O2692" t="str">
            <v>IP_192.168.25.207</v>
          </cell>
        </row>
        <row r="2693">
          <cell r="F2693">
            <v>39507</v>
          </cell>
          <cell r="M2693">
            <v>1</v>
          </cell>
          <cell r="O2693" t="str">
            <v>IP_192.168.25.213</v>
          </cell>
        </row>
        <row r="2694">
          <cell r="F2694">
            <v>39507</v>
          </cell>
          <cell r="M2694">
            <v>2</v>
          </cell>
          <cell r="O2694" t="str">
            <v>IP_192.168.25.207</v>
          </cell>
        </row>
        <row r="2695">
          <cell r="F2695">
            <v>39507</v>
          </cell>
          <cell r="M2695">
            <v>1</v>
          </cell>
          <cell r="O2695" t="str">
            <v>IP_192.168.25.213</v>
          </cell>
        </row>
        <row r="2696">
          <cell r="F2696">
            <v>39507</v>
          </cell>
          <cell r="M2696">
            <v>1</v>
          </cell>
          <cell r="O2696" t="str">
            <v>IP_192.168.25.213</v>
          </cell>
        </row>
        <row r="2697">
          <cell r="F2697">
            <v>39507</v>
          </cell>
          <cell r="M2697">
            <v>1</v>
          </cell>
          <cell r="O2697" t="str">
            <v>IP_192.168.25.213</v>
          </cell>
        </row>
        <row r="2698">
          <cell r="F2698">
            <v>39507</v>
          </cell>
          <cell r="M2698">
            <v>1</v>
          </cell>
          <cell r="O2698" t="str">
            <v>IP_192.168.25.213</v>
          </cell>
        </row>
        <row r="2699">
          <cell r="F2699">
            <v>39507</v>
          </cell>
          <cell r="M2699">
            <v>10</v>
          </cell>
          <cell r="O2699" t="str">
            <v>IP_192.168.25.213</v>
          </cell>
        </row>
        <row r="2700">
          <cell r="F2700">
            <v>39507</v>
          </cell>
          <cell r="M2700">
            <v>4</v>
          </cell>
          <cell r="O2700" t="str">
            <v>IP_192.168.25.207</v>
          </cell>
        </row>
        <row r="2701">
          <cell r="F2701">
            <v>39507</v>
          </cell>
          <cell r="M2701">
            <v>1</v>
          </cell>
          <cell r="O2701" t="str">
            <v>IP_192.168.25.213</v>
          </cell>
        </row>
        <row r="2702">
          <cell r="F2702">
            <v>39507</v>
          </cell>
          <cell r="M2702">
            <v>1</v>
          </cell>
          <cell r="O2702" t="str">
            <v>IP_192.168.25.213</v>
          </cell>
        </row>
        <row r="2703">
          <cell r="F2703">
            <v>39507</v>
          </cell>
          <cell r="M2703">
            <v>2</v>
          </cell>
          <cell r="O2703" t="str">
            <v>IP_192.168.25.207</v>
          </cell>
        </row>
        <row r="2704">
          <cell r="F2704">
            <v>39507</v>
          </cell>
          <cell r="M2704">
            <v>2</v>
          </cell>
          <cell r="O2704" t="str">
            <v>IP_192.168.25.207</v>
          </cell>
        </row>
        <row r="2705">
          <cell r="F2705">
            <v>39507</v>
          </cell>
          <cell r="M2705">
            <v>1</v>
          </cell>
          <cell r="O2705" t="str">
            <v>IP_192.168.25.213</v>
          </cell>
        </row>
        <row r="2706">
          <cell r="F2706">
            <v>39507</v>
          </cell>
          <cell r="M2706">
            <v>1</v>
          </cell>
          <cell r="O2706" t="str">
            <v>IP_192.168.25.213</v>
          </cell>
        </row>
        <row r="2707">
          <cell r="F2707">
            <v>39507</v>
          </cell>
          <cell r="M2707">
            <v>1</v>
          </cell>
          <cell r="O2707" t="str">
            <v>IP_192.168.25.213</v>
          </cell>
        </row>
        <row r="2708">
          <cell r="F2708">
            <v>39507</v>
          </cell>
          <cell r="M2708">
            <v>1</v>
          </cell>
          <cell r="O2708" t="str">
            <v>IP_192.168.25.207</v>
          </cell>
        </row>
        <row r="2709">
          <cell r="F2709">
            <v>39507</v>
          </cell>
          <cell r="M2709">
            <v>1</v>
          </cell>
          <cell r="O2709" t="str">
            <v>IP_192.168.25.213</v>
          </cell>
        </row>
        <row r="2710">
          <cell r="F2710">
            <v>39507</v>
          </cell>
          <cell r="M2710">
            <v>1</v>
          </cell>
          <cell r="O2710" t="str">
            <v>IP_192.168.25.213</v>
          </cell>
        </row>
        <row r="2711">
          <cell r="F2711">
            <v>39507</v>
          </cell>
          <cell r="M2711">
            <v>1</v>
          </cell>
          <cell r="O2711" t="str">
            <v>IP_192.168.25.213</v>
          </cell>
        </row>
        <row r="2712">
          <cell r="F2712">
            <v>39507</v>
          </cell>
          <cell r="M2712">
            <v>1</v>
          </cell>
          <cell r="O2712" t="str">
            <v>IP_192.168.25.213</v>
          </cell>
        </row>
        <row r="2713">
          <cell r="F2713">
            <v>39507</v>
          </cell>
          <cell r="M2713">
            <v>1</v>
          </cell>
          <cell r="O2713" t="str">
            <v>IP_192.168.25.213</v>
          </cell>
        </row>
        <row r="2714">
          <cell r="F2714">
            <v>39507</v>
          </cell>
          <cell r="M2714">
            <v>4</v>
          </cell>
          <cell r="O2714" t="str">
            <v>IP_192.168.25.213</v>
          </cell>
        </row>
        <row r="2715">
          <cell r="F2715">
            <v>39507</v>
          </cell>
          <cell r="M2715">
            <v>4</v>
          </cell>
          <cell r="O2715" t="str">
            <v>IP_192.168.25.207</v>
          </cell>
        </row>
        <row r="2716">
          <cell r="F2716">
            <v>39507</v>
          </cell>
          <cell r="M2716">
            <v>1</v>
          </cell>
          <cell r="O2716" t="str">
            <v>IP_192.168.25.213</v>
          </cell>
        </row>
        <row r="2717">
          <cell r="F2717">
            <v>39507</v>
          </cell>
          <cell r="M2717">
            <v>2</v>
          </cell>
          <cell r="O2717" t="str">
            <v>IP_192.168.25.213</v>
          </cell>
        </row>
        <row r="2718">
          <cell r="F2718">
            <v>39507</v>
          </cell>
          <cell r="M2718">
            <v>1</v>
          </cell>
          <cell r="O2718" t="str">
            <v>IP_192.168.25.207</v>
          </cell>
        </row>
        <row r="2719">
          <cell r="F2719">
            <v>39507</v>
          </cell>
          <cell r="M2719">
            <v>2</v>
          </cell>
          <cell r="O2719" t="str">
            <v>IP_192.168.25.207</v>
          </cell>
        </row>
        <row r="2720">
          <cell r="F2720">
            <v>39507</v>
          </cell>
          <cell r="M2720">
            <v>1</v>
          </cell>
          <cell r="O2720" t="str">
            <v>IP_192.168.25.213</v>
          </cell>
        </row>
        <row r="2721">
          <cell r="F2721">
            <v>39507</v>
          </cell>
          <cell r="M2721">
            <v>1</v>
          </cell>
          <cell r="O2721" t="str">
            <v>IP_192.168.25.207</v>
          </cell>
        </row>
        <row r="2722">
          <cell r="F2722">
            <v>39507</v>
          </cell>
          <cell r="M2722">
            <v>5</v>
          </cell>
          <cell r="O2722" t="str">
            <v>IP_192.168.25.213</v>
          </cell>
        </row>
        <row r="2723">
          <cell r="F2723">
            <v>39507</v>
          </cell>
          <cell r="M2723">
            <v>1</v>
          </cell>
          <cell r="O2723" t="str">
            <v>IP_192.168.25.213</v>
          </cell>
        </row>
        <row r="2724">
          <cell r="F2724">
            <v>39507</v>
          </cell>
          <cell r="M2724">
            <v>4</v>
          </cell>
          <cell r="O2724" t="str">
            <v>IP_192.168.25.207</v>
          </cell>
        </row>
        <row r="2725">
          <cell r="F2725">
            <v>39507</v>
          </cell>
          <cell r="M2725">
            <v>2</v>
          </cell>
          <cell r="O2725" t="str">
            <v>IP_192.168.25.207</v>
          </cell>
        </row>
        <row r="2726">
          <cell r="F2726">
            <v>39507</v>
          </cell>
          <cell r="M2726">
            <v>2</v>
          </cell>
          <cell r="O2726" t="str">
            <v>IP_192.168.25.207</v>
          </cell>
        </row>
        <row r="2727">
          <cell r="F2727">
            <v>39507</v>
          </cell>
          <cell r="M2727">
            <v>3</v>
          </cell>
          <cell r="O2727" t="str">
            <v>IP_192.168.25.207</v>
          </cell>
        </row>
        <row r="2728">
          <cell r="F2728">
            <v>39507</v>
          </cell>
          <cell r="M2728">
            <v>1</v>
          </cell>
          <cell r="O2728" t="str">
            <v>IP_192.168.25.207</v>
          </cell>
        </row>
        <row r="2729">
          <cell r="F2729">
            <v>39507</v>
          </cell>
          <cell r="M2729">
            <v>2</v>
          </cell>
          <cell r="O2729" t="str">
            <v>IP_192.168.25.213</v>
          </cell>
        </row>
        <row r="2730">
          <cell r="F2730">
            <v>39507</v>
          </cell>
          <cell r="M2730">
            <v>1</v>
          </cell>
          <cell r="O2730" t="str">
            <v>IP_192.168.25.207</v>
          </cell>
        </row>
        <row r="2731">
          <cell r="F2731">
            <v>39507</v>
          </cell>
          <cell r="M2731">
            <v>1</v>
          </cell>
          <cell r="O2731" t="str">
            <v>IP_192.168.25.207</v>
          </cell>
        </row>
        <row r="2732">
          <cell r="F2732">
            <v>39507</v>
          </cell>
          <cell r="M2732">
            <v>1</v>
          </cell>
          <cell r="O2732" t="str">
            <v>IP_192.168.25.207</v>
          </cell>
        </row>
        <row r="2733">
          <cell r="F2733">
            <v>39538</v>
          </cell>
          <cell r="M2733">
            <v>1</v>
          </cell>
          <cell r="O2733" t="str">
            <v>IP_192.168.25.213</v>
          </cell>
        </row>
        <row r="2734">
          <cell r="F2734">
            <v>39538</v>
          </cell>
          <cell r="M2734">
            <v>1</v>
          </cell>
          <cell r="O2734" t="str">
            <v>IP_192.168.25.207</v>
          </cell>
        </row>
        <row r="2735">
          <cell r="F2735">
            <v>39538</v>
          </cell>
          <cell r="M2735">
            <v>1</v>
          </cell>
          <cell r="O2735" t="str">
            <v>IP_192.168.25.213</v>
          </cell>
        </row>
        <row r="2736">
          <cell r="F2736">
            <v>39538</v>
          </cell>
          <cell r="M2736">
            <v>1</v>
          </cell>
          <cell r="O2736" t="str">
            <v>IP_192.168.25.213</v>
          </cell>
        </row>
        <row r="2737">
          <cell r="F2737">
            <v>39538</v>
          </cell>
          <cell r="M2737">
            <v>1</v>
          </cell>
          <cell r="O2737" t="str">
            <v>IP_192.168.25.213</v>
          </cell>
        </row>
        <row r="2738">
          <cell r="F2738">
            <v>39538</v>
          </cell>
          <cell r="M2738">
            <v>10</v>
          </cell>
          <cell r="O2738" t="str">
            <v>IP_192.168.25.213</v>
          </cell>
        </row>
        <row r="2739">
          <cell r="F2739">
            <v>39538</v>
          </cell>
          <cell r="M2739">
            <v>33</v>
          </cell>
          <cell r="O2739" t="str">
            <v>IP_192.168.25.207</v>
          </cell>
        </row>
        <row r="2740">
          <cell r="F2740">
            <v>39538</v>
          </cell>
          <cell r="M2740">
            <v>4</v>
          </cell>
          <cell r="O2740" t="str">
            <v>IP_192.168.25.208</v>
          </cell>
        </row>
        <row r="2741">
          <cell r="F2741">
            <v>39538</v>
          </cell>
          <cell r="M2741">
            <v>3</v>
          </cell>
          <cell r="O2741" t="str">
            <v>IP_192.168.25.208</v>
          </cell>
        </row>
        <row r="2742">
          <cell r="F2742">
            <v>39538</v>
          </cell>
          <cell r="M2742">
            <v>1</v>
          </cell>
          <cell r="O2742" t="str">
            <v>IP_192.168.25.213</v>
          </cell>
        </row>
        <row r="2743">
          <cell r="F2743">
            <v>39538</v>
          </cell>
          <cell r="M2743">
            <v>2</v>
          </cell>
          <cell r="O2743" t="str">
            <v>IP_192.168.25.207</v>
          </cell>
        </row>
        <row r="2744">
          <cell r="F2744">
            <v>39538</v>
          </cell>
          <cell r="M2744">
            <v>1</v>
          </cell>
          <cell r="O2744" t="str">
            <v>IP_192.168.25.213</v>
          </cell>
        </row>
        <row r="2745">
          <cell r="F2745">
            <v>39538</v>
          </cell>
          <cell r="M2745">
            <v>2</v>
          </cell>
          <cell r="O2745" t="str">
            <v>IP_192.168.25.207</v>
          </cell>
        </row>
        <row r="2746">
          <cell r="F2746">
            <v>39538</v>
          </cell>
          <cell r="M2746">
            <v>1</v>
          </cell>
          <cell r="O2746" t="str">
            <v>IP_192.168.25.207</v>
          </cell>
        </row>
        <row r="2747">
          <cell r="F2747">
            <v>39538</v>
          </cell>
          <cell r="M2747">
            <v>1</v>
          </cell>
          <cell r="O2747" t="str">
            <v>IP_192.168.25.207</v>
          </cell>
        </row>
        <row r="2748">
          <cell r="F2748">
            <v>39538</v>
          </cell>
          <cell r="M2748">
            <v>2</v>
          </cell>
          <cell r="O2748" t="str">
            <v>IP_192.168.25.207</v>
          </cell>
        </row>
        <row r="2749">
          <cell r="F2749">
            <v>39538</v>
          </cell>
          <cell r="M2749">
            <v>3</v>
          </cell>
          <cell r="O2749" t="str">
            <v>IP_192.168.25.207</v>
          </cell>
        </row>
        <row r="2750">
          <cell r="F2750">
            <v>39538</v>
          </cell>
          <cell r="M2750">
            <v>4</v>
          </cell>
          <cell r="O2750" t="str">
            <v>IP_192.168.25.213</v>
          </cell>
        </row>
        <row r="2751">
          <cell r="F2751">
            <v>39538</v>
          </cell>
          <cell r="M2751">
            <v>1</v>
          </cell>
          <cell r="O2751" t="str">
            <v>IP_192.168.25.213</v>
          </cell>
        </row>
        <row r="2752">
          <cell r="F2752">
            <v>39538</v>
          </cell>
          <cell r="M2752">
            <v>1</v>
          </cell>
          <cell r="O2752" t="str">
            <v>IP_192.168.25.213</v>
          </cell>
        </row>
        <row r="2753">
          <cell r="F2753">
            <v>39538</v>
          </cell>
          <cell r="M2753">
            <v>1</v>
          </cell>
          <cell r="O2753" t="str">
            <v>IP_192.168.25.213</v>
          </cell>
        </row>
        <row r="2754">
          <cell r="F2754">
            <v>39538</v>
          </cell>
          <cell r="M2754">
            <v>1</v>
          </cell>
          <cell r="O2754" t="str">
            <v>IP_192.168.25.213</v>
          </cell>
        </row>
        <row r="2755">
          <cell r="F2755">
            <v>39538</v>
          </cell>
          <cell r="M2755">
            <v>1</v>
          </cell>
          <cell r="O2755" t="str">
            <v>IP_192.168.25.213</v>
          </cell>
        </row>
        <row r="2756">
          <cell r="F2756">
            <v>39538</v>
          </cell>
          <cell r="M2756">
            <v>1</v>
          </cell>
          <cell r="O2756" t="str">
            <v>IP_192.168.25.213</v>
          </cell>
        </row>
        <row r="2757">
          <cell r="F2757">
            <v>39538</v>
          </cell>
          <cell r="M2757">
            <v>2</v>
          </cell>
          <cell r="O2757" t="str">
            <v>IP_192.168.25.207</v>
          </cell>
        </row>
        <row r="2758">
          <cell r="F2758">
            <v>39538</v>
          </cell>
          <cell r="M2758">
            <v>3</v>
          </cell>
          <cell r="O2758" t="str">
            <v>IP_192.168.25.213</v>
          </cell>
        </row>
        <row r="2759">
          <cell r="F2759">
            <v>39538</v>
          </cell>
          <cell r="M2759">
            <v>1</v>
          </cell>
          <cell r="O2759" t="str">
            <v>IP_192.168.25.207</v>
          </cell>
        </row>
        <row r="2760">
          <cell r="F2760">
            <v>39538</v>
          </cell>
          <cell r="M2760">
            <v>3</v>
          </cell>
          <cell r="O2760" t="str">
            <v>IP_192.168.25.213</v>
          </cell>
        </row>
        <row r="2761">
          <cell r="F2761">
            <v>39538</v>
          </cell>
          <cell r="M2761">
            <v>3</v>
          </cell>
          <cell r="O2761" t="str">
            <v>IP_192.168.25.213</v>
          </cell>
        </row>
        <row r="2762">
          <cell r="F2762">
            <v>39538</v>
          </cell>
          <cell r="M2762">
            <v>3</v>
          </cell>
          <cell r="O2762" t="str">
            <v>IP_192.168.25.213</v>
          </cell>
        </row>
        <row r="2763">
          <cell r="F2763">
            <v>39538</v>
          </cell>
          <cell r="M2763">
            <v>3</v>
          </cell>
          <cell r="O2763" t="str">
            <v>IP_192.168.25.213</v>
          </cell>
        </row>
        <row r="2764">
          <cell r="F2764">
            <v>39538</v>
          </cell>
          <cell r="M2764">
            <v>1</v>
          </cell>
          <cell r="O2764" t="str">
            <v>IP_192.168.25.207</v>
          </cell>
        </row>
        <row r="2765">
          <cell r="F2765">
            <v>39538</v>
          </cell>
          <cell r="M2765">
            <v>3</v>
          </cell>
          <cell r="O2765" t="str">
            <v>IP_192.168.25.207</v>
          </cell>
        </row>
        <row r="2766">
          <cell r="F2766">
            <v>39538</v>
          </cell>
          <cell r="M2766">
            <v>3</v>
          </cell>
          <cell r="O2766" t="str">
            <v>IP_192.168.25.213</v>
          </cell>
        </row>
        <row r="2767">
          <cell r="F2767">
            <v>39538</v>
          </cell>
          <cell r="M2767">
            <v>2</v>
          </cell>
          <cell r="O2767" t="str">
            <v>IP_192.168.25.207</v>
          </cell>
        </row>
        <row r="2768">
          <cell r="F2768">
            <v>39538</v>
          </cell>
          <cell r="M2768">
            <v>1</v>
          </cell>
          <cell r="O2768" t="str">
            <v>IP_192.168.25.207</v>
          </cell>
        </row>
        <row r="2769">
          <cell r="F2769">
            <v>39538</v>
          </cell>
          <cell r="M2769">
            <v>1</v>
          </cell>
          <cell r="O2769" t="str">
            <v>IP_192.168.25.207</v>
          </cell>
        </row>
        <row r="2770">
          <cell r="F2770">
            <v>39538</v>
          </cell>
          <cell r="M2770">
            <v>1</v>
          </cell>
          <cell r="O2770" t="str">
            <v>IP_192.168.25.207</v>
          </cell>
        </row>
        <row r="2771">
          <cell r="F2771">
            <v>39538</v>
          </cell>
          <cell r="M2771">
            <v>1</v>
          </cell>
          <cell r="O2771" t="str">
            <v>IP_192.168.25.207</v>
          </cell>
        </row>
        <row r="2772">
          <cell r="F2772">
            <v>39538</v>
          </cell>
          <cell r="M2772">
            <v>1</v>
          </cell>
          <cell r="O2772" t="str">
            <v>IP_192.168.25.213</v>
          </cell>
        </row>
        <row r="2773">
          <cell r="F2773">
            <v>39538</v>
          </cell>
          <cell r="M2773">
            <v>1</v>
          </cell>
          <cell r="O2773" t="str">
            <v>IP_192.168.25.213</v>
          </cell>
        </row>
        <row r="2774">
          <cell r="F2774">
            <v>39538</v>
          </cell>
          <cell r="M2774">
            <v>1</v>
          </cell>
          <cell r="O2774" t="str">
            <v>IP_192.168.25.213</v>
          </cell>
        </row>
        <row r="2775">
          <cell r="F2775">
            <v>39538</v>
          </cell>
          <cell r="M2775">
            <v>1</v>
          </cell>
          <cell r="O2775" t="str">
            <v>IP_192.168.25.213</v>
          </cell>
        </row>
        <row r="2776">
          <cell r="F2776">
            <v>39538</v>
          </cell>
          <cell r="M2776">
            <v>1</v>
          </cell>
          <cell r="O2776" t="str">
            <v>IP_192.168.25.213</v>
          </cell>
        </row>
        <row r="2777">
          <cell r="F2777">
            <v>39538</v>
          </cell>
          <cell r="M2777">
            <v>1</v>
          </cell>
          <cell r="O2777" t="str">
            <v>IP_192.168.25.213</v>
          </cell>
        </row>
        <row r="2778">
          <cell r="F2778">
            <v>39538</v>
          </cell>
          <cell r="M2778">
            <v>1</v>
          </cell>
          <cell r="O2778" t="str">
            <v>IP_192.168.25.213</v>
          </cell>
        </row>
        <row r="2779">
          <cell r="F2779">
            <v>39538</v>
          </cell>
          <cell r="M2779">
            <v>1</v>
          </cell>
          <cell r="O2779" t="str">
            <v>IP_192.168.25.213</v>
          </cell>
        </row>
        <row r="2780">
          <cell r="F2780">
            <v>39538</v>
          </cell>
          <cell r="M2780">
            <v>1</v>
          </cell>
          <cell r="O2780" t="str">
            <v>IP_192.168.25.213</v>
          </cell>
        </row>
        <row r="2781">
          <cell r="F2781">
            <v>39538</v>
          </cell>
          <cell r="M2781">
            <v>8</v>
          </cell>
          <cell r="O2781" t="str">
            <v>IP_192.168.25.213</v>
          </cell>
        </row>
        <row r="2782">
          <cell r="F2782">
            <v>39538</v>
          </cell>
          <cell r="M2782">
            <v>1</v>
          </cell>
          <cell r="O2782" t="str">
            <v>IP_192.168.25.213</v>
          </cell>
        </row>
        <row r="2783">
          <cell r="F2783">
            <v>39538</v>
          </cell>
          <cell r="M2783">
            <v>1</v>
          </cell>
          <cell r="O2783" t="str">
            <v>IP_192.168.25.213</v>
          </cell>
        </row>
        <row r="2784">
          <cell r="F2784">
            <v>39538</v>
          </cell>
          <cell r="M2784">
            <v>1</v>
          </cell>
          <cell r="O2784" t="str">
            <v>IP_192.168.25.213</v>
          </cell>
        </row>
        <row r="2785">
          <cell r="F2785">
            <v>39538</v>
          </cell>
          <cell r="M2785">
            <v>1</v>
          </cell>
          <cell r="O2785" t="str">
            <v>IP_192.168.25.207</v>
          </cell>
        </row>
        <row r="2786">
          <cell r="F2786">
            <v>39538</v>
          </cell>
          <cell r="M2786">
            <v>2</v>
          </cell>
          <cell r="O2786" t="str">
            <v>IP_192.168.25.207</v>
          </cell>
        </row>
        <row r="2787">
          <cell r="F2787">
            <v>39538</v>
          </cell>
          <cell r="M2787">
            <v>8</v>
          </cell>
          <cell r="O2787" t="str">
            <v>IP_192.168.25.213</v>
          </cell>
        </row>
        <row r="2788">
          <cell r="F2788">
            <v>39538</v>
          </cell>
          <cell r="M2788">
            <v>1</v>
          </cell>
          <cell r="O2788" t="str">
            <v>IP_192.168.25.213</v>
          </cell>
        </row>
        <row r="2789">
          <cell r="F2789">
            <v>39538</v>
          </cell>
          <cell r="M2789">
            <v>1</v>
          </cell>
          <cell r="O2789" t="str">
            <v>IP_192.168.25.207</v>
          </cell>
        </row>
        <row r="2790">
          <cell r="F2790">
            <v>39538</v>
          </cell>
          <cell r="M2790">
            <v>16</v>
          </cell>
          <cell r="O2790" t="str">
            <v>IP_192.168.25.207</v>
          </cell>
        </row>
        <row r="2791">
          <cell r="F2791">
            <v>39538</v>
          </cell>
          <cell r="M2791">
            <v>1</v>
          </cell>
          <cell r="O2791" t="str">
            <v>IP_192.168.25.207</v>
          </cell>
        </row>
        <row r="2792">
          <cell r="F2792">
            <v>39538</v>
          </cell>
          <cell r="M2792">
            <v>2</v>
          </cell>
          <cell r="O2792" t="str">
            <v>IP_192.168.25.207</v>
          </cell>
        </row>
        <row r="2793">
          <cell r="F2793">
            <v>39538</v>
          </cell>
          <cell r="M2793">
            <v>1</v>
          </cell>
          <cell r="O2793" t="str">
            <v>IP_192.168.25.207</v>
          </cell>
        </row>
        <row r="2794">
          <cell r="F2794">
            <v>39538</v>
          </cell>
          <cell r="M2794">
            <v>1</v>
          </cell>
          <cell r="O2794" t="str">
            <v>IP_192.168.25.213</v>
          </cell>
        </row>
        <row r="2795">
          <cell r="F2795">
            <v>39538</v>
          </cell>
          <cell r="M2795">
            <v>1</v>
          </cell>
          <cell r="O2795" t="str">
            <v>IP_192.168.25.213</v>
          </cell>
        </row>
        <row r="2796">
          <cell r="F2796">
            <v>39538</v>
          </cell>
          <cell r="M2796">
            <v>1</v>
          </cell>
          <cell r="O2796" t="str">
            <v>IP_192.168.25.213</v>
          </cell>
        </row>
        <row r="2797">
          <cell r="F2797">
            <v>39538</v>
          </cell>
          <cell r="M2797">
            <v>1</v>
          </cell>
          <cell r="O2797" t="str">
            <v>IP_192.168.25.213</v>
          </cell>
        </row>
        <row r="2798">
          <cell r="F2798">
            <v>39538</v>
          </cell>
          <cell r="M2798">
            <v>1</v>
          </cell>
          <cell r="O2798" t="str">
            <v>IP_192.168.25.213</v>
          </cell>
        </row>
        <row r="2799">
          <cell r="F2799">
            <v>39538</v>
          </cell>
          <cell r="M2799">
            <v>1</v>
          </cell>
          <cell r="O2799" t="str">
            <v>IP_192.168.25.213</v>
          </cell>
        </row>
        <row r="2800">
          <cell r="F2800">
            <v>39538</v>
          </cell>
          <cell r="M2800">
            <v>1</v>
          </cell>
          <cell r="O2800" t="str">
            <v>IP_192.168.25.213</v>
          </cell>
        </row>
        <row r="2801">
          <cell r="F2801">
            <v>39538</v>
          </cell>
          <cell r="M2801">
            <v>1</v>
          </cell>
          <cell r="O2801" t="str">
            <v>IP_192.168.25.213</v>
          </cell>
        </row>
        <row r="2802">
          <cell r="F2802">
            <v>39538</v>
          </cell>
          <cell r="M2802">
            <v>1</v>
          </cell>
          <cell r="O2802" t="str">
            <v>IP_192.168.25.213</v>
          </cell>
        </row>
        <row r="2803">
          <cell r="F2803">
            <v>39538</v>
          </cell>
          <cell r="M2803">
            <v>1</v>
          </cell>
          <cell r="O2803" t="str">
            <v>IP_192.168.25.213</v>
          </cell>
        </row>
        <row r="2804">
          <cell r="F2804">
            <v>39538</v>
          </cell>
          <cell r="M2804">
            <v>1</v>
          </cell>
          <cell r="O2804" t="str">
            <v>IP_192.168.25.213</v>
          </cell>
        </row>
        <row r="2805">
          <cell r="F2805">
            <v>39538</v>
          </cell>
          <cell r="M2805">
            <v>1</v>
          </cell>
          <cell r="O2805" t="str">
            <v>IP_192.168.25.213</v>
          </cell>
        </row>
        <row r="2806">
          <cell r="F2806">
            <v>39538</v>
          </cell>
          <cell r="M2806">
            <v>1</v>
          </cell>
          <cell r="O2806" t="str">
            <v>IP_192.168.25.213</v>
          </cell>
        </row>
        <row r="2807">
          <cell r="F2807">
            <v>39538</v>
          </cell>
          <cell r="M2807">
            <v>1</v>
          </cell>
          <cell r="O2807" t="str">
            <v>IP_192.168.25.213</v>
          </cell>
        </row>
        <row r="2808">
          <cell r="F2808">
            <v>39538</v>
          </cell>
          <cell r="M2808">
            <v>1</v>
          </cell>
          <cell r="O2808" t="str">
            <v>IP_192.168.25.213</v>
          </cell>
        </row>
        <row r="2809">
          <cell r="F2809">
            <v>39538</v>
          </cell>
          <cell r="M2809">
            <v>1</v>
          </cell>
          <cell r="O2809" t="str">
            <v>IP_192.168.25.207</v>
          </cell>
        </row>
        <row r="2810">
          <cell r="F2810">
            <v>39538</v>
          </cell>
          <cell r="M2810">
            <v>2</v>
          </cell>
          <cell r="O2810" t="str">
            <v>IP_192.168.25.213</v>
          </cell>
        </row>
        <row r="2811">
          <cell r="F2811">
            <v>39538</v>
          </cell>
          <cell r="M2811">
            <v>1</v>
          </cell>
          <cell r="O2811" t="str">
            <v>IP_192.168.25.213</v>
          </cell>
        </row>
        <row r="2812">
          <cell r="F2812">
            <v>39538</v>
          </cell>
          <cell r="M2812">
            <v>1</v>
          </cell>
          <cell r="O2812" t="str">
            <v>IP_192.168.25.213</v>
          </cell>
        </row>
        <row r="2813">
          <cell r="F2813">
            <v>39538</v>
          </cell>
          <cell r="M2813">
            <v>1</v>
          </cell>
          <cell r="O2813" t="str">
            <v>IP_192.168.25.213</v>
          </cell>
        </row>
        <row r="2814">
          <cell r="F2814">
            <v>39538</v>
          </cell>
          <cell r="M2814">
            <v>1</v>
          </cell>
          <cell r="O2814" t="str">
            <v>IP_192.168.25.213</v>
          </cell>
        </row>
        <row r="2815">
          <cell r="F2815">
            <v>39538</v>
          </cell>
          <cell r="M2815">
            <v>1</v>
          </cell>
          <cell r="O2815" t="str">
            <v>IP_192.168.25.213</v>
          </cell>
        </row>
        <row r="2816">
          <cell r="F2816">
            <v>39538</v>
          </cell>
          <cell r="M2816">
            <v>1</v>
          </cell>
          <cell r="O2816" t="str">
            <v>IP_192.168.25.213</v>
          </cell>
        </row>
        <row r="2817">
          <cell r="F2817">
            <v>39538</v>
          </cell>
          <cell r="M2817">
            <v>1</v>
          </cell>
          <cell r="O2817" t="str">
            <v>IP_192.168.25.213</v>
          </cell>
        </row>
        <row r="2818">
          <cell r="F2818">
            <v>39538</v>
          </cell>
          <cell r="M2818">
            <v>1</v>
          </cell>
          <cell r="O2818" t="str">
            <v>IP_192.168.25.213</v>
          </cell>
        </row>
        <row r="2819">
          <cell r="F2819">
            <v>39568</v>
          </cell>
          <cell r="M2819">
            <v>3</v>
          </cell>
          <cell r="O2819" t="str">
            <v>IP_192.168.25.207</v>
          </cell>
        </row>
        <row r="2820">
          <cell r="F2820">
            <v>39568</v>
          </cell>
          <cell r="M2820">
            <v>1</v>
          </cell>
          <cell r="O2820" t="str">
            <v>IP_192.168.25.207</v>
          </cell>
        </row>
        <row r="2821">
          <cell r="F2821">
            <v>39568</v>
          </cell>
          <cell r="M2821">
            <v>1</v>
          </cell>
          <cell r="O2821" t="str">
            <v>IP_192.168.25.207</v>
          </cell>
        </row>
        <row r="2822">
          <cell r="F2822">
            <v>39568</v>
          </cell>
          <cell r="M2822">
            <v>1</v>
          </cell>
          <cell r="O2822" t="str">
            <v>IP_192.168.25.213</v>
          </cell>
        </row>
        <row r="2823">
          <cell r="F2823">
            <v>39568</v>
          </cell>
          <cell r="M2823">
            <v>1</v>
          </cell>
          <cell r="O2823" t="str">
            <v>IP_192.168.25.213</v>
          </cell>
        </row>
        <row r="2824">
          <cell r="F2824">
            <v>39568</v>
          </cell>
          <cell r="M2824">
            <v>1</v>
          </cell>
          <cell r="O2824" t="str">
            <v>IP_192.168.25.213</v>
          </cell>
        </row>
        <row r="2825">
          <cell r="F2825">
            <v>39568</v>
          </cell>
          <cell r="M2825">
            <v>3</v>
          </cell>
          <cell r="O2825" t="str">
            <v>IP_192.168.25.207</v>
          </cell>
        </row>
        <row r="2826">
          <cell r="F2826">
            <v>39568</v>
          </cell>
          <cell r="M2826">
            <v>1</v>
          </cell>
          <cell r="O2826" t="str">
            <v>IP_192.168.25.208</v>
          </cell>
        </row>
        <row r="2827">
          <cell r="F2827">
            <v>39568</v>
          </cell>
          <cell r="M2827">
            <v>12</v>
          </cell>
          <cell r="O2827" t="str">
            <v>IP_192.168.25.207</v>
          </cell>
        </row>
        <row r="2828">
          <cell r="F2828">
            <v>39568</v>
          </cell>
          <cell r="M2828">
            <v>2</v>
          </cell>
          <cell r="O2828" t="str">
            <v>IP_192.168.25.207</v>
          </cell>
        </row>
        <row r="2829">
          <cell r="F2829">
            <v>39568</v>
          </cell>
          <cell r="M2829">
            <v>3</v>
          </cell>
          <cell r="O2829" t="str">
            <v>IP_192.168.25.207</v>
          </cell>
        </row>
        <row r="2830">
          <cell r="F2830">
            <v>39568</v>
          </cell>
          <cell r="M2830">
            <v>1</v>
          </cell>
          <cell r="O2830" t="str">
            <v>IP_192.168.25.213</v>
          </cell>
        </row>
        <row r="2831">
          <cell r="F2831">
            <v>39568</v>
          </cell>
          <cell r="M2831">
            <v>1</v>
          </cell>
          <cell r="O2831" t="str">
            <v>IP_192.168.25.213</v>
          </cell>
        </row>
        <row r="2832">
          <cell r="F2832">
            <v>39568</v>
          </cell>
          <cell r="M2832">
            <v>1</v>
          </cell>
          <cell r="O2832" t="str">
            <v>IP_192.168.25.213</v>
          </cell>
        </row>
        <row r="2833">
          <cell r="F2833">
            <v>39568</v>
          </cell>
          <cell r="M2833">
            <v>1</v>
          </cell>
          <cell r="O2833" t="str">
            <v>IP_192.168.25.207</v>
          </cell>
        </row>
        <row r="2834">
          <cell r="F2834">
            <v>39568</v>
          </cell>
          <cell r="M2834">
            <v>5</v>
          </cell>
          <cell r="O2834" t="str">
            <v>IP_192.168.25.207</v>
          </cell>
        </row>
        <row r="2835">
          <cell r="F2835">
            <v>39568</v>
          </cell>
          <cell r="M2835">
            <v>1</v>
          </cell>
          <cell r="O2835" t="str">
            <v>IP_192.168.25.213</v>
          </cell>
        </row>
        <row r="2836">
          <cell r="F2836">
            <v>39568</v>
          </cell>
          <cell r="M2836">
            <v>1</v>
          </cell>
          <cell r="O2836" t="str">
            <v>IP_192.168.25.213</v>
          </cell>
        </row>
        <row r="2837">
          <cell r="F2837">
            <v>39568</v>
          </cell>
          <cell r="M2837">
            <v>1</v>
          </cell>
          <cell r="O2837" t="str">
            <v>IP_192.168.25.213</v>
          </cell>
        </row>
        <row r="2838">
          <cell r="F2838">
            <v>39568</v>
          </cell>
          <cell r="M2838">
            <v>1</v>
          </cell>
          <cell r="O2838" t="str">
            <v>IP_192.168.25.213</v>
          </cell>
        </row>
        <row r="2839">
          <cell r="F2839">
            <v>39568</v>
          </cell>
          <cell r="M2839">
            <v>1</v>
          </cell>
          <cell r="O2839" t="str">
            <v>IP_192.168.25.213</v>
          </cell>
        </row>
        <row r="2840">
          <cell r="F2840">
            <v>39568</v>
          </cell>
          <cell r="M2840">
            <v>1</v>
          </cell>
          <cell r="O2840" t="str">
            <v>IP_192.168.25.213</v>
          </cell>
        </row>
        <row r="2841">
          <cell r="F2841">
            <v>39568</v>
          </cell>
          <cell r="M2841">
            <v>1</v>
          </cell>
          <cell r="O2841" t="str">
            <v>IP_192.168.25.207</v>
          </cell>
        </row>
        <row r="2842">
          <cell r="F2842">
            <v>39568</v>
          </cell>
          <cell r="M2842">
            <v>1</v>
          </cell>
          <cell r="O2842" t="str">
            <v>IP_192.168.25.207</v>
          </cell>
        </row>
        <row r="2843">
          <cell r="F2843">
            <v>39568</v>
          </cell>
          <cell r="M2843">
            <v>1</v>
          </cell>
          <cell r="O2843" t="str">
            <v>IP_192.168.25.207</v>
          </cell>
        </row>
        <row r="2844">
          <cell r="F2844">
            <v>39568</v>
          </cell>
          <cell r="M2844">
            <v>1</v>
          </cell>
          <cell r="O2844" t="str">
            <v>IP_192.168.25.207</v>
          </cell>
        </row>
        <row r="2845">
          <cell r="F2845">
            <v>39568</v>
          </cell>
          <cell r="M2845">
            <v>1</v>
          </cell>
          <cell r="O2845" t="str">
            <v>IP_192.168.25.213</v>
          </cell>
        </row>
        <row r="2846">
          <cell r="F2846">
            <v>39568</v>
          </cell>
          <cell r="M2846">
            <v>1</v>
          </cell>
          <cell r="O2846" t="str">
            <v>IP_192.168.25.213</v>
          </cell>
        </row>
        <row r="2847">
          <cell r="F2847">
            <v>39568</v>
          </cell>
          <cell r="M2847">
            <v>1</v>
          </cell>
          <cell r="O2847" t="str">
            <v>IP_192.168.25.213</v>
          </cell>
        </row>
        <row r="2848">
          <cell r="F2848">
            <v>39568</v>
          </cell>
          <cell r="M2848">
            <v>2</v>
          </cell>
          <cell r="O2848" t="str">
            <v>IP_192.168.25.213</v>
          </cell>
        </row>
        <row r="2849">
          <cell r="F2849">
            <v>39568</v>
          </cell>
          <cell r="M2849">
            <v>2</v>
          </cell>
          <cell r="O2849" t="str">
            <v>IP_192.168.25.207</v>
          </cell>
        </row>
        <row r="2850">
          <cell r="F2850">
            <v>39568</v>
          </cell>
          <cell r="M2850">
            <v>1</v>
          </cell>
          <cell r="O2850" t="str">
            <v>IP_192.168.25.207</v>
          </cell>
        </row>
        <row r="2851">
          <cell r="F2851">
            <v>39568</v>
          </cell>
          <cell r="M2851">
            <v>2</v>
          </cell>
          <cell r="O2851" t="str">
            <v>IP_192.168.25.207</v>
          </cell>
        </row>
        <row r="2852">
          <cell r="F2852">
            <v>39568</v>
          </cell>
          <cell r="M2852">
            <v>10</v>
          </cell>
          <cell r="O2852" t="str">
            <v>IP_192.168.25.213</v>
          </cell>
        </row>
        <row r="2853">
          <cell r="F2853">
            <v>39568</v>
          </cell>
          <cell r="M2853">
            <v>1</v>
          </cell>
          <cell r="O2853" t="str">
            <v>IP_192.168.25.207</v>
          </cell>
        </row>
        <row r="2854">
          <cell r="F2854">
            <v>39568</v>
          </cell>
          <cell r="M2854">
            <v>1</v>
          </cell>
          <cell r="O2854" t="str">
            <v>IP_192.168.25.207</v>
          </cell>
        </row>
        <row r="2855">
          <cell r="F2855">
            <v>39568</v>
          </cell>
          <cell r="M2855">
            <v>1</v>
          </cell>
          <cell r="O2855" t="str">
            <v>IP_192.168.25.207</v>
          </cell>
        </row>
        <row r="2856">
          <cell r="F2856">
            <v>39568</v>
          </cell>
          <cell r="M2856">
            <v>1</v>
          </cell>
          <cell r="O2856" t="str">
            <v>IP_192.168.25.207</v>
          </cell>
        </row>
        <row r="2857">
          <cell r="F2857">
            <v>39568</v>
          </cell>
          <cell r="M2857">
            <v>1</v>
          </cell>
          <cell r="O2857" t="str">
            <v>IP_192.168.25.207</v>
          </cell>
        </row>
        <row r="2858">
          <cell r="F2858">
            <v>39568</v>
          </cell>
          <cell r="M2858">
            <v>1</v>
          </cell>
          <cell r="O2858" t="str">
            <v>IP_192.168.25.207</v>
          </cell>
        </row>
        <row r="2859">
          <cell r="F2859">
            <v>39568</v>
          </cell>
          <cell r="M2859">
            <v>1</v>
          </cell>
          <cell r="O2859" t="str">
            <v>IP_192.168.25.207</v>
          </cell>
        </row>
        <row r="2860">
          <cell r="F2860">
            <v>39568</v>
          </cell>
          <cell r="M2860">
            <v>1</v>
          </cell>
          <cell r="O2860" t="str">
            <v>IP_192.168.25.207</v>
          </cell>
        </row>
        <row r="2861">
          <cell r="F2861">
            <v>39568</v>
          </cell>
          <cell r="M2861">
            <v>1</v>
          </cell>
          <cell r="O2861" t="str">
            <v>IP_192.168.25.207</v>
          </cell>
        </row>
        <row r="2862">
          <cell r="F2862">
            <v>39568</v>
          </cell>
          <cell r="M2862">
            <v>1</v>
          </cell>
          <cell r="O2862" t="str">
            <v>IP_192.168.25.207</v>
          </cell>
        </row>
        <row r="2863">
          <cell r="F2863">
            <v>39568</v>
          </cell>
          <cell r="M2863">
            <v>1</v>
          </cell>
          <cell r="O2863" t="str">
            <v>IP_192.168.25.213</v>
          </cell>
        </row>
        <row r="2864">
          <cell r="F2864">
            <v>39568</v>
          </cell>
          <cell r="M2864">
            <v>1</v>
          </cell>
          <cell r="O2864" t="str">
            <v>IP_192.168.25.213</v>
          </cell>
        </row>
        <row r="2865">
          <cell r="F2865">
            <v>39568</v>
          </cell>
          <cell r="M2865">
            <v>1</v>
          </cell>
          <cell r="O2865" t="str">
            <v>IP_192.168.25.207</v>
          </cell>
        </row>
        <row r="2866">
          <cell r="F2866">
            <v>39568</v>
          </cell>
          <cell r="M2866">
            <v>1</v>
          </cell>
          <cell r="O2866" t="str">
            <v>IP_192.168.25.207</v>
          </cell>
        </row>
        <row r="2867">
          <cell r="F2867">
            <v>39568</v>
          </cell>
          <cell r="M2867">
            <v>5</v>
          </cell>
          <cell r="O2867" t="str">
            <v>IP_192.168.25.207</v>
          </cell>
        </row>
        <row r="2868">
          <cell r="F2868">
            <v>39568</v>
          </cell>
          <cell r="M2868">
            <v>1</v>
          </cell>
          <cell r="O2868" t="str">
            <v>IP_192.168.25.213</v>
          </cell>
        </row>
        <row r="2869">
          <cell r="F2869">
            <v>39568</v>
          </cell>
          <cell r="M2869">
            <v>9</v>
          </cell>
          <cell r="O2869" t="str">
            <v>IP_192.168.25.207</v>
          </cell>
        </row>
        <row r="2870">
          <cell r="F2870">
            <v>39568</v>
          </cell>
          <cell r="M2870">
            <v>1</v>
          </cell>
          <cell r="O2870" t="str">
            <v>IP_192.168.25.213</v>
          </cell>
        </row>
        <row r="2871">
          <cell r="F2871">
            <v>39568</v>
          </cell>
          <cell r="M2871">
            <v>2</v>
          </cell>
          <cell r="O2871" t="str">
            <v>IP_192.168.25.207</v>
          </cell>
        </row>
        <row r="2872">
          <cell r="F2872">
            <v>39568</v>
          </cell>
          <cell r="M2872">
            <v>1</v>
          </cell>
          <cell r="O2872" t="str">
            <v>IP_192.168.25.213</v>
          </cell>
        </row>
        <row r="2873">
          <cell r="F2873">
            <v>39568</v>
          </cell>
          <cell r="M2873">
            <v>1</v>
          </cell>
          <cell r="O2873" t="str">
            <v>IP_192.168.25.213</v>
          </cell>
        </row>
        <row r="2874">
          <cell r="F2874">
            <v>39568</v>
          </cell>
          <cell r="M2874">
            <v>1</v>
          </cell>
          <cell r="O2874" t="str">
            <v>IP_192.168.25.213</v>
          </cell>
        </row>
        <row r="2875">
          <cell r="F2875">
            <v>39568</v>
          </cell>
          <cell r="M2875">
            <v>1</v>
          </cell>
          <cell r="O2875" t="str">
            <v>IP_192.168.25.213</v>
          </cell>
        </row>
        <row r="2876">
          <cell r="F2876">
            <v>39568</v>
          </cell>
          <cell r="M2876">
            <v>2</v>
          </cell>
          <cell r="O2876" t="str">
            <v>IP_192.168.25.213</v>
          </cell>
        </row>
        <row r="2877">
          <cell r="F2877">
            <v>39568</v>
          </cell>
          <cell r="M2877">
            <v>2</v>
          </cell>
          <cell r="O2877" t="str">
            <v>IP_192.168.25.213</v>
          </cell>
        </row>
        <row r="2878">
          <cell r="F2878">
            <v>39568</v>
          </cell>
          <cell r="M2878">
            <v>2</v>
          </cell>
          <cell r="O2878" t="str">
            <v>IP_192.168.25.213</v>
          </cell>
        </row>
        <row r="2879">
          <cell r="F2879">
            <v>39568</v>
          </cell>
          <cell r="M2879">
            <v>1</v>
          </cell>
          <cell r="O2879" t="str">
            <v>IP_192.168.25.213</v>
          </cell>
        </row>
        <row r="2880">
          <cell r="F2880">
            <v>39568</v>
          </cell>
          <cell r="M2880">
            <v>1</v>
          </cell>
          <cell r="O2880" t="str">
            <v>IP_192.168.25.213</v>
          </cell>
        </row>
        <row r="2881">
          <cell r="F2881">
            <v>39568</v>
          </cell>
          <cell r="M2881">
            <v>1</v>
          </cell>
          <cell r="O2881" t="str">
            <v>IP_192.168.25.213</v>
          </cell>
        </row>
        <row r="2882">
          <cell r="F2882">
            <v>39568</v>
          </cell>
          <cell r="M2882">
            <v>1</v>
          </cell>
          <cell r="O2882" t="str">
            <v>IP_192.168.25.213</v>
          </cell>
        </row>
        <row r="2883">
          <cell r="F2883">
            <v>39568</v>
          </cell>
          <cell r="M2883">
            <v>1</v>
          </cell>
          <cell r="O2883" t="str">
            <v>IP_192.168.25.213</v>
          </cell>
        </row>
        <row r="2884">
          <cell r="F2884">
            <v>39568</v>
          </cell>
          <cell r="M2884">
            <v>1</v>
          </cell>
          <cell r="O2884" t="str">
            <v>IP_192.168.25.213</v>
          </cell>
        </row>
        <row r="2885">
          <cell r="F2885">
            <v>39568</v>
          </cell>
          <cell r="M2885">
            <v>1</v>
          </cell>
          <cell r="O2885" t="str">
            <v>IP_192.168.25.213</v>
          </cell>
        </row>
        <row r="2886">
          <cell r="F2886">
            <v>39568</v>
          </cell>
          <cell r="M2886">
            <v>1</v>
          </cell>
          <cell r="O2886" t="str">
            <v>IP_192.168.25.213</v>
          </cell>
        </row>
        <row r="2887">
          <cell r="F2887">
            <v>39568</v>
          </cell>
          <cell r="M2887">
            <v>1</v>
          </cell>
          <cell r="O2887" t="str">
            <v>IP_192.168.25.213</v>
          </cell>
        </row>
        <row r="2888">
          <cell r="F2888">
            <v>39568</v>
          </cell>
          <cell r="M2888">
            <v>2</v>
          </cell>
          <cell r="O2888" t="str">
            <v>IP_192.168.25.207</v>
          </cell>
        </row>
        <row r="2889">
          <cell r="F2889">
            <v>39568</v>
          </cell>
          <cell r="M2889">
            <v>1</v>
          </cell>
          <cell r="O2889" t="str">
            <v>IP_192.168.25.213</v>
          </cell>
        </row>
        <row r="2890">
          <cell r="F2890">
            <v>39568</v>
          </cell>
          <cell r="M2890">
            <v>2</v>
          </cell>
          <cell r="O2890" t="str">
            <v>IP_192.168.25.208</v>
          </cell>
        </row>
        <row r="2891">
          <cell r="F2891">
            <v>39568</v>
          </cell>
          <cell r="M2891">
            <v>4</v>
          </cell>
          <cell r="O2891" t="str">
            <v>IP_192.168.25.207</v>
          </cell>
        </row>
        <row r="2892">
          <cell r="F2892">
            <v>39568</v>
          </cell>
          <cell r="M2892">
            <v>1</v>
          </cell>
          <cell r="O2892" t="str">
            <v>IP_192.168.25.207</v>
          </cell>
        </row>
        <row r="2893">
          <cell r="F2893">
            <v>39568</v>
          </cell>
          <cell r="M2893">
            <v>1</v>
          </cell>
          <cell r="O2893" t="str">
            <v>IP_192.168.25.207</v>
          </cell>
        </row>
        <row r="2894">
          <cell r="F2894">
            <v>39568</v>
          </cell>
          <cell r="M2894">
            <v>1</v>
          </cell>
          <cell r="O2894" t="str">
            <v>IP_192.168.25.213</v>
          </cell>
        </row>
        <row r="2895">
          <cell r="F2895">
            <v>39568</v>
          </cell>
          <cell r="M2895">
            <v>1</v>
          </cell>
          <cell r="O2895" t="str">
            <v>IP_192.168.25.213</v>
          </cell>
        </row>
        <row r="2896">
          <cell r="F2896">
            <v>39568</v>
          </cell>
          <cell r="M2896">
            <v>1</v>
          </cell>
          <cell r="O2896" t="str">
            <v>IP_192.168.25.213</v>
          </cell>
        </row>
        <row r="2897">
          <cell r="F2897">
            <v>39568</v>
          </cell>
          <cell r="M2897">
            <v>2</v>
          </cell>
          <cell r="O2897" t="str">
            <v>IP_192.168.25.213</v>
          </cell>
        </row>
        <row r="2898">
          <cell r="F2898">
            <v>39568</v>
          </cell>
          <cell r="M2898">
            <v>1</v>
          </cell>
          <cell r="O2898" t="str">
            <v>IP_192.168.25.213</v>
          </cell>
        </row>
        <row r="2899">
          <cell r="F2899">
            <v>39568</v>
          </cell>
          <cell r="M2899">
            <v>1</v>
          </cell>
          <cell r="O2899" t="str">
            <v>IP_192.168.25.213</v>
          </cell>
        </row>
        <row r="2900">
          <cell r="F2900">
            <v>39478</v>
          </cell>
          <cell r="M2900">
            <v>1</v>
          </cell>
          <cell r="O2900" t="str">
            <v>IP_192.168.25.213</v>
          </cell>
        </row>
        <row r="2901">
          <cell r="F2901">
            <v>39478</v>
          </cell>
          <cell r="M2901">
            <v>5</v>
          </cell>
          <cell r="O2901" t="str">
            <v>IP_192.168.25.213</v>
          </cell>
        </row>
        <row r="2902">
          <cell r="F2902">
            <v>39478</v>
          </cell>
          <cell r="M2902">
            <v>3</v>
          </cell>
          <cell r="O2902" t="str">
            <v>IP_192.168.25.213</v>
          </cell>
        </row>
        <row r="2903">
          <cell r="F2903">
            <v>39478</v>
          </cell>
          <cell r="M2903">
            <v>1</v>
          </cell>
          <cell r="O2903" t="str">
            <v>IP_192.168.25.213</v>
          </cell>
        </row>
        <row r="2904">
          <cell r="F2904">
            <v>39478</v>
          </cell>
          <cell r="M2904">
            <v>2</v>
          </cell>
          <cell r="O2904" t="str">
            <v>IP_192.168.25.213</v>
          </cell>
        </row>
        <row r="2905">
          <cell r="F2905">
            <v>39478</v>
          </cell>
          <cell r="M2905">
            <v>3</v>
          </cell>
          <cell r="O2905" t="str">
            <v>IP_192.168.25.213</v>
          </cell>
        </row>
        <row r="2906">
          <cell r="F2906">
            <v>39478</v>
          </cell>
          <cell r="M2906">
            <v>6</v>
          </cell>
          <cell r="O2906" t="str">
            <v>IP_192.168.25.207</v>
          </cell>
        </row>
        <row r="2907">
          <cell r="F2907">
            <v>39478</v>
          </cell>
          <cell r="M2907">
            <v>6</v>
          </cell>
          <cell r="O2907" t="str">
            <v>IP_192.168.25.207</v>
          </cell>
        </row>
        <row r="2908">
          <cell r="F2908">
            <v>39478</v>
          </cell>
          <cell r="M2908">
            <v>5</v>
          </cell>
          <cell r="O2908" t="str">
            <v>IP_192.168.25.207</v>
          </cell>
        </row>
        <row r="2909">
          <cell r="F2909">
            <v>39478</v>
          </cell>
          <cell r="M2909">
            <v>1</v>
          </cell>
          <cell r="O2909" t="str">
            <v>IP_192.168.25.213</v>
          </cell>
        </row>
        <row r="2910">
          <cell r="F2910">
            <v>39478</v>
          </cell>
          <cell r="M2910">
            <v>3</v>
          </cell>
          <cell r="O2910" t="str">
            <v>IP_192.168.25.213</v>
          </cell>
        </row>
        <row r="2911">
          <cell r="F2911">
            <v>39478</v>
          </cell>
          <cell r="M2911">
            <v>3</v>
          </cell>
          <cell r="O2911" t="str">
            <v>IP_192.168.25.213</v>
          </cell>
        </row>
        <row r="2912">
          <cell r="F2912">
            <v>39478</v>
          </cell>
          <cell r="M2912">
            <v>1</v>
          </cell>
          <cell r="O2912" t="str">
            <v>IP_192.168.25.213</v>
          </cell>
        </row>
        <row r="2913">
          <cell r="F2913">
            <v>39478</v>
          </cell>
          <cell r="M2913">
            <v>1</v>
          </cell>
          <cell r="O2913" t="str">
            <v>IP_192.168.25.213</v>
          </cell>
        </row>
        <row r="2914">
          <cell r="F2914">
            <v>39478</v>
          </cell>
          <cell r="M2914">
            <v>1</v>
          </cell>
          <cell r="O2914" t="str">
            <v>IP_192.168.25.207</v>
          </cell>
        </row>
        <row r="2915">
          <cell r="F2915">
            <v>39478</v>
          </cell>
          <cell r="M2915">
            <v>1</v>
          </cell>
          <cell r="O2915" t="str">
            <v>IP_192.168.25.213</v>
          </cell>
        </row>
        <row r="2916">
          <cell r="F2916">
            <v>39478</v>
          </cell>
          <cell r="M2916">
            <v>1</v>
          </cell>
          <cell r="O2916" t="str">
            <v>IP_192.168.25.213</v>
          </cell>
        </row>
        <row r="2917">
          <cell r="F2917">
            <v>39478</v>
          </cell>
          <cell r="M2917">
            <v>1</v>
          </cell>
          <cell r="O2917" t="str">
            <v>IP_192.168.25.213</v>
          </cell>
        </row>
        <row r="2918">
          <cell r="F2918">
            <v>39478</v>
          </cell>
          <cell r="M2918">
            <v>1</v>
          </cell>
          <cell r="O2918" t="str">
            <v>IP_192.168.25.213</v>
          </cell>
        </row>
        <row r="2919">
          <cell r="F2919">
            <v>39478</v>
          </cell>
          <cell r="M2919">
            <v>1</v>
          </cell>
          <cell r="O2919" t="str">
            <v>IP_192.168.25.213</v>
          </cell>
        </row>
        <row r="2920">
          <cell r="F2920">
            <v>39478</v>
          </cell>
          <cell r="M2920">
            <v>1</v>
          </cell>
          <cell r="O2920" t="str">
            <v>IP_192.168.25.213</v>
          </cell>
        </row>
        <row r="2921">
          <cell r="F2921">
            <v>39478</v>
          </cell>
          <cell r="M2921">
            <v>1</v>
          </cell>
          <cell r="O2921" t="str">
            <v>IP_192.168.25.213</v>
          </cell>
        </row>
        <row r="2922">
          <cell r="F2922">
            <v>39478</v>
          </cell>
          <cell r="M2922">
            <v>1</v>
          </cell>
          <cell r="O2922" t="str">
            <v>IP_192.168.25.213</v>
          </cell>
        </row>
        <row r="2923">
          <cell r="F2923">
            <v>39478</v>
          </cell>
          <cell r="M2923">
            <v>1</v>
          </cell>
          <cell r="O2923" t="str">
            <v>IP_192.168.25.207</v>
          </cell>
        </row>
        <row r="2924">
          <cell r="F2924">
            <v>39478</v>
          </cell>
          <cell r="M2924">
            <v>1</v>
          </cell>
          <cell r="O2924" t="str">
            <v>IP_192.168.25.207</v>
          </cell>
        </row>
        <row r="2925">
          <cell r="F2925">
            <v>39478</v>
          </cell>
          <cell r="M2925">
            <v>1</v>
          </cell>
          <cell r="O2925" t="str">
            <v>IP_192.168.25.213</v>
          </cell>
        </row>
        <row r="2926">
          <cell r="F2926">
            <v>39478</v>
          </cell>
          <cell r="M2926">
            <v>1</v>
          </cell>
          <cell r="O2926" t="str">
            <v>IP_192.168.25.207</v>
          </cell>
        </row>
        <row r="2927">
          <cell r="F2927">
            <v>39478</v>
          </cell>
          <cell r="M2927">
            <v>1</v>
          </cell>
          <cell r="O2927" t="str">
            <v>IP_192.168.25.213</v>
          </cell>
        </row>
        <row r="2928">
          <cell r="F2928">
            <v>39478</v>
          </cell>
          <cell r="M2928">
            <v>1</v>
          </cell>
          <cell r="O2928" t="str">
            <v>IP_192.168.25.213</v>
          </cell>
        </row>
        <row r="2929">
          <cell r="F2929">
            <v>39478</v>
          </cell>
          <cell r="M2929">
            <v>1</v>
          </cell>
          <cell r="O2929" t="str">
            <v>IP_192.168.25.207</v>
          </cell>
        </row>
        <row r="2930">
          <cell r="F2930">
            <v>39478</v>
          </cell>
          <cell r="M2930">
            <v>1</v>
          </cell>
          <cell r="O2930" t="str">
            <v>IP_192.168.25.213</v>
          </cell>
        </row>
        <row r="2931">
          <cell r="F2931">
            <v>39478</v>
          </cell>
          <cell r="M2931">
            <v>1</v>
          </cell>
          <cell r="O2931" t="str">
            <v>IP_192.168.25.213</v>
          </cell>
        </row>
        <row r="2932">
          <cell r="F2932">
            <v>39478</v>
          </cell>
          <cell r="M2932">
            <v>1</v>
          </cell>
          <cell r="O2932" t="str">
            <v>IP_192.168.25.213</v>
          </cell>
        </row>
        <row r="2933">
          <cell r="F2933">
            <v>39478</v>
          </cell>
          <cell r="M2933">
            <v>1</v>
          </cell>
          <cell r="O2933" t="str">
            <v>IP_192.168.25.213</v>
          </cell>
        </row>
        <row r="2934">
          <cell r="F2934">
            <v>39478</v>
          </cell>
          <cell r="M2934">
            <v>2</v>
          </cell>
          <cell r="O2934" t="str">
            <v>IP_192.168.25.213</v>
          </cell>
        </row>
        <row r="2935">
          <cell r="F2935">
            <v>39478</v>
          </cell>
          <cell r="M2935">
            <v>1</v>
          </cell>
          <cell r="O2935" t="str">
            <v>IP_192.168.25.213</v>
          </cell>
        </row>
        <row r="2936">
          <cell r="F2936">
            <v>39478</v>
          </cell>
          <cell r="M2936">
            <v>1</v>
          </cell>
          <cell r="O2936" t="str">
            <v>IP_192.168.25.213</v>
          </cell>
        </row>
        <row r="2937">
          <cell r="F2937">
            <v>39478</v>
          </cell>
          <cell r="M2937">
            <v>1</v>
          </cell>
          <cell r="O2937" t="str">
            <v>IP_192.168.25.213</v>
          </cell>
        </row>
        <row r="2938">
          <cell r="F2938">
            <v>39478</v>
          </cell>
          <cell r="M2938">
            <v>1</v>
          </cell>
          <cell r="O2938" t="str">
            <v>IP_192.168.25.213</v>
          </cell>
        </row>
        <row r="2939">
          <cell r="F2939">
            <v>39478</v>
          </cell>
          <cell r="M2939">
            <v>2</v>
          </cell>
          <cell r="O2939" t="str">
            <v>IP_192.168.25.213</v>
          </cell>
        </row>
        <row r="2940">
          <cell r="F2940">
            <v>39478</v>
          </cell>
          <cell r="M2940">
            <v>1</v>
          </cell>
          <cell r="O2940" t="str">
            <v>IP_192.168.25.213</v>
          </cell>
        </row>
        <row r="2941">
          <cell r="F2941">
            <v>39478</v>
          </cell>
          <cell r="M2941">
            <v>1</v>
          </cell>
          <cell r="O2941" t="str">
            <v>IP_192.168.25.213</v>
          </cell>
        </row>
        <row r="2942">
          <cell r="F2942">
            <v>39478</v>
          </cell>
          <cell r="M2942">
            <v>1</v>
          </cell>
          <cell r="O2942" t="str">
            <v>IP_192.168.25.213</v>
          </cell>
        </row>
        <row r="2943">
          <cell r="F2943">
            <v>39478</v>
          </cell>
          <cell r="M2943">
            <v>1</v>
          </cell>
          <cell r="O2943" t="str">
            <v>IP_192.168.25.213</v>
          </cell>
        </row>
        <row r="2944">
          <cell r="F2944">
            <v>39478</v>
          </cell>
          <cell r="M2944">
            <v>2</v>
          </cell>
          <cell r="O2944" t="str">
            <v>IP_192.168.25.213</v>
          </cell>
        </row>
        <row r="2945">
          <cell r="F2945">
            <v>39478</v>
          </cell>
          <cell r="M2945">
            <v>1</v>
          </cell>
          <cell r="O2945" t="str">
            <v>IP_192.168.25.213</v>
          </cell>
        </row>
        <row r="2946">
          <cell r="F2946">
            <v>39478</v>
          </cell>
          <cell r="M2946">
            <v>1</v>
          </cell>
          <cell r="O2946" t="str">
            <v>IP_192.168.25.213</v>
          </cell>
        </row>
        <row r="2947">
          <cell r="F2947">
            <v>39478</v>
          </cell>
          <cell r="M2947">
            <v>1</v>
          </cell>
          <cell r="O2947" t="str">
            <v>IP_192.168.25.213</v>
          </cell>
        </row>
        <row r="2948">
          <cell r="F2948">
            <v>39478</v>
          </cell>
          <cell r="M2948">
            <v>15</v>
          </cell>
          <cell r="O2948" t="str">
            <v>IP_192.168.25.207</v>
          </cell>
        </row>
        <row r="2949">
          <cell r="F2949">
            <v>39478</v>
          </cell>
          <cell r="M2949">
            <v>1</v>
          </cell>
          <cell r="O2949" t="str">
            <v>IP_192.168.25.213</v>
          </cell>
        </row>
        <row r="2950">
          <cell r="F2950">
            <v>39478</v>
          </cell>
          <cell r="M2950">
            <v>1</v>
          </cell>
          <cell r="O2950" t="str">
            <v>IP_192.168.25.213</v>
          </cell>
        </row>
        <row r="2951">
          <cell r="F2951">
            <v>39478</v>
          </cell>
          <cell r="M2951">
            <v>5</v>
          </cell>
          <cell r="O2951" t="str">
            <v>IP_192.168.25.213</v>
          </cell>
        </row>
        <row r="2952">
          <cell r="F2952">
            <v>39478</v>
          </cell>
          <cell r="M2952">
            <v>1</v>
          </cell>
          <cell r="O2952" t="str">
            <v>IP_192.168.25.213</v>
          </cell>
        </row>
        <row r="2953">
          <cell r="F2953">
            <v>39478</v>
          </cell>
          <cell r="M2953">
            <v>1</v>
          </cell>
          <cell r="O2953" t="str">
            <v>IP_192.168.25.213</v>
          </cell>
        </row>
        <row r="2954">
          <cell r="F2954">
            <v>39478</v>
          </cell>
          <cell r="M2954">
            <v>1</v>
          </cell>
          <cell r="O2954" t="str">
            <v>IP_192.168.25.213</v>
          </cell>
        </row>
        <row r="2955">
          <cell r="F2955">
            <v>39478</v>
          </cell>
          <cell r="M2955">
            <v>1</v>
          </cell>
          <cell r="O2955" t="str">
            <v>IP_192.168.25.213</v>
          </cell>
        </row>
        <row r="2956">
          <cell r="F2956">
            <v>39478</v>
          </cell>
          <cell r="M2956">
            <v>1</v>
          </cell>
          <cell r="O2956" t="str">
            <v>IP_192.168.25.213</v>
          </cell>
        </row>
        <row r="2957">
          <cell r="F2957">
            <v>39478</v>
          </cell>
          <cell r="M2957">
            <v>3</v>
          </cell>
          <cell r="O2957" t="str">
            <v>IP_192.168.25.213</v>
          </cell>
        </row>
        <row r="2958">
          <cell r="F2958">
            <v>39478</v>
          </cell>
          <cell r="M2958">
            <v>1</v>
          </cell>
          <cell r="O2958" t="str">
            <v>IP_192.168.25.213</v>
          </cell>
        </row>
        <row r="2959">
          <cell r="F2959">
            <v>39478</v>
          </cell>
          <cell r="M2959">
            <v>1</v>
          </cell>
          <cell r="O2959" t="str">
            <v>IP_192.168.25.207</v>
          </cell>
        </row>
        <row r="2960">
          <cell r="F2960">
            <v>39478</v>
          </cell>
          <cell r="M2960">
            <v>1</v>
          </cell>
          <cell r="O2960" t="str">
            <v>IP_192.168.25.213</v>
          </cell>
        </row>
        <row r="2961">
          <cell r="F2961">
            <v>39478</v>
          </cell>
          <cell r="M2961">
            <v>1</v>
          </cell>
          <cell r="O2961" t="str">
            <v>IP_192.168.25.213</v>
          </cell>
        </row>
        <row r="2962">
          <cell r="F2962">
            <v>39478</v>
          </cell>
          <cell r="M2962">
            <v>1</v>
          </cell>
          <cell r="O2962" t="str">
            <v>IP_192.168.25.213</v>
          </cell>
        </row>
        <row r="2963">
          <cell r="F2963">
            <v>39478</v>
          </cell>
          <cell r="M2963">
            <v>1</v>
          </cell>
          <cell r="O2963" t="str">
            <v>IP_192.168.25.213</v>
          </cell>
        </row>
        <row r="2964">
          <cell r="F2964">
            <v>39478</v>
          </cell>
          <cell r="M2964">
            <v>1</v>
          </cell>
          <cell r="O2964" t="str">
            <v>IP_192.168.25.207</v>
          </cell>
        </row>
        <row r="2965">
          <cell r="F2965">
            <v>39478</v>
          </cell>
          <cell r="M2965">
            <v>1</v>
          </cell>
          <cell r="O2965" t="str">
            <v>IP_192.168.25.213</v>
          </cell>
        </row>
        <row r="2966">
          <cell r="F2966">
            <v>39478</v>
          </cell>
          <cell r="M2966">
            <v>1</v>
          </cell>
          <cell r="O2966" t="str">
            <v>IP_192.168.25.213</v>
          </cell>
        </row>
        <row r="2967">
          <cell r="F2967">
            <v>39478</v>
          </cell>
          <cell r="M2967">
            <v>1</v>
          </cell>
          <cell r="O2967" t="str">
            <v>IP_192.168.25.213</v>
          </cell>
        </row>
        <row r="2968">
          <cell r="F2968">
            <v>39478</v>
          </cell>
          <cell r="M2968">
            <v>1</v>
          </cell>
          <cell r="O2968" t="str">
            <v>IP_192.168.25.213</v>
          </cell>
        </row>
        <row r="2969">
          <cell r="F2969">
            <v>39478</v>
          </cell>
          <cell r="M2969">
            <v>1</v>
          </cell>
          <cell r="O2969" t="str">
            <v>IP_192.168.25.213</v>
          </cell>
        </row>
        <row r="2970">
          <cell r="F2970">
            <v>39478</v>
          </cell>
          <cell r="M2970">
            <v>6</v>
          </cell>
          <cell r="O2970" t="str">
            <v>IP_192.168.25.207</v>
          </cell>
        </row>
        <row r="2971">
          <cell r="F2971">
            <v>39478</v>
          </cell>
          <cell r="M2971">
            <v>3</v>
          </cell>
          <cell r="O2971" t="str">
            <v>IP_192.168.25.213</v>
          </cell>
        </row>
        <row r="2972">
          <cell r="F2972">
            <v>39478</v>
          </cell>
          <cell r="M2972">
            <v>1</v>
          </cell>
          <cell r="O2972" t="str">
            <v>IP_192.168.25.213</v>
          </cell>
        </row>
        <row r="2973">
          <cell r="F2973">
            <v>39478</v>
          </cell>
          <cell r="M2973">
            <v>1</v>
          </cell>
          <cell r="O2973" t="str">
            <v>IP_192.168.25.207</v>
          </cell>
        </row>
        <row r="2974">
          <cell r="F2974">
            <v>39478</v>
          </cell>
          <cell r="M2974">
            <v>1</v>
          </cell>
          <cell r="O2974" t="str">
            <v>IP_192.168.25.213</v>
          </cell>
        </row>
        <row r="2975">
          <cell r="F2975">
            <v>39478</v>
          </cell>
          <cell r="M2975">
            <v>6</v>
          </cell>
          <cell r="O2975" t="str">
            <v>IP_192.168.25.207</v>
          </cell>
        </row>
        <row r="2976">
          <cell r="F2976">
            <v>39478</v>
          </cell>
          <cell r="M2976">
            <v>1</v>
          </cell>
          <cell r="O2976" t="str">
            <v>IP_192.168.25.213</v>
          </cell>
        </row>
        <row r="2977">
          <cell r="F2977">
            <v>39478</v>
          </cell>
          <cell r="M2977">
            <v>2</v>
          </cell>
          <cell r="O2977" t="str">
            <v>IP_192.168.25.207</v>
          </cell>
        </row>
        <row r="2978">
          <cell r="F2978">
            <v>39478</v>
          </cell>
          <cell r="M2978">
            <v>1</v>
          </cell>
          <cell r="O2978" t="str">
            <v>IP_192.168.25.213</v>
          </cell>
        </row>
        <row r="2979">
          <cell r="F2979">
            <v>39478</v>
          </cell>
          <cell r="M2979">
            <v>1</v>
          </cell>
          <cell r="O2979" t="str">
            <v>IP_192.168.25.213</v>
          </cell>
        </row>
        <row r="2980">
          <cell r="F2980">
            <v>39478</v>
          </cell>
          <cell r="M2980">
            <v>1</v>
          </cell>
          <cell r="O2980" t="str">
            <v>IP_192.168.25.213</v>
          </cell>
        </row>
        <row r="2981">
          <cell r="F2981">
            <v>39478</v>
          </cell>
          <cell r="M2981">
            <v>1</v>
          </cell>
          <cell r="O2981" t="str">
            <v>IP_192.168.25.213</v>
          </cell>
        </row>
        <row r="2982">
          <cell r="F2982">
            <v>39478</v>
          </cell>
          <cell r="M2982">
            <v>1</v>
          </cell>
          <cell r="O2982" t="str">
            <v>IP_192.168.25.213</v>
          </cell>
        </row>
        <row r="2983">
          <cell r="F2983">
            <v>39478</v>
          </cell>
          <cell r="M2983">
            <v>1</v>
          </cell>
          <cell r="O2983" t="str">
            <v>IP_192.168.25.213</v>
          </cell>
        </row>
        <row r="2984">
          <cell r="F2984">
            <v>39478</v>
          </cell>
          <cell r="M2984">
            <v>1</v>
          </cell>
          <cell r="O2984" t="str">
            <v>IP_192.168.25.213</v>
          </cell>
        </row>
        <row r="2985">
          <cell r="F2985">
            <v>39478</v>
          </cell>
          <cell r="M2985">
            <v>1</v>
          </cell>
          <cell r="O2985" t="str">
            <v>IP_192.168.25.213</v>
          </cell>
        </row>
        <row r="2986">
          <cell r="F2986">
            <v>39478</v>
          </cell>
          <cell r="M2986">
            <v>1</v>
          </cell>
          <cell r="O2986" t="str">
            <v>IP_192.168.25.207</v>
          </cell>
        </row>
        <row r="2987">
          <cell r="F2987">
            <v>39478</v>
          </cell>
          <cell r="M2987">
            <v>1</v>
          </cell>
          <cell r="O2987" t="str">
            <v>IP_192.168.25.213</v>
          </cell>
        </row>
        <row r="2988">
          <cell r="F2988">
            <v>39478</v>
          </cell>
          <cell r="M2988">
            <v>1</v>
          </cell>
          <cell r="O2988" t="str">
            <v>IP_192.168.25.213</v>
          </cell>
        </row>
        <row r="2989">
          <cell r="F2989">
            <v>39478</v>
          </cell>
          <cell r="M2989">
            <v>1</v>
          </cell>
          <cell r="O2989" t="str">
            <v>IP_192.168.25.213</v>
          </cell>
        </row>
        <row r="2990">
          <cell r="F2990">
            <v>39478</v>
          </cell>
          <cell r="M2990">
            <v>1</v>
          </cell>
          <cell r="O2990" t="str">
            <v>IP_192.168.25.213</v>
          </cell>
        </row>
        <row r="2991">
          <cell r="F2991">
            <v>39478</v>
          </cell>
          <cell r="M2991">
            <v>1</v>
          </cell>
          <cell r="O2991" t="str">
            <v>IP_192.168.25.213</v>
          </cell>
        </row>
        <row r="2992">
          <cell r="F2992">
            <v>39478</v>
          </cell>
          <cell r="M2992">
            <v>1</v>
          </cell>
          <cell r="O2992" t="str">
            <v>IP_192.168.25.213</v>
          </cell>
        </row>
        <row r="2993">
          <cell r="F2993">
            <v>39478</v>
          </cell>
          <cell r="M2993">
            <v>1</v>
          </cell>
          <cell r="O2993" t="str">
            <v>IP_192.168.25.213</v>
          </cell>
        </row>
        <row r="2994">
          <cell r="F2994">
            <v>39478</v>
          </cell>
          <cell r="M2994">
            <v>1</v>
          </cell>
          <cell r="O2994" t="str">
            <v>IP_192.168.25.213</v>
          </cell>
        </row>
        <row r="2995">
          <cell r="F2995">
            <v>39478</v>
          </cell>
          <cell r="M2995">
            <v>204</v>
          </cell>
          <cell r="O2995" t="str">
            <v>IP_192.168.25.213</v>
          </cell>
        </row>
        <row r="2996">
          <cell r="F2996">
            <v>39478</v>
          </cell>
          <cell r="M2996">
            <v>1</v>
          </cell>
          <cell r="O2996" t="str">
            <v>IP_192.168.25.207</v>
          </cell>
        </row>
        <row r="2997">
          <cell r="F2997">
            <v>39478</v>
          </cell>
          <cell r="M2997">
            <v>2</v>
          </cell>
          <cell r="O2997" t="str">
            <v>IP_192.168.25.207</v>
          </cell>
        </row>
        <row r="2998">
          <cell r="F2998">
            <v>39478</v>
          </cell>
          <cell r="M2998">
            <v>1</v>
          </cell>
          <cell r="O2998" t="str">
            <v>IP_192.168.25.213</v>
          </cell>
        </row>
        <row r="2999">
          <cell r="F2999">
            <v>39478</v>
          </cell>
          <cell r="M2999">
            <v>1</v>
          </cell>
          <cell r="O2999" t="str">
            <v>IP_192.168.25.213</v>
          </cell>
        </row>
        <row r="3000">
          <cell r="F3000">
            <v>39478</v>
          </cell>
          <cell r="M3000">
            <v>1</v>
          </cell>
          <cell r="O3000" t="str">
            <v>IP_192.168.25.213</v>
          </cell>
        </row>
        <row r="3001">
          <cell r="F3001">
            <v>39478</v>
          </cell>
          <cell r="M3001">
            <v>1</v>
          </cell>
          <cell r="O3001" t="str">
            <v>IP_192.168.25.213</v>
          </cell>
        </row>
        <row r="3002">
          <cell r="F3002">
            <v>39478</v>
          </cell>
          <cell r="M3002">
            <v>1</v>
          </cell>
          <cell r="O3002" t="str">
            <v>IP_192.168.25.213</v>
          </cell>
        </row>
        <row r="3003">
          <cell r="F3003">
            <v>39478</v>
          </cell>
          <cell r="M3003">
            <v>1</v>
          </cell>
          <cell r="O3003" t="str">
            <v>IP_192.168.25.213</v>
          </cell>
        </row>
        <row r="3004">
          <cell r="F3004">
            <v>39478</v>
          </cell>
          <cell r="M3004">
            <v>1</v>
          </cell>
          <cell r="O3004" t="str">
            <v>IP_192.168.25.213</v>
          </cell>
        </row>
        <row r="3005">
          <cell r="F3005">
            <v>39478</v>
          </cell>
          <cell r="M3005">
            <v>1</v>
          </cell>
          <cell r="O3005" t="str">
            <v>IP_192.168.25.213</v>
          </cell>
        </row>
        <row r="3006">
          <cell r="F3006">
            <v>39478</v>
          </cell>
          <cell r="M3006">
            <v>1</v>
          </cell>
          <cell r="O3006" t="str">
            <v>IP_192.168.25.213</v>
          </cell>
        </row>
        <row r="3007">
          <cell r="F3007">
            <v>39478</v>
          </cell>
          <cell r="M3007">
            <v>1</v>
          </cell>
          <cell r="O3007" t="str">
            <v>IP_192.168.25.213</v>
          </cell>
        </row>
        <row r="3008">
          <cell r="F3008">
            <v>39478</v>
          </cell>
          <cell r="M3008">
            <v>1</v>
          </cell>
          <cell r="O3008" t="str">
            <v>IP_192.168.25.207</v>
          </cell>
        </row>
        <row r="3009">
          <cell r="F3009">
            <v>39478</v>
          </cell>
          <cell r="M3009">
            <v>1</v>
          </cell>
          <cell r="O3009" t="str">
            <v>IP_192.168.25.213</v>
          </cell>
        </row>
        <row r="3010">
          <cell r="F3010">
            <v>39478</v>
          </cell>
          <cell r="M3010">
            <v>1</v>
          </cell>
          <cell r="O3010" t="str">
            <v>IP_192.168.25.213</v>
          </cell>
        </row>
        <row r="3011">
          <cell r="F3011">
            <v>39478</v>
          </cell>
          <cell r="M3011">
            <v>1</v>
          </cell>
          <cell r="O3011" t="str">
            <v>IP_192.168.25.213</v>
          </cell>
        </row>
        <row r="3012">
          <cell r="F3012">
            <v>39478</v>
          </cell>
          <cell r="M3012">
            <v>1</v>
          </cell>
          <cell r="O3012" t="str">
            <v>IP_192.168.25.213</v>
          </cell>
        </row>
        <row r="3013">
          <cell r="F3013">
            <v>39478</v>
          </cell>
          <cell r="M3013">
            <v>1</v>
          </cell>
          <cell r="O3013" t="str">
            <v>IP_192.168.25.213</v>
          </cell>
        </row>
        <row r="3014">
          <cell r="F3014">
            <v>39478</v>
          </cell>
          <cell r="M3014">
            <v>2</v>
          </cell>
          <cell r="O3014" t="str">
            <v>IP_192.168.25.207</v>
          </cell>
        </row>
        <row r="3015">
          <cell r="F3015">
            <v>39478</v>
          </cell>
          <cell r="M3015">
            <v>1</v>
          </cell>
          <cell r="O3015" t="str">
            <v>IP_192.168.25.213</v>
          </cell>
        </row>
        <row r="3016">
          <cell r="F3016">
            <v>39478</v>
          </cell>
          <cell r="M3016">
            <v>1</v>
          </cell>
          <cell r="O3016" t="str">
            <v>IP_192.168.25.213</v>
          </cell>
        </row>
        <row r="3017">
          <cell r="F3017">
            <v>39478</v>
          </cell>
          <cell r="M3017">
            <v>1</v>
          </cell>
          <cell r="O3017" t="str">
            <v>IP_192.168.25.213</v>
          </cell>
        </row>
        <row r="3018">
          <cell r="F3018">
            <v>39478</v>
          </cell>
          <cell r="M3018">
            <v>1</v>
          </cell>
          <cell r="O3018" t="str">
            <v>IP_192.168.25.207</v>
          </cell>
        </row>
        <row r="3019">
          <cell r="F3019">
            <v>39478</v>
          </cell>
          <cell r="M3019">
            <v>1</v>
          </cell>
          <cell r="O3019" t="str">
            <v>IP_192.168.25.213</v>
          </cell>
        </row>
        <row r="3020">
          <cell r="F3020">
            <v>39478</v>
          </cell>
          <cell r="M3020">
            <v>1</v>
          </cell>
          <cell r="O3020" t="str">
            <v>IP_192.168.25.213</v>
          </cell>
        </row>
        <row r="3021">
          <cell r="F3021">
            <v>39478</v>
          </cell>
          <cell r="M3021">
            <v>1</v>
          </cell>
          <cell r="O3021" t="str">
            <v>IP_192.168.25.213</v>
          </cell>
        </row>
        <row r="3022">
          <cell r="F3022">
            <v>39478</v>
          </cell>
          <cell r="M3022">
            <v>1</v>
          </cell>
          <cell r="O3022" t="str">
            <v>IP_192.168.25.213</v>
          </cell>
        </row>
        <row r="3023">
          <cell r="F3023">
            <v>39478</v>
          </cell>
          <cell r="M3023">
            <v>1</v>
          </cell>
          <cell r="O3023" t="str">
            <v>IP_192.168.25.213</v>
          </cell>
        </row>
        <row r="3024">
          <cell r="F3024">
            <v>39478</v>
          </cell>
          <cell r="M3024">
            <v>1</v>
          </cell>
          <cell r="O3024" t="str">
            <v>IP_192.168.25.213</v>
          </cell>
        </row>
        <row r="3025">
          <cell r="F3025">
            <v>39478</v>
          </cell>
          <cell r="M3025">
            <v>1</v>
          </cell>
          <cell r="O3025" t="str">
            <v>IP_192.168.25.213</v>
          </cell>
        </row>
        <row r="3026">
          <cell r="F3026">
            <v>39478</v>
          </cell>
          <cell r="M3026">
            <v>1</v>
          </cell>
          <cell r="O3026" t="str">
            <v>IP_192.168.25.213</v>
          </cell>
        </row>
        <row r="3027">
          <cell r="F3027">
            <v>39478</v>
          </cell>
          <cell r="M3027">
            <v>1</v>
          </cell>
          <cell r="O3027" t="str">
            <v>IP_192.168.25.213</v>
          </cell>
        </row>
        <row r="3028">
          <cell r="F3028">
            <v>39478</v>
          </cell>
          <cell r="M3028">
            <v>1</v>
          </cell>
          <cell r="O3028" t="str">
            <v>IP_192.168.25.213</v>
          </cell>
        </row>
        <row r="3029">
          <cell r="F3029">
            <v>39478</v>
          </cell>
          <cell r="M3029">
            <v>1</v>
          </cell>
          <cell r="O3029" t="str">
            <v>IP_192.168.25.213</v>
          </cell>
        </row>
        <row r="3030">
          <cell r="F3030">
            <v>39478</v>
          </cell>
          <cell r="M3030">
            <v>1</v>
          </cell>
          <cell r="O3030" t="str">
            <v>IP_192.168.25.213</v>
          </cell>
        </row>
        <row r="3031">
          <cell r="F3031">
            <v>39478</v>
          </cell>
          <cell r="M3031">
            <v>1</v>
          </cell>
          <cell r="O3031" t="str">
            <v>IP_192.168.25.213</v>
          </cell>
        </row>
        <row r="3032">
          <cell r="F3032">
            <v>39478</v>
          </cell>
          <cell r="M3032">
            <v>52</v>
          </cell>
          <cell r="O3032" t="str">
            <v>IP_192.168.25.207</v>
          </cell>
        </row>
        <row r="3033">
          <cell r="F3033">
            <v>39478</v>
          </cell>
          <cell r="M3033">
            <v>1</v>
          </cell>
          <cell r="O3033" t="str">
            <v>IP_192.168.25.207</v>
          </cell>
        </row>
        <row r="3034">
          <cell r="F3034">
            <v>39478</v>
          </cell>
          <cell r="M3034">
            <v>6</v>
          </cell>
          <cell r="O3034" t="str">
            <v>IP_192.168.25.213</v>
          </cell>
        </row>
        <row r="3035">
          <cell r="F3035">
            <v>39478</v>
          </cell>
          <cell r="M3035">
            <v>1</v>
          </cell>
          <cell r="O3035" t="str">
            <v>IP_192.168.25.213</v>
          </cell>
        </row>
        <row r="3036">
          <cell r="F3036">
            <v>39478</v>
          </cell>
          <cell r="M3036">
            <v>6</v>
          </cell>
          <cell r="O3036" t="str">
            <v>IP_192.168.25.213</v>
          </cell>
        </row>
        <row r="3037">
          <cell r="F3037">
            <v>39478</v>
          </cell>
          <cell r="M3037">
            <v>1</v>
          </cell>
          <cell r="O3037" t="str">
            <v>IP_192.168.25.213</v>
          </cell>
        </row>
        <row r="3038">
          <cell r="F3038">
            <v>39478</v>
          </cell>
          <cell r="M3038">
            <v>6</v>
          </cell>
          <cell r="O3038" t="str">
            <v>IP_192.168.25.213</v>
          </cell>
        </row>
        <row r="3039">
          <cell r="F3039">
            <v>39478</v>
          </cell>
          <cell r="M3039">
            <v>1</v>
          </cell>
          <cell r="O3039" t="str">
            <v>IP_192.168.25.213</v>
          </cell>
        </row>
        <row r="3040">
          <cell r="F3040">
            <v>39478</v>
          </cell>
          <cell r="M3040">
            <v>6</v>
          </cell>
          <cell r="O3040" t="str">
            <v>IP_192.168.25.213</v>
          </cell>
        </row>
        <row r="3041">
          <cell r="F3041">
            <v>39478</v>
          </cell>
          <cell r="M3041">
            <v>1</v>
          </cell>
          <cell r="O3041" t="str">
            <v>IP_192.168.25.213</v>
          </cell>
        </row>
        <row r="3042">
          <cell r="F3042">
            <v>39478</v>
          </cell>
          <cell r="M3042">
            <v>2</v>
          </cell>
          <cell r="O3042" t="str">
            <v>IP_192.168.25.213</v>
          </cell>
        </row>
        <row r="3043">
          <cell r="F3043">
            <v>39478</v>
          </cell>
          <cell r="M3043">
            <v>1</v>
          </cell>
          <cell r="O3043" t="str">
            <v>IP_192.168.25.213</v>
          </cell>
        </row>
        <row r="3044">
          <cell r="F3044">
            <v>39478</v>
          </cell>
          <cell r="M3044">
            <v>2</v>
          </cell>
          <cell r="O3044" t="str">
            <v>IP_192.168.25.213</v>
          </cell>
        </row>
        <row r="3045">
          <cell r="F3045">
            <v>39478</v>
          </cell>
          <cell r="M3045">
            <v>2</v>
          </cell>
          <cell r="O3045" t="str">
            <v>IP_192.168.25.213</v>
          </cell>
        </row>
        <row r="3046">
          <cell r="F3046">
            <v>39478</v>
          </cell>
          <cell r="M3046">
            <v>1</v>
          </cell>
          <cell r="O3046" t="str">
            <v>IP_192.168.25.213</v>
          </cell>
        </row>
        <row r="3047">
          <cell r="F3047">
            <v>39478</v>
          </cell>
          <cell r="M3047">
            <v>3</v>
          </cell>
          <cell r="O3047" t="str">
            <v>IP_192.168.25.213</v>
          </cell>
        </row>
        <row r="3048">
          <cell r="F3048">
            <v>39478</v>
          </cell>
          <cell r="M3048">
            <v>3</v>
          </cell>
          <cell r="O3048" t="str">
            <v>IP_192.168.25.207</v>
          </cell>
        </row>
        <row r="3049">
          <cell r="F3049">
            <v>39478</v>
          </cell>
          <cell r="M3049">
            <v>1</v>
          </cell>
          <cell r="O3049" t="str">
            <v>IP_192.168.25.213</v>
          </cell>
        </row>
        <row r="3050">
          <cell r="F3050">
            <v>39478</v>
          </cell>
          <cell r="M3050">
            <v>1</v>
          </cell>
          <cell r="O3050" t="str">
            <v>IP_192.168.25.213</v>
          </cell>
        </row>
        <row r="3051">
          <cell r="F3051">
            <v>39478</v>
          </cell>
          <cell r="M3051">
            <v>1</v>
          </cell>
          <cell r="O3051" t="str">
            <v>IP_192.168.25.213</v>
          </cell>
        </row>
        <row r="3052">
          <cell r="F3052">
            <v>39478</v>
          </cell>
          <cell r="M3052">
            <v>1</v>
          </cell>
          <cell r="O3052" t="str">
            <v>IP_192.168.25.213</v>
          </cell>
        </row>
        <row r="3053">
          <cell r="F3053">
            <v>39478</v>
          </cell>
          <cell r="M3053">
            <v>1</v>
          </cell>
          <cell r="O3053" t="str">
            <v>IP_192.168.25.213</v>
          </cell>
        </row>
        <row r="3054">
          <cell r="F3054">
            <v>39478</v>
          </cell>
          <cell r="M3054">
            <v>1</v>
          </cell>
          <cell r="O3054" t="str">
            <v>IP_192.168.25.213</v>
          </cell>
        </row>
        <row r="3055">
          <cell r="F3055">
            <v>39478</v>
          </cell>
          <cell r="M3055">
            <v>1</v>
          </cell>
          <cell r="O3055" t="str">
            <v>IP_192.168.25.213</v>
          </cell>
        </row>
        <row r="3056">
          <cell r="F3056">
            <v>39478</v>
          </cell>
          <cell r="M3056">
            <v>1</v>
          </cell>
          <cell r="O3056" t="str">
            <v>IP_192.168.25.213</v>
          </cell>
        </row>
        <row r="3057">
          <cell r="F3057">
            <v>39478</v>
          </cell>
          <cell r="M3057">
            <v>1</v>
          </cell>
          <cell r="O3057" t="str">
            <v>IP_192.168.25.213</v>
          </cell>
        </row>
        <row r="3058">
          <cell r="F3058">
            <v>39478</v>
          </cell>
          <cell r="M3058">
            <v>1</v>
          </cell>
          <cell r="O3058" t="str">
            <v>IP_192.168.25.213</v>
          </cell>
        </row>
        <row r="3059">
          <cell r="F3059">
            <v>39478</v>
          </cell>
          <cell r="M3059">
            <v>1</v>
          </cell>
          <cell r="O3059" t="str">
            <v>IP_192.168.25.213</v>
          </cell>
        </row>
        <row r="3060">
          <cell r="F3060">
            <v>39478</v>
          </cell>
          <cell r="M3060">
            <v>1</v>
          </cell>
          <cell r="O3060" t="str">
            <v>IP_192.168.25.213</v>
          </cell>
        </row>
        <row r="3061">
          <cell r="F3061">
            <v>39478</v>
          </cell>
          <cell r="M3061">
            <v>1</v>
          </cell>
          <cell r="O3061" t="str">
            <v>IP_192.168.25.213</v>
          </cell>
        </row>
        <row r="3062">
          <cell r="F3062">
            <v>39478</v>
          </cell>
          <cell r="M3062">
            <v>1</v>
          </cell>
          <cell r="O3062" t="str">
            <v>IP_192.168.25.213</v>
          </cell>
        </row>
        <row r="3063">
          <cell r="F3063">
            <v>39478</v>
          </cell>
          <cell r="M3063">
            <v>1</v>
          </cell>
          <cell r="O3063" t="str">
            <v>IP_192.168.25.213</v>
          </cell>
        </row>
        <row r="3064">
          <cell r="F3064">
            <v>39478</v>
          </cell>
          <cell r="M3064">
            <v>1</v>
          </cell>
          <cell r="O3064" t="str">
            <v>IP_192.168.25.213</v>
          </cell>
        </row>
        <row r="3065">
          <cell r="F3065">
            <v>39478</v>
          </cell>
          <cell r="M3065">
            <v>1</v>
          </cell>
          <cell r="O3065" t="str">
            <v>IP_192.168.25.213</v>
          </cell>
        </row>
        <row r="3066">
          <cell r="F3066">
            <v>39478</v>
          </cell>
          <cell r="M3066">
            <v>2</v>
          </cell>
          <cell r="O3066" t="str">
            <v>IP_192.168.25.213</v>
          </cell>
        </row>
        <row r="3067">
          <cell r="F3067">
            <v>39478</v>
          </cell>
          <cell r="M3067">
            <v>2</v>
          </cell>
          <cell r="O3067" t="str">
            <v>IP_192.168.25.213</v>
          </cell>
        </row>
        <row r="3068">
          <cell r="F3068">
            <v>39478</v>
          </cell>
          <cell r="M3068">
            <v>2</v>
          </cell>
          <cell r="O3068" t="str">
            <v>IP_192.168.25.213</v>
          </cell>
        </row>
        <row r="3069">
          <cell r="F3069">
            <v>39478</v>
          </cell>
          <cell r="M3069">
            <v>2</v>
          </cell>
          <cell r="O3069" t="str">
            <v>IP_192.168.25.213</v>
          </cell>
        </row>
        <row r="3070">
          <cell r="F3070">
            <v>39478</v>
          </cell>
          <cell r="M3070">
            <v>2</v>
          </cell>
          <cell r="O3070" t="str">
            <v>IP_192.168.25.207</v>
          </cell>
        </row>
        <row r="3071">
          <cell r="F3071">
            <v>39478</v>
          </cell>
          <cell r="M3071">
            <v>1</v>
          </cell>
          <cell r="O3071" t="str">
            <v>IP_192.168.25.213</v>
          </cell>
        </row>
        <row r="3072">
          <cell r="F3072">
            <v>39478</v>
          </cell>
          <cell r="M3072">
            <v>1</v>
          </cell>
          <cell r="O3072" t="str">
            <v>IP_192.168.25.213</v>
          </cell>
        </row>
        <row r="3073">
          <cell r="F3073">
            <v>39507</v>
          </cell>
          <cell r="M3073">
            <v>1</v>
          </cell>
          <cell r="O3073" t="str">
            <v>IP_192.168.25.213</v>
          </cell>
        </row>
        <row r="3074">
          <cell r="F3074">
            <v>39507</v>
          </cell>
          <cell r="M3074">
            <v>1</v>
          </cell>
          <cell r="O3074" t="str">
            <v>IP_192.168.25.213</v>
          </cell>
        </row>
        <row r="3075">
          <cell r="F3075">
            <v>39507</v>
          </cell>
          <cell r="M3075">
            <v>2</v>
          </cell>
          <cell r="O3075" t="str">
            <v>IP_192.168.25.213</v>
          </cell>
        </row>
        <row r="3076">
          <cell r="F3076">
            <v>39507</v>
          </cell>
          <cell r="M3076">
            <v>2</v>
          </cell>
          <cell r="O3076" t="str">
            <v>IP_192.168.25.213</v>
          </cell>
        </row>
        <row r="3077">
          <cell r="F3077">
            <v>39507</v>
          </cell>
          <cell r="M3077">
            <v>2</v>
          </cell>
          <cell r="O3077" t="str">
            <v>IP_192.168.25.208</v>
          </cell>
        </row>
        <row r="3078">
          <cell r="F3078">
            <v>39507</v>
          </cell>
          <cell r="M3078">
            <v>1</v>
          </cell>
          <cell r="O3078" t="str">
            <v>IP_192.168.25.213</v>
          </cell>
        </row>
        <row r="3079">
          <cell r="F3079">
            <v>39507</v>
          </cell>
          <cell r="M3079">
            <v>1</v>
          </cell>
          <cell r="O3079" t="str">
            <v>IP_192.168.25.213</v>
          </cell>
        </row>
        <row r="3080">
          <cell r="F3080">
            <v>39507</v>
          </cell>
          <cell r="M3080">
            <v>1</v>
          </cell>
          <cell r="O3080" t="str">
            <v>IP_192.168.25.213</v>
          </cell>
        </row>
        <row r="3081">
          <cell r="F3081">
            <v>39507</v>
          </cell>
          <cell r="M3081">
            <v>1</v>
          </cell>
          <cell r="O3081" t="str">
            <v>IP_192.168.25.213</v>
          </cell>
        </row>
        <row r="3082">
          <cell r="F3082">
            <v>39507</v>
          </cell>
          <cell r="M3082">
            <v>1</v>
          </cell>
          <cell r="O3082" t="str">
            <v>IP_192.168.25.213</v>
          </cell>
        </row>
        <row r="3083">
          <cell r="F3083">
            <v>39507</v>
          </cell>
          <cell r="M3083">
            <v>1</v>
          </cell>
          <cell r="O3083" t="str">
            <v>IP_192.168.25.213</v>
          </cell>
        </row>
        <row r="3084">
          <cell r="F3084">
            <v>39507</v>
          </cell>
          <cell r="M3084">
            <v>1</v>
          </cell>
          <cell r="O3084" t="str">
            <v>IP_192.168.25.213</v>
          </cell>
        </row>
        <row r="3085">
          <cell r="F3085">
            <v>39507</v>
          </cell>
          <cell r="M3085">
            <v>1</v>
          </cell>
          <cell r="O3085" t="str">
            <v>IP_192.168.25.213</v>
          </cell>
        </row>
        <row r="3086">
          <cell r="F3086">
            <v>39507</v>
          </cell>
          <cell r="M3086">
            <v>1</v>
          </cell>
          <cell r="O3086" t="str">
            <v>IP_192.168.25.213</v>
          </cell>
        </row>
        <row r="3087">
          <cell r="F3087">
            <v>39507</v>
          </cell>
          <cell r="M3087">
            <v>1</v>
          </cell>
          <cell r="O3087" t="str">
            <v>IP_192.168.25.213</v>
          </cell>
        </row>
        <row r="3088">
          <cell r="F3088">
            <v>39507</v>
          </cell>
          <cell r="M3088">
            <v>1</v>
          </cell>
          <cell r="O3088" t="str">
            <v>IP_192.168.25.213</v>
          </cell>
        </row>
        <row r="3089">
          <cell r="F3089">
            <v>39507</v>
          </cell>
          <cell r="M3089">
            <v>1</v>
          </cell>
          <cell r="O3089" t="str">
            <v>IP_192.168.25.213</v>
          </cell>
        </row>
        <row r="3090">
          <cell r="F3090">
            <v>39507</v>
          </cell>
          <cell r="M3090">
            <v>5</v>
          </cell>
          <cell r="O3090" t="str">
            <v>IP_192.168.25.207</v>
          </cell>
        </row>
        <row r="3091">
          <cell r="F3091">
            <v>39507</v>
          </cell>
          <cell r="M3091">
            <v>4</v>
          </cell>
          <cell r="O3091" t="str">
            <v>IP_192.168.25.213</v>
          </cell>
        </row>
        <row r="3092">
          <cell r="F3092">
            <v>39507</v>
          </cell>
          <cell r="M3092">
            <v>1</v>
          </cell>
          <cell r="O3092" t="str">
            <v>IP_192.168.25.213</v>
          </cell>
        </row>
        <row r="3093">
          <cell r="F3093">
            <v>39507</v>
          </cell>
          <cell r="M3093">
            <v>1</v>
          </cell>
          <cell r="O3093" t="str">
            <v>IP_192.168.25.213</v>
          </cell>
        </row>
        <row r="3094">
          <cell r="F3094">
            <v>39507</v>
          </cell>
          <cell r="M3094">
            <v>1</v>
          </cell>
          <cell r="O3094" t="str">
            <v>IP_192.168.25.213</v>
          </cell>
        </row>
        <row r="3095">
          <cell r="F3095">
            <v>39507</v>
          </cell>
          <cell r="M3095">
            <v>1</v>
          </cell>
          <cell r="O3095" t="str">
            <v>IP_192.168.25.213</v>
          </cell>
        </row>
        <row r="3096">
          <cell r="F3096">
            <v>39507</v>
          </cell>
          <cell r="M3096">
            <v>2</v>
          </cell>
          <cell r="O3096" t="str">
            <v>IP_192.168.25.207</v>
          </cell>
        </row>
        <row r="3097">
          <cell r="F3097">
            <v>39507</v>
          </cell>
          <cell r="M3097">
            <v>2</v>
          </cell>
          <cell r="O3097" t="str">
            <v>IP_192.168.25.207</v>
          </cell>
        </row>
        <row r="3098">
          <cell r="F3098">
            <v>39507</v>
          </cell>
          <cell r="M3098">
            <v>5</v>
          </cell>
          <cell r="O3098" t="str">
            <v>IP_192.168.25.207</v>
          </cell>
        </row>
        <row r="3099">
          <cell r="F3099">
            <v>39507</v>
          </cell>
          <cell r="M3099">
            <v>17</v>
          </cell>
          <cell r="O3099" t="str">
            <v>IP_192.168.25.207</v>
          </cell>
        </row>
        <row r="3100">
          <cell r="F3100">
            <v>39507</v>
          </cell>
          <cell r="M3100">
            <v>1</v>
          </cell>
          <cell r="O3100" t="str">
            <v>IP_192.168.25.213</v>
          </cell>
        </row>
        <row r="3101">
          <cell r="F3101">
            <v>39507</v>
          </cell>
          <cell r="M3101">
            <v>1</v>
          </cell>
          <cell r="O3101" t="str">
            <v>IP_192.168.25.213</v>
          </cell>
        </row>
        <row r="3102">
          <cell r="F3102">
            <v>39507</v>
          </cell>
          <cell r="M3102">
            <v>1</v>
          </cell>
          <cell r="O3102" t="str">
            <v>IP_192.168.25.213</v>
          </cell>
        </row>
        <row r="3103">
          <cell r="F3103">
            <v>39507</v>
          </cell>
          <cell r="M3103">
            <v>1</v>
          </cell>
          <cell r="O3103" t="str">
            <v>IP_192.168.25.207</v>
          </cell>
        </row>
        <row r="3104">
          <cell r="F3104">
            <v>39507</v>
          </cell>
          <cell r="M3104">
            <v>1</v>
          </cell>
          <cell r="O3104" t="str">
            <v>IP_192.168.25.213</v>
          </cell>
        </row>
        <row r="3105">
          <cell r="F3105">
            <v>39507</v>
          </cell>
          <cell r="M3105">
            <v>1</v>
          </cell>
          <cell r="O3105" t="str">
            <v>IP_192.168.25.213</v>
          </cell>
        </row>
        <row r="3106">
          <cell r="F3106">
            <v>39507</v>
          </cell>
          <cell r="M3106">
            <v>1</v>
          </cell>
          <cell r="O3106" t="str">
            <v>IP_192.168.25.213</v>
          </cell>
        </row>
        <row r="3107">
          <cell r="F3107">
            <v>39507</v>
          </cell>
          <cell r="M3107">
            <v>1</v>
          </cell>
          <cell r="O3107" t="str">
            <v>IP_192.168.25.213</v>
          </cell>
        </row>
        <row r="3108">
          <cell r="F3108">
            <v>39507</v>
          </cell>
          <cell r="M3108">
            <v>1</v>
          </cell>
          <cell r="O3108" t="str">
            <v>IP_192.168.25.213</v>
          </cell>
        </row>
        <row r="3109">
          <cell r="F3109">
            <v>39507</v>
          </cell>
          <cell r="M3109">
            <v>1</v>
          </cell>
          <cell r="O3109" t="str">
            <v>IP_192.168.25.213</v>
          </cell>
        </row>
        <row r="3110">
          <cell r="F3110">
            <v>39507</v>
          </cell>
          <cell r="M3110">
            <v>1</v>
          </cell>
          <cell r="O3110" t="str">
            <v>IP_192.168.25.213</v>
          </cell>
        </row>
        <row r="3111">
          <cell r="F3111">
            <v>39507</v>
          </cell>
          <cell r="M3111">
            <v>1</v>
          </cell>
          <cell r="O3111" t="str">
            <v>IP_192.168.25.213</v>
          </cell>
        </row>
        <row r="3112">
          <cell r="F3112">
            <v>39507</v>
          </cell>
          <cell r="M3112">
            <v>1</v>
          </cell>
          <cell r="O3112" t="str">
            <v>IP_192.168.25.213</v>
          </cell>
        </row>
        <row r="3113">
          <cell r="F3113">
            <v>39507</v>
          </cell>
          <cell r="M3113">
            <v>1</v>
          </cell>
          <cell r="O3113" t="str">
            <v>IP_192.168.25.213</v>
          </cell>
        </row>
        <row r="3114">
          <cell r="F3114">
            <v>39507</v>
          </cell>
          <cell r="M3114">
            <v>1</v>
          </cell>
          <cell r="O3114" t="str">
            <v>IP_192.168.25.213</v>
          </cell>
        </row>
        <row r="3115">
          <cell r="F3115">
            <v>39507</v>
          </cell>
          <cell r="M3115">
            <v>1</v>
          </cell>
          <cell r="O3115" t="str">
            <v>IP_192.168.25.213</v>
          </cell>
        </row>
        <row r="3116">
          <cell r="F3116">
            <v>39507</v>
          </cell>
          <cell r="M3116">
            <v>4</v>
          </cell>
          <cell r="O3116" t="str">
            <v>IP_192.168.25.213</v>
          </cell>
        </row>
        <row r="3117">
          <cell r="F3117">
            <v>39507</v>
          </cell>
          <cell r="M3117">
            <v>11</v>
          </cell>
          <cell r="O3117" t="str">
            <v>IP_192.168.25.207</v>
          </cell>
        </row>
        <row r="3118">
          <cell r="F3118">
            <v>39507</v>
          </cell>
          <cell r="M3118">
            <v>1</v>
          </cell>
          <cell r="O3118" t="str">
            <v>IP_192.168.25.213</v>
          </cell>
        </row>
        <row r="3119">
          <cell r="F3119">
            <v>39507</v>
          </cell>
          <cell r="M3119">
            <v>1</v>
          </cell>
          <cell r="O3119" t="str">
            <v>IP_192.168.25.213</v>
          </cell>
        </row>
        <row r="3120">
          <cell r="F3120">
            <v>39507</v>
          </cell>
          <cell r="M3120">
            <v>1</v>
          </cell>
          <cell r="O3120" t="str">
            <v>IP_192.168.25.213</v>
          </cell>
        </row>
        <row r="3121">
          <cell r="F3121">
            <v>39507</v>
          </cell>
          <cell r="M3121">
            <v>1</v>
          </cell>
          <cell r="O3121" t="str">
            <v>IP_192.168.25.213</v>
          </cell>
        </row>
        <row r="3122">
          <cell r="F3122">
            <v>39507</v>
          </cell>
          <cell r="M3122">
            <v>1</v>
          </cell>
          <cell r="O3122" t="str">
            <v>IP_192.168.25.213</v>
          </cell>
        </row>
        <row r="3123">
          <cell r="F3123">
            <v>39507</v>
          </cell>
          <cell r="M3123">
            <v>1</v>
          </cell>
          <cell r="O3123" t="str">
            <v>IP_192.168.25.213</v>
          </cell>
        </row>
        <row r="3124">
          <cell r="F3124">
            <v>39507</v>
          </cell>
          <cell r="M3124">
            <v>1</v>
          </cell>
          <cell r="O3124" t="str">
            <v>IP_192.168.25.213</v>
          </cell>
        </row>
        <row r="3125">
          <cell r="F3125">
            <v>39507</v>
          </cell>
          <cell r="M3125">
            <v>1</v>
          </cell>
          <cell r="O3125" t="str">
            <v>IP_192.168.25.219</v>
          </cell>
        </row>
        <row r="3126">
          <cell r="F3126">
            <v>39507</v>
          </cell>
          <cell r="M3126">
            <v>1</v>
          </cell>
          <cell r="O3126" t="str">
            <v>IP_192.168.25.213</v>
          </cell>
        </row>
        <row r="3127">
          <cell r="F3127">
            <v>39507</v>
          </cell>
          <cell r="M3127">
            <v>1</v>
          </cell>
          <cell r="O3127" t="str">
            <v>IP_192.168.25.213</v>
          </cell>
        </row>
        <row r="3128">
          <cell r="F3128">
            <v>39507</v>
          </cell>
          <cell r="M3128">
            <v>1</v>
          </cell>
          <cell r="O3128" t="str">
            <v>IP_192.168.25.213</v>
          </cell>
        </row>
        <row r="3129">
          <cell r="F3129">
            <v>39507</v>
          </cell>
          <cell r="M3129">
            <v>1</v>
          </cell>
          <cell r="O3129" t="str">
            <v>IP_192.168.25.213</v>
          </cell>
        </row>
        <row r="3130">
          <cell r="F3130">
            <v>39507</v>
          </cell>
          <cell r="M3130">
            <v>1</v>
          </cell>
          <cell r="O3130" t="str">
            <v>IP_192.168.25.213</v>
          </cell>
        </row>
        <row r="3131">
          <cell r="F3131">
            <v>39507</v>
          </cell>
          <cell r="M3131">
            <v>2</v>
          </cell>
          <cell r="O3131" t="str">
            <v>IP_192.168.25.213</v>
          </cell>
        </row>
        <row r="3132">
          <cell r="F3132">
            <v>39507</v>
          </cell>
          <cell r="M3132">
            <v>24</v>
          </cell>
          <cell r="O3132" t="str">
            <v>IP_192.168.25.207</v>
          </cell>
        </row>
        <row r="3133">
          <cell r="F3133">
            <v>39507</v>
          </cell>
          <cell r="M3133">
            <v>3</v>
          </cell>
          <cell r="O3133" t="str">
            <v>IP_192.168.25.207</v>
          </cell>
        </row>
        <row r="3134">
          <cell r="F3134">
            <v>39507</v>
          </cell>
          <cell r="M3134">
            <v>1</v>
          </cell>
          <cell r="O3134" t="str">
            <v>IP_192.168.25.213</v>
          </cell>
        </row>
        <row r="3135">
          <cell r="F3135">
            <v>39507</v>
          </cell>
          <cell r="M3135">
            <v>1</v>
          </cell>
          <cell r="O3135" t="str">
            <v>IP_192.168.25.213</v>
          </cell>
        </row>
        <row r="3136">
          <cell r="F3136">
            <v>39507</v>
          </cell>
          <cell r="M3136">
            <v>4</v>
          </cell>
          <cell r="O3136" t="str">
            <v>IP_192.168.25.207</v>
          </cell>
        </row>
        <row r="3137">
          <cell r="F3137">
            <v>39507</v>
          </cell>
          <cell r="M3137">
            <v>3</v>
          </cell>
          <cell r="O3137" t="str">
            <v>IP_192.168.25.207</v>
          </cell>
        </row>
        <row r="3138">
          <cell r="F3138">
            <v>39507</v>
          </cell>
          <cell r="M3138">
            <v>1</v>
          </cell>
          <cell r="O3138" t="str">
            <v>IP_192.168.25.207</v>
          </cell>
        </row>
        <row r="3139">
          <cell r="F3139">
            <v>39507</v>
          </cell>
          <cell r="M3139">
            <v>4</v>
          </cell>
          <cell r="O3139" t="str">
            <v>IP_192.168.25.207</v>
          </cell>
        </row>
        <row r="3140">
          <cell r="F3140">
            <v>39507</v>
          </cell>
          <cell r="M3140">
            <v>1</v>
          </cell>
          <cell r="O3140" t="str">
            <v>IP_192.168.25.207</v>
          </cell>
        </row>
        <row r="3141">
          <cell r="F3141">
            <v>39507</v>
          </cell>
          <cell r="M3141">
            <v>9</v>
          </cell>
          <cell r="O3141" t="str">
            <v>IP_192.168.25.213</v>
          </cell>
        </row>
        <row r="3142">
          <cell r="F3142">
            <v>39507</v>
          </cell>
          <cell r="M3142">
            <v>1</v>
          </cell>
          <cell r="O3142" t="str">
            <v>IP_192.168.25.207</v>
          </cell>
        </row>
        <row r="3143">
          <cell r="F3143">
            <v>39507</v>
          </cell>
          <cell r="M3143">
            <v>1</v>
          </cell>
          <cell r="O3143" t="str">
            <v>IP_192.168.25.207</v>
          </cell>
        </row>
        <row r="3144">
          <cell r="F3144">
            <v>39507</v>
          </cell>
          <cell r="M3144">
            <v>2</v>
          </cell>
          <cell r="O3144" t="str">
            <v>IP_192.168.25.207</v>
          </cell>
        </row>
        <row r="3145">
          <cell r="F3145">
            <v>39507</v>
          </cell>
          <cell r="M3145">
            <v>14</v>
          </cell>
          <cell r="O3145" t="str">
            <v>IP_192.168.25.213</v>
          </cell>
        </row>
        <row r="3146">
          <cell r="F3146">
            <v>39507</v>
          </cell>
          <cell r="M3146">
            <v>1</v>
          </cell>
          <cell r="O3146" t="str">
            <v>IP_192.168.25.213</v>
          </cell>
        </row>
        <row r="3147">
          <cell r="F3147">
            <v>39507</v>
          </cell>
          <cell r="M3147">
            <v>1</v>
          </cell>
          <cell r="O3147" t="str">
            <v>IP_192.168.25.213</v>
          </cell>
        </row>
        <row r="3148">
          <cell r="F3148">
            <v>39507</v>
          </cell>
          <cell r="M3148">
            <v>1</v>
          </cell>
          <cell r="O3148" t="str">
            <v>IP_192.168.25.213</v>
          </cell>
        </row>
        <row r="3149">
          <cell r="F3149">
            <v>39507</v>
          </cell>
          <cell r="M3149">
            <v>1</v>
          </cell>
          <cell r="O3149" t="str">
            <v>IP_192.168.25.213</v>
          </cell>
        </row>
        <row r="3150">
          <cell r="F3150">
            <v>39507</v>
          </cell>
          <cell r="M3150">
            <v>1</v>
          </cell>
          <cell r="O3150" t="str">
            <v>IP_192.168.25.207</v>
          </cell>
        </row>
        <row r="3151">
          <cell r="F3151">
            <v>39507</v>
          </cell>
          <cell r="M3151">
            <v>1</v>
          </cell>
          <cell r="O3151" t="str">
            <v>IP_192.168.25.213</v>
          </cell>
        </row>
        <row r="3152">
          <cell r="F3152">
            <v>39507</v>
          </cell>
          <cell r="M3152">
            <v>1</v>
          </cell>
          <cell r="O3152" t="str">
            <v>IP_192.168.25.213</v>
          </cell>
        </row>
        <row r="3153">
          <cell r="F3153">
            <v>39507</v>
          </cell>
          <cell r="M3153">
            <v>1</v>
          </cell>
          <cell r="O3153" t="str">
            <v>IP_192.168.25.213</v>
          </cell>
        </row>
        <row r="3154">
          <cell r="F3154">
            <v>39507</v>
          </cell>
          <cell r="M3154">
            <v>1</v>
          </cell>
          <cell r="O3154" t="str">
            <v>IP_192.168.25.207</v>
          </cell>
        </row>
        <row r="3155">
          <cell r="F3155">
            <v>39507</v>
          </cell>
          <cell r="M3155">
            <v>2</v>
          </cell>
          <cell r="O3155" t="str">
            <v>IP_192.168.25.207</v>
          </cell>
        </row>
        <row r="3156">
          <cell r="F3156">
            <v>39507</v>
          </cell>
          <cell r="M3156">
            <v>2</v>
          </cell>
          <cell r="O3156" t="str">
            <v>IP_192.168.25.207</v>
          </cell>
        </row>
        <row r="3157">
          <cell r="F3157">
            <v>39507</v>
          </cell>
          <cell r="M3157">
            <v>1</v>
          </cell>
          <cell r="O3157" t="str">
            <v>IP_192.168.25.207</v>
          </cell>
        </row>
        <row r="3158">
          <cell r="F3158">
            <v>39507</v>
          </cell>
          <cell r="M3158">
            <v>1</v>
          </cell>
          <cell r="O3158" t="str">
            <v>IP_192.168.25.207</v>
          </cell>
        </row>
        <row r="3159">
          <cell r="F3159">
            <v>39507</v>
          </cell>
          <cell r="M3159">
            <v>2</v>
          </cell>
          <cell r="O3159" t="str">
            <v>IP_192.168.25.207</v>
          </cell>
        </row>
        <row r="3160">
          <cell r="F3160">
            <v>39507</v>
          </cell>
          <cell r="M3160">
            <v>1</v>
          </cell>
          <cell r="O3160" t="str">
            <v>IP_192.168.25.213</v>
          </cell>
        </row>
        <row r="3161">
          <cell r="F3161">
            <v>39507</v>
          </cell>
          <cell r="M3161">
            <v>2</v>
          </cell>
          <cell r="O3161" t="str">
            <v>IP_192.168.25.207</v>
          </cell>
        </row>
        <row r="3162">
          <cell r="F3162">
            <v>39507</v>
          </cell>
          <cell r="M3162">
            <v>1</v>
          </cell>
          <cell r="O3162" t="str">
            <v>IP_192.168.25.213</v>
          </cell>
        </row>
        <row r="3163">
          <cell r="F3163">
            <v>39507</v>
          </cell>
          <cell r="M3163">
            <v>2</v>
          </cell>
          <cell r="O3163" t="str">
            <v>IP_192.168.25.213</v>
          </cell>
        </row>
        <row r="3164">
          <cell r="F3164">
            <v>39507</v>
          </cell>
          <cell r="M3164">
            <v>2</v>
          </cell>
          <cell r="O3164" t="str">
            <v>IP_192.168.25.213</v>
          </cell>
        </row>
        <row r="3165">
          <cell r="F3165">
            <v>39507</v>
          </cell>
          <cell r="M3165">
            <v>2</v>
          </cell>
          <cell r="O3165" t="str">
            <v>IP_192.168.25.207</v>
          </cell>
        </row>
        <row r="3166">
          <cell r="F3166">
            <v>39507</v>
          </cell>
          <cell r="M3166">
            <v>2</v>
          </cell>
          <cell r="O3166" t="str">
            <v>IP_192.168.25.213</v>
          </cell>
        </row>
        <row r="3167">
          <cell r="F3167">
            <v>39507</v>
          </cell>
          <cell r="M3167">
            <v>1</v>
          </cell>
          <cell r="O3167" t="str">
            <v>IP_192.168.25.213</v>
          </cell>
        </row>
        <row r="3168">
          <cell r="F3168">
            <v>39507</v>
          </cell>
          <cell r="M3168">
            <v>1</v>
          </cell>
          <cell r="O3168" t="str">
            <v>IP_192.168.25.213</v>
          </cell>
        </row>
        <row r="3169">
          <cell r="F3169">
            <v>39507</v>
          </cell>
          <cell r="M3169">
            <v>1</v>
          </cell>
          <cell r="O3169" t="str">
            <v>IP_192.168.25.207</v>
          </cell>
        </row>
        <row r="3170">
          <cell r="F3170">
            <v>39507</v>
          </cell>
          <cell r="M3170">
            <v>1</v>
          </cell>
          <cell r="O3170" t="str">
            <v>IP_192.168.25.207</v>
          </cell>
        </row>
        <row r="3171">
          <cell r="F3171">
            <v>39507</v>
          </cell>
          <cell r="M3171">
            <v>1</v>
          </cell>
          <cell r="O3171" t="str">
            <v>IP_192.168.25.207</v>
          </cell>
        </row>
        <row r="3172">
          <cell r="F3172">
            <v>39507</v>
          </cell>
          <cell r="M3172">
            <v>1</v>
          </cell>
          <cell r="O3172" t="str">
            <v>IP_192.168.25.207</v>
          </cell>
        </row>
        <row r="3173">
          <cell r="F3173">
            <v>39507</v>
          </cell>
          <cell r="M3173">
            <v>1</v>
          </cell>
          <cell r="O3173" t="str">
            <v>IP_192.168.25.213</v>
          </cell>
        </row>
        <row r="3174">
          <cell r="F3174">
            <v>39507</v>
          </cell>
          <cell r="M3174">
            <v>1</v>
          </cell>
          <cell r="O3174" t="str">
            <v>IP_192.168.25.213</v>
          </cell>
        </row>
        <row r="3175">
          <cell r="F3175">
            <v>39507</v>
          </cell>
          <cell r="M3175">
            <v>1</v>
          </cell>
          <cell r="O3175" t="str">
            <v>IP_192.168.25.213</v>
          </cell>
        </row>
        <row r="3176">
          <cell r="F3176">
            <v>39507</v>
          </cell>
          <cell r="M3176">
            <v>1</v>
          </cell>
          <cell r="O3176" t="str">
            <v>IP_192.168.25.213</v>
          </cell>
        </row>
        <row r="3177">
          <cell r="F3177">
            <v>39507</v>
          </cell>
          <cell r="M3177">
            <v>1</v>
          </cell>
          <cell r="O3177" t="str">
            <v>IP_192.168.25.213</v>
          </cell>
        </row>
        <row r="3178">
          <cell r="F3178">
            <v>39507</v>
          </cell>
          <cell r="M3178">
            <v>1</v>
          </cell>
          <cell r="O3178" t="str">
            <v>IP_192.168.25.213</v>
          </cell>
        </row>
        <row r="3179">
          <cell r="F3179">
            <v>39507</v>
          </cell>
          <cell r="M3179">
            <v>1</v>
          </cell>
          <cell r="O3179" t="str">
            <v>IP_192.168.25.213</v>
          </cell>
        </row>
        <row r="3180">
          <cell r="F3180">
            <v>39507</v>
          </cell>
          <cell r="M3180">
            <v>1</v>
          </cell>
          <cell r="O3180" t="str">
            <v>IP_192.168.25.213</v>
          </cell>
        </row>
        <row r="3181">
          <cell r="F3181">
            <v>39507</v>
          </cell>
          <cell r="M3181">
            <v>1</v>
          </cell>
          <cell r="O3181" t="str">
            <v>IP_192.168.25.213</v>
          </cell>
        </row>
        <row r="3182">
          <cell r="F3182">
            <v>39507</v>
          </cell>
          <cell r="M3182">
            <v>1</v>
          </cell>
          <cell r="O3182" t="str">
            <v>IP_192.168.25.213</v>
          </cell>
        </row>
        <row r="3183">
          <cell r="F3183">
            <v>39507</v>
          </cell>
          <cell r="M3183">
            <v>1</v>
          </cell>
          <cell r="O3183" t="str">
            <v>IP_192.168.25.213</v>
          </cell>
        </row>
        <row r="3184">
          <cell r="F3184">
            <v>39507</v>
          </cell>
          <cell r="M3184">
            <v>1</v>
          </cell>
          <cell r="O3184" t="str">
            <v>IP_192.168.25.213</v>
          </cell>
        </row>
        <row r="3185">
          <cell r="F3185">
            <v>39507</v>
          </cell>
          <cell r="M3185">
            <v>1</v>
          </cell>
          <cell r="O3185" t="str">
            <v>IP_192.168.25.213</v>
          </cell>
        </row>
        <row r="3186">
          <cell r="F3186">
            <v>39507</v>
          </cell>
          <cell r="M3186">
            <v>1</v>
          </cell>
          <cell r="O3186" t="str">
            <v>IP_192.168.25.213</v>
          </cell>
        </row>
        <row r="3187">
          <cell r="F3187">
            <v>39507</v>
          </cell>
          <cell r="M3187">
            <v>1</v>
          </cell>
          <cell r="O3187" t="str">
            <v>IP_192.168.25.213</v>
          </cell>
        </row>
        <row r="3188">
          <cell r="F3188">
            <v>39507</v>
          </cell>
          <cell r="M3188">
            <v>1</v>
          </cell>
          <cell r="O3188" t="str">
            <v>IP_192.168.25.213</v>
          </cell>
        </row>
        <row r="3189">
          <cell r="F3189">
            <v>39507</v>
          </cell>
          <cell r="M3189">
            <v>1</v>
          </cell>
          <cell r="O3189" t="str">
            <v>IP_192.168.25.213</v>
          </cell>
        </row>
        <row r="3190">
          <cell r="F3190">
            <v>39507</v>
          </cell>
          <cell r="M3190">
            <v>1</v>
          </cell>
          <cell r="O3190" t="str">
            <v>IP_192.168.25.213</v>
          </cell>
        </row>
        <row r="3191">
          <cell r="F3191">
            <v>39507</v>
          </cell>
          <cell r="M3191">
            <v>1</v>
          </cell>
          <cell r="O3191" t="str">
            <v>IP_192.168.25.213</v>
          </cell>
        </row>
        <row r="3192">
          <cell r="F3192">
            <v>39507</v>
          </cell>
          <cell r="M3192">
            <v>2</v>
          </cell>
          <cell r="O3192" t="str">
            <v>IP_192.168.25.213</v>
          </cell>
        </row>
        <row r="3193">
          <cell r="F3193">
            <v>39507</v>
          </cell>
          <cell r="M3193">
            <v>2</v>
          </cell>
          <cell r="O3193" t="str">
            <v>IP_192.168.25.213</v>
          </cell>
        </row>
        <row r="3194">
          <cell r="F3194">
            <v>39507</v>
          </cell>
          <cell r="M3194">
            <v>1</v>
          </cell>
          <cell r="O3194" t="str">
            <v>IP_192.168.25.213</v>
          </cell>
        </row>
        <row r="3195">
          <cell r="F3195">
            <v>39507</v>
          </cell>
          <cell r="M3195">
            <v>1</v>
          </cell>
          <cell r="O3195" t="str">
            <v>IP_192.168.25.213</v>
          </cell>
        </row>
        <row r="3196">
          <cell r="F3196">
            <v>39507</v>
          </cell>
          <cell r="M3196">
            <v>5</v>
          </cell>
          <cell r="O3196" t="str">
            <v>IP_192.168.25.213</v>
          </cell>
        </row>
        <row r="3197">
          <cell r="F3197">
            <v>39507</v>
          </cell>
          <cell r="M3197">
            <v>1</v>
          </cell>
          <cell r="O3197" t="str">
            <v>IP_192.168.25.213</v>
          </cell>
        </row>
        <row r="3198">
          <cell r="F3198">
            <v>39507</v>
          </cell>
          <cell r="M3198">
            <v>1</v>
          </cell>
          <cell r="O3198" t="str">
            <v>IP_192.168.25.213</v>
          </cell>
        </row>
        <row r="3199">
          <cell r="F3199">
            <v>39507</v>
          </cell>
          <cell r="M3199">
            <v>1</v>
          </cell>
          <cell r="O3199" t="str">
            <v>IP_192.168.25.213</v>
          </cell>
        </row>
        <row r="3200">
          <cell r="F3200">
            <v>39507</v>
          </cell>
          <cell r="M3200">
            <v>1</v>
          </cell>
          <cell r="O3200" t="str">
            <v>IP_192.168.25.213</v>
          </cell>
        </row>
        <row r="3201">
          <cell r="F3201">
            <v>39507</v>
          </cell>
          <cell r="M3201">
            <v>7</v>
          </cell>
          <cell r="O3201" t="str">
            <v>IP_192.168.25.213</v>
          </cell>
        </row>
        <row r="3202">
          <cell r="F3202">
            <v>39507</v>
          </cell>
          <cell r="M3202">
            <v>1</v>
          </cell>
          <cell r="O3202" t="str">
            <v>IP_192.168.25.213</v>
          </cell>
        </row>
        <row r="3203">
          <cell r="F3203">
            <v>39507</v>
          </cell>
          <cell r="M3203">
            <v>1</v>
          </cell>
          <cell r="O3203" t="str">
            <v>IP_192.168.25.213</v>
          </cell>
        </row>
        <row r="3204">
          <cell r="F3204">
            <v>39507</v>
          </cell>
          <cell r="M3204">
            <v>1</v>
          </cell>
          <cell r="O3204" t="str">
            <v>IP_192.168.25.213</v>
          </cell>
        </row>
        <row r="3205">
          <cell r="F3205">
            <v>39507</v>
          </cell>
          <cell r="M3205">
            <v>1</v>
          </cell>
          <cell r="O3205" t="str">
            <v>IP_192.168.25.213</v>
          </cell>
        </row>
        <row r="3206">
          <cell r="F3206">
            <v>39507</v>
          </cell>
          <cell r="M3206">
            <v>1</v>
          </cell>
          <cell r="O3206" t="str">
            <v>IP_192.168.25.213</v>
          </cell>
        </row>
        <row r="3207">
          <cell r="F3207">
            <v>39507</v>
          </cell>
          <cell r="M3207">
            <v>1</v>
          </cell>
          <cell r="O3207" t="str">
            <v>IP_192.168.25.213</v>
          </cell>
        </row>
        <row r="3208">
          <cell r="F3208">
            <v>39507</v>
          </cell>
          <cell r="M3208">
            <v>1</v>
          </cell>
          <cell r="O3208" t="str">
            <v>IP_192.168.25.213</v>
          </cell>
        </row>
        <row r="3209">
          <cell r="F3209">
            <v>39507</v>
          </cell>
          <cell r="M3209">
            <v>1</v>
          </cell>
          <cell r="O3209" t="str">
            <v>IP_192.168.25.207</v>
          </cell>
        </row>
        <row r="3210">
          <cell r="F3210">
            <v>39507</v>
          </cell>
          <cell r="M3210">
            <v>2</v>
          </cell>
          <cell r="O3210" t="str">
            <v>IP_192.168.25.207</v>
          </cell>
        </row>
        <row r="3211">
          <cell r="F3211">
            <v>39507</v>
          </cell>
          <cell r="M3211">
            <v>5</v>
          </cell>
          <cell r="O3211" t="str">
            <v>IP_192.168.25.207</v>
          </cell>
        </row>
        <row r="3212">
          <cell r="F3212">
            <v>39507</v>
          </cell>
          <cell r="M3212">
            <v>5</v>
          </cell>
          <cell r="O3212" t="str">
            <v>IP_192.168.25.207</v>
          </cell>
        </row>
        <row r="3213">
          <cell r="F3213">
            <v>39507</v>
          </cell>
          <cell r="M3213">
            <v>5</v>
          </cell>
          <cell r="O3213" t="str">
            <v>IP_192.168.25.207</v>
          </cell>
        </row>
        <row r="3214">
          <cell r="F3214">
            <v>39507</v>
          </cell>
          <cell r="M3214">
            <v>5</v>
          </cell>
          <cell r="O3214" t="str">
            <v>IP_192.168.25.207</v>
          </cell>
        </row>
        <row r="3215">
          <cell r="F3215">
            <v>39507</v>
          </cell>
          <cell r="M3215">
            <v>1</v>
          </cell>
          <cell r="O3215" t="str">
            <v>IP_192.168.25.207</v>
          </cell>
        </row>
        <row r="3216">
          <cell r="F3216">
            <v>39507</v>
          </cell>
          <cell r="M3216">
            <v>3</v>
          </cell>
          <cell r="O3216" t="str">
            <v>IP_192.168.25.207</v>
          </cell>
        </row>
        <row r="3217">
          <cell r="F3217">
            <v>39507</v>
          </cell>
          <cell r="M3217">
            <v>1</v>
          </cell>
          <cell r="O3217" t="str">
            <v>IP_192.168.25.213</v>
          </cell>
        </row>
        <row r="3218">
          <cell r="F3218">
            <v>39507</v>
          </cell>
          <cell r="M3218">
            <v>1</v>
          </cell>
          <cell r="O3218" t="str">
            <v>IP_192.168.25.213</v>
          </cell>
        </row>
        <row r="3219">
          <cell r="F3219">
            <v>39507</v>
          </cell>
          <cell r="M3219">
            <v>1</v>
          </cell>
          <cell r="O3219" t="str">
            <v>IP_192.168.25.213</v>
          </cell>
        </row>
        <row r="3220">
          <cell r="F3220">
            <v>39507</v>
          </cell>
          <cell r="M3220">
            <v>1</v>
          </cell>
          <cell r="O3220" t="str">
            <v>IP_192.168.25.213</v>
          </cell>
        </row>
        <row r="3221">
          <cell r="F3221">
            <v>39507</v>
          </cell>
          <cell r="M3221">
            <v>1</v>
          </cell>
          <cell r="O3221" t="str">
            <v>IP_192.168.25.213</v>
          </cell>
        </row>
        <row r="3222">
          <cell r="F3222">
            <v>39507</v>
          </cell>
          <cell r="M3222">
            <v>1</v>
          </cell>
          <cell r="O3222" t="str">
            <v>IP_192.168.25.213</v>
          </cell>
        </row>
        <row r="3223">
          <cell r="F3223">
            <v>39507</v>
          </cell>
          <cell r="M3223">
            <v>1</v>
          </cell>
          <cell r="O3223" t="str">
            <v>IP_192.168.25.213</v>
          </cell>
        </row>
        <row r="3224">
          <cell r="F3224">
            <v>39507</v>
          </cell>
          <cell r="M3224">
            <v>1</v>
          </cell>
          <cell r="O3224" t="str">
            <v>IP_192.168.25.213</v>
          </cell>
        </row>
        <row r="3225">
          <cell r="F3225">
            <v>39507</v>
          </cell>
          <cell r="M3225">
            <v>1</v>
          </cell>
          <cell r="O3225" t="str">
            <v>IP_192.168.25.213</v>
          </cell>
        </row>
        <row r="3226">
          <cell r="F3226">
            <v>39507</v>
          </cell>
          <cell r="M3226">
            <v>1</v>
          </cell>
          <cell r="O3226" t="str">
            <v>IP_192.168.25.213</v>
          </cell>
        </row>
        <row r="3227">
          <cell r="F3227">
            <v>39507</v>
          </cell>
          <cell r="M3227">
            <v>1</v>
          </cell>
          <cell r="O3227" t="str">
            <v>IP_192.168.25.213</v>
          </cell>
        </row>
        <row r="3228">
          <cell r="F3228">
            <v>39507</v>
          </cell>
          <cell r="M3228">
            <v>1</v>
          </cell>
          <cell r="O3228" t="str">
            <v>IP_192.168.25.213</v>
          </cell>
        </row>
        <row r="3229">
          <cell r="F3229">
            <v>39507</v>
          </cell>
          <cell r="M3229">
            <v>1</v>
          </cell>
          <cell r="O3229" t="str">
            <v>IP_192.168.25.213</v>
          </cell>
        </row>
        <row r="3230">
          <cell r="F3230">
            <v>39507</v>
          </cell>
          <cell r="M3230">
            <v>1</v>
          </cell>
          <cell r="O3230" t="str">
            <v>IP_192.168.25.213</v>
          </cell>
        </row>
        <row r="3231">
          <cell r="F3231">
            <v>39507</v>
          </cell>
          <cell r="M3231">
            <v>1</v>
          </cell>
          <cell r="O3231" t="str">
            <v>IP_192.168.25.213</v>
          </cell>
        </row>
        <row r="3232">
          <cell r="F3232">
            <v>39507</v>
          </cell>
          <cell r="M3232">
            <v>2</v>
          </cell>
          <cell r="O3232" t="str">
            <v>IP_192.168.25.207</v>
          </cell>
        </row>
        <row r="3233">
          <cell r="F3233">
            <v>39507</v>
          </cell>
          <cell r="M3233">
            <v>1</v>
          </cell>
          <cell r="O3233" t="str">
            <v>IP_192.168.25.213</v>
          </cell>
        </row>
        <row r="3234">
          <cell r="F3234">
            <v>39507</v>
          </cell>
          <cell r="M3234">
            <v>1</v>
          </cell>
          <cell r="O3234" t="str">
            <v>IP_192.168.25.213</v>
          </cell>
        </row>
        <row r="3235">
          <cell r="F3235">
            <v>39538</v>
          </cell>
          <cell r="M3235">
            <v>1</v>
          </cell>
          <cell r="O3235" t="str">
            <v>IP_192.168.25.213</v>
          </cell>
        </row>
        <row r="3236">
          <cell r="F3236">
            <v>39538</v>
          </cell>
          <cell r="M3236">
            <v>1</v>
          </cell>
          <cell r="O3236" t="str">
            <v>IP_192.168.25.213</v>
          </cell>
        </row>
        <row r="3237">
          <cell r="F3237">
            <v>39538</v>
          </cell>
          <cell r="M3237">
            <v>1</v>
          </cell>
          <cell r="O3237" t="str">
            <v>IP_192.168.25.213</v>
          </cell>
        </row>
        <row r="3238">
          <cell r="F3238">
            <v>39538</v>
          </cell>
          <cell r="M3238">
            <v>1</v>
          </cell>
          <cell r="O3238" t="str">
            <v>IP_192.168.25.213</v>
          </cell>
        </row>
        <row r="3239">
          <cell r="F3239">
            <v>39538</v>
          </cell>
          <cell r="M3239">
            <v>1</v>
          </cell>
          <cell r="O3239" t="str">
            <v>IP_192.168.25.213</v>
          </cell>
        </row>
        <row r="3240">
          <cell r="F3240">
            <v>39538</v>
          </cell>
          <cell r="M3240">
            <v>1</v>
          </cell>
          <cell r="O3240" t="str">
            <v>IP_192.168.25.213</v>
          </cell>
        </row>
        <row r="3241">
          <cell r="F3241">
            <v>39538</v>
          </cell>
          <cell r="M3241">
            <v>1</v>
          </cell>
          <cell r="O3241" t="str">
            <v>IP_192.168.25.213</v>
          </cell>
        </row>
        <row r="3242">
          <cell r="F3242">
            <v>39538</v>
          </cell>
          <cell r="M3242">
            <v>1</v>
          </cell>
          <cell r="O3242" t="str">
            <v>IP_192.168.25.213</v>
          </cell>
        </row>
        <row r="3243">
          <cell r="F3243">
            <v>39538</v>
          </cell>
          <cell r="M3243">
            <v>1</v>
          </cell>
          <cell r="O3243" t="str">
            <v>IP_192.168.25.213</v>
          </cell>
        </row>
        <row r="3244">
          <cell r="F3244">
            <v>39538</v>
          </cell>
          <cell r="M3244">
            <v>1</v>
          </cell>
          <cell r="O3244" t="str">
            <v>IP_192.168.25.213</v>
          </cell>
        </row>
        <row r="3245">
          <cell r="F3245">
            <v>39538</v>
          </cell>
          <cell r="M3245">
            <v>1</v>
          </cell>
          <cell r="O3245" t="str">
            <v>IP_192.168.25.213</v>
          </cell>
        </row>
        <row r="3246">
          <cell r="F3246">
            <v>39538</v>
          </cell>
          <cell r="M3246">
            <v>1</v>
          </cell>
          <cell r="O3246" t="str">
            <v>IP_192.168.25.213</v>
          </cell>
        </row>
        <row r="3247">
          <cell r="F3247">
            <v>39538</v>
          </cell>
          <cell r="M3247">
            <v>1</v>
          </cell>
          <cell r="O3247" t="str">
            <v>IP_192.168.25.213</v>
          </cell>
        </row>
        <row r="3248">
          <cell r="F3248">
            <v>39538</v>
          </cell>
          <cell r="M3248">
            <v>1</v>
          </cell>
          <cell r="O3248" t="str">
            <v>IP_192.168.25.213</v>
          </cell>
        </row>
        <row r="3249">
          <cell r="F3249">
            <v>39538</v>
          </cell>
          <cell r="M3249">
            <v>1</v>
          </cell>
          <cell r="O3249" t="str">
            <v>IP_192.168.25.213</v>
          </cell>
        </row>
        <row r="3250">
          <cell r="F3250">
            <v>39538</v>
          </cell>
          <cell r="M3250">
            <v>1</v>
          </cell>
          <cell r="O3250" t="str">
            <v>IP_192.168.25.213</v>
          </cell>
        </row>
        <row r="3251">
          <cell r="F3251">
            <v>39538</v>
          </cell>
          <cell r="M3251">
            <v>1</v>
          </cell>
          <cell r="O3251" t="str">
            <v>IP_192.168.25.213</v>
          </cell>
        </row>
        <row r="3252">
          <cell r="F3252">
            <v>39538</v>
          </cell>
          <cell r="M3252">
            <v>1</v>
          </cell>
          <cell r="O3252" t="str">
            <v>IP_192.168.25.213</v>
          </cell>
        </row>
        <row r="3253">
          <cell r="F3253">
            <v>39538</v>
          </cell>
          <cell r="M3253">
            <v>1</v>
          </cell>
          <cell r="O3253" t="str">
            <v>IP_192.168.25.213</v>
          </cell>
        </row>
        <row r="3254">
          <cell r="F3254">
            <v>39538</v>
          </cell>
          <cell r="M3254">
            <v>1</v>
          </cell>
          <cell r="O3254" t="str">
            <v>IP_192.168.25.213</v>
          </cell>
        </row>
        <row r="3255">
          <cell r="F3255">
            <v>39538</v>
          </cell>
          <cell r="M3255">
            <v>2</v>
          </cell>
          <cell r="O3255" t="str">
            <v>IP_192.168.25.213</v>
          </cell>
        </row>
        <row r="3256">
          <cell r="F3256">
            <v>39538</v>
          </cell>
          <cell r="M3256">
            <v>1</v>
          </cell>
          <cell r="O3256" t="str">
            <v>IP_192.168.25.213</v>
          </cell>
        </row>
        <row r="3257">
          <cell r="F3257">
            <v>39538</v>
          </cell>
          <cell r="M3257">
            <v>2</v>
          </cell>
          <cell r="O3257" t="str">
            <v>IP_192.168.25.213</v>
          </cell>
        </row>
        <row r="3258">
          <cell r="F3258">
            <v>39538</v>
          </cell>
          <cell r="M3258">
            <v>1</v>
          </cell>
          <cell r="O3258" t="str">
            <v>IP_192.168.25.213</v>
          </cell>
        </row>
        <row r="3259">
          <cell r="F3259">
            <v>39538</v>
          </cell>
          <cell r="M3259">
            <v>1</v>
          </cell>
          <cell r="O3259" t="str">
            <v>IP_192.168.25.213</v>
          </cell>
        </row>
        <row r="3260">
          <cell r="F3260">
            <v>39538</v>
          </cell>
          <cell r="M3260">
            <v>1</v>
          </cell>
          <cell r="O3260" t="str">
            <v>IP_192.168.25.207</v>
          </cell>
        </row>
        <row r="3261">
          <cell r="F3261">
            <v>39538</v>
          </cell>
          <cell r="M3261">
            <v>1</v>
          </cell>
          <cell r="O3261" t="str">
            <v>IP_192.168.25.213</v>
          </cell>
        </row>
        <row r="3262">
          <cell r="F3262">
            <v>39538</v>
          </cell>
          <cell r="M3262">
            <v>1</v>
          </cell>
          <cell r="O3262" t="str">
            <v>IP_192.168.25.213</v>
          </cell>
        </row>
        <row r="3263">
          <cell r="F3263">
            <v>39538</v>
          </cell>
          <cell r="M3263">
            <v>1</v>
          </cell>
          <cell r="O3263" t="str">
            <v>IP_192.168.25.213</v>
          </cell>
        </row>
        <row r="3264">
          <cell r="F3264">
            <v>39538</v>
          </cell>
          <cell r="M3264">
            <v>1</v>
          </cell>
          <cell r="O3264" t="str">
            <v>IP_192.168.25.213</v>
          </cell>
        </row>
        <row r="3265">
          <cell r="F3265">
            <v>39538</v>
          </cell>
          <cell r="M3265">
            <v>1</v>
          </cell>
          <cell r="O3265" t="str">
            <v>IP_192.168.25.213</v>
          </cell>
        </row>
        <row r="3266">
          <cell r="F3266">
            <v>39538</v>
          </cell>
          <cell r="M3266">
            <v>1</v>
          </cell>
          <cell r="O3266" t="str">
            <v>IP_192.168.25.213</v>
          </cell>
        </row>
        <row r="3267">
          <cell r="F3267">
            <v>39538</v>
          </cell>
          <cell r="M3267">
            <v>1</v>
          </cell>
          <cell r="O3267" t="str">
            <v>IP_192.168.25.213</v>
          </cell>
        </row>
        <row r="3268">
          <cell r="F3268">
            <v>39538</v>
          </cell>
          <cell r="M3268">
            <v>1</v>
          </cell>
          <cell r="O3268" t="str">
            <v>IP_192.168.25.213</v>
          </cell>
        </row>
        <row r="3269">
          <cell r="F3269">
            <v>39538</v>
          </cell>
          <cell r="M3269">
            <v>1</v>
          </cell>
          <cell r="O3269" t="str">
            <v>IP_192.168.25.213</v>
          </cell>
        </row>
        <row r="3270">
          <cell r="F3270">
            <v>39538</v>
          </cell>
          <cell r="M3270">
            <v>1</v>
          </cell>
          <cell r="O3270" t="str">
            <v>IP_192.168.25.213</v>
          </cell>
        </row>
        <row r="3271">
          <cell r="F3271">
            <v>39538</v>
          </cell>
          <cell r="M3271">
            <v>1</v>
          </cell>
          <cell r="O3271" t="str">
            <v>IP_192.168.25.213</v>
          </cell>
        </row>
        <row r="3272">
          <cell r="F3272">
            <v>39538</v>
          </cell>
          <cell r="M3272">
            <v>6</v>
          </cell>
          <cell r="O3272" t="str">
            <v>IP_192.168.25.207</v>
          </cell>
        </row>
        <row r="3273">
          <cell r="F3273">
            <v>39538</v>
          </cell>
          <cell r="M3273">
            <v>1</v>
          </cell>
          <cell r="O3273" t="str">
            <v>IP_192.168.25.213</v>
          </cell>
        </row>
        <row r="3274">
          <cell r="F3274">
            <v>39538</v>
          </cell>
          <cell r="M3274">
            <v>1</v>
          </cell>
          <cell r="O3274" t="str">
            <v>IP_192.168.25.213</v>
          </cell>
        </row>
        <row r="3275">
          <cell r="F3275">
            <v>39538</v>
          </cell>
          <cell r="M3275">
            <v>2</v>
          </cell>
          <cell r="O3275" t="str">
            <v>IP_192.168.25.213</v>
          </cell>
        </row>
        <row r="3276">
          <cell r="F3276">
            <v>39538</v>
          </cell>
          <cell r="M3276">
            <v>2</v>
          </cell>
          <cell r="O3276" t="str">
            <v>IP_192.168.25.213</v>
          </cell>
        </row>
        <row r="3277">
          <cell r="F3277">
            <v>39538</v>
          </cell>
          <cell r="M3277">
            <v>4</v>
          </cell>
          <cell r="O3277" t="str">
            <v>IP_192.168.25.213</v>
          </cell>
        </row>
        <row r="3278">
          <cell r="F3278">
            <v>39538</v>
          </cell>
          <cell r="M3278">
            <v>3</v>
          </cell>
          <cell r="O3278" t="str">
            <v>IP_192.168.25.207</v>
          </cell>
        </row>
        <row r="3279">
          <cell r="F3279">
            <v>39538</v>
          </cell>
          <cell r="M3279">
            <v>17</v>
          </cell>
          <cell r="O3279" t="str">
            <v>IP_192.168.25.213</v>
          </cell>
        </row>
        <row r="3280">
          <cell r="F3280">
            <v>39538</v>
          </cell>
          <cell r="M3280">
            <v>4</v>
          </cell>
          <cell r="O3280" t="str">
            <v>IP_192.168.25.208</v>
          </cell>
        </row>
        <row r="3281">
          <cell r="F3281">
            <v>39538</v>
          </cell>
          <cell r="M3281">
            <v>1</v>
          </cell>
          <cell r="O3281" t="str">
            <v>IP_192.168.25.213</v>
          </cell>
        </row>
        <row r="3282">
          <cell r="F3282">
            <v>39538</v>
          </cell>
          <cell r="M3282">
            <v>1</v>
          </cell>
          <cell r="O3282" t="str">
            <v>IP_192.168.25.213</v>
          </cell>
        </row>
        <row r="3283">
          <cell r="F3283">
            <v>39538</v>
          </cell>
          <cell r="M3283">
            <v>10</v>
          </cell>
          <cell r="O3283" t="str">
            <v>IP_192.168.25.207</v>
          </cell>
        </row>
        <row r="3284">
          <cell r="F3284">
            <v>39538</v>
          </cell>
          <cell r="M3284">
            <v>1</v>
          </cell>
          <cell r="O3284" t="str">
            <v>IP_192.168.25.213</v>
          </cell>
        </row>
        <row r="3285">
          <cell r="F3285">
            <v>39538</v>
          </cell>
          <cell r="M3285">
            <v>1</v>
          </cell>
          <cell r="O3285" t="str">
            <v>IP_192.168.25.213</v>
          </cell>
        </row>
        <row r="3286">
          <cell r="F3286">
            <v>39538</v>
          </cell>
          <cell r="M3286">
            <v>1</v>
          </cell>
          <cell r="O3286" t="str">
            <v>IP_192.168.25.213</v>
          </cell>
        </row>
        <row r="3287">
          <cell r="F3287">
            <v>39538</v>
          </cell>
          <cell r="M3287">
            <v>2</v>
          </cell>
          <cell r="O3287" t="str">
            <v>IP_192.168.25.207</v>
          </cell>
        </row>
        <row r="3288">
          <cell r="F3288">
            <v>39538</v>
          </cell>
          <cell r="M3288">
            <v>2</v>
          </cell>
          <cell r="O3288" t="str">
            <v>IP_192.168.25.207</v>
          </cell>
        </row>
        <row r="3289">
          <cell r="F3289">
            <v>39538</v>
          </cell>
          <cell r="M3289">
            <v>2</v>
          </cell>
          <cell r="O3289" t="str">
            <v>IP_192.168.25.207</v>
          </cell>
        </row>
        <row r="3290">
          <cell r="F3290">
            <v>39538</v>
          </cell>
          <cell r="M3290">
            <v>2</v>
          </cell>
          <cell r="O3290" t="str">
            <v>IP_192.168.25.207</v>
          </cell>
        </row>
        <row r="3291">
          <cell r="F3291">
            <v>39538</v>
          </cell>
          <cell r="M3291">
            <v>2</v>
          </cell>
          <cell r="O3291" t="str">
            <v>IP_192.168.25.207</v>
          </cell>
        </row>
        <row r="3292">
          <cell r="F3292">
            <v>39538</v>
          </cell>
          <cell r="M3292">
            <v>2</v>
          </cell>
          <cell r="O3292" t="str">
            <v>IP_192.168.25.207</v>
          </cell>
        </row>
        <row r="3293">
          <cell r="F3293">
            <v>39538</v>
          </cell>
          <cell r="M3293">
            <v>2</v>
          </cell>
          <cell r="O3293" t="str">
            <v>IP_192.168.25.207</v>
          </cell>
        </row>
        <row r="3294">
          <cell r="F3294">
            <v>39538</v>
          </cell>
          <cell r="M3294">
            <v>2</v>
          </cell>
          <cell r="O3294" t="str">
            <v>IP_192.168.25.207</v>
          </cell>
        </row>
        <row r="3295">
          <cell r="F3295">
            <v>39538</v>
          </cell>
          <cell r="M3295">
            <v>12</v>
          </cell>
          <cell r="O3295" t="str">
            <v>IP_192.168.25.207</v>
          </cell>
        </row>
        <row r="3296">
          <cell r="F3296">
            <v>39538</v>
          </cell>
          <cell r="M3296">
            <v>1</v>
          </cell>
          <cell r="O3296" t="str">
            <v>IP_192.168.25.213</v>
          </cell>
        </row>
        <row r="3297">
          <cell r="F3297">
            <v>39538</v>
          </cell>
          <cell r="M3297">
            <v>1</v>
          </cell>
          <cell r="O3297" t="str">
            <v>IP_192.168.25.213</v>
          </cell>
        </row>
        <row r="3298">
          <cell r="F3298">
            <v>39538</v>
          </cell>
          <cell r="M3298">
            <v>1</v>
          </cell>
          <cell r="O3298" t="str">
            <v>IP_192.168.25.213</v>
          </cell>
        </row>
        <row r="3299">
          <cell r="F3299">
            <v>39538</v>
          </cell>
          <cell r="M3299">
            <v>1</v>
          </cell>
          <cell r="O3299" t="str">
            <v>IP_192.168.25.213</v>
          </cell>
        </row>
        <row r="3300">
          <cell r="F3300">
            <v>39538</v>
          </cell>
          <cell r="M3300">
            <v>1</v>
          </cell>
          <cell r="O3300" t="str">
            <v>IP_192.168.25.213</v>
          </cell>
        </row>
        <row r="3301">
          <cell r="F3301">
            <v>39538</v>
          </cell>
          <cell r="M3301">
            <v>1</v>
          </cell>
          <cell r="O3301" t="str">
            <v>IP_192.168.25.213</v>
          </cell>
        </row>
        <row r="3302">
          <cell r="F3302">
            <v>39538</v>
          </cell>
          <cell r="M3302">
            <v>1</v>
          </cell>
          <cell r="O3302" t="str">
            <v>IP_192.168.25.213</v>
          </cell>
        </row>
        <row r="3303">
          <cell r="F3303">
            <v>39538</v>
          </cell>
          <cell r="M3303">
            <v>1</v>
          </cell>
          <cell r="O3303" t="str">
            <v>IP_192.168.25.213</v>
          </cell>
        </row>
        <row r="3304">
          <cell r="F3304">
            <v>39538</v>
          </cell>
          <cell r="M3304">
            <v>1</v>
          </cell>
          <cell r="O3304" t="str">
            <v>IP_192.168.25.213</v>
          </cell>
        </row>
        <row r="3305">
          <cell r="F3305">
            <v>39538</v>
          </cell>
          <cell r="M3305">
            <v>1</v>
          </cell>
          <cell r="O3305" t="str">
            <v>IP_192.168.25.213</v>
          </cell>
        </row>
        <row r="3306">
          <cell r="F3306">
            <v>39538</v>
          </cell>
          <cell r="M3306">
            <v>4</v>
          </cell>
          <cell r="O3306" t="str">
            <v>IP_192.168.25.213</v>
          </cell>
        </row>
        <row r="3307">
          <cell r="F3307">
            <v>39538</v>
          </cell>
          <cell r="M3307">
            <v>1</v>
          </cell>
          <cell r="O3307" t="str">
            <v>IP_192.168.25.213</v>
          </cell>
        </row>
        <row r="3308">
          <cell r="F3308">
            <v>39538</v>
          </cell>
          <cell r="M3308">
            <v>1</v>
          </cell>
          <cell r="O3308" t="str">
            <v>IP_192.168.25.213</v>
          </cell>
        </row>
        <row r="3309">
          <cell r="F3309">
            <v>39538</v>
          </cell>
          <cell r="M3309">
            <v>1</v>
          </cell>
          <cell r="O3309" t="str">
            <v>IP_192.168.25.213</v>
          </cell>
        </row>
        <row r="3310">
          <cell r="F3310">
            <v>39538</v>
          </cell>
          <cell r="M3310">
            <v>1</v>
          </cell>
          <cell r="O3310" t="str">
            <v>IP_192.168.25.213</v>
          </cell>
        </row>
        <row r="3311">
          <cell r="F3311">
            <v>39538</v>
          </cell>
          <cell r="M3311">
            <v>1</v>
          </cell>
          <cell r="O3311" t="str">
            <v>IP_192.168.25.213</v>
          </cell>
        </row>
        <row r="3312">
          <cell r="F3312">
            <v>39538</v>
          </cell>
          <cell r="M3312">
            <v>1</v>
          </cell>
          <cell r="O3312" t="str">
            <v>IP_192.168.25.213</v>
          </cell>
        </row>
        <row r="3313">
          <cell r="F3313">
            <v>39538</v>
          </cell>
          <cell r="M3313">
            <v>1</v>
          </cell>
          <cell r="O3313" t="str">
            <v>IP_192.168.25.213</v>
          </cell>
        </row>
        <row r="3314">
          <cell r="F3314">
            <v>39538</v>
          </cell>
          <cell r="M3314">
            <v>1</v>
          </cell>
          <cell r="O3314" t="str">
            <v>IP_192.168.25.213</v>
          </cell>
        </row>
        <row r="3315">
          <cell r="F3315">
            <v>39538</v>
          </cell>
          <cell r="M3315">
            <v>1</v>
          </cell>
          <cell r="O3315" t="str">
            <v>IP_192.168.25.213</v>
          </cell>
        </row>
        <row r="3316">
          <cell r="F3316">
            <v>39538</v>
          </cell>
          <cell r="M3316">
            <v>1</v>
          </cell>
          <cell r="O3316" t="str">
            <v>IP_192.168.25.213</v>
          </cell>
        </row>
        <row r="3317">
          <cell r="F3317">
            <v>39538</v>
          </cell>
          <cell r="M3317">
            <v>1</v>
          </cell>
          <cell r="O3317" t="str">
            <v>IP_192.168.25.213</v>
          </cell>
        </row>
        <row r="3318">
          <cell r="F3318">
            <v>39538</v>
          </cell>
          <cell r="M3318">
            <v>1</v>
          </cell>
          <cell r="O3318" t="str">
            <v>IP_192.168.25.213</v>
          </cell>
        </row>
        <row r="3319">
          <cell r="F3319">
            <v>39538</v>
          </cell>
          <cell r="M3319">
            <v>1</v>
          </cell>
          <cell r="O3319" t="str">
            <v>IP_192.168.25.213</v>
          </cell>
        </row>
        <row r="3320">
          <cell r="F3320">
            <v>39538</v>
          </cell>
          <cell r="M3320">
            <v>1</v>
          </cell>
          <cell r="O3320" t="str">
            <v>IP_192.168.25.213</v>
          </cell>
        </row>
        <row r="3321">
          <cell r="F3321">
            <v>39538</v>
          </cell>
          <cell r="M3321">
            <v>1</v>
          </cell>
          <cell r="O3321" t="str">
            <v>IP_192.168.25.213</v>
          </cell>
        </row>
        <row r="3322">
          <cell r="F3322">
            <v>39538</v>
          </cell>
          <cell r="M3322">
            <v>1</v>
          </cell>
          <cell r="O3322" t="str">
            <v>IP_192.168.25.213</v>
          </cell>
        </row>
        <row r="3323">
          <cell r="F3323">
            <v>39538</v>
          </cell>
          <cell r="M3323">
            <v>1</v>
          </cell>
          <cell r="O3323" t="str">
            <v>IP_192.168.25.213</v>
          </cell>
        </row>
        <row r="3324">
          <cell r="F3324">
            <v>39538</v>
          </cell>
          <cell r="M3324">
            <v>1</v>
          </cell>
          <cell r="O3324" t="str">
            <v>IP_192.168.25.213</v>
          </cell>
        </row>
        <row r="3325">
          <cell r="F3325">
            <v>39538</v>
          </cell>
          <cell r="M3325">
            <v>1</v>
          </cell>
          <cell r="O3325" t="str">
            <v>IP_192.168.25.213</v>
          </cell>
        </row>
        <row r="3326">
          <cell r="F3326">
            <v>39538</v>
          </cell>
          <cell r="M3326">
            <v>1</v>
          </cell>
          <cell r="O3326" t="str">
            <v>IP_192.168.25.213</v>
          </cell>
        </row>
        <row r="3327">
          <cell r="F3327">
            <v>39538</v>
          </cell>
          <cell r="M3327">
            <v>1</v>
          </cell>
          <cell r="O3327" t="str">
            <v>IP_192.168.25.213</v>
          </cell>
        </row>
        <row r="3328">
          <cell r="F3328">
            <v>39538</v>
          </cell>
          <cell r="M3328">
            <v>1</v>
          </cell>
          <cell r="O3328" t="str">
            <v>IP_192.168.25.213</v>
          </cell>
        </row>
        <row r="3329">
          <cell r="F3329">
            <v>39538</v>
          </cell>
          <cell r="M3329">
            <v>1</v>
          </cell>
          <cell r="O3329" t="str">
            <v>IP_192.168.25.213</v>
          </cell>
        </row>
        <row r="3330">
          <cell r="F3330">
            <v>39538</v>
          </cell>
          <cell r="M3330">
            <v>3</v>
          </cell>
          <cell r="O3330" t="str">
            <v>IP_192.168.25.207</v>
          </cell>
        </row>
        <row r="3331">
          <cell r="F3331">
            <v>39538</v>
          </cell>
          <cell r="M3331">
            <v>3</v>
          </cell>
          <cell r="O3331" t="str">
            <v>IP_192.168.25.207</v>
          </cell>
        </row>
        <row r="3332">
          <cell r="F3332">
            <v>39538</v>
          </cell>
          <cell r="M3332">
            <v>3</v>
          </cell>
          <cell r="O3332" t="str">
            <v>IP_192.168.25.207</v>
          </cell>
        </row>
        <row r="3333">
          <cell r="F3333">
            <v>39538</v>
          </cell>
          <cell r="M3333">
            <v>3</v>
          </cell>
          <cell r="O3333" t="str">
            <v>IP_192.168.25.213</v>
          </cell>
        </row>
        <row r="3334">
          <cell r="F3334">
            <v>39538</v>
          </cell>
          <cell r="M3334">
            <v>2</v>
          </cell>
          <cell r="O3334" t="str">
            <v>IP_192.168.25.213</v>
          </cell>
        </row>
        <row r="3335">
          <cell r="F3335">
            <v>39538</v>
          </cell>
          <cell r="M3335">
            <v>1</v>
          </cell>
          <cell r="O3335" t="str">
            <v>IP_192.168.25.213</v>
          </cell>
        </row>
        <row r="3336">
          <cell r="F3336">
            <v>39538</v>
          </cell>
          <cell r="M3336">
            <v>1</v>
          </cell>
          <cell r="O3336" t="str">
            <v>IP_192.168.25.213</v>
          </cell>
        </row>
        <row r="3337">
          <cell r="F3337">
            <v>39538</v>
          </cell>
          <cell r="M3337">
            <v>1</v>
          </cell>
          <cell r="O3337" t="str">
            <v>IP_192.168.25.213</v>
          </cell>
        </row>
        <row r="3338">
          <cell r="F3338">
            <v>39538</v>
          </cell>
          <cell r="M3338">
            <v>1</v>
          </cell>
          <cell r="O3338" t="str">
            <v>IP_192.168.25.207</v>
          </cell>
        </row>
        <row r="3339">
          <cell r="F3339">
            <v>39538</v>
          </cell>
          <cell r="M3339">
            <v>2</v>
          </cell>
          <cell r="O3339" t="str">
            <v>IP_192.168.25.207</v>
          </cell>
        </row>
        <row r="3340">
          <cell r="F3340">
            <v>39538</v>
          </cell>
          <cell r="M3340">
            <v>1</v>
          </cell>
          <cell r="O3340" t="str">
            <v>IP_192.168.25.213</v>
          </cell>
        </row>
        <row r="3341">
          <cell r="F3341">
            <v>39538</v>
          </cell>
          <cell r="M3341">
            <v>3</v>
          </cell>
          <cell r="O3341" t="str">
            <v>IP_192.168.25.207</v>
          </cell>
        </row>
        <row r="3342">
          <cell r="F3342">
            <v>39538</v>
          </cell>
          <cell r="M3342">
            <v>2</v>
          </cell>
          <cell r="O3342" t="str">
            <v>IP_192.168.25.207</v>
          </cell>
        </row>
        <row r="3343">
          <cell r="F3343">
            <v>39538</v>
          </cell>
          <cell r="M3343">
            <v>30</v>
          </cell>
          <cell r="O3343" t="str">
            <v>IP_192.168.25.207</v>
          </cell>
        </row>
        <row r="3344">
          <cell r="F3344">
            <v>39538</v>
          </cell>
          <cell r="M3344">
            <v>4</v>
          </cell>
          <cell r="O3344" t="str">
            <v>IP_192.168.25.207</v>
          </cell>
        </row>
        <row r="3345">
          <cell r="F3345">
            <v>39538</v>
          </cell>
          <cell r="M3345">
            <v>1</v>
          </cell>
          <cell r="O3345" t="str">
            <v>IP_192.168.25.213</v>
          </cell>
        </row>
        <row r="3346">
          <cell r="F3346">
            <v>39538</v>
          </cell>
          <cell r="M3346">
            <v>1</v>
          </cell>
          <cell r="O3346" t="str">
            <v>IP_192.168.25.213</v>
          </cell>
        </row>
        <row r="3347">
          <cell r="F3347">
            <v>39538</v>
          </cell>
          <cell r="M3347">
            <v>1</v>
          </cell>
          <cell r="O3347" t="str">
            <v>IP_192.168.25.213</v>
          </cell>
        </row>
        <row r="3348">
          <cell r="F3348">
            <v>39538</v>
          </cell>
          <cell r="M3348">
            <v>1</v>
          </cell>
          <cell r="O3348" t="str">
            <v>IP_192.168.25.213</v>
          </cell>
        </row>
        <row r="3349">
          <cell r="F3349">
            <v>39538</v>
          </cell>
          <cell r="M3349">
            <v>1</v>
          </cell>
          <cell r="O3349" t="str">
            <v>IP_192.168.25.213</v>
          </cell>
        </row>
        <row r="3350">
          <cell r="F3350">
            <v>39538</v>
          </cell>
          <cell r="M3350">
            <v>1</v>
          </cell>
          <cell r="O3350" t="str">
            <v>IP_192.168.25.213</v>
          </cell>
        </row>
        <row r="3351">
          <cell r="F3351">
            <v>39538</v>
          </cell>
          <cell r="M3351">
            <v>1</v>
          </cell>
          <cell r="O3351" t="str">
            <v>IP_192.168.25.213</v>
          </cell>
        </row>
        <row r="3352">
          <cell r="F3352">
            <v>39538</v>
          </cell>
          <cell r="M3352">
            <v>1</v>
          </cell>
          <cell r="O3352" t="str">
            <v>IP_192.168.25.213</v>
          </cell>
        </row>
        <row r="3353">
          <cell r="F3353">
            <v>39538</v>
          </cell>
          <cell r="M3353">
            <v>1</v>
          </cell>
          <cell r="O3353" t="str">
            <v>IP_192.168.25.213</v>
          </cell>
        </row>
        <row r="3354">
          <cell r="F3354">
            <v>39538</v>
          </cell>
          <cell r="M3354">
            <v>1</v>
          </cell>
          <cell r="O3354" t="str">
            <v>IP_192.168.25.213</v>
          </cell>
        </row>
        <row r="3355">
          <cell r="F3355">
            <v>39538</v>
          </cell>
          <cell r="M3355">
            <v>1</v>
          </cell>
          <cell r="O3355" t="str">
            <v>IP_192.168.25.213</v>
          </cell>
        </row>
        <row r="3356">
          <cell r="F3356">
            <v>39538</v>
          </cell>
          <cell r="M3356">
            <v>1</v>
          </cell>
          <cell r="O3356" t="str">
            <v>IP_192.168.25.213</v>
          </cell>
        </row>
        <row r="3357">
          <cell r="F3357">
            <v>39538</v>
          </cell>
          <cell r="M3357">
            <v>1</v>
          </cell>
          <cell r="O3357" t="str">
            <v>IP_192.168.25.213</v>
          </cell>
        </row>
        <row r="3358">
          <cell r="F3358">
            <v>39538</v>
          </cell>
          <cell r="M3358">
            <v>1</v>
          </cell>
          <cell r="O3358" t="str">
            <v>IP_192.168.25.213</v>
          </cell>
        </row>
        <row r="3359">
          <cell r="F3359">
            <v>39538</v>
          </cell>
          <cell r="M3359">
            <v>2</v>
          </cell>
          <cell r="O3359" t="str">
            <v>IP_192.168.25.213</v>
          </cell>
        </row>
        <row r="3360">
          <cell r="F3360">
            <v>39538</v>
          </cell>
          <cell r="M3360">
            <v>1</v>
          </cell>
          <cell r="O3360" t="str">
            <v>IP_192.168.25.213</v>
          </cell>
        </row>
        <row r="3361">
          <cell r="F3361">
            <v>39538</v>
          </cell>
          <cell r="M3361">
            <v>1</v>
          </cell>
          <cell r="O3361" t="str">
            <v>IP_192.168.25.213</v>
          </cell>
        </row>
        <row r="3362">
          <cell r="F3362">
            <v>39538</v>
          </cell>
          <cell r="M3362">
            <v>2</v>
          </cell>
          <cell r="O3362" t="str">
            <v>IP_192.168.25.213</v>
          </cell>
        </row>
        <row r="3363">
          <cell r="F3363">
            <v>39538</v>
          </cell>
          <cell r="M3363">
            <v>16</v>
          </cell>
          <cell r="O3363" t="str">
            <v>IP_192.168.25.213</v>
          </cell>
        </row>
        <row r="3364">
          <cell r="F3364">
            <v>39538</v>
          </cell>
          <cell r="M3364">
            <v>3</v>
          </cell>
          <cell r="O3364" t="str">
            <v>IP_192.168.25.207</v>
          </cell>
        </row>
        <row r="3365">
          <cell r="F3365">
            <v>39538</v>
          </cell>
          <cell r="M3365">
            <v>1</v>
          </cell>
          <cell r="O3365" t="str">
            <v>IP_192.168.25.213</v>
          </cell>
        </row>
        <row r="3366">
          <cell r="F3366">
            <v>39538</v>
          </cell>
          <cell r="M3366">
            <v>1</v>
          </cell>
          <cell r="O3366" t="str">
            <v>IP_192.168.25.207</v>
          </cell>
        </row>
        <row r="3367">
          <cell r="F3367">
            <v>39538</v>
          </cell>
          <cell r="M3367">
            <v>1</v>
          </cell>
          <cell r="O3367" t="str">
            <v>IP_192.168.25.213</v>
          </cell>
        </row>
        <row r="3368">
          <cell r="F3368">
            <v>39538</v>
          </cell>
          <cell r="M3368">
            <v>1</v>
          </cell>
          <cell r="O3368" t="str">
            <v>IP_192.168.25.213</v>
          </cell>
        </row>
        <row r="3369">
          <cell r="F3369">
            <v>39538</v>
          </cell>
          <cell r="M3369">
            <v>4</v>
          </cell>
          <cell r="O3369" t="str">
            <v>IP_192.168.25.213</v>
          </cell>
        </row>
        <row r="3370">
          <cell r="F3370">
            <v>39538</v>
          </cell>
          <cell r="M3370">
            <v>1</v>
          </cell>
          <cell r="O3370" t="str">
            <v>IP_192.168.25.213</v>
          </cell>
        </row>
        <row r="3371">
          <cell r="F3371">
            <v>39538</v>
          </cell>
          <cell r="M3371">
            <v>1</v>
          </cell>
          <cell r="O3371" t="str">
            <v>IP_192.168.25.213</v>
          </cell>
        </row>
        <row r="3372">
          <cell r="F3372">
            <v>39538</v>
          </cell>
          <cell r="M3372">
            <v>1</v>
          </cell>
          <cell r="O3372" t="str">
            <v>IP_192.168.25.213</v>
          </cell>
        </row>
        <row r="3373">
          <cell r="F3373">
            <v>39538</v>
          </cell>
          <cell r="M3373">
            <v>1</v>
          </cell>
          <cell r="O3373" t="str">
            <v>IP_192.168.25.207</v>
          </cell>
        </row>
        <row r="3374">
          <cell r="F3374">
            <v>39538</v>
          </cell>
          <cell r="M3374">
            <v>1</v>
          </cell>
          <cell r="O3374" t="str">
            <v>IP_192.168.25.207</v>
          </cell>
        </row>
        <row r="3375">
          <cell r="F3375">
            <v>39538</v>
          </cell>
          <cell r="M3375">
            <v>4</v>
          </cell>
          <cell r="O3375" t="str">
            <v>IP_192.168.25.213</v>
          </cell>
        </row>
        <row r="3376">
          <cell r="F3376">
            <v>39538</v>
          </cell>
          <cell r="M3376">
            <v>2</v>
          </cell>
          <cell r="O3376" t="str">
            <v>IP_192.168.25.207</v>
          </cell>
        </row>
        <row r="3377">
          <cell r="F3377">
            <v>39538</v>
          </cell>
          <cell r="M3377">
            <v>1</v>
          </cell>
          <cell r="O3377" t="str">
            <v>IP_192.168.25.208</v>
          </cell>
        </row>
        <row r="3378">
          <cell r="F3378">
            <v>39538</v>
          </cell>
          <cell r="M3378">
            <v>2</v>
          </cell>
          <cell r="O3378" t="str">
            <v>IP_192.168.25.207</v>
          </cell>
        </row>
        <row r="3379">
          <cell r="F3379">
            <v>39538</v>
          </cell>
          <cell r="M3379">
            <v>8</v>
          </cell>
          <cell r="O3379" t="str">
            <v>IP_192.168.25.207</v>
          </cell>
        </row>
        <row r="3380">
          <cell r="F3380">
            <v>39538</v>
          </cell>
          <cell r="M3380">
            <v>1</v>
          </cell>
          <cell r="O3380" t="str">
            <v>IP_192.168.25.207</v>
          </cell>
        </row>
        <row r="3381">
          <cell r="F3381">
            <v>39538</v>
          </cell>
          <cell r="M3381">
            <v>1</v>
          </cell>
          <cell r="O3381" t="str">
            <v>IP_192.168.25.213</v>
          </cell>
        </row>
        <row r="3382">
          <cell r="F3382">
            <v>39538</v>
          </cell>
          <cell r="M3382">
            <v>2</v>
          </cell>
          <cell r="O3382" t="str">
            <v>IP_192.168.25.213</v>
          </cell>
        </row>
        <row r="3383">
          <cell r="F3383">
            <v>39538</v>
          </cell>
          <cell r="M3383">
            <v>2</v>
          </cell>
          <cell r="O3383" t="str">
            <v>IP_192.168.25.213</v>
          </cell>
        </row>
        <row r="3384">
          <cell r="F3384">
            <v>39538</v>
          </cell>
          <cell r="M3384">
            <v>1</v>
          </cell>
          <cell r="O3384" t="str">
            <v>IP_192.168.25.213</v>
          </cell>
        </row>
        <row r="3385">
          <cell r="F3385">
            <v>39538</v>
          </cell>
          <cell r="M3385">
            <v>2</v>
          </cell>
          <cell r="O3385" t="str">
            <v>IP_192.168.25.213</v>
          </cell>
        </row>
        <row r="3386">
          <cell r="F3386">
            <v>39538</v>
          </cell>
          <cell r="M3386">
            <v>1</v>
          </cell>
          <cell r="O3386" t="str">
            <v>IP_192.168.25.213</v>
          </cell>
        </row>
        <row r="3387">
          <cell r="F3387">
            <v>39538</v>
          </cell>
          <cell r="M3387">
            <v>1</v>
          </cell>
          <cell r="O3387" t="str">
            <v>IP_192.168.25.207</v>
          </cell>
        </row>
        <row r="3388">
          <cell r="F3388">
            <v>39538</v>
          </cell>
          <cell r="M3388">
            <v>1</v>
          </cell>
          <cell r="O3388" t="str">
            <v>IP_192.168.25.213</v>
          </cell>
        </row>
        <row r="3389">
          <cell r="F3389">
            <v>39538</v>
          </cell>
          <cell r="M3389">
            <v>1</v>
          </cell>
          <cell r="O3389" t="str">
            <v>IP_192.168.25.207</v>
          </cell>
        </row>
        <row r="3390">
          <cell r="F3390">
            <v>39538</v>
          </cell>
          <cell r="M3390">
            <v>3</v>
          </cell>
          <cell r="O3390" t="str">
            <v>IP_192.168.25.207</v>
          </cell>
        </row>
        <row r="3391">
          <cell r="F3391">
            <v>39538</v>
          </cell>
          <cell r="M3391">
            <v>1</v>
          </cell>
          <cell r="O3391" t="str">
            <v>IP_192.168.25.213</v>
          </cell>
        </row>
        <row r="3392">
          <cell r="F3392">
            <v>39538</v>
          </cell>
          <cell r="M3392">
            <v>1</v>
          </cell>
          <cell r="O3392" t="str">
            <v>IP_192.168.25.213</v>
          </cell>
        </row>
        <row r="3393">
          <cell r="F3393">
            <v>39538</v>
          </cell>
          <cell r="M3393">
            <v>1</v>
          </cell>
          <cell r="O3393" t="str">
            <v>IP_192.168.25.213</v>
          </cell>
        </row>
        <row r="3394">
          <cell r="F3394">
            <v>39538</v>
          </cell>
          <cell r="M3394">
            <v>1</v>
          </cell>
          <cell r="O3394" t="str">
            <v>IP_192.168.25.213</v>
          </cell>
        </row>
        <row r="3395">
          <cell r="F3395">
            <v>39538</v>
          </cell>
          <cell r="M3395">
            <v>1</v>
          </cell>
          <cell r="O3395" t="str">
            <v>IP_192.168.25.213</v>
          </cell>
        </row>
        <row r="3396">
          <cell r="F3396">
            <v>39538</v>
          </cell>
          <cell r="M3396">
            <v>1</v>
          </cell>
          <cell r="O3396" t="str">
            <v>IP_192.168.25.213</v>
          </cell>
        </row>
        <row r="3397">
          <cell r="F3397">
            <v>39538</v>
          </cell>
          <cell r="M3397">
            <v>1</v>
          </cell>
          <cell r="O3397" t="str">
            <v>IP_192.168.25.213</v>
          </cell>
        </row>
        <row r="3398">
          <cell r="F3398">
            <v>39538</v>
          </cell>
          <cell r="M3398">
            <v>1</v>
          </cell>
          <cell r="O3398" t="str">
            <v>IP_192.168.25.213</v>
          </cell>
        </row>
        <row r="3399">
          <cell r="F3399">
            <v>39538</v>
          </cell>
          <cell r="M3399">
            <v>1</v>
          </cell>
          <cell r="O3399" t="str">
            <v>IP_192.168.25.213</v>
          </cell>
        </row>
        <row r="3400">
          <cell r="F3400">
            <v>39538</v>
          </cell>
          <cell r="M3400">
            <v>1</v>
          </cell>
          <cell r="O3400" t="str">
            <v>IP_192.168.25.213</v>
          </cell>
        </row>
        <row r="3401">
          <cell r="F3401">
            <v>39538</v>
          </cell>
          <cell r="M3401">
            <v>1</v>
          </cell>
          <cell r="O3401" t="str">
            <v>IP_192.168.25.213</v>
          </cell>
        </row>
        <row r="3402">
          <cell r="F3402">
            <v>39538</v>
          </cell>
          <cell r="M3402">
            <v>1</v>
          </cell>
          <cell r="O3402" t="str">
            <v>IP_192.168.25.213</v>
          </cell>
        </row>
        <row r="3403">
          <cell r="F3403">
            <v>39538</v>
          </cell>
          <cell r="M3403">
            <v>1</v>
          </cell>
          <cell r="O3403" t="str">
            <v>IP_192.168.25.213</v>
          </cell>
        </row>
        <row r="3404">
          <cell r="F3404">
            <v>39538</v>
          </cell>
          <cell r="M3404">
            <v>1</v>
          </cell>
          <cell r="O3404" t="str">
            <v>IP_192.168.25.213</v>
          </cell>
        </row>
        <row r="3405">
          <cell r="F3405">
            <v>39538</v>
          </cell>
          <cell r="M3405">
            <v>1</v>
          </cell>
          <cell r="O3405" t="str">
            <v>IP_192.168.25.213</v>
          </cell>
        </row>
        <row r="3406">
          <cell r="F3406">
            <v>39538</v>
          </cell>
          <cell r="M3406">
            <v>1</v>
          </cell>
          <cell r="O3406" t="str">
            <v>IP_192.168.25.213</v>
          </cell>
        </row>
        <row r="3407">
          <cell r="F3407">
            <v>39538</v>
          </cell>
          <cell r="M3407">
            <v>1</v>
          </cell>
          <cell r="O3407" t="str">
            <v>IP_192.168.25.213</v>
          </cell>
        </row>
        <row r="3408">
          <cell r="F3408">
            <v>39538</v>
          </cell>
          <cell r="M3408">
            <v>1</v>
          </cell>
          <cell r="O3408" t="str">
            <v>IP_192.168.25.213</v>
          </cell>
        </row>
        <row r="3409">
          <cell r="F3409">
            <v>39538</v>
          </cell>
          <cell r="M3409">
            <v>1</v>
          </cell>
          <cell r="O3409" t="str">
            <v>IP_192.168.25.213</v>
          </cell>
        </row>
        <row r="3410">
          <cell r="F3410">
            <v>39538</v>
          </cell>
          <cell r="M3410">
            <v>1</v>
          </cell>
          <cell r="O3410" t="str">
            <v>IP_192.168.25.213</v>
          </cell>
        </row>
        <row r="3411">
          <cell r="F3411">
            <v>39538</v>
          </cell>
          <cell r="M3411">
            <v>1</v>
          </cell>
          <cell r="O3411" t="str">
            <v>IP_192.168.25.213</v>
          </cell>
        </row>
        <row r="3412">
          <cell r="F3412">
            <v>39538</v>
          </cell>
          <cell r="M3412">
            <v>1</v>
          </cell>
          <cell r="O3412" t="str">
            <v>IP_192.168.25.213</v>
          </cell>
        </row>
        <row r="3413">
          <cell r="F3413">
            <v>39538</v>
          </cell>
          <cell r="M3413">
            <v>1</v>
          </cell>
          <cell r="O3413" t="str">
            <v>IP_192.168.25.213</v>
          </cell>
        </row>
        <row r="3414">
          <cell r="F3414">
            <v>39538</v>
          </cell>
          <cell r="M3414">
            <v>1</v>
          </cell>
          <cell r="O3414" t="str">
            <v>IP_192.168.25.213</v>
          </cell>
        </row>
        <row r="3415">
          <cell r="F3415">
            <v>39538</v>
          </cell>
          <cell r="M3415">
            <v>1</v>
          </cell>
          <cell r="O3415" t="str">
            <v>IP_192.168.25.213</v>
          </cell>
        </row>
        <row r="3416">
          <cell r="F3416">
            <v>39538</v>
          </cell>
          <cell r="M3416">
            <v>1</v>
          </cell>
          <cell r="O3416" t="str">
            <v>IP_192.168.25.207</v>
          </cell>
        </row>
        <row r="3417">
          <cell r="F3417">
            <v>39538</v>
          </cell>
          <cell r="M3417">
            <v>1</v>
          </cell>
          <cell r="O3417" t="str">
            <v>IP_192.168.25.213</v>
          </cell>
        </row>
        <row r="3418">
          <cell r="F3418">
            <v>39538</v>
          </cell>
          <cell r="M3418">
            <v>1</v>
          </cell>
          <cell r="O3418" t="str">
            <v>IP_192.168.25.213</v>
          </cell>
        </row>
        <row r="3419">
          <cell r="F3419">
            <v>39538</v>
          </cell>
          <cell r="M3419">
            <v>1</v>
          </cell>
          <cell r="O3419" t="str">
            <v>IP_192.168.25.213</v>
          </cell>
        </row>
        <row r="3420">
          <cell r="F3420">
            <v>39538</v>
          </cell>
          <cell r="M3420">
            <v>1</v>
          </cell>
          <cell r="O3420" t="str">
            <v>IP_192.168.25.213</v>
          </cell>
        </row>
        <row r="3421">
          <cell r="F3421">
            <v>39538</v>
          </cell>
          <cell r="M3421">
            <v>1</v>
          </cell>
          <cell r="O3421" t="str">
            <v>IP_192.168.25.213</v>
          </cell>
        </row>
        <row r="3422">
          <cell r="F3422">
            <v>39538</v>
          </cell>
          <cell r="M3422">
            <v>1</v>
          </cell>
          <cell r="O3422" t="str">
            <v>IP_192.168.25.213</v>
          </cell>
        </row>
        <row r="3423">
          <cell r="F3423">
            <v>39538</v>
          </cell>
          <cell r="M3423">
            <v>1</v>
          </cell>
          <cell r="O3423" t="str">
            <v>IP_192.168.25.213</v>
          </cell>
        </row>
        <row r="3424">
          <cell r="F3424">
            <v>39538</v>
          </cell>
          <cell r="M3424">
            <v>1</v>
          </cell>
          <cell r="O3424" t="str">
            <v>IP_192.168.25.213</v>
          </cell>
        </row>
        <row r="3425">
          <cell r="F3425">
            <v>39538</v>
          </cell>
          <cell r="M3425">
            <v>1</v>
          </cell>
          <cell r="O3425" t="str">
            <v>IP_192.168.25.213</v>
          </cell>
        </row>
        <row r="3426">
          <cell r="F3426">
            <v>39538</v>
          </cell>
          <cell r="M3426">
            <v>1</v>
          </cell>
          <cell r="O3426" t="str">
            <v>IP_192.168.25.213</v>
          </cell>
        </row>
        <row r="3427">
          <cell r="F3427">
            <v>39538</v>
          </cell>
          <cell r="M3427">
            <v>1</v>
          </cell>
          <cell r="O3427" t="str">
            <v>IP_192.168.25.213</v>
          </cell>
        </row>
        <row r="3428">
          <cell r="F3428">
            <v>39538</v>
          </cell>
          <cell r="M3428">
            <v>1</v>
          </cell>
          <cell r="O3428" t="str">
            <v>IP_192.168.25.213</v>
          </cell>
        </row>
        <row r="3429">
          <cell r="F3429">
            <v>39538</v>
          </cell>
          <cell r="M3429">
            <v>1</v>
          </cell>
          <cell r="O3429" t="str">
            <v>IP_192.168.25.213</v>
          </cell>
        </row>
        <row r="3430">
          <cell r="F3430">
            <v>39538</v>
          </cell>
          <cell r="M3430">
            <v>1</v>
          </cell>
          <cell r="O3430" t="str">
            <v>IP_192.168.25.213</v>
          </cell>
        </row>
        <row r="3431">
          <cell r="F3431">
            <v>39538</v>
          </cell>
          <cell r="M3431">
            <v>1</v>
          </cell>
          <cell r="O3431" t="str">
            <v>IP_192.168.25.213</v>
          </cell>
        </row>
        <row r="3432">
          <cell r="F3432">
            <v>39538</v>
          </cell>
          <cell r="M3432">
            <v>1</v>
          </cell>
          <cell r="O3432" t="str">
            <v>IP_192.168.25.213</v>
          </cell>
        </row>
        <row r="3433">
          <cell r="F3433">
            <v>39538</v>
          </cell>
          <cell r="M3433">
            <v>1</v>
          </cell>
          <cell r="O3433" t="str">
            <v>IP_192.168.25.213</v>
          </cell>
        </row>
        <row r="3434">
          <cell r="F3434">
            <v>39538</v>
          </cell>
          <cell r="M3434">
            <v>1</v>
          </cell>
          <cell r="O3434" t="str">
            <v>IP_192.168.25.213</v>
          </cell>
        </row>
        <row r="3435">
          <cell r="F3435">
            <v>39538</v>
          </cell>
          <cell r="M3435">
            <v>1</v>
          </cell>
          <cell r="O3435" t="str">
            <v>IP_192.168.25.213</v>
          </cell>
        </row>
        <row r="3436">
          <cell r="F3436">
            <v>39538</v>
          </cell>
          <cell r="M3436">
            <v>1</v>
          </cell>
          <cell r="O3436" t="str">
            <v>IP_192.168.25.213</v>
          </cell>
        </row>
        <row r="3437">
          <cell r="F3437">
            <v>39538</v>
          </cell>
          <cell r="M3437">
            <v>1</v>
          </cell>
          <cell r="O3437" t="str">
            <v>IP_192.168.25.213</v>
          </cell>
        </row>
        <row r="3438">
          <cell r="F3438">
            <v>39538</v>
          </cell>
          <cell r="M3438">
            <v>1</v>
          </cell>
          <cell r="O3438" t="str">
            <v>IP_192.168.25.213</v>
          </cell>
        </row>
        <row r="3439">
          <cell r="F3439">
            <v>39538</v>
          </cell>
          <cell r="M3439">
            <v>1</v>
          </cell>
          <cell r="O3439" t="str">
            <v>IP_192.168.25.213</v>
          </cell>
        </row>
        <row r="3440">
          <cell r="F3440">
            <v>39538</v>
          </cell>
          <cell r="M3440">
            <v>1</v>
          </cell>
          <cell r="O3440" t="str">
            <v>IP_192.168.25.213</v>
          </cell>
        </row>
        <row r="3441">
          <cell r="F3441">
            <v>39538</v>
          </cell>
          <cell r="M3441">
            <v>1</v>
          </cell>
          <cell r="O3441" t="str">
            <v>IP_192.168.25.207</v>
          </cell>
        </row>
        <row r="3442">
          <cell r="F3442">
            <v>39538</v>
          </cell>
          <cell r="M3442">
            <v>1</v>
          </cell>
          <cell r="O3442" t="str">
            <v>IP_192.168.25.213</v>
          </cell>
        </row>
        <row r="3443">
          <cell r="F3443">
            <v>39568</v>
          </cell>
          <cell r="M3443">
            <v>5</v>
          </cell>
          <cell r="O3443" t="str">
            <v>IP_192.168.25.213</v>
          </cell>
        </row>
        <row r="3444">
          <cell r="F3444">
            <v>39568</v>
          </cell>
          <cell r="M3444">
            <v>1</v>
          </cell>
          <cell r="O3444" t="str">
            <v>IP_192.168.25.213</v>
          </cell>
        </row>
        <row r="3445">
          <cell r="F3445">
            <v>39568</v>
          </cell>
          <cell r="M3445">
            <v>1</v>
          </cell>
          <cell r="O3445" t="str">
            <v>IP_192.168.25.213</v>
          </cell>
        </row>
        <row r="3446">
          <cell r="F3446">
            <v>39568</v>
          </cell>
          <cell r="M3446">
            <v>1</v>
          </cell>
          <cell r="O3446" t="str">
            <v>IP_192.168.25.213</v>
          </cell>
        </row>
        <row r="3447">
          <cell r="F3447">
            <v>39568</v>
          </cell>
          <cell r="M3447">
            <v>1</v>
          </cell>
          <cell r="O3447" t="str">
            <v>IP_192.168.25.213</v>
          </cell>
        </row>
        <row r="3448">
          <cell r="F3448">
            <v>39568</v>
          </cell>
          <cell r="M3448">
            <v>2</v>
          </cell>
          <cell r="O3448" t="str">
            <v>IP_192.168.25.213</v>
          </cell>
        </row>
        <row r="3449">
          <cell r="F3449">
            <v>39568</v>
          </cell>
          <cell r="M3449">
            <v>1</v>
          </cell>
          <cell r="O3449" t="str">
            <v>IP_192.168.25.213</v>
          </cell>
        </row>
        <row r="3450">
          <cell r="F3450">
            <v>39568</v>
          </cell>
          <cell r="M3450">
            <v>1</v>
          </cell>
          <cell r="O3450" t="str">
            <v>IP_192.168.25.213</v>
          </cell>
        </row>
        <row r="3451">
          <cell r="F3451">
            <v>39568</v>
          </cell>
          <cell r="M3451">
            <v>1</v>
          </cell>
          <cell r="O3451" t="str">
            <v>IP_192.168.25.213</v>
          </cell>
        </row>
        <row r="3452">
          <cell r="F3452">
            <v>39568</v>
          </cell>
          <cell r="M3452">
            <v>1</v>
          </cell>
          <cell r="O3452" t="str">
            <v>IP_192.168.25.213</v>
          </cell>
        </row>
        <row r="3453">
          <cell r="F3453">
            <v>39568</v>
          </cell>
          <cell r="M3453">
            <v>1</v>
          </cell>
          <cell r="O3453" t="str">
            <v>IP_192.168.25.213</v>
          </cell>
        </row>
        <row r="3454">
          <cell r="F3454">
            <v>39568</v>
          </cell>
          <cell r="M3454">
            <v>1</v>
          </cell>
          <cell r="O3454" t="str">
            <v>IP_192.168.25.213</v>
          </cell>
        </row>
        <row r="3455">
          <cell r="F3455">
            <v>39568</v>
          </cell>
          <cell r="M3455">
            <v>1</v>
          </cell>
          <cell r="O3455" t="str">
            <v>IP_192.168.25.213</v>
          </cell>
        </row>
        <row r="3456">
          <cell r="F3456">
            <v>39568</v>
          </cell>
          <cell r="M3456">
            <v>1</v>
          </cell>
          <cell r="O3456" t="str">
            <v>IP_192.168.25.213</v>
          </cell>
        </row>
        <row r="3457">
          <cell r="F3457">
            <v>39568</v>
          </cell>
          <cell r="M3457">
            <v>1</v>
          </cell>
          <cell r="O3457" t="str">
            <v>IP_192.168.25.207</v>
          </cell>
        </row>
        <row r="3458">
          <cell r="F3458">
            <v>39568</v>
          </cell>
          <cell r="M3458">
            <v>1</v>
          </cell>
          <cell r="O3458" t="str">
            <v>IP_192.168.25.213</v>
          </cell>
        </row>
        <row r="3459">
          <cell r="F3459">
            <v>39568</v>
          </cell>
          <cell r="M3459">
            <v>1</v>
          </cell>
          <cell r="O3459" t="str">
            <v>IP_192.168.25.213</v>
          </cell>
        </row>
        <row r="3460">
          <cell r="F3460">
            <v>39568</v>
          </cell>
          <cell r="M3460">
            <v>1</v>
          </cell>
          <cell r="O3460" t="str">
            <v>IP_192.168.25.213</v>
          </cell>
        </row>
        <row r="3461">
          <cell r="F3461">
            <v>39568</v>
          </cell>
          <cell r="M3461">
            <v>1</v>
          </cell>
          <cell r="O3461" t="str">
            <v>IP_192.168.25.207</v>
          </cell>
        </row>
        <row r="3462">
          <cell r="F3462">
            <v>39568</v>
          </cell>
          <cell r="M3462">
            <v>1</v>
          </cell>
          <cell r="O3462" t="str">
            <v>IP_192.168.25.213</v>
          </cell>
        </row>
        <row r="3463">
          <cell r="F3463">
            <v>39568</v>
          </cell>
          <cell r="M3463">
            <v>1</v>
          </cell>
          <cell r="O3463" t="str">
            <v>IP_192.168.25.207</v>
          </cell>
        </row>
        <row r="3464">
          <cell r="F3464">
            <v>39568</v>
          </cell>
          <cell r="M3464">
            <v>1</v>
          </cell>
          <cell r="O3464" t="str">
            <v>IP_192.168.25.207</v>
          </cell>
        </row>
        <row r="3465">
          <cell r="F3465">
            <v>39568</v>
          </cell>
          <cell r="M3465">
            <v>2</v>
          </cell>
          <cell r="O3465" t="str">
            <v>IP_192.168.25.207</v>
          </cell>
        </row>
        <row r="3466">
          <cell r="F3466">
            <v>39568</v>
          </cell>
          <cell r="M3466">
            <v>1</v>
          </cell>
          <cell r="O3466" t="str">
            <v>IP_192.168.25.207</v>
          </cell>
        </row>
        <row r="3467">
          <cell r="F3467">
            <v>39568</v>
          </cell>
          <cell r="M3467">
            <v>1</v>
          </cell>
          <cell r="O3467" t="str">
            <v>IP_192.168.25.207</v>
          </cell>
        </row>
        <row r="3468">
          <cell r="F3468">
            <v>39568</v>
          </cell>
          <cell r="M3468">
            <v>2</v>
          </cell>
          <cell r="O3468" t="str">
            <v>IP_192.168.25.208</v>
          </cell>
        </row>
        <row r="3469">
          <cell r="F3469">
            <v>39568</v>
          </cell>
          <cell r="M3469">
            <v>2</v>
          </cell>
          <cell r="O3469" t="str">
            <v>IP_192.168.25.213</v>
          </cell>
        </row>
        <row r="3470">
          <cell r="F3470">
            <v>39568</v>
          </cell>
          <cell r="M3470">
            <v>1</v>
          </cell>
          <cell r="O3470" t="str">
            <v>IP_192.168.25.213</v>
          </cell>
        </row>
        <row r="3471">
          <cell r="F3471">
            <v>39568</v>
          </cell>
          <cell r="M3471">
            <v>1</v>
          </cell>
          <cell r="O3471" t="str">
            <v>IP_192.168.25.213</v>
          </cell>
        </row>
        <row r="3472">
          <cell r="F3472">
            <v>39568</v>
          </cell>
          <cell r="M3472">
            <v>1</v>
          </cell>
          <cell r="O3472" t="str">
            <v>IP_192.168.25.213</v>
          </cell>
        </row>
        <row r="3473">
          <cell r="F3473">
            <v>39568</v>
          </cell>
          <cell r="M3473">
            <v>2</v>
          </cell>
          <cell r="O3473" t="str">
            <v>IP_192.168.25.213</v>
          </cell>
        </row>
        <row r="3474">
          <cell r="F3474">
            <v>39568</v>
          </cell>
          <cell r="M3474">
            <v>1</v>
          </cell>
          <cell r="O3474" t="str">
            <v>IP_192.168.25.213</v>
          </cell>
        </row>
        <row r="3475">
          <cell r="F3475">
            <v>39568</v>
          </cell>
          <cell r="M3475">
            <v>1</v>
          </cell>
          <cell r="O3475" t="str">
            <v>IP_192.168.25.213</v>
          </cell>
        </row>
        <row r="3476">
          <cell r="F3476">
            <v>39568</v>
          </cell>
          <cell r="M3476">
            <v>2</v>
          </cell>
          <cell r="O3476" t="str">
            <v>IP_192.168.25.213</v>
          </cell>
        </row>
        <row r="3477">
          <cell r="F3477">
            <v>39568</v>
          </cell>
          <cell r="M3477">
            <v>2</v>
          </cell>
          <cell r="O3477" t="str">
            <v>IP_192.168.25.213</v>
          </cell>
        </row>
        <row r="3478">
          <cell r="F3478">
            <v>39568</v>
          </cell>
          <cell r="M3478">
            <v>1</v>
          </cell>
          <cell r="O3478" t="str">
            <v>IP_192.168.25.213</v>
          </cell>
        </row>
        <row r="3479">
          <cell r="F3479">
            <v>39568</v>
          </cell>
          <cell r="M3479">
            <v>1</v>
          </cell>
          <cell r="O3479" t="str">
            <v>IP_192.168.25.213</v>
          </cell>
        </row>
        <row r="3480">
          <cell r="F3480">
            <v>39568</v>
          </cell>
          <cell r="M3480">
            <v>1</v>
          </cell>
          <cell r="O3480" t="str">
            <v>IP_192.168.25.213</v>
          </cell>
        </row>
        <row r="3481">
          <cell r="F3481">
            <v>39568</v>
          </cell>
          <cell r="M3481">
            <v>1</v>
          </cell>
          <cell r="O3481" t="str">
            <v>IP_192.168.25.213</v>
          </cell>
        </row>
        <row r="3482">
          <cell r="F3482">
            <v>39568</v>
          </cell>
          <cell r="M3482">
            <v>1</v>
          </cell>
          <cell r="O3482" t="str">
            <v>IP_192.168.25.213</v>
          </cell>
        </row>
        <row r="3483">
          <cell r="F3483">
            <v>39568</v>
          </cell>
          <cell r="M3483">
            <v>2</v>
          </cell>
          <cell r="O3483" t="str">
            <v>IP_192.168.25.207</v>
          </cell>
        </row>
        <row r="3484">
          <cell r="F3484">
            <v>39568</v>
          </cell>
          <cell r="M3484">
            <v>1</v>
          </cell>
          <cell r="O3484" t="str">
            <v>IP_192.168.25.213</v>
          </cell>
        </row>
        <row r="3485">
          <cell r="F3485">
            <v>39568</v>
          </cell>
          <cell r="M3485">
            <v>1</v>
          </cell>
          <cell r="O3485" t="str">
            <v>IP_192.168.25.213</v>
          </cell>
        </row>
        <row r="3486">
          <cell r="F3486">
            <v>39568</v>
          </cell>
          <cell r="M3486">
            <v>1</v>
          </cell>
          <cell r="O3486" t="str">
            <v>IP_192.168.25.213</v>
          </cell>
        </row>
        <row r="3487">
          <cell r="F3487">
            <v>39568</v>
          </cell>
          <cell r="M3487">
            <v>1</v>
          </cell>
          <cell r="O3487" t="str">
            <v>IP_192.168.25.213</v>
          </cell>
        </row>
        <row r="3488">
          <cell r="F3488">
            <v>39568</v>
          </cell>
          <cell r="M3488">
            <v>2</v>
          </cell>
          <cell r="O3488" t="str">
            <v>IP_192.168.25.207</v>
          </cell>
        </row>
        <row r="3489">
          <cell r="F3489">
            <v>39568</v>
          </cell>
          <cell r="M3489">
            <v>1</v>
          </cell>
          <cell r="O3489" t="str">
            <v>IP_192.168.25.207</v>
          </cell>
        </row>
        <row r="3490">
          <cell r="F3490">
            <v>39568</v>
          </cell>
          <cell r="M3490">
            <v>1</v>
          </cell>
          <cell r="O3490" t="str">
            <v>IP_192.168.25.207</v>
          </cell>
        </row>
        <row r="3491">
          <cell r="F3491">
            <v>39568</v>
          </cell>
          <cell r="M3491">
            <v>1</v>
          </cell>
          <cell r="O3491" t="str">
            <v>IP_192.168.25.207</v>
          </cell>
        </row>
        <row r="3492">
          <cell r="F3492">
            <v>39568</v>
          </cell>
          <cell r="M3492">
            <v>1</v>
          </cell>
          <cell r="O3492" t="str">
            <v>IP_192.168.25.207</v>
          </cell>
        </row>
        <row r="3493">
          <cell r="F3493">
            <v>39568</v>
          </cell>
          <cell r="M3493">
            <v>1</v>
          </cell>
          <cell r="O3493" t="str">
            <v>IP_192.168.25.207</v>
          </cell>
        </row>
        <row r="3494">
          <cell r="F3494">
            <v>39568</v>
          </cell>
          <cell r="M3494">
            <v>1</v>
          </cell>
          <cell r="O3494" t="str">
            <v>IP_192.168.25.207</v>
          </cell>
        </row>
        <row r="3495">
          <cell r="F3495">
            <v>39568</v>
          </cell>
          <cell r="M3495">
            <v>1</v>
          </cell>
          <cell r="O3495" t="str">
            <v>IP_192.168.25.213</v>
          </cell>
        </row>
        <row r="3496">
          <cell r="F3496">
            <v>39568</v>
          </cell>
          <cell r="M3496">
            <v>1</v>
          </cell>
          <cell r="O3496" t="str">
            <v>IP_192.168.25.213</v>
          </cell>
        </row>
        <row r="3497">
          <cell r="F3497">
            <v>39568</v>
          </cell>
          <cell r="M3497">
            <v>1</v>
          </cell>
          <cell r="O3497" t="str">
            <v>IP_192.168.25.213</v>
          </cell>
        </row>
        <row r="3498">
          <cell r="F3498">
            <v>39568</v>
          </cell>
          <cell r="M3498">
            <v>1</v>
          </cell>
          <cell r="O3498" t="str">
            <v>IP_192.168.25.213</v>
          </cell>
        </row>
        <row r="3499">
          <cell r="F3499">
            <v>39568</v>
          </cell>
          <cell r="M3499">
            <v>1</v>
          </cell>
          <cell r="O3499" t="str">
            <v>IP_192.168.25.213</v>
          </cell>
        </row>
        <row r="3500">
          <cell r="F3500">
            <v>39568</v>
          </cell>
          <cell r="M3500">
            <v>1</v>
          </cell>
          <cell r="O3500" t="str">
            <v>IP_192.168.25.213</v>
          </cell>
        </row>
        <row r="3501">
          <cell r="F3501">
            <v>39568</v>
          </cell>
          <cell r="M3501">
            <v>1</v>
          </cell>
          <cell r="O3501" t="str">
            <v>IP_192.168.25.213</v>
          </cell>
        </row>
        <row r="3502">
          <cell r="F3502">
            <v>39568</v>
          </cell>
          <cell r="M3502">
            <v>1</v>
          </cell>
          <cell r="O3502" t="str">
            <v>IP_192.168.25.213</v>
          </cell>
        </row>
        <row r="3503">
          <cell r="F3503">
            <v>39568</v>
          </cell>
          <cell r="M3503">
            <v>1</v>
          </cell>
          <cell r="O3503" t="str">
            <v>IP_192.168.25.213</v>
          </cell>
        </row>
        <row r="3504">
          <cell r="F3504">
            <v>39568</v>
          </cell>
          <cell r="M3504">
            <v>1</v>
          </cell>
          <cell r="O3504" t="str">
            <v>IP_192.168.25.213</v>
          </cell>
        </row>
        <row r="3505">
          <cell r="F3505">
            <v>39568</v>
          </cell>
          <cell r="M3505">
            <v>6</v>
          </cell>
          <cell r="O3505" t="str">
            <v>IP_192.168.25.207</v>
          </cell>
        </row>
        <row r="3506">
          <cell r="F3506">
            <v>39568</v>
          </cell>
          <cell r="M3506">
            <v>1</v>
          </cell>
          <cell r="O3506" t="str">
            <v>IP_192.168.25.207</v>
          </cell>
        </row>
        <row r="3507">
          <cell r="F3507">
            <v>39568</v>
          </cell>
          <cell r="M3507">
            <v>1</v>
          </cell>
          <cell r="O3507" t="str">
            <v>IP_192.168.25.207</v>
          </cell>
        </row>
        <row r="3508">
          <cell r="F3508">
            <v>39568</v>
          </cell>
          <cell r="M3508">
            <v>1</v>
          </cell>
          <cell r="O3508" t="str">
            <v>IP_192.168.25.207</v>
          </cell>
        </row>
        <row r="3509">
          <cell r="F3509">
            <v>39568</v>
          </cell>
          <cell r="M3509">
            <v>1</v>
          </cell>
          <cell r="O3509" t="str">
            <v>IP_192.168.25.207</v>
          </cell>
        </row>
        <row r="3510">
          <cell r="F3510">
            <v>39568</v>
          </cell>
          <cell r="M3510">
            <v>1</v>
          </cell>
          <cell r="O3510" t="str">
            <v>IP_192.168.25.207</v>
          </cell>
        </row>
        <row r="3511">
          <cell r="F3511">
            <v>39568</v>
          </cell>
          <cell r="M3511">
            <v>1</v>
          </cell>
          <cell r="O3511" t="str">
            <v>IP_192.168.25.213</v>
          </cell>
        </row>
        <row r="3512">
          <cell r="F3512">
            <v>39568</v>
          </cell>
          <cell r="M3512">
            <v>1</v>
          </cell>
          <cell r="O3512" t="str">
            <v>IP_192.168.25.213</v>
          </cell>
        </row>
        <row r="3513">
          <cell r="F3513">
            <v>39568</v>
          </cell>
          <cell r="M3513">
            <v>1</v>
          </cell>
          <cell r="O3513" t="str">
            <v>IP_192.168.25.213</v>
          </cell>
        </row>
        <row r="3514">
          <cell r="F3514">
            <v>39568</v>
          </cell>
          <cell r="M3514">
            <v>1</v>
          </cell>
          <cell r="O3514" t="str">
            <v>IP_192.168.25.213</v>
          </cell>
        </row>
        <row r="3515">
          <cell r="F3515">
            <v>39568</v>
          </cell>
          <cell r="M3515">
            <v>1</v>
          </cell>
          <cell r="O3515" t="str">
            <v>IP_192.168.25.213</v>
          </cell>
        </row>
        <row r="3516">
          <cell r="F3516">
            <v>39568</v>
          </cell>
          <cell r="M3516">
            <v>1</v>
          </cell>
          <cell r="O3516" t="str">
            <v>IP_192.168.25.213</v>
          </cell>
        </row>
        <row r="3517">
          <cell r="F3517">
            <v>39568</v>
          </cell>
          <cell r="M3517">
            <v>1</v>
          </cell>
          <cell r="O3517" t="str">
            <v>IP_192.168.25.213</v>
          </cell>
        </row>
        <row r="3518">
          <cell r="F3518">
            <v>39568</v>
          </cell>
          <cell r="M3518">
            <v>1</v>
          </cell>
          <cell r="O3518" t="str">
            <v>IP_192.168.25.219</v>
          </cell>
        </row>
        <row r="3519">
          <cell r="F3519">
            <v>39568</v>
          </cell>
          <cell r="M3519">
            <v>1</v>
          </cell>
          <cell r="O3519" t="str">
            <v>IP_192.168.25.213</v>
          </cell>
        </row>
        <row r="3520">
          <cell r="F3520">
            <v>39568</v>
          </cell>
          <cell r="M3520">
            <v>1</v>
          </cell>
          <cell r="O3520" t="str">
            <v>IP_192.168.25.213</v>
          </cell>
        </row>
        <row r="3521">
          <cell r="F3521">
            <v>39568</v>
          </cell>
          <cell r="M3521">
            <v>1</v>
          </cell>
          <cell r="O3521" t="str">
            <v>IP_192.168.25.213</v>
          </cell>
        </row>
        <row r="3522">
          <cell r="F3522">
            <v>39568</v>
          </cell>
          <cell r="M3522">
            <v>1</v>
          </cell>
          <cell r="O3522" t="str">
            <v>IP_192.168.25.213</v>
          </cell>
        </row>
        <row r="3523">
          <cell r="F3523">
            <v>39568</v>
          </cell>
          <cell r="M3523">
            <v>1</v>
          </cell>
          <cell r="O3523" t="str">
            <v>IP_192.168.25.213</v>
          </cell>
        </row>
        <row r="3524">
          <cell r="F3524">
            <v>39568</v>
          </cell>
          <cell r="M3524">
            <v>1</v>
          </cell>
          <cell r="O3524" t="str">
            <v>IP_192.168.25.213</v>
          </cell>
        </row>
        <row r="3525">
          <cell r="F3525">
            <v>39568</v>
          </cell>
          <cell r="M3525">
            <v>2</v>
          </cell>
          <cell r="O3525" t="str">
            <v>IP_192.168.25.213</v>
          </cell>
        </row>
        <row r="3526">
          <cell r="F3526">
            <v>39568</v>
          </cell>
          <cell r="M3526">
            <v>1</v>
          </cell>
          <cell r="O3526" t="str">
            <v>IP_192.168.25.213</v>
          </cell>
        </row>
        <row r="3527">
          <cell r="F3527">
            <v>39568</v>
          </cell>
          <cell r="M3527">
            <v>2</v>
          </cell>
          <cell r="O3527" t="str">
            <v>IP_192.168.25.213</v>
          </cell>
        </row>
        <row r="3528">
          <cell r="F3528">
            <v>39568</v>
          </cell>
          <cell r="M3528">
            <v>1</v>
          </cell>
          <cell r="O3528" t="str">
            <v>IP_192.168.25.213</v>
          </cell>
        </row>
        <row r="3529">
          <cell r="F3529">
            <v>39568</v>
          </cell>
          <cell r="M3529">
            <v>4</v>
          </cell>
          <cell r="O3529" t="str">
            <v>IP_192.168.25.213</v>
          </cell>
        </row>
        <row r="3530">
          <cell r="F3530">
            <v>39568</v>
          </cell>
          <cell r="M3530">
            <v>3</v>
          </cell>
          <cell r="O3530" t="str">
            <v>IP_192.168.25.213</v>
          </cell>
        </row>
        <row r="3531">
          <cell r="F3531">
            <v>39568</v>
          </cell>
          <cell r="M3531">
            <v>1</v>
          </cell>
          <cell r="O3531" t="str">
            <v>IP_192.168.25.213</v>
          </cell>
        </row>
        <row r="3532">
          <cell r="F3532">
            <v>39568</v>
          </cell>
          <cell r="M3532">
            <v>5</v>
          </cell>
          <cell r="O3532" t="str">
            <v>IP_192.168.25.213</v>
          </cell>
        </row>
        <row r="3533">
          <cell r="F3533">
            <v>39568</v>
          </cell>
          <cell r="M3533">
            <v>2</v>
          </cell>
          <cell r="O3533" t="str">
            <v>IP_192.168.25.213</v>
          </cell>
        </row>
        <row r="3534">
          <cell r="F3534">
            <v>39568</v>
          </cell>
          <cell r="M3534">
            <v>2</v>
          </cell>
          <cell r="O3534" t="str">
            <v>IP_192.168.25.213</v>
          </cell>
        </row>
        <row r="3535">
          <cell r="F3535">
            <v>39568</v>
          </cell>
          <cell r="M3535">
            <v>1</v>
          </cell>
          <cell r="O3535" t="str">
            <v>IP_192.168.25.207</v>
          </cell>
        </row>
        <row r="3536">
          <cell r="F3536">
            <v>39568</v>
          </cell>
          <cell r="M3536">
            <v>4</v>
          </cell>
          <cell r="O3536" t="str">
            <v>IP_192.168.25.207</v>
          </cell>
        </row>
        <row r="3537">
          <cell r="F3537">
            <v>39568</v>
          </cell>
          <cell r="M3537">
            <v>1</v>
          </cell>
          <cell r="O3537" t="str">
            <v>IP_192.168.25.207</v>
          </cell>
        </row>
        <row r="3538">
          <cell r="F3538">
            <v>39568</v>
          </cell>
          <cell r="M3538">
            <v>1</v>
          </cell>
          <cell r="O3538" t="str">
            <v>IP_192.168.25.207</v>
          </cell>
        </row>
        <row r="3539">
          <cell r="F3539">
            <v>39568</v>
          </cell>
          <cell r="M3539">
            <v>1</v>
          </cell>
          <cell r="O3539" t="str">
            <v>IP_192.168.25.207</v>
          </cell>
        </row>
        <row r="3540">
          <cell r="F3540">
            <v>39568</v>
          </cell>
          <cell r="M3540">
            <v>10</v>
          </cell>
          <cell r="O3540" t="str">
            <v>IP_192.168.25.207</v>
          </cell>
        </row>
        <row r="3541">
          <cell r="F3541">
            <v>39568</v>
          </cell>
          <cell r="M3541">
            <v>12</v>
          </cell>
          <cell r="O3541" t="str">
            <v>IP_192.168.25.207</v>
          </cell>
        </row>
        <row r="3542">
          <cell r="F3542">
            <v>39568</v>
          </cell>
          <cell r="M3542">
            <v>2</v>
          </cell>
          <cell r="O3542" t="str">
            <v>IP_192.168.25.213</v>
          </cell>
        </row>
        <row r="3543">
          <cell r="F3543">
            <v>39568</v>
          </cell>
          <cell r="M3543">
            <v>1</v>
          </cell>
          <cell r="O3543" t="str">
            <v>IP_192.168.25.207</v>
          </cell>
        </row>
        <row r="3544">
          <cell r="F3544">
            <v>39568</v>
          </cell>
          <cell r="M3544">
            <v>1</v>
          </cell>
          <cell r="O3544" t="str">
            <v>IP_192.168.25.207</v>
          </cell>
        </row>
        <row r="3545">
          <cell r="F3545">
            <v>39568</v>
          </cell>
          <cell r="M3545">
            <v>1</v>
          </cell>
          <cell r="O3545" t="str">
            <v>IP_192.168.25.213</v>
          </cell>
        </row>
        <row r="3546">
          <cell r="F3546">
            <v>39568</v>
          </cell>
          <cell r="M3546">
            <v>2</v>
          </cell>
          <cell r="O3546" t="str">
            <v>IP_192.168.25.213</v>
          </cell>
        </row>
        <row r="3547">
          <cell r="F3547">
            <v>39568</v>
          </cell>
          <cell r="M3547">
            <v>1</v>
          </cell>
          <cell r="O3547" t="str">
            <v>IP_192.168.25.213</v>
          </cell>
        </row>
        <row r="3548">
          <cell r="F3548">
            <v>39568</v>
          </cell>
          <cell r="M3548">
            <v>1</v>
          </cell>
          <cell r="O3548" t="str">
            <v>IP_192.168.25.213</v>
          </cell>
        </row>
        <row r="3549">
          <cell r="F3549">
            <v>39568</v>
          </cell>
          <cell r="M3549">
            <v>1</v>
          </cell>
          <cell r="O3549" t="str">
            <v>IP_192.168.25.213</v>
          </cell>
        </row>
        <row r="3550">
          <cell r="F3550">
            <v>39568</v>
          </cell>
          <cell r="M3550">
            <v>1</v>
          </cell>
          <cell r="O3550" t="str">
            <v>IP_192.168.25.213</v>
          </cell>
        </row>
        <row r="3551">
          <cell r="F3551">
            <v>39568</v>
          </cell>
          <cell r="M3551">
            <v>1</v>
          </cell>
          <cell r="O3551" t="str">
            <v>IP_192.168.25.207</v>
          </cell>
        </row>
        <row r="3552">
          <cell r="F3552">
            <v>39568</v>
          </cell>
          <cell r="M3552">
            <v>1</v>
          </cell>
          <cell r="O3552" t="str">
            <v>IP_192.168.25.207</v>
          </cell>
        </row>
        <row r="3553">
          <cell r="F3553">
            <v>39568</v>
          </cell>
          <cell r="M3553">
            <v>1</v>
          </cell>
          <cell r="O3553" t="str">
            <v>IP_192.168.25.213</v>
          </cell>
        </row>
        <row r="3554">
          <cell r="F3554">
            <v>39568</v>
          </cell>
          <cell r="M3554">
            <v>1</v>
          </cell>
          <cell r="O3554" t="str">
            <v>IP_192.168.25.213</v>
          </cell>
        </row>
        <row r="3555">
          <cell r="F3555">
            <v>39568</v>
          </cell>
          <cell r="M3555">
            <v>1</v>
          </cell>
          <cell r="O3555" t="str">
            <v>IP_192.168.25.219</v>
          </cell>
        </row>
        <row r="3556">
          <cell r="F3556">
            <v>39568</v>
          </cell>
          <cell r="M3556">
            <v>1</v>
          </cell>
          <cell r="O3556" t="str">
            <v>IP_192.168.25.213</v>
          </cell>
        </row>
        <row r="3557">
          <cell r="F3557">
            <v>39568</v>
          </cell>
          <cell r="M3557">
            <v>1</v>
          </cell>
          <cell r="O3557" t="str">
            <v>IP_192.168.25.207</v>
          </cell>
        </row>
        <row r="3558">
          <cell r="F3558">
            <v>39568</v>
          </cell>
          <cell r="M3558">
            <v>1</v>
          </cell>
          <cell r="O3558" t="str">
            <v>IP_192.168.25.213</v>
          </cell>
        </row>
        <row r="3559">
          <cell r="F3559">
            <v>39568</v>
          </cell>
          <cell r="M3559">
            <v>1</v>
          </cell>
          <cell r="O3559" t="str">
            <v>IP_192.168.25.213</v>
          </cell>
        </row>
        <row r="3560">
          <cell r="F3560">
            <v>39568</v>
          </cell>
          <cell r="M3560">
            <v>1</v>
          </cell>
          <cell r="O3560" t="str">
            <v>IP_192.168.25.213</v>
          </cell>
        </row>
        <row r="3561">
          <cell r="F3561">
            <v>39568</v>
          </cell>
          <cell r="M3561">
            <v>4</v>
          </cell>
          <cell r="O3561" t="str">
            <v>IP_192.168.25.213</v>
          </cell>
        </row>
        <row r="3562">
          <cell r="F3562">
            <v>39568</v>
          </cell>
          <cell r="M3562">
            <v>1</v>
          </cell>
          <cell r="O3562" t="str">
            <v>IP_192.168.25.213</v>
          </cell>
        </row>
        <row r="3563">
          <cell r="F3563">
            <v>39568</v>
          </cell>
          <cell r="M3563">
            <v>1</v>
          </cell>
          <cell r="O3563" t="str">
            <v>IP_192.168.25.213</v>
          </cell>
        </row>
        <row r="3564">
          <cell r="F3564">
            <v>39568</v>
          </cell>
          <cell r="M3564">
            <v>1</v>
          </cell>
          <cell r="O3564" t="str">
            <v>IP_192.168.25.213</v>
          </cell>
        </row>
        <row r="3565">
          <cell r="F3565">
            <v>39568</v>
          </cell>
          <cell r="M3565">
            <v>1</v>
          </cell>
          <cell r="O3565" t="str">
            <v>IP_192.168.25.213</v>
          </cell>
        </row>
        <row r="3566">
          <cell r="F3566">
            <v>39568</v>
          </cell>
          <cell r="M3566">
            <v>1</v>
          </cell>
          <cell r="O3566" t="str">
            <v>IP_192.168.25.213</v>
          </cell>
        </row>
        <row r="3567">
          <cell r="F3567">
            <v>39568</v>
          </cell>
          <cell r="M3567">
            <v>1</v>
          </cell>
          <cell r="O3567" t="str">
            <v>IP_192.168.25.213</v>
          </cell>
        </row>
        <row r="3568">
          <cell r="F3568">
            <v>39568</v>
          </cell>
          <cell r="M3568">
            <v>2</v>
          </cell>
          <cell r="O3568" t="str">
            <v>IP_192.168.25.213</v>
          </cell>
        </row>
        <row r="3569">
          <cell r="F3569">
            <v>39568</v>
          </cell>
          <cell r="M3569">
            <v>1</v>
          </cell>
          <cell r="O3569" t="str">
            <v>IP_192.168.25.207</v>
          </cell>
        </row>
        <row r="3570">
          <cell r="F3570">
            <v>39568</v>
          </cell>
          <cell r="M3570">
            <v>1</v>
          </cell>
          <cell r="O3570" t="str">
            <v>IP_192.168.25.213</v>
          </cell>
        </row>
        <row r="3571">
          <cell r="F3571">
            <v>39568</v>
          </cell>
          <cell r="M3571">
            <v>1</v>
          </cell>
          <cell r="O3571" t="str">
            <v>IP_192.168.25.219</v>
          </cell>
        </row>
        <row r="3572">
          <cell r="F3572">
            <v>39568</v>
          </cell>
          <cell r="M3572">
            <v>1</v>
          </cell>
          <cell r="O3572" t="str">
            <v>IP_192.168.25.213</v>
          </cell>
        </row>
        <row r="3573">
          <cell r="F3573">
            <v>39568</v>
          </cell>
          <cell r="M3573">
            <v>1</v>
          </cell>
          <cell r="O3573" t="str">
            <v>IP_192.168.25.207</v>
          </cell>
        </row>
        <row r="3574">
          <cell r="F3574">
            <v>39568</v>
          </cell>
          <cell r="M3574">
            <v>1</v>
          </cell>
          <cell r="O3574" t="str">
            <v>IP_192.168.25.213</v>
          </cell>
        </row>
        <row r="3575">
          <cell r="F3575">
            <v>39568</v>
          </cell>
          <cell r="M3575">
            <v>1</v>
          </cell>
          <cell r="O3575" t="str">
            <v>IP_192.168.25.213</v>
          </cell>
        </row>
        <row r="3576">
          <cell r="F3576">
            <v>39568</v>
          </cell>
          <cell r="M3576">
            <v>2</v>
          </cell>
          <cell r="O3576" t="str">
            <v>IP_192.168.25.213</v>
          </cell>
        </row>
        <row r="3577">
          <cell r="F3577">
            <v>39568</v>
          </cell>
          <cell r="M3577">
            <v>1</v>
          </cell>
          <cell r="O3577" t="str">
            <v>IP_192.168.25.213</v>
          </cell>
        </row>
        <row r="3578">
          <cell r="F3578">
            <v>39568</v>
          </cell>
          <cell r="M3578">
            <v>3</v>
          </cell>
          <cell r="O3578" t="str">
            <v>IP_192.168.25.213</v>
          </cell>
        </row>
        <row r="3579">
          <cell r="F3579">
            <v>39568</v>
          </cell>
          <cell r="M3579">
            <v>1</v>
          </cell>
          <cell r="O3579" t="str">
            <v>IP_192.168.25.213</v>
          </cell>
        </row>
        <row r="3580">
          <cell r="F3580">
            <v>39568</v>
          </cell>
          <cell r="M3580">
            <v>5</v>
          </cell>
          <cell r="O3580" t="str">
            <v>IP_192.168.25.213</v>
          </cell>
        </row>
        <row r="3581">
          <cell r="F3581">
            <v>39478</v>
          </cell>
          <cell r="M3581">
            <v>2</v>
          </cell>
          <cell r="O3581" t="str">
            <v>IP_192.168.25.213</v>
          </cell>
        </row>
        <row r="3582">
          <cell r="F3582">
            <v>39478</v>
          </cell>
          <cell r="M3582">
            <v>1</v>
          </cell>
          <cell r="O3582" t="str">
            <v>IP_192.168.25.207</v>
          </cell>
        </row>
        <row r="3583">
          <cell r="F3583">
            <v>39478</v>
          </cell>
          <cell r="M3583">
            <v>1</v>
          </cell>
          <cell r="O3583" t="str">
            <v>IP_192.168.25.207</v>
          </cell>
        </row>
        <row r="3584">
          <cell r="F3584">
            <v>39478</v>
          </cell>
          <cell r="M3584">
            <v>5</v>
          </cell>
          <cell r="O3584" t="str">
            <v>IP_192.168.25.213</v>
          </cell>
        </row>
        <row r="3585">
          <cell r="F3585">
            <v>39478</v>
          </cell>
          <cell r="M3585">
            <v>1</v>
          </cell>
          <cell r="O3585" t="str">
            <v>IP_192.168.25.213</v>
          </cell>
        </row>
        <row r="3586">
          <cell r="F3586">
            <v>39478</v>
          </cell>
          <cell r="M3586">
            <v>1</v>
          </cell>
          <cell r="O3586" t="str">
            <v>IP_192.168.25.213</v>
          </cell>
        </row>
        <row r="3587">
          <cell r="F3587">
            <v>39478</v>
          </cell>
          <cell r="M3587">
            <v>1</v>
          </cell>
          <cell r="O3587" t="str">
            <v>IP_192.168.25.213</v>
          </cell>
        </row>
        <row r="3588">
          <cell r="F3588">
            <v>39478</v>
          </cell>
          <cell r="M3588">
            <v>2</v>
          </cell>
          <cell r="O3588" t="str">
            <v>IP_192.168.25.213</v>
          </cell>
        </row>
        <row r="3589">
          <cell r="F3589">
            <v>39478</v>
          </cell>
          <cell r="M3589">
            <v>1</v>
          </cell>
          <cell r="O3589" t="str">
            <v>IP_192.168.25.207</v>
          </cell>
        </row>
        <row r="3590">
          <cell r="F3590">
            <v>39478</v>
          </cell>
          <cell r="M3590">
            <v>2</v>
          </cell>
          <cell r="O3590" t="str">
            <v>IP_192.168.25.213</v>
          </cell>
        </row>
        <row r="3591">
          <cell r="F3591">
            <v>39478</v>
          </cell>
          <cell r="M3591">
            <v>1</v>
          </cell>
          <cell r="O3591" t="str">
            <v>IP_192.168.25.213</v>
          </cell>
        </row>
        <row r="3592">
          <cell r="F3592">
            <v>39478</v>
          </cell>
          <cell r="M3592">
            <v>1</v>
          </cell>
          <cell r="O3592" t="str">
            <v>IP_192.168.25.207</v>
          </cell>
        </row>
        <row r="3593">
          <cell r="F3593">
            <v>39478</v>
          </cell>
          <cell r="M3593">
            <v>1</v>
          </cell>
          <cell r="O3593" t="str">
            <v>IP_192.168.25.207</v>
          </cell>
        </row>
        <row r="3594">
          <cell r="F3594">
            <v>39478</v>
          </cell>
          <cell r="M3594">
            <v>1</v>
          </cell>
          <cell r="O3594" t="str">
            <v>IP_192.168.25.207</v>
          </cell>
        </row>
        <row r="3595">
          <cell r="F3595">
            <v>39478</v>
          </cell>
          <cell r="M3595">
            <v>1</v>
          </cell>
          <cell r="O3595" t="str">
            <v>IP_192.168.25.207</v>
          </cell>
        </row>
        <row r="3596">
          <cell r="F3596">
            <v>39478</v>
          </cell>
          <cell r="M3596">
            <v>1</v>
          </cell>
          <cell r="O3596" t="str">
            <v>IP_192.168.25.207</v>
          </cell>
        </row>
        <row r="3597">
          <cell r="F3597">
            <v>39478</v>
          </cell>
          <cell r="M3597">
            <v>1</v>
          </cell>
          <cell r="O3597" t="str">
            <v>IP_192.168.25.207</v>
          </cell>
        </row>
        <row r="3598">
          <cell r="F3598">
            <v>39478</v>
          </cell>
          <cell r="M3598">
            <v>1</v>
          </cell>
          <cell r="O3598" t="str">
            <v>IP_192.168.25.213</v>
          </cell>
        </row>
        <row r="3599">
          <cell r="F3599">
            <v>39478</v>
          </cell>
          <cell r="M3599">
            <v>6</v>
          </cell>
          <cell r="O3599" t="str">
            <v>IP_192.168.25.207</v>
          </cell>
        </row>
        <row r="3600">
          <cell r="F3600">
            <v>39478</v>
          </cell>
          <cell r="M3600">
            <v>1</v>
          </cell>
          <cell r="O3600" t="str">
            <v>IP_192.168.25.213</v>
          </cell>
        </row>
        <row r="3601">
          <cell r="F3601">
            <v>39478</v>
          </cell>
          <cell r="M3601">
            <v>7</v>
          </cell>
          <cell r="O3601" t="str">
            <v>IP_192.168.25.213</v>
          </cell>
        </row>
        <row r="3602">
          <cell r="F3602">
            <v>39478</v>
          </cell>
          <cell r="M3602">
            <v>1</v>
          </cell>
          <cell r="O3602" t="str">
            <v>IP_192.168.25.207</v>
          </cell>
        </row>
        <row r="3603">
          <cell r="F3603">
            <v>39478</v>
          </cell>
          <cell r="M3603">
            <v>1</v>
          </cell>
          <cell r="O3603" t="str">
            <v>IP_192.168.25.213</v>
          </cell>
        </row>
        <row r="3604">
          <cell r="F3604">
            <v>39478</v>
          </cell>
          <cell r="M3604">
            <v>1</v>
          </cell>
          <cell r="O3604" t="str">
            <v>IP_192.168.25.213</v>
          </cell>
        </row>
        <row r="3605">
          <cell r="F3605">
            <v>39478</v>
          </cell>
          <cell r="M3605">
            <v>1</v>
          </cell>
          <cell r="O3605" t="str">
            <v>IP_192.168.25.213</v>
          </cell>
        </row>
        <row r="3606">
          <cell r="F3606">
            <v>39478</v>
          </cell>
          <cell r="M3606">
            <v>1</v>
          </cell>
          <cell r="O3606" t="str">
            <v>IP_192.168.25.213</v>
          </cell>
        </row>
        <row r="3607">
          <cell r="F3607">
            <v>39478</v>
          </cell>
          <cell r="M3607">
            <v>1</v>
          </cell>
          <cell r="O3607" t="str">
            <v>IP_192.168.25.213</v>
          </cell>
        </row>
        <row r="3608">
          <cell r="F3608">
            <v>39478</v>
          </cell>
          <cell r="M3608">
            <v>1</v>
          </cell>
          <cell r="O3608" t="str">
            <v>IP_192.168.25.213</v>
          </cell>
        </row>
        <row r="3609">
          <cell r="F3609">
            <v>39478</v>
          </cell>
          <cell r="M3609">
            <v>1</v>
          </cell>
          <cell r="O3609" t="str">
            <v>IP_192.168.25.207</v>
          </cell>
        </row>
        <row r="3610">
          <cell r="F3610">
            <v>39478</v>
          </cell>
          <cell r="M3610">
            <v>1</v>
          </cell>
          <cell r="O3610" t="str">
            <v>IP_192.168.25.213</v>
          </cell>
        </row>
        <row r="3611">
          <cell r="F3611">
            <v>39478</v>
          </cell>
          <cell r="M3611">
            <v>1</v>
          </cell>
          <cell r="O3611" t="str">
            <v>IP_192.168.25.213</v>
          </cell>
        </row>
        <row r="3612">
          <cell r="F3612">
            <v>39478</v>
          </cell>
          <cell r="M3612">
            <v>1</v>
          </cell>
          <cell r="O3612" t="str">
            <v>IP_192.168.25.213</v>
          </cell>
        </row>
        <row r="3613">
          <cell r="F3613">
            <v>39478</v>
          </cell>
          <cell r="M3613">
            <v>1</v>
          </cell>
          <cell r="O3613" t="str">
            <v>IP_192.168.25.213</v>
          </cell>
        </row>
        <row r="3614">
          <cell r="F3614">
            <v>39478</v>
          </cell>
          <cell r="M3614">
            <v>2</v>
          </cell>
          <cell r="O3614" t="str">
            <v>IP_192.168.25.213</v>
          </cell>
        </row>
        <row r="3615">
          <cell r="F3615">
            <v>39478</v>
          </cell>
          <cell r="M3615">
            <v>1</v>
          </cell>
          <cell r="O3615" t="str">
            <v>IP_192.168.25.213</v>
          </cell>
        </row>
        <row r="3616">
          <cell r="F3616">
            <v>39478</v>
          </cell>
          <cell r="M3616">
            <v>1</v>
          </cell>
          <cell r="O3616" t="str">
            <v>IP_192.168.25.213</v>
          </cell>
        </row>
        <row r="3617">
          <cell r="F3617">
            <v>39478</v>
          </cell>
          <cell r="M3617">
            <v>1</v>
          </cell>
          <cell r="O3617" t="str">
            <v>IP_192.168.25.213</v>
          </cell>
        </row>
        <row r="3618">
          <cell r="F3618">
            <v>39478</v>
          </cell>
          <cell r="M3618">
            <v>3</v>
          </cell>
          <cell r="O3618" t="str">
            <v>IP_192.168.25.213</v>
          </cell>
        </row>
        <row r="3619">
          <cell r="F3619">
            <v>39478</v>
          </cell>
          <cell r="M3619">
            <v>10</v>
          </cell>
          <cell r="O3619" t="str">
            <v>IP_192.168.25.213</v>
          </cell>
        </row>
        <row r="3620">
          <cell r="F3620">
            <v>39478</v>
          </cell>
          <cell r="M3620">
            <v>1</v>
          </cell>
          <cell r="O3620" t="str">
            <v>IP_192.168.25.213</v>
          </cell>
        </row>
        <row r="3621">
          <cell r="F3621">
            <v>39478</v>
          </cell>
          <cell r="M3621">
            <v>1</v>
          </cell>
          <cell r="O3621" t="str">
            <v>IP_192.168.25.213</v>
          </cell>
        </row>
        <row r="3622">
          <cell r="F3622">
            <v>39478</v>
          </cell>
          <cell r="M3622">
            <v>1</v>
          </cell>
          <cell r="O3622" t="str">
            <v>IP_192.168.25.213</v>
          </cell>
        </row>
        <row r="3623">
          <cell r="F3623">
            <v>39478</v>
          </cell>
          <cell r="M3623">
            <v>1</v>
          </cell>
          <cell r="O3623" t="str">
            <v>IP_192.168.25.213</v>
          </cell>
        </row>
        <row r="3624">
          <cell r="F3624">
            <v>39478</v>
          </cell>
          <cell r="M3624">
            <v>1</v>
          </cell>
          <cell r="O3624" t="str">
            <v>IP_192.168.25.213</v>
          </cell>
        </row>
        <row r="3625">
          <cell r="F3625">
            <v>39478</v>
          </cell>
          <cell r="M3625">
            <v>1</v>
          </cell>
          <cell r="O3625" t="str">
            <v>IP_192.168.25.213</v>
          </cell>
        </row>
        <row r="3626">
          <cell r="F3626">
            <v>39478</v>
          </cell>
          <cell r="M3626">
            <v>1</v>
          </cell>
          <cell r="O3626" t="str">
            <v>IP_192.168.25.213</v>
          </cell>
        </row>
        <row r="3627">
          <cell r="F3627">
            <v>39478</v>
          </cell>
          <cell r="M3627">
            <v>1</v>
          </cell>
          <cell r="O3627" t="str">
            <v>IP_192.168.25.213</v>
          </cell>
        </row>
        <row r="3628">
          <cell r="F3628">
            <v>39478</v>
          </cell>
          <cell r="M3628">
            <v>1</v>
          </cell>
          <cell r="O3628" t="str">
            <v>IP_192.168.25.213</v>
          </cell>
        </row>
        <row r="3629">
          <cell r="F3629">
            <v>39478</v>
          </cell>
          <cell r="M3629">
            <v>1</v>
          </cell>
          <cell r="O3629" t="str">
            <v>IP_192.168.25.213</v>
          </cell>
        </row>
        <row r="3630">
          <cell r="F3630">
            <v>39478</v>
          </cell>
          <cell r="M3630">
            <v>1</v>
          </cell>
          <cell r="O3630" t="str">
            <v>IP_192.168.25.213</v>
          </cell>
        </row>
        <row r="3631">
          <cell r="F3631">
            <v>39478</v>
          </cell>
          <cell r="M3631">
            <v>1</v>
          </cell>
          <cell r="O3631" t="str">
            <v>IP_192.168.25.213</v>
          </cell>
        </row>
        <row r="3632">
          <cell r="F3632">
            <v>39478</v>
          </cell>
          <cell r="M3632">
            <v>1</v>
          </cell>
          <cell r="O3632" t="str">
            <v>IP_192.168.25.213</v>
          </cell>
        </row>
        <row r="3633">
          <cell r="F3633">
            <v>39478</v>
          </cell>
          <cell r="M3633">
            <v>1</v>
          </cell>
          <cell r="O3633" t="str">
            <v>IP_192.168.25.213</v>
          </cell>
        </row>
        <row r="3634">
          <cell r="F3634">
            <v>39478</v>
          </cell>
          <cell r="M3634">
            <v>1</v>
          </cell>
          <cell r="O3634" t="str">
            <v>IP_192.168.25.213</v>
          </cell>
        </row>
        <row r="3635">
          <cell r="F3635">
            <v>39478</v>
          </cell>
          <cell r="M3635">
            <v>1</v>
          </cell>
          <cell r="O3635" t="str">
            <v>IP_192.168.25.213</v>
          </cell>
        </row>
        <row r="3636">
          <cell r="F3636">
            <v>39478</v>
          </cell>
          <cell r="M3636">
            <v>1</v>
          </cell>
          <cell r="O3636" t="str">
            <v>IP_192.168.25.207</v>
          </cell>
        </row>
        <row r="3637">
          <cell r="F3637">
            <v>39478</v>
          </cell>
          <cell r="M3637">
            <v>1</v>
          </cell>
          <cell r="O3637" t="str">
            <v>IP_192.168.25.213</v>
          </cell>
        </row>
        <row r="3638">
          <cell r="F3638">
            <v>39478</v>
          </cell>
          <cell r="M3638">
            <v>1</v>
          </cell>
          <cell r="O3638" t="str">
            <v>IP_192.168.25.213</v>
          </cell>
        </row>
        <row r="3639">
          <cell r="F3639">
            <v>39478</v>
          </cell>
          <cell r="M3639">
            <v>1</v>
          </cell>
          <cell r="O3639" t="str">
            <v>IP_192.168.25.213</v>
          </cell>
        </row>
        <row r="3640">
          <cell r="F3640">
            <v>39478</v>
          </cell>
          <cell r="M3640">
            <v>1</v>
          </cell>
          <cell r="O3640" t="str">
            <v>IP_192.168.25.213</v>
          </cell>
        </row>
        <row r="3641">
          <cell r="F3641">
            <v>39478</v>
          </cell>
          <cell r="M3641">
            <v>1</v>
          </cell>
          <cell r="O3641" t="str">
            <v>IP_192.168.25.213</v>
          </cell>
        </row>
        <row r="3642">
          <cell r="F3642">
            <v>39478</v>
          </cell>
          <cell r="M3642">
            <v>1</v>
          </cell>
          <cell r="O3642" t="str">
            <v>IP_192.168.25.213</v>
          </cell>
        </row>
        <row r="3643">
          <cell r="F3643">
            <v>39478</v>
          </cell>
          <cell r="M3643">
            <v>5</v>
          </cell>
          <cell r="O3643" t="str">
            <v>IP_192.168.25.213</v>
          </cell>
        </row>
        <row r="3644">
          <cell r="F3644">
            <v>39478</v>
          </cell>
          <cell r="M3644">
            <v>1</v>
          </cell>
          <cell r="O3644" t="str">
            <v>IP_192.168.25.213</v>
          </cell>
        </row>
        <row r="3645">
          <cell r="F3645">
            <v>39478</v>
          </cell>
          <cell r="M3645">
            <v>5</v>
          </cell>
          <cell r="O3645" t="str">
            <v>IP_192.168.25.213</v>
          </cell>
        </row>
        <row r="3646">
          <cell r="F3646">
            <v>39478</v>
          </cell>
          <cell r="M3646">
            <v>1</v>
          </cell>
          <cell r="O3646" t="str">
            <v>IP_192.168.25.213</v>
          </cell>
        </row>
        <row r="3647">
          <cell r="F3647">
            <v>39478</v>
          </cell>
          <cell r="M3647">
            <v>1</v>
          </cell>
          <cell r="O3647" t="str">
            <v>IP_192.168.25.207</v>
          </cell>
        </row>
        <row r="3648">
          <cell r="F3648">
            <v>39478</v>
          </cell>
          <cell r="M3648">
            <v>1</v>
          </cell>
          <cell r="O3648" t="str">
            <v>IP_192.168.25.207</v>
          </cell>
        </row>
        <row r="3649">
          <cell r="F3649">
            <v>39478</v>
          </cell>
          <cell r="M3649">
            <v>1</v>
          </cell>
          <cell r="O3649" t="str">
            <v>IP_192.168.25.213</v>
          </cell>
        </row>
        <row r="3650">
          <cell r="F3650">
            <v>39478</v>
          </cell>
          <cell r="M3650">
            <v>1</v>
          </cell>
          <cell r="O3650" t="str">
            <v>IP_192.168.25.207</v>
          </cell>
        </row>
        <row r="3651">
          <cell r="F3651">
            <v>39478</v>
          </cell>
          <cell r="M3651">
            <v>4</v>
          </cell>
          <cell r="O3651" t="str">
            <v>IP_192.168.25.207</v>
          </cell>
        </row>
        <row r="3652">
          <cell r="F3652">
            <v>39478</v>
          </cell>
          <cell r="M3652">
            <v>2</v>
          </cell>
          <cell r="O3652" t="str">
            <v>IP_192.168.25.213</v>
          </cell>
        </row>
        <row r="3653">
          <cell r="F3653">
            <v>39478</v>
          </cell>
          <cell r="M3653">
            <v>3</v>
          </cell>
          <cell r="O3653" t="str">
            <v>IP_192.168.25.213</v>
          </cell>
        </row>
        <row r="3654">
          <cell r="F3654">
            <v>39478</v>
          </cell>
          <cell r="M3654">
            <v>15</v>
          </cell>
          <cell r="O3654" t="str">
            <v>IP_192.168.25.213</v>
          </cell>
        </row>
        <row r="3655">
          <cell r="F3655">
            <v>39478</v>
          </cell>
          <cell r="M3655">
            <v>1</v>
          </cell>
          <cell r="O3655" t="str">
            <v>IP_192.168.25.207</v>
          </cell>
        </row>
        <row r="3656">
          <cell r="F3656">
            <v>39478</v>
          </cell>
          <cell r="M3656">
            <v>1</v>
          </cell>
          <cell r="O3656" t="str">
            <v>IP_192.168.25.213</v>
          </cell>
        </row>
        <row r="3657">
          <cell r="F3657">
            <v>39478</v>
          </cell>
          <cell r="M3657">
            <v>1</v>
          </cell>
          <cell r="O3657" t="str">
            <v>IP_192.168.25.207</v>
          </cell>
        </row>
        <row r="3658">
          <cell r="F3658">
            <v>39478</v>
          </cell>
          <cell r="M3658">
            <v>1</v>
          </cell>
          <cell r="O3658" t="str">
            <v>IP_192.168.25.207</v>
          </cell>
        </row>
        <row r="3659">
          <cell r="F3659">
            <v>39478</v>
          </cell>
          <cell r="M3659">
            <v>1</v>
          </cell>
          <cell r="O3659" t="str">
            <v>IP_192.168.25.213</v>
          </cell>
        </row>
        <row r="3660">
          <cell r="F3660">
            <v>39478</v>
          </cell>
          <cell r="M3660">
            <v>1</v>
          </cell>
          <cell r="O3660" t="str">
            <v>IP_192.168.25.207</v>
          </cell>
        </row>
        <row r="3661">
          <cell r="F3661">
            <v>39478</v>
          </cell>
          <cell r="M3661">
            <v>1</v>
          </cell>
          <cell r="O3661" t="str">
            <v>IP_192.168.25.213</v>
          </cell>
        </row>
        <row r="3662">
          <cell r="F3662">
            <v>39478</v>
          </cell>
          <cell r="M3662">
            <v>1</v>
          </cell>
          <cell r="O3662" t="str">
            <v>IP_192.168.25.213</v>
          </cell>
        </row>
        <row r="3663">
          <cell r="F3663">
            <v>39478</v>
          </cell>
          <cell r="M3663">
            <v>1</v>
          </cell>
          <cell r="O3663" t="str">
            <v>IP_192.168.25.213</v>
          </cell>
        </row>
        <row r="3664">
          <cell r="F3664">
            <v>39478</v>
          </cell>
          <cell r="M3664">
            <v>1</v>
          </cell>
          <cell r="O3664" t="str">
            <v>IP_192.168.25.207</v>
          </cell>
        </row>
        <row r="3665">
          <cell r="F3665">
            <v>39478</v>
          </cell>
          <cell r="M3665">
            <v>1</v>
          </cell>
          <cell r="O3665" t="str">
            <v>IP_192.168.25.213</v>
          </cell>
        </row>
        <row r="3666">
          <cell r="F3666">
            <v>39478</v>
          </cell>
          <cell r="M3666">
            <v>1</v>
          </cell>
          <cell r="O3666" t="str">
            <v>IP_192.168.25.213</v>
          </cell>
        </row>
        <row r="3667">
          <cell r="F3667">
            <v>39478</v>
          </cell>
          <cell r="M3667">
            <v>1</v>
          </cell>
          <cell r="O3667" t="str">
            <v>IP_192.168.25.213</v>
          </cell>
        </row>
        <row r="3668">
          <cell r="F3668">
            <v>39478</v>
          </cell>
          <cell r="M3668">
            <v>3</v>
          </cell>
          <cell r="O3668" t="str">
            <v>IP_192.168.25.213</v>
          </cell>
        </row>
        <row r="3669">
          <cell r="F3669">
            <v>39478</v>
          </cell>
          <cell r="M3669">
            <v>1</v>
          </cell>
          <cell r="O3669" t="str">
            <v>IP_192.168.25.213</v>
          </cell>
        </row>
        <row r="3670">
          <cell r="F3670">
            <v>39478</v>
          </cell>
          <cell r="M3670">
            <v>1</v>
          </cell>
          <cell r="O3670" t="str">
            <v>IP_192.168.25.213</v>
          </cell>
        </row>
        <row r="3671">
          <cell r="F3671">
            <v>39478</v>
          </cell>
          <cell r="M3671">
            <v>1</v>
          </cell>
          <cell r="O3671" t="str">
            <v>IP_192.168.25.213</v>
          </cell>
        </row>
        <row r="3672">
          <cell r="F3672">
            <v>39478</v>
          </cell>
          <cell r="M3672">
            <v>1</v>
          </cell>
          <cell r="O3672" t="str">
            <v>IP_192.168.25.213</v>
          </cell>
        </row>
        <row r="3673">
          <cell r="F3673">
            <v>39478</v>
          </cell>
          <cell r="M3673">
            <v>1</v>
          </cell>
          <cell r="O3673" t="str">
            <v>IP_192.168.25.213</v>
          </cell>
        </row>
        <row r="3674">
          <cell r="F3674">
            <v>39478</v>
          </cell>
          <cell r="M3674">
            <v>1</v>
          </cell>
          <cell r="O3674" t="str">
            <v>IP_192.168.25.213</v>
          </cell>
        </row>
        <row r="3675">
          <cell r="F3675">
            <v>39478</v>
          </cell>
          <cell r="M3675">
            <v>1</v>
          </cell>
          <cell r="O3675" t="str">
            <v>IP_192.168.25.213</v>
          </cell>
        </row>
        <row r="3676">
          <cell r="F3676">
            <v>39478</v>
          </cell>
          <cell r="M3676">
            <v>1</v>
          </cell>
          <cell r="O3676" t="str">
            <v>IP_192.168.25.213</v>
          </cell>
        </row>
        <row r="3677">
          <cell r="F3677">
            <v>39478</v>
          </cell>
          <cell r="M3677">
            <v>1</v>
          </cell>
          <cell r="O3677" t="str">
            <v>IP_192.168.25.213</v>
          </cell>
        </row>
        <row r="3678">
          <cell r="F3678">
            <v>39478</v>
          </cell>
          <cell r="M3678">
            <v>1</v>
          </cell>
          <cell r="O3678" t="str">
            <v>IP_192.168.25.213</v>
          </cell>
        </row>
        <row r="3679">
          <cell r="F3679">
            <v>39478</v>
          </cell>
          <cell r="M3679">
            <v>39</v>
          </cell>
          <cell r="O3679" t="str">
            <v>IP_192.168.25.213</v>
          </cell>
        </row>
        <row r="3680">
          <cell r="F3680">
            <v>39478</v>
          </cell>
          <cell r="M3680">
            <v>1</v>
          </cell>
          <cell r="O3680" t="str">
            <v>IP_192.168.25.213</v>
          </cell>
        </row>
        <row r="3681">
          <cell r="F3681">
            <v>39478</v>
          </cell>
          <cell r="M3681">
            <v>1</v>
          </cell>
          <cell r="O3681" t="str">
            <v>IP_192.168.25.213</v>
          </cell>
        </row>
        <row r="3682">
          <cell r="F3682">
            <v>39478</v>
          </cell>
          <cell r="M3682">
            <v>1</v>
          </cell>
          <cell r="O3682" t="str">
            <v>IP_192.168.25.213</v>
          </cell>
        </row>
        <row r="3683">
          <cell r="F3683">
            <v>39478</v>
          </cell>
          <cell r="M3683">
            <v>2</v>
          </cell>
          <cell r="O3683" t="str">
            <v>IP_192.168.25.213</v>
          </cell>
        </row>
        <row r="3684">
          <cell r="F3684">
            <v>39478</v>
          </cell>
          <cell r="M3684">
            <v>1</v>
          </cell>
          <cell r="O3684" t="str">
            <v>IP_192.168.25.213</v>
          </cell>
        </row>
        <row r="3685">
          <cell r="F3685">
            <v>39478</v>
          </cell>
          <cell r="M3685">
            <v>1</v>
          </cell>
          <cell r="O3685" t="str">
            <v>IP_192.168.25.213</v>
          </cell>
        </row>
        <row r="3686">
          <cell r="F3686">
            <v>39478</v>
          </cell>
          <cell r="M3686">
            <v>1</v>
          </cell>
          <cell r="O3686" t="str">
            <v>IP_192.168.25.213</v>
          </cell>
        </row>
        <row r="3687">
          <cell r="F3687">
            <v>39478</v>
          </cell>
          <cell r="M3687">
            <v>1</v>
          </cell>
          <cell r="O3687" t="str">
            <v>IP_192.168.25.213</v>
          </cell>
        </row>
        <row r="3688">
          <cell r="F3688">
            <v>39478</v>
          </cell>
          <cell r="M3688">
            <v>1</v>
          </cell>
          <cell r="O3688" t="str">
            <v>IP_192.168.25.213</v>
          </cell>
        </row>
        <row r="3689">
          <cell r="F3689">
            <v>39478</v>
          </cell>
          <cell r="M3689">
            <v>1</v>
          </cell>
          <cell r="O3689" t="str">
            <v>IP_192.168.25.213</v>
          </cell>
        </row>
        <row r="3690">
          <cell r="F3690">
            <v>39478</v>
          </cell>
          <cell r="M3690">
            <v>2</v>
          </cell>
          <cell r="O3690" t="str">
            <v>IP_192.168.25.207</v>
          </cell>
        </row>
        <row r="3691">
          <cell r="F3691">
            <v>39478</v>
          </cell>
          <cell r="M3691">
            <v>1</v>
          </cell>
          <cell r="O3691" t="str">
            <v>IP_192.168.25.213</v>
          </cell>
        </row>
        <row r="3692">
          <cell r="F3692">
            <v>39478</v>
          </cell>
          <cell r="M3692">
            <v>3</v>
          </cell>
          <cell r="O3692" t="str">
            <v>IP_192.168.25.213</v>
          </cell>
        </row>
        <row r="3693">
          <cell r="F3693">
            <v>39478</v>
          </cell>
          <cell r="M3693">
            <v>2</v>
          </cell>
          <cell r="O3693" t="str">
            <v>IP_192.168.25.213</v>
          </cell>
        </row>
        <row r="3694">
          <cell r="F3694">
            <v>39478</v>
          </cell>
          <cell r="M3694">
            <v>2</v>
          </cell>
          <cell r="O3694" t="str">
            <v>IP_192.168.25.213</v>
          </cell>
        </row>
        <row r="3695">
          <cell r="F3695">
            <v>39478</v>
          </cell>
          <cell r="M3695">
            <v>1</v>
          </cell>
          <cell r="O3695" t="str">
            <v>IP_192.168.25.213</v>
          </cell>
        </row>
        <row r="3696">
          <cell r="F3696">
            <v>39478</v>
          </cell>
          <cell r="M3696">
            <v>1</v>
          </cell>
          <cell r="O3696" t="str">
            <v>IP_192.168.25.213</v>
          </cell>
        </row>
        <row r="3697">
          <cell r="F3697">
            <v>39478</v>
          </cell>
          <cell r="M3697">
            <v>1</v>
          </cell>
          <cell r="O3697" t="str">
            <v>IP_192.168.25.213</v>
          </cell>
        </row>
        <row r="3698">
          <cell r="F3698">
            <v>39478</v>
          </cell>
          <cell r="M3698">
            <v>1</v>
          </cell>
          <cell r="O3698" t="str">
            <v>IP_192.168.25.213</v>
          </cell>
        </row>
        <row r="3699">
          <cell r="F3699">
            <v>39478</v>
          </cell>
          <cell r="M3699">
            <v>1</v>
          </cell>
          <cell r="O3699" t="str">
            <v>IP_192.168.25.213</v>
          </cell>
        </row>
        <row r="3700">
          <cell r="F3700">
            <v>39478</v>
          </cell>
          <cell r="M3700">
            <v>1</v>
          </cell>
          <cell r="O3700" t="str">
            <v>IP_192.168.25.213</v>
          </cell>
        </row>
        <row r="3701">
          <cell r="F3701">
            <v>39478</v>
          </cell>
          <cell r="M3701">
            <v>1</v>
          </cell>
          <cell r="O3701" t="str">
            <v>IP_192.168.25.213</v>
          </cell>
        </row>
        <row r="3702">
          <cell r="F3702">
            <v>39478</v>
          </cell>
          <cell r="M3702">
            <v>1</v>
          </cell>
          <cell r="O3702" t="str">
            <v>IP_192.168.25.213</v>
          </cell>
        </row>
        <row r="3703">
          <cell r="F3703">
            <v>39478</v>
          </cell>
          <cell r="M3703">
            <v>1</v>
          </cell>
          <cell r="O3703" t="str">
            <v>IP_192.168.25.213</v>
          </cell>
        </row>
        <row r="3704">
          <cell r="F3704">
            <v>39478</v>
          </cell>
          <cell r="M3704">
            <v>7</v>
          </cell>
          <cell r="O3704" t="str">
            <v>IP_192.168.25.213</v>
          </cell>
        </row>
        <row r="3705">
          <cell r="F3705">
            <v>39478</v>
          </cell>
          <cell r="M3705">
            <v>1</v>
          </cell>
          <cell r="O3705" t="str">
            <v>IP_192.168.25.213</v>
          </cell>
        </row>
        <row r="3706">
          <cell r="F3706">
            <v>39478</v>
          </cell>
          <cell r="M3706">
            <v>4</v>
          </cell>
          <cell r="O3706" t="str">
            <v>IP_192.168.25.207</v>
          </cell>
        </row>
        <row r="3707">
          <cell r="F3707">
            <v>39478</v>
          </cell>
          <cell r="M3707">
            <v>2</v>
          </cell>
          <cell r="O3707" t="str">
            <v>IP_192.168.25.213</v>
          </cell>
        </row>
        <row r="3708">
          <cell r="F3708">
            <v>39478</v>
          </cell>
          <cell r="M3708">
            <v>1</v>
          </cell>
          <cell r="O3708" t="str">
            <v>IP_192.168.25.213</v>
          </cell>
        </row>
        <row r="3709">
          <cell r="F3709">
            <v>39478</v>
          </cell>
          <cell r="M3709">
            <v>1</v>
          </cell>
          <cell r="O3709" t="str">
            <v>IP_192.168.25.213</v>
          </cell>
        </row>
        <row r="3710">
          <cell r="F3710">
            <v>39478</v>
          </cell>
          <cell r="M3710">
            <v>1</v>
          </cell>
          <cell r="O3710" t="str">
            <v>IP_192.168.25.213</v>
          </cell>
        </row>
        <row r="3711">
          <cell r="F3711">
            <v>39478</v>
          </cell>
          <cell r="M3711">
            <v>1</v>
          </cell>
          <cell r="O3711" t="str">
            <v>IP_192.168.25.213</v>
          </cell>
        </row>
        <row r="3712">
          <cell r="F3712">
            <v>39478</v>
          </cell>
          <cell r="M3712">
            <v>1</v>
          </cell>
          <cell r="O3712" t="str">
            <v>IP_192.168.25.213</v>
          </cell>
        </row>
        <row r="3713">
          <cell r="F3713">
            <v>39478</v>
          </cell>
          <cell r="M3713">
            <v>1</v>
          </cell>
          <cell r="O3713" t="str">
            <v>IP_192.168.25.213</v>
          </cell>
        </row>
        <row r="3714">
          <cell r="F3714">
            <v>39478</v>
          </cell>
          <cell r="M3714">
            <v>1</v>
          </cell>
          <cell r="O3714" t="str">
            <v>IP_192.168.25.213</v>
          </cell>
        </row>
        <row r="3715">
          <cell r="F3715">
            <v>39478</v>
          </cell>
          <cell r="M3715">
            <v>1</v>
          </cell>
          <cell r="O3715" t="str">
            <v>IP_192.168.25.213</v>
          </cell>
        </row>
        <row r="3716">
          <cell r="F3716">
            <v>39478</v>
          </cell>
          <cell r="M3716">
            <v>1</v>
          </cell>
          <cell r="O3716" t="str">
            <v>IP_192.168.25.213</v>
          </cell>
        </row>
        <row r="3717">
          <cell r="F3717">
            <v>39478</v>
          </cell>
          <cell r="M3717">
            <v>1</v>
          </cell>
          <cell r="O3717" t="str">
            <v>IP_192.168.25.213</v>
          </cell>
        </row>
        <row r="3718">
          <cell r="F3718">
            <v>39478</v>
          </cell>
          <cell r="M3718">
            <v>1</v>
          </cell>
          <cell r="O3718" t="str">
            <v>IP_192.168.25.213</v>
          </cell>
        </row>
        <row r="3719">
          <cell r="F3719">
            <v>39478</v>
          </cell>
          <cell r="M3719">
            <v>3</v>
          </cell>
          <cell r="O3719" t="str">
            <v>IP_192.168.25.207</v>
          </cell>
        </row>
        <row r="3720">
          <cell r="F3720">
            <v>39478</v>
          </cell>
          <cell r="M3720">
            <v>3</v>
          </cell>
          <cell r="O3720" t="str">
            <v>IP_192.168.25.207</v>
          </cell>
        </row>
        <row r="3721">
          <cell r="F3721">
            <v>39478</v>
          </cell>
          <cell r="M3721">
            <v>4</v>
          </cell>
          <cell r="O3721" t="str">
            <v>IP_192.168.25.207</v>
          </cell>
        </row>
        <row r="3722">
          <cell r="F3722">
            <v>39478</v>
          </cell>
          <cell r="M3722">
            <v>2</v>
          </cell>
          <cell r="O3722" t="str">
            <v>IP_192.168.25.207</v>
          </cell>
        </row>
        <row r="3723">
          <cell r="F3723">
            <v>39478</v>
          </cell>
          <cell r="M3723">
            <v>1</v>
          </cell>
          <cell r="O3723" t="str">
            <v>IP_192.168.25.213</v>
          </cell>
        </row>
        <row r="3724">
          <cell r="F3724">
            <v>39478</v>
          </cell>
          <cell r="M3724">
            <v>1</v>
          </cell>
          <cell r="O3724" t="str">
            <v>IP_192.168.25.213</v>
          </cell>
        </row>
        <row r="3725">
          <cell r="F3725">
            <v>39478</v>
          </cell>
          <cell r="M3725">
            <v>1</v>
          </cell>
          <cell r="O3725" t="str">
            <v>IP_192.168.25.213</v>
          </cell>
        </row>
        <row r="3726">
          <cell r="F3726">
            <v>39478</v>
          </cell>
          <cell r="M3726">
            <v>1</v>
          </cell>
          <cell r="O3726" t="str">
            <v>IP_192.168.25.213</v>
          </cell>
        </row>
        <row r="3727">
          <cell r="F3727">
            <v>39478</v>
          </cell>
          <cell r="M3727">
            <v>4</v>
          </cell>
          <cell r="O3727" t="str">
            <v>IP_192.168.25.208</v>
          </cell>
        </row>
        <row r="3728">
          <cell r="F3728">
            <v>39478</v>
          </cell>
          <cell r="M3728">
            <v>5</v>
          </cell>
          <cell r="O3728" t="str">
            <v>IP_192.168.25.208</v>
          </cell>
        </row>
        <row r="3729">
          <cell r="F3729">
            <v>39478</v>
          </cell>
          <cell r="M3729">
            <v>1</v>
          </cell>
          <cell r="O3729" t="str">
            <v>IP_192.168.25.207</v>
          </cell>
        </row>
        <row r="3730">
          <cell r="F3730">
            <v>39478</v>
          </cell>
          <cell r="M3730">
            <v>1</v>
          </cell>
          <cell r="O3730" t="str">
            <v>IP_192.168.25.207</v>
          </cell>
        </row>
        <row r="3731">
          <cell r="F3731">
            <v>39478</v>
          </cell>
          <cell r="M3731">
            <v>3</v>
          </cell>
          <cell r="O3731" t="str">
            <v>IP_192.168.25.207</v>
          </cell>
        </row>
        <row r="3732">
          <cell r="F3732">
            <v>39478</v>
          </cell>
          <cell r="M3732">
            <v>3</v>
          </cell>
          <cell r="O3732" t="str">
            <v>IP_192.168.25.207</v>
          </cell>
        </row>
        <row r="3733">
          <cell r="F3733">
            <v>39478</v>
          </cell>
          <cell r="M3733">
            <v>1</v>
          </cell>
          <cell r="O3733" t="str">
            <v>IP_192.168.25.207</v>
          </cell>
        </row>
        <row r="3734">
          <cell r="F3734">
            <v>39478</v>
          </cell>
          <cell r="M3734">
            <v>1</v>
          </cell>
          <cell r="O3734" t="str">
            <v>IP_192.168.25.213</v>
          </cell>
        </row>
        <row r="3735">
          <cell r="F3735">
            <v>39478</v>
          </cell>
          <cell r="M3735">
            <v>6</v>
          </cell>
          <cell r="O3735" t="str">
            <v>IP_192.168.25.213</v>
          </cell>
        </row>
        <row r="3736">
          <cell r="F3736">
            <v>39478</v>
          </cell>
          <cell r="M3736">
            <v>1</v>
          </cell>
          <cell r="O3736" t="str">
            <v>IP_192.168.25.213</v>
          </cell>
        </row>
        <row r="3737">
          <cell r="F3737">
            <v>39478</v>
          </cell>
          <cell r="M3737">
            <v>9</v>
          </cell>
          <cell r="O3737" t="str">
            <v>IP_192.168.25.207</v>
          </cell>
        </row>
        <row r="3738">
          <cell r="F3738">
            <v>39478</v>
          </cell>
          <cell r="M3738">
            <v>1</v>
          </cell>
          <cell r="O3738" t="str">
            <v>IP_192.168.25.213</v>
          </cell>
        </row>
        <row r="3739">
          <cell r="F3739">
            <v>39478</v>
          </cell>
          <cell r="M3739">
            <v>1</v>
          </cell>
          <cell r="O3739" t="str">
            <v>IP_192.168.25.213</v>
          </cell>
        </row>
        <row r="3740">
          <cell r="F3740">
            <v>39478</v>
          </cell>
          <cell r="M3740">
            <v>5</v>
          </cell>
          <cell r="O3740" t="str">
            <v>IP_192.168.25.207</v>
          </cell>
        </row>
        <row r="3741">
          <cell r="F3741">
            <v>39478</v>
          </cell>
          <cell r="M3741">
            <v>1</v>
          </cell>
          <cell r="O3741" t="str">
            <v>IP_192.168.25.213</v>
          </cell>
        </row>
        <row r="3742">
          <cell r="F3742">
            <v>39478</v>
          </cell>
          <cell r="M3742">
            <v>1</v>
          </cell>
          <cell r="O3742" t="str">
            <v>IP_192.168.25.213</v>
          </cell>
        </row>
        <row r="3743">
          <cell r="F3743">
            <v>39478</v>
          </cell>
          <cell r="M3743">
            <v>2</v>
          </cell>
          <cell r="O3743" t="str">
            <v>IP_192.168.25.213</v>
          </cell>
        </row>
        <row r="3744">
          <cell r="F3744">
            <v>39478</v>
          </cell>
          <cell r="M3744">
            <v>3</v>
          </cell>
          <cell r="O3744" t="str">
            <v>IP_192.168.25.213</v>
          </cell>
        </row>
        <row r="3745">
          <cell r="F3745">
            <v>39478</v>
          </cell>
          <cell r="M3745">
            <v>2</v>
          </cell>
          <cell r="O3745" t="str">
            <v>IP_192.168.25.213</v>
          </cell>
        </row>
        <row r="3746">
          <cell r="F3746">
            <v>39478</v>
          </cell>
          <cell r="M3746">
            <v>2</v>
          </cell>
          <cell r="O3746" t="str">
            <v>IP_192.168.25.213</v>
          </cell>
        </row>
        <row r="3747">
          <cell r="F3747">
            <v>39478</v>
          </cell>
          <cell r="M3747">
            <v>2</v>
          </cell>
          <cell r="O3747" t="str">
            <v>IP_192.168.25.213</v>
          </cell>
        </row>
        <row r="3748">
          <cell r="F3748">
            <v>39478</v>
          </cell>
          <cell r="M3748">
            <v>1</v>
          </cell>
          <cell r="O3748" t="str">
            <v>IP_192.168.25.213</v>
          </cell>
        </row>
        <row r="3749">
          <cell r="F3749">
            <v>39478</v>
          </cell>
          <cell r="M3749">
            <v>1</v>
          </cell>
          <cell r="O3749" t="str">
            <v>IP_192.168.25.213</v>
          </cell>
        </row>
        <row r="3750">
          <cell r="F3750">
            <v>39478</v>
          </cell>
          <cell r="M3750">
            <v>1</v>
          </cell>
          <cell r="O3750" t="str">
            <v>IP_192.168.25.213</v>
          </cell>
        </row>
        <row r="3751">
          <cell r="F3751">
            <v>39478</v>
          </cell>
          <cell r="M3751">
            <v>1</v>
          </cell>
          <cell r="O3751" t="str">
            <v>IP_192.168.25.207</v>
          </cell>
        </row>
        <row r="3752">
          <cell r="F3752">
            <v>39478</v>
          </cell>
          <cell r="M3752">
            <v>1</v>
          </cell>
          <cell r="O3752" t="str">
            <v>IP_192.168.25.207</v>
          </cell>
        </row>
        <row r="3753">
          <cell r="F3753">
            <v>39478</v>
          </cell>
          <cell r="M3753">
            <v>1</v>
          </cell>
          <cell r="O3753" t="str">
            <v>IP_192.168.25.207</v>
          </cell>
        </row>
        <row r="3754">
          <cell r="F3754">
            <v>39478</v>
          </cell>
          <cell r="M3754">
            <v>2</v>
          </cell>
          <cell r="O3754" t="str">
            <v>IP_192.168.25.207</v>
          </cell>
        </row>
        <row r="3755">
          <cell r="F3755">
            <v>39478</v>
          </cell>
          <cell r="M3755">
            <v>1</v>
          </cell>
          <cell r="O3755" t="str">
            <v>IP_192.168.25.207</v>
          </cell>
        </row>
        <row r="3756">
          <cell r="F3756">
            <v>39478</v>
          </cell>
          <cell r="M3756">
            <v>5</v>
          </cell>
          <cell r="O3756" t="str">
            <v>IP_192.168.25.213</v>
          </cell>
        </row>
        <row r="3757">
          <cell r="F3757">
            <v>39478</v>
          </cell>
          <cell r="M3757">
            <v>2</v>
          </cell>
          <cell r="O3757" t="str">
            <v>IP_192.168.25.213</v>
          </cell>
        </row>
        <row r="3758">
          <cell r="F3758">
            <v>39478</v>
          </cell>
          <cell r="M3758">
            <v>1</v>
          </cell>
          <cell r="O3758" t="str">
            <v>IP_192.168.25.213</v>
          </cell>
        </row>
        <row r="3759">
          <cell r="F3759">
            <v>39478</v>
          </cell>
          <cell r="M3759">
            <v>1</v>
          </cell>
          <cell r="O3759" t="str">
            <v>IP_192.168.25.213</v>
          </cell>
        </row>
        <row r="3760">
          <cell r="F3760">
            <v>39478</v>
          </cell>
          <cell r="M3760">
            <v>2</v>
          </cell>
          <cell r="O3760" t="str">
            <v>IP_192.168.25.213</v>
          </cell>
        </row>
        <row r="3761">
          <cell r="F3761">
            <v>39478</v>
          </cell>
          <cell r="M3761">
            <v>2</v>
          </cell>
          <cell r="O3761" t="str">
            <v>IP_192.168.25.207</v>
          </cell>
        </row>
        <row r="3762">
          <cell r="F3762">
            <v>39478</v>
          </cell>
          <cell r="M3762">
            <v>5</v>
          </cell>
          <cell r="O3762" t="str">
            <v>IP_192.168.25.213</v>
          </cell>
        </row>
        <row r="3763">
          <cell r="F3763">
            <v>39478</v>
          </cell>
          <cell r="M3763">
            <v>1</v>
          </cell>
          <cell r="O3763" t="str">
            <v>IP_192.168.25.207</v>
          </cell>
        </row>
        <row r="3764">
          <cell r="F3764">
            <v>39478</v>
          </cell>
          <cell r="M3764">
            <v>3</v>
          </cell>
          <cell r="O3764" t="str">
            <v>IP_192.168.25.208</v>
          </cell>
        </row>
        <row r="3765">
          <cell r="F3765">
            <v>39478</v>
          </cell>
          <cell r="M3765">
            <v>3</v>
          </cell>
          <cell r="O3765" t="str">
            <v>IP_192.168.25.208</v>
          </cell>
        </row>
        <row r="3766">
          <cell r="F3766">
            <v>39478</v>
          </cell>
          <cell r="M3766">
            <v>10</v>
          </cell>
          <cell r="O3766" t="str">
            <v>IP_192.168.25.207</v>
          </cell>
        </row>
        <row r="3767">
          <cell r="F3767">
            <v>39478</v>
          </cell>
          <cell r="M3767">
            <v>1</v>
          </cell>
          <cell r="O3767" t="str">
            <v>IP_192.168.25.213</v>
          </cell>
        </row>
        <row r="3768">
          <cell r="F3768">
            <v>39478</v>
          </cell>
          <cell r="M3768">
            <v>2</v>
          </cell>
          <cell r="O3768" t="str">
            <v>IP_192.168.25.213</v>
          </cell>
        </row>
        <row r="3769">
          <cell r="F3769">
            <v>39478</v>
          </cell>
          <cell r="M3769">
            <v>2</v>
          </cell>
          <cell r="O3769" t="str">
            <v>IP_192.168.25.213</v>
          </cell>
        </row>
        <row r="3770">
          <cell r="F3770">
            <v>39478</v>
          </cell>
          <cell r="M3770">
            <v>4</v>
          </cell>
          <cell r="O3770" t="str">
            <v>IP_192.168.25.213</v>
          </cell>
        </row>
        <row r="3771">
          <cell r="F3771">
            <v>39478</v>
          </cell>
          <cell r="M3771">
            <v>1</v>
          </cell>
          <cell r="O3771" t="str">
            <v>IP_192.168.25.213</v>
          </cell>
        </row>
        <row r="3772">
          <cell r="F3772">
            <v>39478</v>
          </cell>
          <cell r="M3772">
            <v>3</v>
          </cell>
          <cell r="O3772" t="str">
            <v>IP_192.168.25.207</v>
          </cell>
        </row>
        <row r="3773">
          <cell r="F3773">
            <v>39478</v>
          </cell>
          <cell r="M3773">
            <v>1</v>
          </cell>
          <cell r="O3773" t="str">
            <v>IP_192.168.25.213</v>
          </cell>
        </row>
        <row r="3774">
          <cell r="F3774">
            <v>39478</v>
          </cell>
          <cell r="M3774">
            <v>1</v>
          </cell>
          <cell r="O3774" t="str">
            <v>IP_192.168.25.213</v>
          </cell>
        </row>
        <row r="3775">
          <cell r="F3775">
            <v>39478</v>
          </cell>
          <cell r="M3775">
            <v>1</v>
          </cell>
          <cell r="O3775" t="str">
            <v>IP_192.168.25.207</v>
          </cell>
        </row>
        <row r="3776">
          <cell r="F3776">
            <v>39478</v>
          </cell>
          <cell r="M3776">
            <v>2</v>
          </cell>
          <cell r="O3776" t="str">
            <v>IP_192.168.25.213</v>
          </cell>
        </row>
        <row r="3777">
          <cell r="F3777">
            <v>39478</v>
          </cell>
          <cell r="M3777">
            <v>1</v>
          </cell>
          <cell r="O3777" t="str">
            <v>IP_192.168.25.213</v>
          </cell>
        </row>
        <row r="3778">
          <cell r="F3778">
            <v>39478</v>
          </cell>
          <cell r="M3778">
            <v>1</v>
          </cell>
          <cell r="O3778" t="str">
            <v>IP_192.168.25.213</v>
          </cell>
        </row>
        <row r="3779">
          <cell r="F3779">
            <v>39478</v>
          </cell>
          <cell r="M3779">
            <v>1</v>
          </cell>
          <cell r="O3779" t="str">
            <v>IP_192.168.25.213</v>
          </cell>
        </row>
        <row r="3780">
          <cell r="F3780">
            <v>39478</v>
          </cell>
          <cell r="M3780">
            <v>1</v>
          </cell>
          <cell r="O3780" t="str">
            <v>IP_192.168.25.213</v>
          </cell>
        </row>
        <row r="3781">
          <cell r="F3781">
            <v>39478</v>
          </cell>
          <cell r="M3781">
            <v>30</v>
          </cell>
          <cell r="O3781" t="str">
            <v>IP_192.168.25.207</v>
          </cell>
        </row>
        <row r="3782">
          <cell r="F3782">
            <v>39478</v>
          </cell>
          <cell r="M3782">
            <v>2</v>
          </cell>
          <cell r="O3782" t="str">
            <v>IP_192.168.25.207</v>
          </cell>
        </row>
        <row r="3783">
          <cell r="F3783">
            <v>39478</v>
          </cell>
          <cell r="M3783">
            <v>1</v>
          </cell>
          <cell r="O3783" t="str">
            <v>IP_192.168.25.207</v>
          </cell>
        </row>
        <row r="3784">
          <cell r="F3784">
            <v>39478</v>
          </cell>
          <cell r="M3784">
            <v>1</v>
          </cell>
          <cell r="O3784" t="str">
            <v>IP_192.168.25.207</v>
          </cell>
        </row>
        <row r="3785">
          <cell r="F3785">
            <v>39478</v>
          </cell>
          <cell r="M3785">
            <v>1</v>
          </cell>
          <cell r="O3785" t="str">
            <v>IP_192.168.25.207</v>
          </cell>
        </row>
        <row r="3786">
          <cell r="F3786">
            <v>39478</v>
          </cell>
          <cell r="M3786">
            <v>1</v>
          </cell>
          <cell r="O3786" t="str">
            <v>IP_192.168.25.213</v>
          </cell>
        </row>
        <row r="3787">
          <cell r="F3787">
            <v>39478</v>
          </cell>
          <cell r="M3787">
            <v>2</v>
          </cell>
          <cell r="O3787" t="str">
            <v>IP_192.168.25.207</v>
          </cell>
        </row>
        <row r="3788">
          <cell r="F3788">
            <v>39478</v>
          </cell>
          <cell r="M3788">
            <v>1</v>
          </cell>
          <cell r="O3788" t="str">
            <v>IP_192.168.25.207</v>
          </cell>
        </row>
        <row r="3789">
          <cell r="F3789">
            <v>39478</v>
          </cell>
          <cell r="M3789">
            <v>1</v>
          </cell>
          <cell r="O3789" t="str">
            <v>IP_192.168.25.213</v>
          </cell>
        </row>
        <row r="3790">
          <cell r="F3790">
            <v>39478</v>
          </cell>
          <cell r="M3790">
            <v>1</v>
          </cell>
          <cell r="O3790" t="str">
            <v>IP_192.168.25.213</v>
          </cell>
        </row>
        <row r="3791">
          <cell r="F3791">
            <v>39507</v>
          </cell>
          <cell r="M3791">
            <v>1</v>
          </cell>
          <cell r="O3791" t="str">
            <v>IP_192.168.25.213</v>
          </cell>
        </row>
        <row r="3792">
          <cell r="F3792">
            <v>39507</v>
          </cell>
          <cell r="M3792">
            <v>1</v>
          </cell>
          <cell r="O3792" t="str">
            <v>IP_192.168.25.213</v>
          </cell>
        </row>
        <row r="3793">
          <cell r="F3793">
            <v>39507</v>
          </cell>
          <cell r="M3793">
            <v>1</v>
          </cell>
          <cell r="O3793" t="str">
            <v>IP_192.168.25.213</v>
          </cell>
        </row>
        <row r="3794">
          <cell r="F3794">
            <v>39507</v>
          </cell>
          <cell r="M3794">
            <v>1</v>
          </cell>
          <cell r="O3794" t="str">
            <v>IP_192.168.25.213</v>
          </cell>
        </row>
        <row r="3795">
          <cell r="F3795">
            <v>39507</v>
          </cell>
          <cell r="M3795">
            <v>1</v>
          </cell>
          <cell r="O3795" t="str">
            <v>IP_192.168.25.213</v>
          </cell>
        </row>
        <row r="3796">
          <cell r="F3796">
            <v>39507</v>
          </cell>
          <cell r="M3796">
            <v>1</v>
          </cell>
          <cell r="O3796" t="str">
            <v>IP_192.168.25.213</v>
          </cell>
        </row>
        <row r="3797">
          <cell r="F3797">
            <v>39507</v>
          </cell>
          <cell r="M3797">
            <v>1</v>
          </cell>
          <cell r="O3797" t="str">
            <v>IP_192.168.25.213</v>
          </cell>
        </row>
        <row r="3798">
          <cell r="F3798">
            <v>39507</v>
          </cell>
          <cell r="M3798">
            <v>1</v>
          </cell>
          <cell r="O3798" t="str">
            <v>IP_192.168.25.213</v>
          </cell>
        </row>
        <row r="3799">
          <cell r="F3799">
            <v>39507</v>
          </cell>
          <cell r="M3799">
            <v>1</v>
          </cell>
          <cell r="O3799" t="str">
            <v>IP_192.168.25.213</v>
          </cell>
        </row>
        <row r="3800">
          <cell r="F3800">
            <v>39507</v>
          </cell>
          <cell r="M3800">
            <v>2</v>
          </cell>
          <cell r="O3800" t="str">
            <v>IP_192.168.25.207</v>
          </cell>
        </row>
        <row r="3801">
          <cell r="F3801">
            <v>39507</v>
          </cell>
          <cell r="M3801">
            <v>1</v>
          </cell>
          <cell r="O3801" t="str">
            <v>IP_192.168.25.207</v>
          </cell>
        </row>
        <row r="3802">
          <cell r="F3802">
            <v>39507</v>
          </cell>
          <cell r="M3802">
            <v>1</v>
          </cell>
          <cell r="O3802" t="str">
            <v>IP_192.168.25.213</v>
          </cell>
        </row>
        <row r="3803">
          <cell r="F3803">
            <v>39507</v>
          </cell>
          <cell r="M3803">
            <v>1</v>
          </cell>
          <cell r="O3803" t="str">
            <v>IP_192.168.25.213</v>
          </cell>
        </row>
        <row r="3804">
          <cell r="F3804">
            <v>39507</v>
          </cell>
          <cell r="M3804">
            <v>1</v>
          </cell>
          <cell r="O3804" t="str">
            <v>IP_192.168.25.213</v>
          </cell>
        </row>
        <row r="3805">
          <cell r="F3805">
            <v>39507</v>
          </cell>
          <cell r="M3805">
            <v>1</v>
          </cell>
          <cell r="O3805" t="str">
            <v>IP_192.168.25.213</v>
          </cell>
        </row>
        <row r="3806">
          <cell r="F3806">
            <v>39507</v>
          </cell>
          <cell r="M3806">
            <v>1</v>
          </cell>
          <cell r="O3806" t="str">
            <v>IP_192.168.25.213</v>
          </cell>
        </row>
        <row r="3807">
          <cell r="F3807">
            <v>39507</v>
          </cell>
          <cell r="M3807">
            <v>1</v>
          </cell>
          <cell r="O3807" t="str">
            <v>IP_192.168.25.213</v>
          </cell>
        </row>
        <row r="3808">
          <cell r="F3808">
            <v>39507</v>
          </cell>
          <cell r="M3808">
            <v>1</v>
          </cell>
          <cell r="O3808" t="str">
            <v>IP_192.168.25.213</v>
          </cell>
        </row>
        <row r="3809">
          <cell r="F3809">
            <v>39507</v>
          </cell>
          <cell r="M3809">
            <v>2</v>
          </cell>
          <cell r="O3809" t="str">
            <v>IP_192.168.25.213</v>
          </cell>
        </row>
        <row r="3810">
          <cell r="F3810">
            <v>39507</v>
          </cell>
          <cell r="M3810">
            <v>3</v>
          </cell>
          <cell r="O3810" t="str">
            <v>IP_192.168.25.213</v>
          </cell>
        </row>
        <row r="3811">
          <cell r="F3811">
            <v>39507</v>
          </cell>
          <cell r="M3811">
            <v>1</v>
          </cell>
          <cell r="O3811" t="str">
            <v>IP_192.168.25.213</v>
          </cell>
        </row>
        <row r="3812">
          <cell r="F3812">
            <v>39507</v>
          </cell>
          <cell r="M3812">
            <v>1</v>
          </cell>
          <cell r="O3812" t="str">
            <v>IP_192.168.25.213</v>
          </cell>
        </row>
        <row r="3813">
          <cell r="F3813">
            <v>39507</v>
          </cell>
          <cell r="M3813">
            <v>2</v>
          </cell>
          <cell r="O3813" t="str">
            <v>IP_192.168.25.213</v>
          </cell>
        </row>
        <row r="3814">
          <cell r="F3814">
            <v>39507</v>
          </cell>
          <cell r="M3814">
            <v>1</v>
          </cell>
          <cell r="O3814" t="str">
            <v>IP_192.168.25.213</v>
          </cell>
        </row>
        <row r="3815">
          <cell r="F3815">
            <v>39507</v>
          </cell>
          <cell r="M3815">
            <v>1</v>
          </cell>
          <cell r="O3815" t="str">
            <v>IP_192.168.25.213</v>
          </cell>
        </row>
        <row r="3816">
          <cell r="F3816">
            <v>39507</v>
          </cell>
          <cell r="M3816">
            <v>9</v>
          </cell>
          <cell r="O3816" t="str">
            <v>IP_192.168.25.207</v>
          </cell>
        </row>
        <row r="3817">
          <cell r="F3817">
            <v>39507</v>
          </cell>
          <cell r="M3817">
            <v>1</v>
          </cell>
          <cell r="O3817" t="str">
            <v>IP_192.168.25.213</v>
          </cell>
        </row>
        <row r="3818">
          <cell r="F3818">
            <v>39507</v>
          </cell>
          <cell r="M3818">
            <v>1</v>
          </cell>
          <cell r="O3818" t="str">
            <v>IP_192.168.25.213</v>
          </cell>
        </row>
        <row r="3819">
          <cell r="F3819">
            <v>39507</v>
          </cell>
          <cell r="M3819">
            <v>1</v>
          </cell>
          <cell r="O3819" t="str">
            <v>IP_192.168.25.213</v>
          </cell>
        </row>
        <row r="3820">
          <cell r="F3820">
            <v>39507</v>
          </cell>
          <cell r="M3820">
            <v>1</v>
          </cell>
          <cell r="O3820" t="str">
            <v>IP_192.168.25.213</v>
          </cell>
        </row>
        <row r="3821">
          <cell r="F3821">
            <v>39507</v>
          </cell>
          <cell r="M3821">
            <v>1</v>
          </cell>
          <cell r="O3821" t="str">
            <v>IP_192.168.25.213</v>
          </cell>
        </row>
        <row r="3822">
          <cell r="F3822">
            <v>39507</v>
          </cell>
          <cell r="M3822">
            <v>1</v>
          </cell>
          <cell r="O3822" t="str">
            <v>IP_192.168.25.213</v>
          </cell>
        </row>
        <row r="3823">
          <cell r="F3823">
            <v>39507</v>
          </cell>
          <cell r="M3823">
            <v>2</v>
          </cell>
          <cell r="O3823" t="str">
            <v>IP_192.168.25.207</v>
          </cell>
        </row>
        <row r="3824">
          <cell r="F3824">
            <v>39507</v>
          </cell>
          <cell r="M3824">
            <v>1</v>
          </cell>
          <cell r="O3824" t="str">
            <v>IP_192.168.25.213</v>
          </cell>
        </row>
        <row r="3825">
          <cell r="F3825">
            <v>39507</v>
          </cell>
          <cell r="M3825">
            <v>1</v>
          </cell>
          <cell r="O3825" t="str">
            <v>IP_192.168.25.213</v>
          </cell>
        </row>
        <row r="3826">
          <cell r="F3826">
            <v>39507</v>
          </cell>
          <cell r="M3826">
            <v>1</v>
          </cell>
          <cell r="O3826" t="str">
            <v>IP_192.168.25.213</v>
          </cell>
        </row>
        <row r="3827">
          <cell r="F3827">
            <v>39507</v>
          </cell>
          <cell r="M3827">
            <v>1</v>
          </cell>
          <cell r="O3827" t="str">
            <v>IP_192.168.25.213</v>
          </cell>
        </row>
        <row r="3828">
          <cell r="F3828">
            <v>39507</v>
          </cell>
          <cell r="M3828">
            <v>1</v>
          </cell>
          <cell r="O3828" t="str">
            <v>IP_192.168.25.213</v>
          </cell>
        </row>
        <row r="3829">
          <cell r="F3829">
            <v>39507</v>
          </cell>
          <cell r="M3829">
            <v>1</v>
          </cell>
          <cell r="O3829" t="str">
            <v>IP_192.168.25.213</v>
          </cell>
        </row>
        <row r="3830">
          <cell r="F3830">
            <v>39507</v>
          </cell>
          <cell r="M3830">
            <v>1</v>
          </cell>
          <cell r="O3830" t="str">
            <v>IP_192.168.25.213</v>
          </cell>
        </row>
        <row r="3831">
          <cell r="F3831">
            <v>39507</v>
          </cell>
          <cell r="M3831">
            <v>1</v>
          </cell>
          <cell r="O3831" t="str">
            <v>IP_192.168.25.213</v>
          </cell>
        </row>
        <row r="3832">
          <cell r="F3832">
            <v>39507</v>
          </cell>
          <cell r="M3832">
            <v>1</v>
          </cell>
          <cell r="O3832" t="str">
            <v>IP_192.168.25.213</v>
          </cell>
        </row>
        <row r="3833">
          <cell r="F3833">
            <v>39507</v>
          </cell>
          <cell r="M3833">
            <v>1</v>
          </cell>
          <cell r="O3833" t="str">
            <v>IP_192.168.25.207</v>
          </cell>
        </row>
        <row r="3834">
          <cell r="F3834">
            <v>39507</v>
          </cell>
          <cell r="M3834">
            <v>1</v>
          </cell>
          <cell r="O3834" t="str">
            <v>IP_192.168.25.213</v>
          </cell>
        </row>
        <row r="3835">
          <cell r="F3835">
            <v>39507</v>
          </cell>
          <cell r="M3835">
            <v>1</v>
          </cell>
          <cell r="O3835" t="str">
            <v>IP_192.168.25.213</v>
          </cell>
        </row>
        <row r="3836">
          <cell r="F3836">
            <v>39507</v>
          </cell>
          <cell r="M3836">
            <v>1</v>
          </cell>
          <cell r="O3836" t="str">
            <v>IP_192.168.25.207</v>
          </cell>
        </row>
        <row r="3837">
          <cell r="F3837">
            <v>39507</v>
          </cell>
          <cell r="M3837">
            <v>1</v>
          </cell>
          <cell r="O3837" t="str">
            <v>IP_192.168.25.213</v>
          </cell>
        </row>
        <row r="3838">
          <cell r="F3838">
            <v>39507</v>
          </cell>
          <cell r="M3838">
            <v>1</v>
          </cell>
          <cell r="O3838" t="str">
            <v>IP_192.168.25.207</v>
          </cell>
        </row>
        <row r="3839">
          <cell r="F3839">
            <v>39507</v>
          </cell>
          <cell r="M3839">
            <v>1</v>
          </cell>
          <cell r="O3839" t="str">
            <v>IP_192.168.25.213</v>
          </cell>
        </row>
        <row r="3840">
          <cell r="F3840">
            <v>39507</v>
          </cell>
          <cell r="M3840">
            <v>1</v>
          </cell>
          <cell r="O3840" t="str">
            <v>IP_192.168.25.207</v>
          </cell>
        </row>
        <row r="3841">
          <cell r="F3841">
            <v>39507</v>
          </cell>
          <cell r="M3841">
            <v>1</v>
          </cell>
          <cell r="O3841" t="str">
            <v>IP_192.168.25.219</v>
          </cell>
        </row>
        <row r="3842">
          <cell r="F3842">
            <v>39507</v>
          </cell>
          <cell r="M3842">
            <v>1</v>
          </cell>
          <cell r="O3842" t="str">
            <v>IP_192.168.25.219</v>
          </cell>
        </row>
        <row r="3843">
          <cell r="F3843">
            <v>39507</v>
          </cell>
          <cell r="M3843">
            <v>1</v>
          </cell>
          <cell r="O3843" t="str">
            <v>IP_192.168.25.207</v>
          </cell>
        </row>
        <row r="3844">
          <cell r="F3844">
            <v>39507</v>
          </cell>
          <cell r="M3844">
            <v>1</v>
          </cell>
          <cell r="O3844" t="str">
            <v>IP_192.168.25.213</v>
          </cell>
        </row>
        <row r="3845">
          <cell r="F3845">
            <v>39507</v>
          </cell>
          <cell r="M3845">
            <v>1</v>
          </cell>
          <cell r="O3845" t="str">
            <v>IP_192.168.25.213</v>
          </cell>
        </row>
        <row r="3846">
          <cell r="F3846">
            <v>39507</v>
          </cell>
          <cell r="M3846">
            <v>1</v>
          </cell>
          <cell r="O3846" t="str">
            <v>IP_192.168.25.213</v>
          </cell>
        </row>
        <row r="3847">
          <cell r="F3847">
            <v>39507</v>
          </cell>
          <cell r="M3847">
            <v>1</v>
          </cell>
          <cell r="O3847" t="str">
            <v>IP_192.168.25.213</v>
          </cell>
        </row>
        <row r="3848">
          <cell r="F3848">
            <v>39507</v>
          </cell>
          <cell r="M3848">
            <v>1</v>
          </cell>
          <cell r="O3848" t="str">
            <v>IP_192.168.25.213</v>
          </cell>
        </row>
        <row r="3849">
          <cell r="F3849">
            <v>39507</v>
          </cell>
          <cell r="M3849">
            <v>1</v>
          </cell>
          <cell r="O3849" t="str">
            <v>IP_192.168.25.213</v>
          </cell>
        </row>
        <row r="3850">
          <cell r="F3850">
            <v>39507</v>
          </cell>
          <cell r="M3850">
            <v>1</v>
          </cell>
          <cell r="O3850" t="str">
            <v>IP_192.168.25.207</v>
          </cell>
        </row>
        <row r="3851">
          <cell r="F3851">
            <v>39507</v>
          </cell>
          <cell r="M3851">
            <v>1</v>
          </cell>
          <cell r="O3851" t="str">
            <v>IP_192.168.25.213</v>
          </cell>
        </row>
        <row r="3852">
          <cell r="F3852">
            <v>39507</v>
          </cell>
          <cell r="M3852">
            <v>3</v>
          </cell>
          <cell r="O3852" t="str">
            <v>IP_192.168.25.213</v>
          </cell>
        </row>
        <row r="3853">
          <cell r="F3853">
            <v>39507</v>
          </cell>
          <cell r="M3853">
            <v>1</v>
          </cell>
          <cell r="O3853" t="str">
            <v>IP_192.168.25.213</v>
          </cell>
        </row>
        <row r="3854">
          <cell r="F3854">
            <v>39507</v>
          </cell>
          <cell r="M3854">
            <v>2</v>
          </cell>
          <cell r="O3854" t="str">
            <v>IP_192.168.25.213</v>
          </cell>
        </row>
        <row r="3855">
          <cell r="F3855">
            <v>39507</v>
          </cell>
          <cell r="M3855">
            <v>2</v>
          </cell>
          <cell r="O3855" t="str">
            <v>IP_192.168.25.213</v>
          </cell>
        </row>
        <row r="3856">
          <cell r="F3856">
            <v>39507</v>
          </cell>
          <cell r="M3856">
            <v>2</v>
          </cell>
          <cell r="O3856" t="str">
            <v>IP_192.168.25.213</v>
          </cell>
        </row>
        <row r="3857">
          <cell r="F3857">
            <v>39507</v>
          </cell>
          <cell r="M3857">
            <v>2</v>
          </cell>
          <cell r="O3857" t="str">
            <v>IP_192.168.25.213</v>
          </cell>
        </row>
        <row r="3858">
          <cell r="F3858">
            <v>39507</v>
          </cell>
          <cell r="M3858">
            <v>2</v>
          </cell>
          <cell r="O3858" t="str">
            <v>IP_192.168.25.213</v>
          </cell>
        </row>
        <row r="3859">
          <cell r="F3859">
            <v>39507</v>
          </cell>
          <cell r="M3859">
            <v>2</v>
          </cell>
          <cell r="O3859" t="str">
            <v>IP_192.168.25.213</v>
          </cell>
        </row>
        <row r="3860">
          <cell r="F3860">
            <v>39507</v>
          </cell>
          <cell r="M3860">
            <v>2</v>
          </cell>
          <cell r="O3860" t="str">
            <v>IP_192.168.25.213</v>
          </cell>
        </row>
        <row r="3861">
          <cell r="F3861">
            <v>39507</v>
          </cell>
          <cell r="M3861">
            <v>1</v>
          </cell>
          <cell r="O3861" t="str">
            <v>IP_192.168.25.213</v>
          </cell>
        </row>
        <row r="3862">
          <cell r="F3862">
            <v>39507</v>
          </cell>
          <cell r="M3862">
            <v>1</v>
          </cell>
          <cell r="O3862" t="str">
            <v>IP_192.168.25.213</v>
          </cell>
        </row>
        <row r="3863">
          <cell r="F3863">
            <v>39507</v>
          </cell>
          <cell r="M3863">
            <v>1</v>
          </cell>
          <cell r="O3863" t="str">
            <v>IP_192.168.25.213</v>
          </cell>
        </row>
        <row r="3864">
          <cell r="F3864">
            <v>39507</v>
          </cell>
          <cell r="M3864">
            <v>1</v>
          </cell>
          <cell r="O3864" t="str">
            <v>IP_192.168.25.213</v>
          </cell>
        </row>
        <row r="3865">
          <cell r="F3865">
            <v>39507</v>
          </cell>
          <cell r="M3865">
            <v>1</v>
          </cell>
          <cell r="O3865" t="str">
            <v>IP_192.168.25.213</v>
          </cell>
        </row>
        <row r="3866">
          <cell r="F3866">
            <v>39507</v>
          </cell>
          <cell r="M3866">
            <v>1</v>
          </cell>
          <cell r="O3866" t="str">
            <v>IP_192.168.25.213</v>
          </cell>
        </row>
        <row r="3867">
          <cell r="F3867">
            <v>39507</v>
          </cell>
          <cell r="M3867">
            <v>1</v>
          </cell>
          <cell r="O3867" t="str">
            <v>IP_192.168.25.213</v>
          </cell>
        </row>
        <row r="3868">
          <cell r="F3868">
            <v>39507</v>
          </cell>
          <cell r="M3868">
            <v>2</v>
          </cell>
          <cell r="O3868" t="str">
            <v>IP_192.168.25.213</v>
          </cell>
        </row>
        <row r="3869">
          <cell r="F3869">
            <v>39507</v>
          </cell>
          <cell r="M3869">
            <v>1</v>
          </cell>
          <cell r="O3869" t="str">
            <v>IP_192.168.25.213</v>
          </cell>
        </row>
        <row r="3870">
          <cell r="F3870">
            <v>39507</v>
          </cell>
          <cell r="M3870">
            <v>1</v>
          </cell>
          <cell r="O3870" t="str">
            <v>IP_192.168.25.213</v>
          </cell>
        </row>
        <row r="3871">
          <cell r="F3871">
            <v>39507</v>
          </cell>
          <cell r="M3871">
            <v>1</v>
          </cell>
          <cell r="O3871" t="str">
            <v>IP_192.168.25.213</v>
          </cell>
        </row>
        <row r="3872">
          <cell r="F3872">
            <v>39507</v>
          </cell>
          <cell r="M3872">
            <v>1</v>
          </cell>
          <cell r="O3872" t="str">
            <v>IP_192.168.25.213</v>
          </cell>
        </row>
        <row r="3873">
          <cell r="F3873">
            <v>39507</v>
          </cell>
          <cell r="M3873">
            <v>1</v>
          </cell>
          <cell r="O3873" t="str">
            <v>IP_192.168.25.213</v>
          </cell>
        </row>
        <row r="3874">
          <cell r="F3874">
            <v>39507</v>
          </cell>
          <cell r="M3874">
            <v>1</v>
          </cell>
          <cell r="O3874" t="str">
            <v>IP_192.168.25.213</v>
          </cell>
        </row>
        <row r="3875">
          <cell r="F3875">
            <v>39507</v>
          </cell>
          <cell r="M3875">
            <v>1</v>
          </cell>
          <cell r="O3875" t="str">
            <v>IP_192.168.25.207</v>
          </cell>
        </row>
        <row r="3876">
          <cell r="F3876">
            <v>39507</v>
          </cell>
          <cell r="M3876">
            <v>1</v>
          </cell>
          <cell r="O3876" t="str">
            <v>IP_192.168.25.213</v>
          </cell>
        </row>
        <row r="3877">
          <cell r="F3877">
            <v>39507</v>
          </cell>
          <cell r="M3877">
            <v>1</v>
          </cell>
          <cell r="O3877" t="str">
            <v>IP_192.168.25.213</v>
          </cell>
        </row>
        <row r="3878">
          <cell r="F3878">
            <v>39507</v>
          </cell>
          <cell r="M3878">
            <v>1</v>
          </cell>
          <cell r="O3878" t="str">
            <v>IP_192.168.25.213</v>
          </cell>
        </row>
        <row r="3879">
          <cell r="F3879">
            <v>39507</v>
          </cell>
          <cell r="M3879">
            <v>1</v>
          </cell>
          <cell r="O3879" t="str">
            <v>IP_192.168.25.213</v>
          </cell>
        </row>
        <row r="3880">
          <cell r="F3880">
            <v>39507</v>
          </cell>
          <cell r="M3880">
            <v>1</v>
          </cell>
          <cell r="O3880" t="str">
            <v>IP_192.168.25.213</v>
          </cell>
        </row>
        <row r="3881">
          <cell r="F3881">
            <v>39507</v>
          </cell>
          <cell r="M3881">
            <v>1</v>
          </cell>
          <cell r="O3881" t="str">
            <v>IP_192.168.25.213</v>
          </cell>
        </row>
        <row r="3882">
          <cell r="F3882">
            <v>39507</v>
          </cell>
          <cell r="M3882">
            <v>2</v>
          </cell>
          <cell r="O3882" t="str">
            <v>IP_192.168.25.213</v>
          </cell>
        </row>
        <row r="3883">
          <cell r="F3883">
            <v>39507</v>
          </cell>
          <cell r="M3883">
            <v>1</v>
          </cell>
          <cell r="O3883" t="str">
            <v>IP_192.168.25.213</v>
          </cell>
        </row>
        <row r="3884">
          <cell r="F3884">
            <v>39507</v>
          </cell>
          <cell r="M3884">
            <v>1</v>
          </cell>
          <cell r="O3884" t="str">
            <v>IP_192.168.25.213</v>
          </cell>
        </row>
        <row r="3885">
          <cell r="F3885">
            <v>39507</v>
          </cell>
          <cell r="M3885">
            <v>2</v>
          </cell>
          <cell r="O3885" t="str">
            <v>IP_192.168.25.213</v>
          </cell>
        </row>
        <row r="3886">
          <cell r="F3886">
            <v>39507</v>
          </cell>
          <cell r="M3886">
            <v>2</v>
          </cell>
          <cell r="O3886" t="str">
            <v>IP_192.168.25.213</v>
          </cell>
        </row>
        <row r="3887">
          <cell r="F3887">
            <v>39507</v>
          </cell>
          <cell r="M3887">
            <v>13</v>
          </cell>
          <cell r="O3887" t="str">
            <v>IP_192.168.25.213</v>
          </cell>
        </row>
        <row r="3888">
          <cell r="F3888">
            <v>39507</v>
          </cell>
          <cell r="M3888">
            <v>2</v>
          </cell>
          <cell r="O3888" t="str">
            <v>IP_192.168.25.213</v>
          </cell>
        </row>
        <row r="3889">
          <cell r="F3889">
            <v>39507</v>
          </cell>
          <cell r="M3889">
            <v>1</v>
          </cell>
          <cell r="O3889" t="str">
            <v>IP_192.168.25.213</v>
          </cell>
        </row>
        <row r="3890">
          <cell r="F3890">
            <v>39507</v>
          </cell>
          <cell r="M3890">
            <v>1</v>
          </cell>
          <cell r="O3890" t="str">
            <v>IP_192.168.25.213</v>
          </cell>
        </row>
        <row r="3891">
          <cell r="F3891">
            <v>39507</v>
          </cell>
          <cell r="M3891">
            <v>1</v>
          </cell>
          <cell r="O3891" t="str">
            <v>IP_192.168.25.213</v>
          </cell>
        </row>
        <row r="3892">
          <cell r="F3892">
            <v>39507</v>
          </cell>
          <cell r="M3892">
            <v>1</v>
          </cell>
          <cell r="O3892" t="str">
            <v>IP_192.168.25.213</v>
          </cell>
        </row>
        <row r="3893">
          <cell r="F3893">
            <v>39507</v>
          </cell>
          <cell r="M3893">
            <v>1</v>
          </cell>
          <cell r="O3893" t="str">
            <v>IP_192.168.25.213</v>
          </cell>
        </row>
        <row r="3894">
          <cell r="F3894">
            <v>39507</v>
          </cell>
          <cell r="M3894">
            <v>1</v>
          </cell>
          <cell r="O3894" t="str">
            <v>IP_192.168.25.213</v>
          </cell>
        </row>
        <row r="3895">
          <cell r="F3895">
            <v>39507</v>
          </cell>
          <cell r="M3895">
            <v>4</v>
          </cell>
          <cell r="O3895" t="str">
            <v>IP_192.168.25.213</v>
          </cell>
        </row>
        <row r="3896">
          <cell r="F3896">
            <v>39507</v>
          </cell>
          <cell r="M3896">
            <v>1</v>
          </cell>
          <cell r="O3896" t="str">
            <v>IP_192.168.25.213</v>
          </cell>
        </row>
        <row r="3897">
          <cell r="F3897">
            <v>39507</v>
          </cell>
          <cell r="M3897">
            <v>1</v>
          </cell>
          <cell r="O3897" t="str">
            <v>IP_192.168.25.213</v>
          </cell>
        </row>
        <row r="3898">
          <cell r="F3898">
            <v>39507</v>
          </cell>
          <cell r="M3898">
            <v>1</v>
          </cell>
          <cell r="O3898" t="str">
            <v>IP_192.168.25.213</v>
          </cell>
        </row>
        <row r="3899">
          <cell r="F3899">
            <v>39507</v>
          </cell>
          <cell r="M3899">
            <v>4</v>
          </cell>
          <cell r="O3899" t="str">
            <v>IP_192.168.25.207</v>
          </cell>
        </row>
        <row r="3900">
          <cell r="F3900">
            <v>39507</v>
          </cell>
          <cell r="M3900">
            <v>16</v>
          </cell>
          <cell r="O3900" t="str">
            <v>IP_192.168.25.213</v>
          </cell>
        </row>
        <row r="3901">
          <cell r="F3901">
            <v>39507</v>
          </cell>
          <cell r="M3901">
            <v>16</v>
          </cell>
          <cell r="O3901" t="str">
            <v>IP_192.168.25.213</v>
          </cell>
        </row>
        <row r="3902">
          <cell r="F3902">
            <v>39507</v>
          </cell>
          <cell r="M3902">
            <v>27</v>
          </cell>
          <cell r="O3902" t="str">
            <v>IP_192.168.25.213</v>
          </cell>
        </row>
        <row r="3903">
          <cell r="F3903">
            <v>39507</v>
          </cell>
          <cell r="M3903">
            <v>3</v>
          </cell>
          <cell r="O3903" t="str">
            <v>IP_192.168.25.213</v>
          </cell>
        </row>
        <row r="3904">
          <cell r="F3904">
            <v>39507</v>
          </cell>
          <cell r="M3904">
            <v>1</v>
          </cell>
          <cell r="O3904" t="str">
            <v>IP_192.168.25.213</v>
          </cell>
        </row>
        <row r="3905">
          <cell r="F3905">
            <v>39507</v>
          </cell>
          <cell r="M3905">
            <v>1</v>
          </cell>
          <cell r="O3905" t="str">
            <v>IP_192.168.25.213</v>
          </cell>
        </row>
        <row r="3906">
          <cell r="F3906">
            <v>39507</v>
          </cell>
          <cell r="M3906">
            <v>1</v>
          </cell>
          <cell r="O3906" t="str">
            <v>IP_192.168.25.213</v>
          </cell>
        </row>
        <row r="3907">
          <cell r="F3907">
            <v>39507</v>
          </cell>
          <cell r="M3907">
            <v>1</v>
          </cell>
          <cell r="O3907" t="str">
            <v>IP_192.168.25.213</v>
          </cell>
        </row>
        <row r="3908">
          <cell r="F3908">
            <v>39507</v>
          </cell>
          <cell r="M3908">
            <v>1</v>
          </cell>
          <cell r="O3908" t="str">
            <v>IP_192.168.25.213</v>
          </cell>
        </row>
        <row r="3909">
          <cell r="F3909">
            <v>39507</v>
          </cell>
          <cell r="M3909">
            <v>1</v>
          </cell>
          <cell r="O3909" t="str">
            <v>IP_192.168.25.213</v>
          </cell>
        </row>
        <row r="3910">
          <cell r="F3910">
            <v>39507</v>
          </cell>
          <cell r="M3910">
            <v>1</v>
          </cell>
          <cell r="O3910" t="str">
            <v>IP_192.168.25.207</v>
          </cell>
        </row>
        <row r="3911">
          <cell r="F3911">
            <v>39507</v>
          </cell>
          <cell r="M3911">
            <v>1</v>
          </cell>
          <cell r="O3911" t="str">
            <v>IP_192.168.25.213</v>
          </cell>
        </row>
        <row r="3912">
          <cell r="F3912">
            <v>39507</v>
          </cell>
          <cell r="M3912">
            <v>0</v>
          </cell>
          <cell r="O3912" t="str">
            <v>IP_192.168.25.213</v>
          </cell>
        </row>
        <row r="3913">
          <cell r="F3913">
            <v>39507</v>
          </cell>
          <cell r="M3913">
            <v>1</v>
          </cell>
          <cell r="O3913" t="str">
            <v>IP_192.168.25.207</v>
          </cell>
        </row>
        <row r="3914">
          <cell r="F3914">
            <v>39507</v>
          </cell>
          <cell r="M3914">
            <v>1</v>
          </cell>
          <cell r="O3914" t="str">
            <v>IP_192.168.25.207</v>
          </cell>
        </row>
        <row r="3915">
          <cell r="F3915">
            <v>39507</v>
          </cell>
          <cell r="M3915">
            <v>2</v>
          </cell>
          <cell r="O3915" t="str">
            <v>IP_192.168.25.213</v>
          </cell>
        </row>
        <row r="3916">
          <cell r="F3916">
            <v>39507</v>
          </cell>
          <cell r="M3916">
            <v>3</v>
          </cell>
          <cell r="O3916" t="str">
            <v>IP_192.168.25.213</v>
          </cell>
        </row>
        <row r="3917">
          <cell r="F3917">
            <v>39507</v>
          </cell>
          <cell r="M3917">
            <v>1</v>
          </cell>
          <cell r="O3917" t="str">
            <v>IP_192.168.25.213</v>
          </cell>
        </row>
        <row r="3918">
          <cell r="F3918">
            <v>39507</v>
          </cell>
          <cell r="M3918">
            <v>1</v>
          </cell>
          <cell r="O3918" t="str">
            <v>IP_192.168.25.213</v>
          </cell>
        </row>
        <row r="3919">
          <cell r="F3919">
            <v>39507</v>
          </cell>
          <cell r="M3919">
            <v>44</v>
          </cell>
          <cell r="O3919" t="str">
            <v>IP_192.168.25.213</v>
          </cell>
        </row>
        <row r="3920">
          <cell r="F3920">
            <v>39507</v>
          </cell>
          <cell r="M3920">
            <v>1</v>
          </cell>
          <cell r="O3920" t="str">
            <v>IP_192.168.25.213</v>
          </cell>
        </row>
        <row r="3921">
          <cell r="F3921">
            <v>39507</v>
          </cell>
          <cell r="M3921">
            <v>1</v>
          </cell>
          <cell r="O3921" t="str">
            <v>IP_192.168.25.213</v>
          </cell>
        </row>
        <row r="3922">
          <cell r="F3922">
            <v>39507</v>
          </cell>
          <cell r="M3922">
            <v>2</v>
          </cell>
          <cell r="O3922" t="str">
            <v>IP_192.168.25.207</v>
          </cell>
        </row>
        <row r="3923">
          <cell r="F3923">
            <v>39507</v>
          </cell>
          <cell r="M3923">
            <v>1</v>
          </cell>
          <cell r="O3923" t="str">
            <v>IP_192.168.25.213</v>
          </cell>
        </row>
        <row r="3924">
          <cell r="F3924">
            <v>39507</v>
          </cell>
          <cell r="M3924">
            <v>1</v>
          </cell>
          <cell r="O3924" t="str">
            <v>IP_192.168.25.213</v>
          </cell>
        </row>
        <row r="3925">
          <cell r="F3925">
            <v>39507</v>
          </cell>
          <cell r="M3925">
            <v>1</v>
          </cell>
          <cell r="O3925" t="str">
            <v>IP_192.168.25.213</v>
          </cell>
        </row>
        <row r="3926">
          <cell r="F3926">
            <v>39507</v>
          </cell>
          <cell r="M3926">
            <v>1</v>
          </cell>
          <cell r="O3926" t="str">
            <v>IP_192.168.25.213</v>
          </cell>
        </row>
        <row r="3927">
          <cell r="F3927">
            <v>39507</v>
          </cell>
          <cell r="M3927">
            <v>1</v>
          </cell>
          <cell r="O3927" t="str">
            <v>IP_192.168.25.213</v>
          </cell>
        </row>
        <row r="3928">
          <cell r="F3928">
            <v>39507</v>
          </cell>
          <cell r="M3928">
            <v>3</v>
          </cell>
          <cell r="O3928" t="str">
            <v>IP_192.168.25.207</v>
          </cell>
        </row>
        <row r="3929">
          <cell r="F3929">
            <v>39507</v>
          </cell>
          <cell r="M3929">
            <v>2</v>
          </cell>
          <cell r="O3929" t="str">
            <v>IP_192.168.25.207</v>
          </cell>
        </row>
        <row r="3930">
          <cell r="F3930">
            <v>39507</v>
          </cell>
          <cell r="M3930">
            <v>1</v>
          </cell>
          <cell r="O3930" t="str">
            <v>IP_192.168.25.213</v>
          </cell>
        </row>
        <row r="3931">
          <cell r="F3931">
            <v>39507</v>
          </cell>
          <cell r="M3931">
            <v>1</v>
          </cell>
          <cell r="O3931" t="str">
            <v>IP_192.168.25.213</v>
          </cell>
        </row>
        <row r="3932">
          <cell r="F3932">
            <v>39507</v>
          </cell>
          <cell r="M3932">
            <v>1</v>
          </cell>
          <cell r="O3932" t="str">
            <v>IP_192.168.25.213</v>
          </cell>
        </row>
        <row r="3933">
          <cell r="F3933">
            <v>39507</v>
          </cell>
          <cell r="M3933">
            <v>2</v>
          </cell>
          <cell r="O3933" t="str">
            <v>IP_192.168.25.213</v>
          </cell>
        </row>
        <row r="3934">
          <cell r="F3934">
            <v>39507</v>
          </cell>
          <cell r="M3934">
            <v>2</v>
          </cell>
          <cell r="O3934" t="str">
            <v>IP_192.168.25.213</v>
          </cell>
        </row>
        <row r="3935">
          <cell r="F3935">
            <v>39507</v>
          </cell>
          <cell r="M3935">
            <v>1</v>
          </cell>
          <cell r="O3935" t="str">
            <v>IP_192.168.25.213</v>
          </cell>
        </row>
        <row r="3936">
          <cell r="F3936">
            <v>39507</v>
          </cell>
          <cell r="M3936">
            <v>1</v>
          </cell>
          <cell r="O3936" t="str">
            <v>IP_192.168.25.213</v>
          </cell>
        </row>
        <row r="3937">
          <cell r="F3937">
            <v>39507</v>
          </cell>
          <cell r="M3937">
            <v>1</v>
          </cell>
          <cell r="O3937" t="str">
            <v>IP_192.168.25.213</v>
          </cell>
        </row>
        <row r="3938">
          <cell r="F3938">
            <v>39507</v>
          </cell>
          <cell r="M3938">
            <v>1</v>
          </cell>
          <cell r="O3938" t="str">
            <v>IP_192.168.25.213</v>
          </cell>
        </row>
        <row r="3939">
          <cell r="F3939">
            <v>39507</v>
          </cell>
          <cell r="M3939">
            <v>1</v>
          </cell>
          <cell r="O3939" t="str">
            <v>IP_192.168.25.213</v>
          </cell>
        </row>
        <row r="3940">
          <cell r="F3940">
            <v>39507</v>
          </cell>
          <cell r="M3940">
            <v>1</v>
          </cell>
          <cell r="O3940" t="str">
            <v>IP_192.168.25.213</v>
          </cell>
        </row>
        <row r="3941">
          <cell r="F3941">
            <v>39507</v>
          </cell>
          <cell r="M3941">
            <v>1</v>
          </cell>
          <cell r="O3941" t="str">
            <v>IP_192.168.25.213</v>
          </cell>
        </row>
        <row r="3942">
          <cell r="F3942">
            <v>39507</v>
          </cell>
          <cell r="M3942">
            <v>1</v>
          </cell>
          <cell r="O3942" t="str">
            <v>IP_192.168.25.213</v>
          </cell>
        </row>
        <row r="3943">
          <cell r="F3943">
            <v>39507</v>
          </cell>
          <cell r="M3943">
            <v>1</v>
          </cell>
          <cell r="O3943" t="str">
            <v>IP_192.168.25.213</v>
          </cell>
        </row>
        <row r="3944">
          <cell r="F3944">
            <v>39507</v>
          </cell>
          <cell r="M3944">
            <v>1</v>
          </cell>
          <cell r="O3944" t="str">
            <v>IP_192.168.25.213</v>
          </cell>
        </row>
        <row r="3945">
          <cell r="F3945">
            <v>39507</v>
          </cell>
          <cell r="M3945">
            <v>1</v>
          </cell>
          <cell r="O3945" t="str">
            <v>IP_192.168.25.213</v>
          </cell>
        </row>
        <row r="3946">
          <cell r="F3946">
            <v>39507</v>
          </cell>
          <cell r="M3946">
            <v>3</v>
          </cell>
          <cell r="O3946" t="str">
            <v>IP_192.168.25.213</v>
          </cell>
        </row>
        <row r="3947">
          <cell r="F3947">
            <v>39507</v>
          </cell>
          <cell r="M3947">
            <v>1</v>
          </cell>
          <cell r="O3947" t="str">
            <v>IP_192.168.25.207</v>
          </cell>
        </row>
        <row r="3948">
          <cell r="F3948">
            <v>39507</v>
          </cell>
          <cell r="M3948">
            <v>4</v>
          </cell>
          <cell r="O3948" t="str">
            <v>IP_192.168.25.207</v>
          </cell>
        </row>
        <row r="3949">
          <cell r="F3949">
            <v>39507</v>
          </cell>
          <cell r="M3949">
            <v>1</v>
          </cell>
          <cell r="O3949" t="str">
            <v>IP_192.168.25.213</v>
          </cell>
        </row>
        <row r="3950">
          <cell r="F3950">
            <v>39507</v>
          </cell>
          <cell r="M3950">
            <v>1</v>
          </cell>
          <cell r="O3950" t="str">
            <v>IP_192.168.25.213</v>
          </cell>
        </row>
        <row r="3951">
          <cell r="F3951">
            <v>39507</v>
          </cell>
          <cell r="M3951">
            <v>1</v>
          </cell>
          <cell r="O3951" t="str">
            <v>IP_192.168.25.213</v>
          </cell>
        </row>
        <row r="3952">
          <cell r="F3952">
            <v>39507</v>
          </cell>
          <cell r="M3952">
            <v>1</v>
          </cell>
          <cell r="O3952" t="str">
            <v>IP_192.168.25.213</v>
          </cell>
        </row>
        <row r="3953">
          <cell r="F3953">
            <v>39507</v>
          </cell>
          <cell r="M3953">
            <v>4</v>
          </cell>
          <cell r="O3953" t="str">
            <v>IP_192.168.25.207</v>
          </cell>
        </row>
        <row r="3954">
          <cell r="F3954">
            <v>39507</v>
          </cell>
          <cell r="M3954">
            <v>3</v>
          </cell>
          <cell r="O3954" t="str">
            <v>IP_192.168.25.213</v>
          </cell>
        </row>
        <row r="3955">
          <cell r="F3955">
            <v>39507</v>
          </cell>
          <cell r="M3955">
            <v>1</v>
          </cell>
          <cell r="O3955" t="str">
            <v>IP_192.168.25.213</v>
          </cell>
        </row>
        <row r="3956">
          <cell r="F3956">
            <v>39507</v>
          </cell>
          <cell r="M3956">
            <v>1</v>
          </cell>
          <cell r="O3956" t="str">
            <v>IP_192.168.25.213</v>
          </cell>
        </row>
        <row r="3957">
          <cell r="F3957">
            <v>39507</v>
          </cell>
          <cell r="M3957">
            <v>1</v>
          </cell>
          <cell r="O3957" t="str">
            <v>IP_192.168.25.213</v>
          </cell>
        </row>
        <row r="3958">
          <cell r="F3958">
            <v>39507</v>
          </cell>
          <cell r="M3958">
            <v>4</v>
          </cell>
          <cell r="O3958" t="str">
            <v>IP_192.168.25.213</v>
          </cell>
        </row>
        <row r="3959">
          <cell r="F3959">
            <v>39507</v>
          </cell>
          <cell r="M3959">
            <v>1</v>
          </cell>
          <cell r="O3959" t="str">
            <v>IP_192.168.25.213</v>
          </cell>
        </row>
        <row r="3960">
          <cell r="F3960">
            <v>39507</v>
          </cell>
          <cell r="M3960">
            <v>2</v>
          </cell>
          <cell r="O3960" t="str">
            <v>IP_192.168.25.213</v>
          </cell>
        </row>
        <row r="3961">
          <cell r="F3961">
            <v>39507</v>
          </cell>
          <cell r="M3961">
            <v>3</v>
          </cell>
          <cell r="O3961" t="str">
            <v>IP_192.168.25.213</v>
          </cell>
        </row>
        <row r="3962">
          <cell r="F3962">
            <v>39507</v>
          </cell>
          <cell r="M3962">
            <v>2</v>
          </cell>
          <cell r="O3962" t="str">
            <v>IP_192.168.25.213</v>
          </cell>
        </row>
        <row r="3963">
          <cell r="F3963">
            <v>39507</v>
          </cell>
          <cell r="M3963">
            <v>2</v>
          </cell>
          <cell r="O3963" t="str">
            <v>IP_192.168.25.213</v>
          </cell>
        </row>
        <row r="3964">
          <cell r="F3964">
            <v>39507</v>
          </cell>
          <cell r="M3964">
            <v>2</v>
          </cell>
          <cell r="O3964" t="str">
            <v>IP_192.168.25.213</v>
          </cell>
        </row>
        <row r="3965">
          <cell r="F3965">
            <v>39507</v>
          </cell>
          <cell r="M3965">
            <v>4</v>
          </cell>
          <cell r="O3965" t="str">
            <v>IP_192.168.25.213</v>
          </cell>
        </row>
        <row r="3966">
          <cell r="F3966">
            <v>39507</v>
          </cell>
          <cell r="M3966">
            <v>1</v>
          </cell>
          <cell r="O3966" t="str">
            <v>IP_192.168.25.213</v>
          </cell>
        </row>
        <row r="3967">
          <cell r="F3967">
            <v>39507</v>
          </cell>
          <cell r="M3967">
            <v>1</v>
          </cell>
          <cell r="O3967" t="str">
            <v>IP_192.168.25.207</v>
          </cell>
        </row>
        <row r="3968">
          <cell r="F3968">
            <v>39507</v>
          </cell>
          <cell r="M3968">
            <v>2</v>
          </cell>
          <cell r="O3968" t="str">
            <v>IP_192.168.25.207</v>
          </cell>
        </row>
        <row r="3969">
          <cell r="F3969">
            <v>39507</v>
          </cell>
          <cell r="M3969">
            <v>5</v>
          </cell>
          <cell r="O3969" t="str">
            <v>IP_192.168.25.213</v>
          </cell>
        </row>
        <row r="3970">
          <cell r="F3970">
            <v>39507</v>
          </cell>
          <cell r="M3970">
            <v>22</v>
          </cell>
          <cell r="O3970" t="str">
            <v>IP_192.168.25.207</v>
          </cell>
        </row>
        <row r="3971">
          <cell r="F3971">
            <v>39507</v>
          </cell>
          <cell r="M3971">
            <v>2</v>
          </cell>
          <cell r="O3971" t="str">
            <v>IP_192.168.25.213</v>
          </cell>
        </row>
        <row r="3972">
          <cell r="F3972">
            <v>39507</v>
          </cell>
          <cell r="M3972">
            <v>1</v>
          </cell>
          <cell r="O3972" t="str">
            <v>IP_192.168.25.213</v>
          </cell>
        </row>
        <row r="3973">
          <cell r="F3973">
            <v>39507</v>
          </cell>
          <cell r="M3973">
            <v>2</v>
          </cell>
          <cell r="O3973" t="str">
            <v>IP_192.168.25.213</v>
          </cell>
        </row>
        <row r="3974">
          <cell r="F3974">
            <v>39507</v>
          </cell>
          <cell r="M3974">
            <v>2</v>
          </cell>
          <cell r="O3974" t="str">
            <v>IP_192.168.25.213</v>
          </cell>
        </row>
        <row r="3975">
          <cell r="F3975">
            <v>39507</v>
          </cell>
          <cell r="M3975">
            <v>3</v>
          </cell>
          <cell r="O3975" t="str">
            <v>IP_192.168.25.207</v>
          </cell>
        </row>
        <row r="3976">
          <cell r="F3976">
            <v>39507</v>
          </cell>
          <cell r="M3976">
            <v>2</v>
          </cell>
          <cell r="O3976" t="str">
            <v>IP_192.168.25.207</v>
          </cell>
        </row>
        <row r="3977">
          <cell r="F3977">
            <v>39507</v>
          </cell>
          <cell r="M3977">
            <v>7</v>
          </cell>
          <cell r="O3977" t="str">
            <v>IP_192.168.25.213</v>
          </cell>
        </row>
        <row r="3978">
          <cell r="F3978">
            <v>39507</v>
          </cell>
          <cell r="M3978">
            <v>2</v>
          </cell>
          <cell r="O3978" t="str">
            <v>IP_192.168.25.207</v>
          </cell>
        </row>
        <row r="3979">
          <cell r="F3979">
            <v>39507</v>
          </cell>
          <cell r="M3979">
            <v>2</v>
          </cell>
          <cell r="O3979" t="str">
            <v>IP_192.168.25.207</v>
          </cell>
        </row>
        <row r="3980">
          <cell r="F3980">
            <v>39507</v>
          </cell>
          <cell r="M3980">
            <v>2</v>
          </cell>
          <cell r="O3980" t="str">
            <v>IP_192.168.25.207</v>
          </cell>
        </row>
        <row r="3981">
          <cell r="F3981">
            <v>39507</v>
          </cell>
          <cell r="M3981">
            <v>2</v>
          </cell>
          <cell r="O3981" t="str">
            <v>IP_192.168.25.207</v>
          </cell>
        </row>
        <row r="3982">
          <cell r="F3982">
            <v>39507</v>
          </cell>
          <cell r="M3982">
            <v>2</v>
          </cell>
          <cell r="O3982" t="str">
            <v>IP_192.168.25.207</v>
          </cell>
        </row>
        <row r="3983">
          <cell r="F3983">
            <v>39507</v>
          </cell>
          <cell r="M3983">
            <v>1</v>
          </cell>
          <cell r="O3983" t="str">
            <v>IP_192.168.25.207</v>
          </cell>
        </row>
        <row r="3984">
          <cell r="F3984">
            <v>39507</v>
          </cell>
          <cell r="M3984">
            <v>2</v>
          </cell>
          <cell r="O3984" t="str">
            <v>IP_192.168.25.207</v>
          </cell>
        </row>
        <row r="3985">
          <cell r="F3985">
            <v>39507</v>
          </cell>
          <cell r="M3985">
            <v>1</v>
          </cell>
          <cell r="O3985" t="str">
            <v>IP_192.168.25.213</v>
          </cell>
        </row>
        <row r="3986">
          <cell r="F3986">
            <v>39507</v>
          </cell>
          <cell r="M3986">
            <v>16</v>
          </cell>
          <cell r="O3986" t="str">
            <v>IP_192.168.25.213</v>
          </cell>
        </row>
        <row r="3987">
          <cell r="F3987">
            <v>39507</v>
          </cell>
          <cell r="M3987">
            <v>1</v>
          </cell>
          <cell r="O3987" t="str">
            <v>IP_192.168.25.213</v>
          </cell>
        </row>
        <row r="3988">
          <cell r="F3988">
            <v>39507</v>
          </cell>
          <cell r="M3988">
            <v>1</v>
          </cell>
          <cell r="O3988" t="str">
            <v>IP_192.168.25.213</v>
          </cell>
        </row>
        <row r="3989">
          <cell r="F3989">
            <v>39507</v>
          </cell>
          <cell r="M3989">
            <v>4</v>
          </cell>
          <cell r="O3989" t="str">
            <v>IP_192.168.25.207</v>
          </cell>
        </row>
        <row r="3990">
          <cell r="F3990">
            <v>39507</v>
          </cell>
          <cell r="M3990">
            <v>6</v>
          </cell>
          <cell r="O3990" t="str">
            <v>IP_192.168.25.213</v>
          </cell>
        </row>
        <row r="3991">
          <cell r="F3991">
            <v>39507</v>
          </cell>
          <cell r="M3991">
            <v>1</v>
          </cell>
          <cell r="O3991" t="str">
            <v>IP_192.168.25.213</v>
          </cell>
        </row>
        <row r="3992">
          <cell r="F3992">
            <v>39507</v>
          </cell>
          <cell r="M3992">
            <v>30</v>
          </cell>
          <cell r="O3992" t="str">
            <v>IP_192.168.25.213</v>
          </cell>
        </row>
        <row r="3993">
          <cell r="F3993">
            <v>39507</v>
          </cell>
          <cell r="M3993">
            <v>1</v>
          </cell>
          <cell r="O3993" t="str">
            <v>IP_192.168.25.207</v>
          </cell>
        </row>
        <row r="3994">
          <cell r="F3994">
            <v>39507</v>
          </cell>
          <cell r="M3994">
            <v>2</v>
          </cell>
          <cell r="O3994" t="str">
            <v>IP_192.168.25.207</v>
          </cell>
        </row>
        <row r="3995">
          <cell r="F3995">
            <v>39507</v>
          </cell>
          <cell r="M3995">
            <v>2</v>
          </cell>
          <cell r="O3995" t="str">
            <v>IP_192.168.25.207</v>
          </cell>
        </row>
        <row r="3996">
          <cell r="F3996">
            <v>39538</v>
          </cell>
          <cell r="M3996">
            <v>7</v>
          </cell>
          <cell r="O3996" t="str">
            <v>IP_192.168.25.213</v>
          </cell>
        </row>
        <row r="3997">
          <cell r="F3997">
            <v>39538</v>
          </cell>
          <cell r="M3997">
            <v>1</v>
          </cell>
          <cell r="O3997" t="str">
            <v>IP_192.168.25.213</v>
          </cell>
        </row>
        <row r="3998">
          <cell r="F3998">
            <v>39538</v>
          </cell>
          <cell r="M3998">
            <v>4</v>
          </cell>
          <cell r="O3998" t="str">
            <v>IP_192.168.25.213</v>
          </cell>
        </row>
        <row r="3999">
          <cell r="F3999">
            <v>39538</v>
          </cell>
          <cell r="M3999">
            <v>1</v>
          </cell>
          <cell r="O3999" t="str">
            <v>IP_192.168.25.213</v>
          </cell>
        </row>
        <row r="4000">
          <cell r="F4000">
            <v>39538</v>
          </cell>
          <cell r="M4000">
            <v>1</v>
          </cell>
          <cell r="O4000" t="str">
            <v>IP_192.168.25.213</v>
          </cell>
        </row>
        <row r="4001">
          <cell r="F4001">
            <v>39538</v>
          </cell>
          <cell r="M4001">
            <v>1</v>
          </cell>
          <cell r="O4001" t="str">
            <v>IP_192.168.25.213</v>
          </cell>
        </row>
        <row r="4002">
          <cell r="F4002">
            <v>39538</v>
          </cell>
          <cell r="M4002">
            <v>1</v>
          </cell>
          <cell r="O4002" t="str">
            <v>IP_192.168.25.213</v>
          </cell>
        </row>
        <row r="4003">
          <cell r="F4003">
            <v>39538</v>
          </cell>
          <cell r="M4003">
            <v>2</v>
          </cell>
          <cell r="O4003" t="str">
            <v>IP_192.168.25.213</v>
          </cell>
        </row>
        <row r="4004">
          <cell r="F4004">
            <v>39538</v>
          </cell>
          <cell r="M4004">
            <v>2</v>
          </cell>
          <cell r="O4004" t="str">
            <v>IP_192.168.25.213</v>
          </cell>
        </row>
        <row r="4005">
          <cell r="F4005">
            <v>39538</v>
          </cell>
          <cell r="M4005">
            <v>1</v>
          </cell>
          <cell r="O4005" t="str">
            <v>IP_192.168.25.213</v>
          </cell>
        </row>
        <row r="4006">
          <cell r="F4006">
            <v>39538</v>
          </cell>
          <cell r="M4006">
            <v>1</v>
          </cell>
          <cell r="O4006" t="str">
            <v>IP_192.168.25.213</v>
          </cell>
        </row>
        <row r="4007">
          <cell r="F4007">
            <v>39538</v>
          </cell>
          <cell r="M4007">
            <v>1</v>
          </cell>
          <cell r="O4007" t="str">
            <v>IP_192.168.25.213</v>
          </cell>
        </row>
        <row r="4008">
          <cell r="F4008">
            <v>39538</v>
          </cell>
          <cell r="M4008">
            <v>1</v>
          </cell>
          <cell r="O4008" t="str">
            <v>IP_192.168.25.213</v>
          </cell>
        </row>
        <row r="4009">
          <cell r="F4009">
            <v>39538</v>
          </cell>
          <cell r="M4009">
            <v>1</v>
          </cell>
          <cell r="O4009" t="str">
            <v>IP_192.168.25.213</v>
          </cell>
        </row>
        <row r="4010">
          <cell r="F4010">
            <v>39538</v>
          </cell>
          <cell r="M4010">
            <v>1</v>
          </cell>
          <cell r="O4010" t="str">
            <v>IP_192.168.25.213</v>
          </cell>
        </row>
        <row r="4011">
          <cell r="F4011">
            <v>39538</v>
          </cell>
          <cell r="M4011">
            <v>3</v>
          </cell>
          <cell r="O4011" t="str">
            <v>IP_192.168.25.207</v>
          </cell>
        </row>
        <row r="4012">
          <cell r="F4012">
            <v>39538</v>
          </cell>
          <cell r="M4012">
            <v>3</v>
          </cell>
          <cell r="O4012" t="str">
            <v>IP_192.168.25.207</v>
          </cell>
        </row>
        <row r="4013">
          <cell r="F4013">
            <v>39538</v>
          </cell>
          <cell r="M4013">
            <v>2</v>
          </cell>
          <cell r="O4013" t="str">
            <v>IP_192.168.25.208</v>
          </cell>
        </row>
        <row r="4014">
          <cell r="F4014">
            <v>39538</v>
          </cell>
          <cell r="M4014">
            <v>2</v>
          </cell>
          <cell r="O4014" t="str">
            <v>IP_192.168.25.207</v>
          </cell>
        </row>
        <row r="4015">
          <cell r="F4015">
            <v>39538</v>
          </cell>
          <cell r="M4015">
            <v>1</v>
          </cell>
          <cell r="O4015" t="str">
            <v>IP_192.168.25.207</v>
          </cell>
        </row>
        <row r="4016">
          <cell r="F4016">
            <v>39538</v>
          </cell>
          <cell r="M4016">
            <v>4</v>
          </cell>
          <cell r="O4016" t="str">
            <v>IP_192.168.25.208</v>
          </cell>
        </row>
        <row r="4017">
          <cell r="F4017">
            <v>39538</v>
          </cell>
          <cell r="M4017">
            <v>1</v>
          </cell>
          <cell r="O4017" t="str">
            <v>IP_192.168.25.213</v>
          </cell>
        </row>
        <row r="4018">
          <cell r="F4018">
            <v>39538</v>
          </cell>
          <cell r="M4018">
            <v>1</v>
          </cell>
          <cell r="O4018" t="str">
            <v>IP_192.168.25.213</v>
          </cell>
        </row>
        <row r="4019">
          <cell r="F4019">
            <v>39538</v>
          </cell>
          <cell r="M4019">
            <v>5</v>
          </cell>
          <cell r="O4019" t="str">
            <v>IP_192.168.25.213</v>
          </cell>
        </row>
        <row r="4020">
          <cell r="F4020">
            <v>39538</v>
          </cell>
          <cell r="M4020">
            <v>2</v>
          </cell>
          <cell r="O4020" t="str">
            <v>IP_192.168.25.213</v>
          </cell>
        </row>
        <row r="4021">
          <cell r="F4021">
            <v>39538</v>
          </cell>
          <cell r="M4021">
            <v>1</v>
          </cell>
          <cell r="O4021" t="str">
            <v>IP_192.168.25.213</v>
          </cell>
        </row>
        <row r="4022">
          <cell r="F4022">
            <v>39538</v>
          </cell>
          <cell r="M4022">
            <v>1</v>
          </cell>
          <cell r="O4022" t="str">
            <v>IP_192.168.25.213</v>
          </cell>
        </row>
        <row r="4023">
          <cell r="F4023">
            <v>39538</v>
          </cell>
          <cell r="M4023">
            <v>1</v>
          </cell>
          <cell r="O4023" t="str">
            <v>IP_192.168.25.213</v>
          </cell>
        </row>
        <row r="4024">
          <cell r="F4024">
            <v>39538</v>
          </cell>
          <cell r="M4024">
            <v>1</v>
          </cell>
          <cell r="O4024" t="str">
            <v>IP_192.168.25.213</v>
          </cell>
        </row>
        <row r="4025">
          <cell r="F4025">
            <v>39538</v>
          </cell>
          <cell r="M4025">
            <v>1</v>
          </cell>
          <cell r="O4025" t="str">
            <v>IP_192.168.25.207</v>
          </cell>
        </row>
        <row r="4026">
          <cell r="F4026">
            <v>39538</v>
          </cell>
          <cell r="M4026">
            <v>1</v>
          </cell>
          <cell r="O4026" t="str">
            <v>IP_192.168.25.213</v>
          </cell>
        </row>
        <row r="4027">
          <cell r="F4027">
            <v>39538</v>
          </cell>
          <cell r="M4027">
            <v>1</v>
          </cell>
          <cell r="O4027" t="str">
            <v>IP_192.168.25.213</v>
          </cell>
        </row>
        <row r="4028">
          <cell r="F4028">
            <v>39538</v>
          </cell>
          <cell r="M4028">
            <v>1</v>
          </cell>
          <cell r="O4028" t="str">
            <v>IP_192.168.25.213</v>
          </cell>
        </row>
        <row r="4029">
          <cell r="F4029">
            <v>39538</v>
          </cell>
          <cell r="M4029">
            <v>1</v>
          </cell>
          <cell r="O4029" t="str">
            <v>IP_192.168.25.213</v>
          </cell>
        </row>
        <row r="4030">
          <cell r="F4030">
            <v>39538</v>
          </cell>
          <cell r="M4030">
            <v>2</v>
          </cell>
          <cell r="O4030" t="str">
            <v>IP_192.168.25.213</v>
          </cell>
        </row>
        <row r="4031">
          <cell r="F4031">
            <v>39538</v>
          </cell>
          <cell r="M4031">
            <v>1</v>
          </cell>
          <cell r="O4031" t="str">
            <v>IP_192.168.25.213</v>
          </cell>
        </row>
        <row r="4032">
          <cell r="F4032">
            <v>39538</v>
          </cell>
          <cell r="M4032">
            <v>1</v>
          </cell>
          <cell r="O4032" t="str">
            <v>IP_192.168.25.213</v>
          </cell>
        </row>
        <row r="4033">
          <cell r="F4033">
            <v>39538</v>
          </cell>
          <cell r="M4033">
            <v>1</v>
          </cell>
          <cell r="O4033" t="str">
            <v>IP_192.168.25.207</v>
          </cell>
        </row>
        <row r="4034">
          <cell r="F4034">
            <v>39538</v>
          </cell>
          <cell r="M4034">
            <v>1</v>
          </cell>
          <cell r="O4034" t="str">
            <v>IP_192.168.25.213</v>
          </cell>
        </row>
        <row r="4035">
          <cell r="F4035">
            <v>39538</v>
          </cell>
          <cell r="M4035">
            <v>5</v>
          </cell>
          <cell r="O4035" t="str">
            <v>IP_192.168.25.213</v>
          </cell>
        </row>
        <row r="4036">
          <cell r="F4036">
            <v>39538</v>
          </cell>
          <cell r="M4036">
            <v>3</v>
          </cell>
          <cell r="O4036" t="str">
            <v>IP_192.168.25.213</v>
          </cell>
        </row>
        <row r="4037">
          <cell r="F4037">
            <v>39538</v>
          </cell>
          <cell r="M4037">
            <v>1</v>
          </cell>
          <cell r="O4037" t="str">
            <v>IP_192.168.25.213</v>
          </cell>
        </row>
        <row r="4038">
          <cell r="F4038">
            <v>39538</v>
          </cell>
          <cell r="M4038">
            <v>1</v>
          </cell>
          <cell r="O4038" t="str">
            <v>IP_192.168.25.213</v>
          </cell>
        </row>
        <row r="4039">
          <cell r="F4039">
            <v>39538</v>
          </cell>
          <cell r="M4039">
            <v>1</v>
          </cell>
          <cell r="O4039" t="str">
            <v>IP_192.168.25.213</v>
          </cell>
        </row>
        <row r="4040">
          <cell r="F4040">
            <v>39538</v>
          </cell>
          <cell r="M4040">
            <v>4</v>
          </cell>
          <cell r="O4040" t="str">
            <v>IP_192.168.25.213</v>
          </cell>
        </row>
        <row r="4041">
          <cell r="F4041">
            <v>39538</v>
          </cell>
          <cell r="M4041">
            <v>1</v>
          </cell>
          <cell r="O4041" t="str">
            <v>IP_192.168.25.207</v>
          </cell>
        </row>
        <row r="4042">
          <cell r="F4042">
            <v>39538</v>
          </cell>
          <cell r="M4042">
            <v>1</v>
          </cell>
          <cell r="O4042" t="str">
            <v>IP_192.168.25.213</v>
          </cell>
        </row>
        <row r="4043">
          <cell r="F4043">
            <v>39538</v>
          </cell>
          <cell r="M4043">
            <v>1</v>
          </cell>
          <cell r="O4043" t="str">
            <v>IP_192.168.25.207</v>
          </cell>
        </row>
        <row r="4044">
          <cell r="F4044">
            <v>39538</v>
          </cell>
          <cell r="M4044">
            <v>1</v>
          </cell>
          <cell r="O4044" t="str">
            <v>IP_192.168.25.213</v>
          </cell>
        </row>
        <row r="4045">
          <cell r="F4045">
            <v>39538</v>
          </cell>
          <cell r="M4045">
            <v>1</v>
          </cell>
          <cell r="O4045" t="str">
            <v>IP_192.168.25.213</v>
          </cell>
        </row>
        <row r="4046">
          <cell r="F4046">
            <v>39538</v>
          </cell>
          <cell r="M4046">
            <v>1</v>
          </cell>
          <cell r="O4046" t="str">
            <v>IP_192.168.25.213</v>
          </cell>
        </row>
        <row r="4047">
          <cell r="F4047">
            <v>39538</v>
          </cell>
          <cell r="M4047">
            <v>1</v>
          </cell>
          <cell r="O4047" t="str">
            <v>IP_192.168.25.213</v>
          </cell>
        </row>
        <row r="4048">
          <cell r="F4048">
            <v>39538</v>
          </cell>
          <cell r="M4048">
            <v>1</v>
          </cell>
          <cell r="O4048" t="str">
            <v>IP_192.168.25.213</v>
          </cell>
        </row>
        <row r="4049">
          <cell r="F4049">
            <v>39538</v>
          </cell>
          <cell r="M4049">
            <v>1</v>
          </cell>
          <cell r="O4049" t="str">
            <v>IP_192.168.25.213</v>
          </cell>
        </row>
        <row r="4050">
          <cell r="F4050">
            <v>39538</v>
          </cell>
          <cell r="M4050">
            <v>4</v>
          </cell>
          <cell r="O4050" t="str">
            <v>IP_192.168.25.207</v>
          </cell>
        </row>
        <row r="4051">
          <cell r="F4051">
            <v>39538</v>
          </cell>
          <cell r="M4051">
            <v>2</v>
          </cell>
          <cell r="O4051" t="str">
            <v>IP_192.168.25.213</v>
          </cell>
        </row>
        <row r="4052">
          <cell r="F4052">
            <v>39538</v>
          </cell>
          <cell r="M4052">
            <v>1</v>
          </cell>
          <cell r="O4052" t="str">
            <v>IP_192.168.25.213</v>
          </cell>
        </row>
        <row r="4053">
          <cell r="F4053">
            <v>39538</v>
          </cell>
          <cell r="M4053">
            <v>8</v>
          </cell>
          <cell r="O4053" t="str">
            <v>IP_192.168.25.207</v>
          </cell>
        </row>
        <row r="4054">
          <cell r="F4054">
            <v>39538</v>
          </cell>
          <cell r="M4054">
            <v>3</v>
          </cell>
          <cell r="O4054" t="str">
            <v>IP_192.168.25.207</v>
          </cell>
        </row>
        <row r="4055">
          <cell r="F4055">
            <v>39538</v>
          </cell>
          <cell r="M4055">
            <v>1</v>
          </cell>
          <cell r="O4055" t="str">
            <v>IP_192.168.25.213</v>
          </cell>
        </row>
        <row r="4056">
          <cell r="F4056">
            <v>39538</v>
          </cell>
          <cell r="M4056">
            <v>1</v>
          </cell>
          <cell r="O4056" t="str">
            <v>IP_192.168.25.213</v>
          </cell>
        </row>
        <row r="4057">
          <cell r="F4057">
            <v>39538</v>
          </cell>
          <cell r="M4057">
            <v>1</v>
          </cell>
          <cell r="O4057" t="str">
            <v>IP_192.168.25.213</v>
          </cell>
        </row>
        <row r="4058">
          <cell r="F4058">
            <v>39538</v>
          </cell>
          <cell r="M4058">
            <v>1</v>
          </cell>
          <cell r="O4058" t="str">
            <v>IP_192.168.25.213</v>
          </cell>
        </row>
        <row r="4059">
          <cell r="F4059">
            <v>39538</v>
          </cell>
          <cell r="M4059">
            <v>1</v>
          </cell>
          <cell r="O4059" t="str">
            <v>IP_192.168.25.207</v>
          </cell>
        </row>
        <row r="4060">
          <cell r="F4060">
            <v>39538</v>
          </cell>
          <cell r="M4060">
            <v>1</v>
          </cell>
          <cell r="O4060" t="str">
            <v>IP_192.168.25.213</v>
          </cell>
        </row>
        <row r="4061">
          <cell r="F4061">
            <v>39538</v>
          </cell>
          <cell r="M4061">
            <v>1</v>
          </cell>
          <cell r="O4061" t="str">
            <v>IP_192.168.25.213</v>
          </cell>
        </row>
        <row r="4062">
          <cell r="F4062">
            <v>39538</v>
          </cell>
          <cell r="M4062">
            <v>1</v>
          </cell>
          <cell r="O4062" t="str">
            <v>IP_192.168.25.213</v>
          </cell>
        </row>
        <row r="4063">
          <cell r="F4063">
            <v>39538</v>
          </cell>
          <cell r="M4063">
            <v>1</v>
          </cell>
          <cell r="O4063" t="str">
            <v>IP_192.168.25.213</v>
          </cell>
        </row>
        <row r="4064">
          <cell r="F4064">
            <v>39538</v>
          </cell>
          <cell r="M4064">
            <v>1</v>
          </cell>
          <cell r="O4064" t="str">
            <v>IP_192.168.25.213</v>
          </cell>
        </row>
        <row r="4065">
          <cell r="F4065">
            <v>39538</v>
          </cell>
          <cell r="M4065">
            <v>1</v>
          </cell>
          <cell r="O4065" t="str">
            <v>IP_192.168.25.213</v>
          </cell>
        </row>
        <row r="4066">
          <cell r="F4066">
            <v>39538</v>
          </cell>
          <cell r="M4066">
            <v>1</v>
          </cell>
          <cell r="O4066" t="str">
            <v>IP_192.168.25.213</v>
          </cell>
        </row>
        <row r="4067">
          <cell r="F4067">
            <v>39538</v>
          </cell>
          <cell r="M4067">
            <v>1</v>
          </cell>
          <cell r="O4067" t="str">
            <v>IP_192.168.25.213</v>
          </cell>
        </row>
        <row r="4068">
          <cell r="F4068">
            <v>39538</v>
          </cell>
          <cell r="M4068">
            <v>1</v>
          </cell>
          <cell r="O4068" t="str">
            <v>IP_192.168.25.213</v>
          </cell>
        </row>
        <row r="4069">
          <cell r="F4069">
            <v>39538</v>
          </cell>
          <cell r="M4069">
            <v>1</v>
          </cell>
          <cell r="O4069" t="str">
            <v>IP_192.168.25.213</v>
          </cell>
        </row>
        <row r="4070">
          <cell r="F4070">
            <v>39538</v>
          </cell>
          <cell r="M4070">
            <v>1</v>
          </cell>
          <cell r="O4070" t="str">
            <v>IP_192.168.25.213</v>
          </cell>
        </row>
        <row r="4071">
          <cell r="F4071">
            <v>39538</v>
          </cell>
          <cell r="M4071">
            <v>1</v>
          </cell>
          <cell r="O4071" t="str">
            <v>IP_192.168.25.213</v>
          </cell>
        </row>
        <row r="4072">
          <cell r="F4072">
            <v>39538</v>
          </cell>
          <cell r="M4072">
            <v>2</v>
          </cell>
          <cell r="O4072" t="str">
            <v>IP_192.168.25.213</v>
          </cell>
        </row>
        <row r="4073">
          <cell r="F4073">
            <v>39538</v>
          </cell>
          <cell r="M4073">
            <v>3</v>
          </cell>
          <cell r="O4073" t="str">
            <v>IP_192.168.25.207</v>
          </cell>
        </row>
        <row r="4074">
          <cell r="F4074">
            <v>39538</v>
          </cell>
          <cell r="M4074">
            <v>2</v>
          </cell>
          <cell r="O4074" t="str">
            <v>IP_192.168.25.213</v>
          </cell>
        </row>
        <row r="4075">
          <cell r="F4075">
            <v>39538</v>
          </cell>
          <cell r="M4075">
            <v>1</v>
          </cell>
          <cell r="O4075" t="str">
            <v>IP_192.168.25.213</v>
          </cell>
        </row>
        <row r="4076">
          <cell r="F4076">
            <v>39538</v>
          </cell>
          <cell r="M4076">
            <v>1</v>
          </cell>
          <cell r="O4076" t="str">
            <v>IP_192.168.25.213</v>
          </cell>
        </row>
        <row r="4077">
          <cell r="F4077">
            <v>39538</v>
          </cell>
          <cell r="M4077">
            <v>5</v>
          </cell>
          <cell r="O4077" t="str">
            <v>IP_192.168.25.213</v>
          </cell>
        </row>
        <row r="4078">
          <cell r="F4078">
            <v>39538</v>
          </cell>
          <cell r="M4078">
            <v>1</v>
          </cell>
          <cell r="O4078" t="str">
            <v>IP_192.168.25.213</v>
          </cell>
        </row>
        <row r="4079">
          <cell r="F4079">
            <v>39538</v>
          </cell>
          <cell r="M4079">
            <v>1</v>
          </cell>
          <cell r="O4079" t="str">
            <v>IP_192.168.25.213</v>
          </cell>
        </row>
        <row r="4080">
          <cell r="F4080">
            <v>39538</v>
          </cell>
          <cell r="M4080">
            <v>1</v>
          </cell>
          <cell r="O4080" t="str">
            <v>IP_192.168.25.213</v>
          </cell>
        </row>
        <row r="4081">
          <cell r="F4081">
            <v>39538</v>
          </cell>
          <cell r="M4081">
            <v>1</v>
          </cell>
          <cell r="O4081" t="str">
            <v>IP_192.168.25.213</v>
          </cell>
        </row>
        <row r="4082">
          <cell r="F4082">
            <v>39538</v>
          </cell>
          <cell r="M4082">
            <v>1</v>
          </cell>
          <cell r="O4082" t="str">
            <v>IP_192.168.25.213</v>
          </cell>
        </row>
        <row r="4083">
          <cell r="F4083">
            <v>39538</v>
          </cell>
          <cell r="M4083">
            <v>1</v>
          </cell>
          <cell r="O4083" t="str">
            <v>IP_192.168.25.213</v>
          </cell>
        </row>
        <row r="4084">
          <cell r="F4084">
            <v>39538</v>
          </cell>
          <cell r="M4084">
            <v>5</v>
          </cell>
          <cell r="O4084" t="str">
            <v>IP_192.168.25.207</v>
          </cell>
        </row>
        <row r="4085">
          <cell r="F4085">
            <v>39538</v>
          </cell>
          <cell r="M4085">
            <v>1</v>
          </cell>
          <cell r="O4085" t="str">
            <v>IP_192.168.25.213</v>
          </cell>
        </row>
        <row r="4086">
          <cell r="F4086">
            <v>39538</v>
          </cell>
          <cell r="M4086">
            <v>1</v>
          </cell>
          <cell r="O4086" t="str">
            <v>IP_192.168.25.213</v>
          </cell>
        </row>
        <row r="4087">
          <cell r="F4087">
            <v>39538</v>
          </cell>
          <cell r="M4087">
            <v>1</v>
          </cell>
          <cell r="O4087" t="str">
            <v>IP_192.168.25.213</v>
          </cell>
        </row>
        <row r="4088">
          <cell r="F4088">
            <v>39538</v>
          </cell>
          <cell r="M4088">
            <v>1</v>
          </cell>
          <cell r="O4088" t="str">
            <v>IP_192.168.25.213</v>
          </cell>
        </row>
        <row r="4089">
          <cell r="F4089">
            <v>39538</v>
          </cell>
          <cell r="M4089">
            <v>1</v>
          </cell>
          <cell r="O4089" t="str">
            <v>IP_192.168.25.213</v>
          </cell>
        </row>
        <row r="4090">
          <cell r="F4090">
            <v>39538</v>
          </cell>
          <cell r="M4090">
            <v>4</v>
          </cell>
          <cell r="O4090" t="str">
            <v>IP_192.168.25.207</v>
          </cell>
        </row>
        <row r="4091">
          <cell r="F4091">
            <v>39538</v>
          </cell>
          <cell r="M4091">
            <v>1</v>
          </cell>
          <cell r="O4091" t="str">
            <v>IP_192.168.25.213</v>
          </cell>
        </row>
        <row r="4092">
          <cell r="F4092">
            <v>39538</v>
          </cell>
          <cell r="M4092">
            <v>1</v>
          </cell>
          <cell r="O4092" t="str">
            <v>IP_192.168.25.213</v>
          </cell>
        </row>
        <row r="4093">
          <cell r="F4093">
            <v>39538</v>
          </cell>
          <cell r="M4093">
            <v>1</v>
          </cell>
          <cell r="O4093" t="str">
            <v>IP_192.168.25.213</v>
          </cell>
        </row>
        <row r="4094">
          <cell r="F4094">
            <v>39538</v>
          </cell>
          <cell r="M4094">
            <v>1</v>
          </cell>
          <cell r="O4094" t="str">
            <v>IP_192.168.25.213</v>
          </cell>
        </row>
        <row r="4095">
          <cell r="F4095">
            <v>39538</v>
          </cell>
          <cell r="M4095">
            <v>1</v>
          </cell>
          <cell r="O4095" t="str">
            <v>IP_192.168.25.213</v>
          </cell>
        </row>
        <row r="4096">
          <cell r="F4096">
            <v>39538</v>
          </cell>
          <cell r="M4096">
            <v>1</v>
          </cell>
          <cell r="O4096" t="str">
            <v>IP_192.168.25.213</v>
          </cell>
        </row>
        <row r="4097">
          <cell r="F4097">
            <v>39538</v>
          </cell>
          <cell r="M4097">
            <v>1</v>
          </cell>
          <cell r="O4097" t="str">
            <v>IP_192.168.25.213</v>
          </cell>
        </row>
        <row r="4098">
          <cell r="F4098">
            <v>39538</v>
          </cell>
          <cell r="M4098">
            <v>1</v>
          </cell>
          <cell r="O4098" t="str">
            <v>IP_192.168.25.213</v>
          </cell>
        </row>
        <row r="4099">
          <cell r="F4099">
            <v>39538</v>
          </cell>
          <cell r="M4099">
            <v>1</v>
          </cell>
          <cell r="O4099" t="str">
            <v>IP_192.168.25.213</v>
          </cell>
        </row>
        <row r="4100">
          <cell r="F4100">
            <v>39538</v>
          </cell>
          <cell r="M4100">
            <v>1</v>
          </cell>
          <cell r="O4100" t="str">
            <v>IP_192.168.25.213</v>
          </cell>
        </row>
        <row r="4101">
          <cell r="F4101">
            <v>39538</v>
          </cell>
          <cell r="M4101">
            <v>1</v>
          </cell>
          <cell r="O4101" t="str">
            <v>IP_192.168.25.213</v>
          </cell>
        </row>
        <row r="4102">
          <cell r="F4102">
            <v>39538</v>
          </cell>
          <cell r="M4102">
            <v>1</v>
          </cell>
          <cell r="O4102" t="str">
            <v>IP_192.168.25.207</v>
          </cell>
        </row>
        <row r="4103">
          <cell r="F4103">
            <v>39538</v>
          </cell>
          <cell r="M4103">
            <v>1</v>
          </cell>
          <cell r="O4103" t="str">
            <v>IP_192.168.25.213</v>
          </cell>
        </row>
        <row r="4104">
          <cell r="F4104">
            <v>39538</v>
          </cell>
          <cell r="M4104">
            <v>1</v>
          </cell>
          <cell r="O4104" t="str">
            <v>IP_192.168.25.213</v>
          </cell>
        </row>
        <row r="4105">
          <cell r="F4105">
            <v>39538</v>
          </cell>
          <cell r="M4105">
            <v>1</v>
          </cell>
          <cell r="O4105" t="str">
            <v>IP_192.168.25.213</v>
          </cell>
        </row>
        <row r="4106">
          <cell r="F4106">
            <v>39538</v>
          </cell>
          <cell r="M4106">
            <v>1</v>
          </cell>
          <cell r="O4106" t="str">
            <v>IP_192.168.25.213</v>
          </cell>
        </row>
        <row r="4107">
          <cell r="F4107">
            <v>39538</v>
          </cell>
          <cell r="M4107">
            <v>1</v>
          </cell>
          <cell r="O4107" t="str">
            <v>IP_192.168.25.213</v>
          </cell>
        </row>
        <row r="4108">
          <cell r="F4108">
            <v>39538</v>
          </cell>
          <cell r="M4108">
            <v>1</v>
          </cell>
          <cell r="O4108" t="str">
            <v>IP_192.168.25.213</v>
          </cell>
        </row>
        <row r="4109">
          <cell r="F4109">
            <v>39538</v>
          </cell>
          <cell r="M4109">
            <v>2</v>
          </cell>
          <cell r="O4109" t="str">
            <v>IP_192.168.25.207</v>
          </cell>
        </row>
        <row r="4110">
          <cell r="F4110">
            <v>39538</v>
          </cell>
          <cell r="M4110">
            <v>2</v>
          </cell>
          <cell r="O4110" t="str">
            <v>IP_192.168.25.213</v>
          </cell>
        </row>
        <row r="4111">
          <cell r="F4111">
            <v>39538</v>
          </cell>
          <cell r="M4111">
            <v>2</v>
          </cell>
          <cell r="O4111" t="str">
            <v>IP_192.168.25.207</v>
          </cell>
        </row>
        <row r="4112">
          <cell r="F4112">
            <v>39538</v>
          </cell>
          <cell r="M4112">
            <v>4</v>
          </cell>
          <cell r="O4112" t="str">
            <v>IP_192.168.25.213</v>
          </cell>
        </row>
        <row r="4113">
          <cell r="F4113">
            <v>39538</v>
          </cell>
          <cell r="M4113">
            <v>1</v>
          </cell>
          <cell r="O4113" t="str">
            <v>IP_192.168.25.207</v>
          </cell>
        </row>
        <row r="4114">
          <cell r="F4114">
            <v>39538</v>
          </cell>
          <cell r="M4114">
            <v>2</v>
          </cell>
          <cell r="O4114" t="str">
            <v>IP_192.168.25.213</v>
          </cell>
        </row>
        <row r="4115">
          <cell r="F4115">
            <v>39538</v>
          </cell>
          <cell r="M4115">
            <v>1</v>
          </cell>
          <cell r="O4115" t="str">
            <v>IP_192.168.25.213</v>
          </cell>
        </row>
        <row r="4116">
          <cell r="F4116">
            <v>39538</v>
          </cell>
          <cell r="M4116">
            <v>1</v>
          </cell>
          <cell r="O4116" t="str">
            <v>IP_192.168.25.213</v>
          </cell>
        </row>
        <row r="4117">
          <cell r="F4117">
            <v>39538</v>
          </cell>
          <cell r="M4117">
            <v>1</v>
          </cell>
          <cell r="O4117" t="str">
            <v>IP_192.168.25.213</v>
          </cell>
        </row>
        <row r="4118">
          <cell r="F4118">
            <v>39538</v>
          </cell>
          <cell r="M4118">
            <v>1</v>
          </cell>
          <cell r="O4118" t="str">
            <v>IP_192.168.25.213</v>
          </cell>
        </row>
        <row r="4119">
          <cell r="F4119">
            <v>39538</v>
          </cell>
          <cell r="M4119">
            <v>1</v>
          </cell>
          <cell r="O4119" t="str">
            <v>IP_192.168.25.213</v>
          </cell>
        </row>
        <row r="4120">
          <cell r="F4120">
            <v>39538</v>
          </cell>
          <cell r="M4120">
            <v>1</v>
          </cell>
          <cell r="O4120" t="str">
            <v>IP_192.168.25.213</v>
          </cell>
        </row>
        <row r="4121">
          <cell r="F4121">
            <v>39538</v>
          </cell>
          <cell r="M4121">
            <v>1</v>
          </cell>
          <cell r="O4121" t="str">
            <v>IP_192.168.25.213</v>
          </cell>
        </row>
        <row r="4122">
          <cell r="F4122">
            <v>39538</v>
          </cell>
          <cell r="M4122">
            <v>1</v>
          </cell>
          <cell r="O4122" t="str">
            <v>IP_192.168.25.213</v>
          </cell>
        </row>
        <row r="4123">
          <cell r="F4123">
            <v>39538</v>
          </cell>
          <cell r="M4123">
            <v>1</v>
          </cell>
          <cell r="O4123" t="str">
            <v>IP_192.168.25.213</v>
          </cell>
        </row>
        <row r="4124">
          <cell r="F4124">
            <v>39538</v>
          </cell>
          <cell r="M4124">
            <v>1</v>
          </cell>
          <cell r="O4124" t="str">
            <v>IP_192.168.25.213</v>
          </cell>
        </row>
        <row r="4125">
          <cell r="F4125">
            <v>39538</v>
          </cell>
          <cell r="M4125">
            <v>1</v>
          </cell>
          <cell r="O4125" t="str">
            <v>IP_192.168.25.213</v>
          </cell>
        </row>
        <row r="4126">
          <cell r="F4126">
            <v>39538</v>
          </cell>
          <cell r="M4126">
            <v>1</v>
          </cell>
          <cell r="O4126" t="str">
            <v>IP_192.168.25.213</v>
          </cell>
        </row>
        <row r="4127">
          <cell r="F4127">
            <v>39538</v>
          </cell>
          <cell r="M4127">
            <v>1</v>
          </cell>
          <cell r="O4127" t="str">
            <v>IP_192.168.25.213</v>
          </cell>
        </row>
        <row r="4128">
          <cell r="F4128">
            <v>39538</v>
          </cell>
          <cell r="M4128">
            <v>1</v>
          </cell>
          <cell r="O4128" t="str">
            <v>IP_192.168.25.213</v>
          </cell>
        </row>
        <row r="4129">
          <cell r="F4129">
            <v>39538</v>
          </cell>
          <cell r="M4129">
            <v>1</v>
          </cell>
          <cell r="O4129" t="str">
            <v>IP_192.168.25.213</v>
          </cell>
        </row>
        <row r="4130">
          <cell r="F4130">
            <v>39538</v>
          </cell>
          <cell r="M4130">
            <v>1</v>
          </cell>
          <cell r="O4130" t="str">
            <v>IP_192.168.25.213</v>
          </cell>
        </row>
        <row r="4131">
          <cell r="F4131">
            <v>39538</v>
          </cell>
          <cell r="M4131">
            <v>1</v>
          </cell>
          <cell r="O4131" t="str">
            <v>IP_192.168.25.213</v>
          </cell>
        </row>
        <row r="4132">
          <cell r="F4132">
            <v>39538</v>
          </cell>
          <cell r="M4132">
            <v>1</v>
          </cell>
          <cell r="O4132" t="str">
            <v>IP_192.168.25.213</v>
          </cell>
        </row>
        <row r="4133">
          <cell r="F4133">
            <v>39538</v>
          </cell>
          <cell r="M4133">
            <v>1</v>
          </cell>
          <cell r="O4133" t="str">
            <v>IP_192.168.25.213</v>
          </cell>
        </row>
        <row r="4134">
          <cell r="F4134">
            <v>39538</v>
          </cell>
          <cell r="M4134">
            <v>1</v>
          </cell>
          <cell r="O4134" t="str">
            <v>IP_192.168.25.213</v>
          </cell>
        </row>
        <row r="4135">
          <cell r="F4135">
            <v>39538</v>
          </cell>
          <cell r="M4135">
            <v>5</v>
          </cell>
          <cell r="O4135" t="str">
            <v>IP_192.168.25.213</v>
          </cell>
        </row>
        <row r="4136">
          <cell r="F4136">
            <v>39538</v>
          </cell>
          <cell r="M4136">
            <v>2</v>
          </cell>
          <cell r="O4136" t="str">
            <v>IP_192.168.25.213</v>
          </cell>
        </row>
        <row r="4137">
          <cell r="F4137">
            <v>39538</v>
          </cell>
          <cell r="M4137">
            <v>2</v>
          </cell>
          <cell r="O4137" t="str">
            <v>IP_192.168.25.213</v>
          </cell>
        </row>
        <row r="4138">
          <cell r="F4138">
            <v>39538</v>
          </cell>
          <cell r="M4138">
            <v>1</v>
          </cell>
          <cell r="O4138" t="str">
            <v>IP_192.168.25.213</v>
          </cell>
        </row>
        <row r="4139">
          <cell r="F4139">
            <v>39538</v>
          </cell>
          <cell r="M4139">
            <v>1</v>
          </cell>
          <cell r="O4139" t="str">
            <v>IP_192.168.25.213</v>
          </cell>
        </row>
        <row r="4140">
          <cell r="F4140">
            <v>39538</v>
          </cell>
          <cell r="M4140">
            <v>1</v>
          </cell>
          <cell r="O4140" t="str">
            <v>IP_192.168.25.213</v>
          </cell>
        </row>
        <row r="4141">
          <cell r="F4141">
            <v>39538</v>
          </cell>
          <cell r="M4141">
            <v>1</v>
          </cell>
          <cell r="O4141" t="str">
            <v>IP_192.168.25.213</v>
          </cell>
        </row>
        <row r="4142">
          <cell r="F4142">
            <v>39538</v>
          </cell>
          <cell r="M4142">
            <v>1</v>
          </cell>
          <cell r="O4142" t="str">
            <v>IP_192.168.25.219</v>
          </cell>
        </row>
        <row r="4143">
          <cell r="F4143">
            <v>39538</v>
          </cell>
          <cell r="M4143">
            <v>2</v>
          </cell>
          <cell r="O4143" t="str">
            <v>IP_192.168.25.207</v>
          </cell>
        </row>
        <row r="4144">
          <cell r="F4144">
            <v>39538</v>
          </cell>
          <cell r="M4144">
            <v>2</v>
          </cell>
          <cell r="O4144" t="str">
            <v>IP_192.168.25.213</v>
          </cell>
        </row>
        <row r="4145">
          <cell r="F4145">
            <v>39538</v>
          </cell>
          <cell r="M4145">
            <v>2</v>
          </cell>
          <cell r="O4145" t="str">
            <v>IP_192.168.25.213</v>
          </cell>
        </row>
        <row r="4146">
          <cell r="F4146">
            <v>39538</v>
          </cell>
          <cell r="M4146">
            <v>1</v>
          </cell>
          <cell r="O4146" t="str">
            <v>IP_192.168.25.213</v>
          </cell>
        </row>
        <row r="4147">
          <cell r="F4147">
            <v>39538</v>
          </cell>
          <cell r="M4147">
            <v>1</v>
          </cell>
          <cell r="O4147" t="str">
            <v>IP_192.168.25.213</v>
          </cell>
        </row>
        <row r="4148">
          <cell r="F4148">
            <v>39538</v>
          </cell>
          <cell r="M4148">
            <v>7</v>
          </cell>
          <cell r="O4148" t="str">
            <v>IP_192.168.25.213</v>
          </cell>
        </row>
        <row r="4149">
          <cell r="F4149">
            <v>39538</v>
          </cell>
          <cell r="M4149">
            <v>1</v>
          </cell>
          <cell r="O4149" t="str">
            <v>IP_192.168.25.213</v>
          </cell>
        </row>
        <row r="4150">
          <cell r="F4150">
            <v>39538</v>
          </cell>
          <cell r="M4150">
            <v>1</v>
          </cell>
          <cell r="O4150" t="str">
            <v>IP_192.168.25.213</v>
          </cell>
        </row>
        <row r="4151">
          <cell r="F4151">
            <v>39538</v>
          </cell>
          <cell r="M4151">
            <v>5</v>
          </cell>
          <cell r="O4151" t="str">
            <v>IP_192.168.25.213</v>
          </cell>
        </row>
        <row r="4152">
          <cell r="F4152">
            <v>39538</v>
          </cell>
          <cell r="M4152">
            <v>3</v>
          </cell>
          <cell r="O4152" t="str">
            <v>IP_192.168.25.213</v>
          </cell>
        </row>
        <row r="4153">
          <cell r="F4153">
            <v>39538</v>
          </cell>
          <cell r="M4153">
            <v>1</v>
          </cell>
          <cell r="O4153" t="str">
            <v>IP_192.168.25.213</v>
          </cell>
        </row>
        <row r="4154">
          <cell r="F4154">
            <v>39538</v>
          </cell>
          <cell r="M4154">
            <v>5</v>
          </cell>
          <cell r="O4154" t="str">
            <v>IP_192.168.25.213</v>
          </cell>
        </row>
        <row r="4155">
          <cell r="F4155">
            <v>39538</v>
          </cell>
          <cell r="M4155">
            <v>1</v>
          </cell>
          <cell r="O4155" t="str">
            <v>IP_192.168.25.213</v>
          </cell>
        </row>
        <row r="4156">
          <cell r="F4156">
            <v>39538</v>
          </cell>
          <cell r="M4156">
            <v>1</v>
          </cell>
          <cell r="O4156" t="str">
            <v>IP_192.168.25.213</v>
          </cell>
        </row>
        <row r="4157">
          <cell r="F4157">
            <v>39538</v>
          </cell>
          <cell r="M4157">
            <v>1</v>
          </cell>
          <cell r="O4157" t="str">
            <v>IP_192.168.25.213</v>
          </cell>
        </row>
        <row r="4158">
          <cell r="F4158">
            <v>39538</v>
          </cell>
          <cell r="M4158">
            <v>1</v>
          </cell>
          <cell r="O4158" t="str">
            <v>IP_192.168.25.213</v>
          </cell>
        </row>
        <row r="4159">
          <cell r="F4159">
            <v>39538</v>
          </cell>
          <cell r="M4159">
            <v>2</v>
          </cell>
          <cell r="O4159" t="str">
            <v>IP_192.168.25.213</v>
          </cell>
        </row>
        <row r="4160">
          <cell r="F4160">
            <v>39538</v>
          </cell>
          <cell r="M4160">
            <v>1</v>
          </cell>
          <cell r="O4160" t="str">
            <v>IP_192.168.25.213</v>
          </cell>
        </row>
        <row r="4161">
          <cell r="F4161">
            <v>39538</v>
          </cell>
          <cell r="M4161">
            <v>3</v>
          </cell>
          <cell r="O4161" t="str">
            <v>IP_192.168.25.207</v>
          </cell>
        </row>
        <row r="4162">
          <cell r="F4162">
            <v>39538</v>
          </cell>
          <cell r="M4162">
            <v>1</v>
          </cell>
          <cell r="O4162" t="str">
            <v>IP_192.168.25.213</v>
          </cell>
        </row>
        <row r="4163">
          <cell r="F4163">
            <v>39538</v>
          </cell>
          <cell r="M4163">
            <v>6</v>
          </cell>
          <cell r="O4163" t="str">
            <v>IP_192.168.25.213</v>
          </cell>
        </row>
        <row r="4164">
          <cell r="F4164">
            <v>39538</v>
          </cell>
          <cell r="M4164">
            <v>1</v>
          </cell>
          <cell r="O4164" t="str">
            <v>IP_192.168.25.213</v>
          </cell>
        </row>
        <row r="4165">
          <cell r="F4165">
            <v>39538</v>
          </cell>
          <cell r="M4165">
            <v>1</v>
          </cell>
          <cell r="O4165" t="str">
            <v>IP_192.168.25.213</v>
          </cell>
        </row>
        <row r="4166">
          <cell r="F4166">
            <v>39538</v>
          </cell>
          <cell r="M4166">
            <v>1</v>
          </cell>
          <cell r="O4166" t="str">
            <v>IP_192.168.25.213</v>
          </cell>
        </row>
        <row r="4167">
          <cell r="F4167">
            <v>39538</v>
          </cell>
          <cell r="M4167">
            <v>1</v>
          </cell>
          <cell r="O4167" t="str">
            <v>IP_192.168.25.207</v>
          </cell>
        </row>
        <row r="4168">
          <cell r="F4168">
            <v>39538</v>
          </cell>
          <cell r="M4168">
            <v>1</v>
          </cell>
          <cell r="O4168" t="str">
            <v>IP_192.168.25.213</v>
          </cell>
        </row>
        <row r="4169">
          <cell r="F4169">
            <v>39538</v>
          </cell>
          <cell r="M4169">
            <v>5</v>
          </cell>
          <cell r="O4169" t="str">
            <v>IP_192.168.25.213</v>
          </cell>
        </row>
        <row r="4170">
          <cell r="F4170">
            <v>39538</v>
          </cell>
          <cell r="M4170">
            <v>1</v>
          </cell>
          <cell r="O4170" t="str">
            <v>IP_192.168.25.213</v>
          </cell>
        </row>
        <row r="4171">
          <cell r="F4171">
            <v>39538</v>
          </cell>
          <cell r="M4171">
            <v>2</v>
          </cell>
          <cell r="O4171" t="str">
            <v>IP_192.168.25.207</v>
          </cell>
        </row>
        <row r="4172">
          <cell r="F4172">
            <v>39538</v>
          </cell>
          <cell r="M4172">
            <v>1</v>
          </cell>
          <cell r="O4172" t="str">
            <v>IP_192.168.25.213</v>
          </cell>
        </row>
        <row r="4173">
          <cell r="F4173">
            <v>39538</v>
          </cell>
          <cell r="M4173">
            <v>10</v>
          </cell>
          <cell r="O4173" t="str">
            <v>IP_192.168.25.207</v>
          </cell>
        </row>
        <row r="4174">
          <cell r="F4174">
            <v>39538</v>
          </cell>
          <cell r="M4174">
            <v>1</v>
          </cell>
          <cell r="O4174" t="str">
            <v>IP_192.168.25.213</v>
          </cell>
        </row>
        <row r="4175">
          <cell r="F4175">
            <v>39538</v>
          </cell>
          <cell r="M4175">
            <v>4</v>
          </cell>
          <cell r="O4175" t="str">
            <v>IP_192.168.25.213</v>
          </cell>
        </row>
        <row r="4176">
          <cell r="F4176">
            <v>39538</v>
          </cell>
          <cell r="M4176">
            <v>1</v>
          </cell>
          <cell r="O4176" t="str">
            <v>IP_192.168.25.213</v>
          </cell>
        </row>
        <row r="4177">
          <cell r="F4177">
            <v>39538</v>
          </cell>
          <cell r="M4177">
            <v>2</v>
          </cell>
          <cell r="O4177" t="str">
            <v>IP_192.168.25.213</v>
          </cell>
        </row>
        <row r="4178">
          <cell r="F4178">
            <v>39538</v>
          </cell>
          <cell r="M4178">
            <v>1</v>
          </cell>
          <cell r="O4178" t="str">
            <v>IP_192.168.25.207</v>
          </cell>
        </row>
        <row r="4179">
          <cell r="F4179">
            <v>39538</v>
          </cell>
          <cell r="M4179">
            <v>4</v>
          </cell>
          <cell r="O4179" t="str">
            <v>IP_192.168.25.207</v>
          </cell>
        </row>
        <row r="4180">
          <cell r="F4180">
            <v>39538</v>
          </cell>
          <cell r="M4180">
            <v>1</v>
          </cell>
          <cell r="O4180" t="str">
            <v>IP_192.168.25.213</v>
          </cell>
        </row>
        <row r="4181">
          <cell r="F4181">
            <v>39538</v>
          </cell>
          <cell r="M4181">
            <v>2</v>
          </cell>
          <cell r="O4181" t="str">
            <v>IP_192.168.25.207</v>
          </cell>
        </row>
        <row r="4182">
          <cell r="F4182">
            <v>39538</v>
          </cell>
          <cell r="M4182">
            <v>1</v>
          </cell>
          <cell r="O4182" t="str">
            <v>IP_192.168.25.213</v>
          </cell>
        </row>
        <row r="4183">
          <cell r="F4183">
            <v>39538</v>
          </cell>
          <cell r="M4183">
            <v>2</v>
          </cell>
          <cell r="O4183" t="str">
            <v>IP_192.168.25.213</v>
          </cell>
        </row>
        <row r="4184">
          <cell r="F4184">
            <v>39568</v>
          </cell>
          <cell r="M4184">
            <v>1</v>
          </cell>
          <cell r="O4184" t="str">
            <v>IP_192.168.25.213</v>
          </cell>
        </row>
        <row r="4185">
          <cell r="F4185">
            <v>39568</v>
          </cell>
          <cell r="M4185">
            <v>1</v>
          </cell>
          <cell r="O4185" t="str">
            <v>IP_192.168.25.213</v>
          </cell>
        </row>
        <row r="4186">
          <cell r="F4186">
            <v>39568</v>
          </cell>
          <cell r="M4186">
            <v>1</v>
          </cell>
          <cell r="O4186" t="str">
            <v>IP_192.168.25.213</v>
          </cell>
        </row>
        <row r="4187">
          <cell r="F4187">
            <v>39568</v>
          </cell>
          <cell r="M4187">
            <v>1</v>
          </cell>
          <cell r="O4187" t="str">
            <v>IP_192.168.25.213</v>
          </cell>
        </row>
        <row r="4188">
          <cell r="F4188">
            <v>39568</v>
          </cell>
          <cell r="M4188">
            <v>1</v>
          </cell>
          <cell r="O4188" t="str">
            <v>IP_192.168.25.207</v>
          </cell>
        </row>
        <row r="4189">
          <cell r="F4189">
            <v>39568</v>
          </cell>
          <cell r="M4189">
            <v>1</v>
          </cell>
          <cell r="O4189" t="str">
            <v>IP_192.168.25.213</v>
          </cell>
        </row>
        <row r="4190">
          <cell r="F4190">
            <v>39568</v>
          </cell>
          <cell r="M4190">
            <v>1</v>
          </cell>
          <cell r="O4190" t="str">
            <v>IP_192.168.25.213</v>
          </cell>
        </row>
        <row r="4191">
          <cell r="F4191">
            <v>39568</v>
          </cell>
          <cell r="M4191">
            <v>1</v>
          </cell>
          <cell r="O4191" t="str">
            <v>IP_192.168.25.213</v>
          </cell>
        </row>
        <row r="4192">
          <cell r="F4192">
            <v>39568</v>
          </cell>
          <cell r="M4192">
            <v>1</v>
          </cell>
          <cell r="O4192" t="str">
            <v>IP_192.168.25.213</v>
          </cell>
        </row>
        <row r="4193">
          <cell r="F4193">
            <v>39568</v>
          </cell>
          <cell r="M4193">
            <v>2</v>
          </cell>
          <cell r="O4193" t="str">
            <v>IP_192.168.25.213</v>
          </cell>
        </row>
        <row r="4194">
          <cell r="F4194">
            <v>39568</v>
          </cell>
          <cell r="M4194">
            <v>1</v>
          </cell>
          <cell r="O4194" t="str">
            <v>IP_192.168.25.213</v>
          </cell>
        </row>
        <row r="4195">
          <cell r="F4195">
            <v>39568</v>
          </cell>
          <cell r="M4195">
            <v>1</v>
          </cell>
          <cell r="O4195" t="str">
            <v>IP_192.168.25.213</v>
          </cell>
        </row>
        <row r="4196">
          <cell r="F4196">
            <v>39568</v>
          </cell>
          <cell r="M4196">
            <v>2</v>
          </cell>
          <cell r="O4196" t="str">
            <v>IP_192.168.25.213</v>
          </cell>
        </row>
        <row r="4197">
          <cell r="F4197">
            <v>39568</v>
          </cell>
          <cell r="M4197">
            <v>4</v>
          </cell>
          <cell r="O4197" t="str">
            <v>IP_192.168.25.213</v>
          </cell>
        </row>
        <row r="4198">
          <cell r="F4198">
            <v>39568</v>
          </cell>
          <cell r="M4198">
            <v>1</v>
          </cell>
          <cell r="O4198" t="str">
            <v>IP_192.168.25.213</v>
          </cell>
        </row>
        <row r="4199">
          <cell r="F4199">
            <v>39568</v>
          </cell>
          <cell r="M4199">
            <v>1</v>
          </cell>
          <cell r="O4199" t="str">
            <v>IP_192.168.25.213</v>
          </cell>
        </row>
        <row r="4200">
          <cell r="F4200">
            <v>39568</v>
          </cell>
          <cell r="M4200">
            <v>1</v>
          </cell>
          <cell r="O4200" t="str">
            <v>IP_192.168.25.213</v>
          </cell>
        </row>
        <row r="4201">
          <cell r="F4201">
            <v>39568</v>
          </cell>
          <cell r="M4201">
            <v>2</v>
          </cell>
          <cell r="O4201" t="str">
            <v>IP_192.168.25.213</v>
          </cell>
        </row>
        <row r="4202">
          <cell r="F4202">
            <v>39568</v>
          </cell>
          <cell r="M4202">
            <v>4</v>
          </cell>
          <cell r="O4202" t="str">
            <v>IP_192.168.25.213</v>
          </cell>
        </row>
        <row r="4203">
          <cell r="F4203">
            <v>39568</v>
          </cell>
          <cell r="M4203">
            <v>1</v>
          </cell>
          <cell r="O4203" t="str">
            <v>IP_192.168.25.213</v>
          </cell>
        </row>
        <row r="4204">
          <cell r="F4204">
            <v>39568</v>
          </cell>
          <cell r="M4204">
            <v>1</v>
          </cell>
          <cell r="O4204" t="str">
            <v>IP_192.168.25.213</v>
          </cell>
        </row>
        <row r="4205">
          <cell r="F4205">
            <v>39568</v>
          </cell>
          <cell r="M4205">
            <v>1</v>
          </cell>
          <cell r="O4205" t="str">
            <v>IP_192.168.25.213</v>
          </cell>
        </row>
        <row r="4206">
          <cell r="F4206">
            <v>39568</v>
          </cell>
          <cell r="M4206">
            <v>1</v>
          </cell>
          <cell r="O4206" t="str">
            <v>IP_192.168.25.213</v>
          </cell>
        </row>
        <row r="4207">
          <cell r="F4207">
            <v>39568</v>
          </cell>
          <cell r="M4207">
            <v>1</v>
          </cell>
          <cell r="O4207" t="str">
            <v>IP_192.168.25.213</v>
          </cell>
        </row>
        <row r="4208">
          <cell r="F4208">
            <v>39568</v>
          </cell>
          <cell r="M4208">
            <v>1</v>
          </cell>
          <cell r="O4208" t="str">
            <v>IP_192.168.25.213</v>
          </cell>
        </row>
        <row r="4209">
          <cell r="F4209">
            <v>39568</v>
          </cell>
          <cell r="M4209">
            <v>1</v>
          </cell>
          <cell r="O4209" t="str">
            <v>IP_192.168.25.213</v>
          </cell>
        </row>
        <row r="4210">
          <cell r="F4210">
            <v>39568</v>
          </cell>
          <cell r="M4210">
            <v>2</v>
          </cell>
          <cell r="O4210" t="str">
            <v>IP_192.168.25.213</v>
          </cell>
        </row>
        <row r="4211">
          <cell r="F4211">
            <v>39568</v>
          </cell>
          <cell r="M4211">
            <v>1</v>
          </cell>
          <cell r="O4211" t="str">
            <v>IP_192.168.25.207</v>
          </cell>
        </row>
        <row r="4212">
          <cell r="F4212">
            <v>39568</v>
          </cell>
          <cell r="M4212">
            <v>2</v>
          </cell>
          <cell r="O4212" t="str">
            <v>IP_192.168.25.213</v>
          </cell>
        </row>
        <row r="4213">
          <cell r="F4213">
            <v>39568</v>
          </cell>
          <cell r="M4213">
            <v>1</v>
          </cell>
          <cell r="O4213" t="str">
            <v>IP_192.168.25.208</v>
          </cell>
        </row>
        <row r="4214">
          <cell r="F4214">
            <v>39568</v>
          </cell>
          <cell r="M4214">
            <v>1</v>
          </cell>
          <cell r="O4214" t="str">
            <v>IP_192.168.25.213</v>
          </cell>
        </row>
        <row r="4215">
          <cell r="F4215">
            <v>39568</v>
          </cell>
          <cell r="M4215">
            <v>1</v>
          </cell>
          <cell r="O4215" t="str">
            <v>IP_192.168.25.213</v>
          </cell>
        </row>
        <row r="4216">
          <cell r="F4216">
            <v>39568</v>
          </cell>
          <cell r="M4216">
            <v>2</v>
          </cell>
          <cell r="O4216" t="str">
            <v>IP_192.168.25.213</v>
          </cell>
        </row>
        <row r="4217">
          <cell r="F4217">
            <v>39568</v>
          </cell>
          <cell r="M4217">
            <v>1</v>
          </cell>
          <cell r="O4217" t="str">
            <v>IP_192.168.25.213</v>
          </cell>
        </row>
        <row r="4218">
          <cell r="F4218">
            <v>39568</v>
          </cell>
          <cell r="M4218">
            <v>1</v>
          </cell>
          <cell r="O4218" t="str">
            <v>IP_192.168.25.213</v>
          </cell>
        </row>
        <row r="4219">
          <cell r="F4219">
            <v>39568</v>
          </cell>
          <cell r="M4219">
            <v>2</v>
          </cell>
          <cell r="O4219" t="str">
            <v>IP_192.168.25.207</v>
          </cell>
        </row>
        <row r="4220">
          <cell r="F4220">
            <v>39568</v>
          </cell>
          <cell r="M4220">
            <v>2</v>
          </cell>
          <cell r="O4220" t="str">
            <v>IP_192.168.25.213</v>
          </cell>
        </row>
        <row r="4221">
          <cell r="F4221">
            <v>39568</v>
          </cell>
          <cell r="M4221">
            <v>1</v>
          </cell>
          <cell r="O4221" t="str">
            <v>IP_192.168.25.213</v>
          </cell>
        </row>
        <row r="4222">
          <cell r="F4222">
            <v>39568</v>
          </cell>
          <cell r="M4222">
            <v>1</v>
          </cell>
          <cell r="O4222" t="str">
            <v>IP_192.168.25.213</v>
          </cell>
        </row>
        <row r="4223">
          <cell r="F4223">
            <v>39568</v>
          </cell>
          <cell r="M4223">
            <v>1</v>
          </cell>
          <cell r="O4223" t="str">
            <v>IP_192.168.25.213</v>
          </cell>
        </row>
        <row r="4224">
          <cell r="F4224">
            <v>39568</v>
          </cell>
          <cell r="M4224">
            <v>1</v>
          </cell>
          <cell r="O4224" t="str">
            <v>IP_192.168.25.213</v>
          </cell>
        </row>
        <row r="4225">
          <cell r="F4225">
            <v>39568</v>
          </cell>
          <cell r="M4225">
            <v>1</v>
          </cell>
          <cell r="O4225" t="str">
            <v>IP_192.168.25.213</v>
          </cell>
        </row>
        <row r="4226">
          <cell r="F4226">
            <v>39568</v>
          </cell>
          <cell r="M4226">
            <v>1</v>
          </cell>
          <cell r="O4226" t="str">
            <v>IP_192.168.25.213</v>
          </cell>
        </row>
        <row r="4227">
          <cell r="F4227">
            <v>39568</v>
          </cell>
          <cell r="M4227">
            <v>1</v>
          </cell>
          <cell r="O4227" t="str">
            <v>IP_192.168.25.213</v>
          </cell>
        </row>
        <row r="4228">
          <cell r="F4228">
            <v>39568</v>
          </cell>
          <cell r="M4228">
            <v>1</v>
          </cell>
          <cell r="O4228" t="str">
            <v>IP_192.168.25.213</v>
          </cell>
        </row>
        <row r="4229">
          <cell r="F4229">
            <v>39568</v>
          </cell>
          <cell r="M4229">
            <v>1</v>
          </cell>
          <cell r="O4229" t="str">
            <v>IP_192.168.25.213</v>
          </cell>
        </row>
        <row r="4230">
          <cell r="F4230">
            <v>39568</v>
          </cell>
          <cell r="M4230">
            <v>1</v>
          </cell>
          <cell r="O4230" t="str">
            <v>IP_192.168.25.213</v>
          </cell>
        </row>
        <row r="4231">
          <cell r="F4231">
            <v>39568</v>
          </cell>
          <cell r="M4231">
            <v>1</v>
          </cell>
          <cell r="O4231" t="str">
            <v>IP_192.168.25.213</v>
          </cell>
        </row>
        <row r="4232">
          <cell r="F4232">
            <v>39568</v>
          </cell>
          <cell r="M4232">
            <v>1</v>
          </cell>
          <cell r="O4232" t="str">
            <v>IP_192.168.25.213</v>
          </cell>
        </row>
        <row r="4233">
          <cell r="F4233">
            <v>39568</v>
          </cell>
          <cell r="M4233">
            <v>1</v>
          </cell>
          <cell r="O4233" t="str">
            <v>IP_192.168.25.213</v>
          </cell>
        </row>
        <row r="4234">
          <cell r="F4234">
            <v>39568</v>
          </cell>
          <cell r="M4234">
            <v>1</v>
          </cell>
          <cell r="O4234" t="str">
            <v>IP_192.168.25.213</v>
          </cell>
        </row>
        <row r="4235">
          <cell r="F4235">
            <v>39568</v>
          </cell>
          <cell r="M4235">
            <v>1</v>
          </cell>
          <cell r="O4235" t="str">
            <v>IP_192.168.25.213</v>
          </cell>
        </row>
        <row r="4236">
          <cell r="F4236">
            <v>39568</v>
          </cell>
          <cell r="M4236">
            <v>1</v>
          </cell>
          <cell r="O4236" t="str">
            <v>IP_192.168.25.213</v>
          </cell>
        </row>
        <row r="4237">
          <cell r="F4237">
            <v>39568</v>
          </cell>
          <cell r="M4237">
            <v>2</v>
          </cell>
          <cell r="O4237" t="str">
            <v>IP_192.168.25.207</v>
          </cell>
        </row>
        <row r="4238">
          <cell r="F4238">
            <v>39568</v>
          </cell>
          <cell r="M4238">
            <v>1</v>
          </cell>
          <cell r="O4238" t="str">
            <v>IP_192.168.25.213</v>
          </cell>
        </row>
        <row r="4239">
          <cell r="F4239">
            <v>39568</v>
          </cell>
          <cell r="M4239">
            <v>1</v>
          </cell>
          <cell r="O4239" t="str">
            <v>IP_192.168.25.213</v>
          </cell>
        </row>
        <row r="4240">
          <cell r="F4240">
            <v>39568</v>
          </cell>
          <cell r="M4240">
            <v>3</v>
          </cell>
          <cell r="O4240" t="str">
            <v>IP_192.168.25.213</v>
          </cell>
        </row>
        <row r="4241">
          <cell r="F4241">
            <v>39568</v>
          </cell>
          <cell r="M4241">
            <v>1</v>
          </cell>
          <cell r="O4241" t="str">
            <v>IP_192.168.25.213</v>
          </cell>
        </row>
        <row r="4242">
          <cell r="F4242">
            <v>39568</v>
          </cell>
          <cell r="M4242">
            <v>1</v>
          </cell>
          <cell r="O4242" t="str">
            <v>IP_192.168.25.213</v>
          </cell>
        </row>
        <row r="4243">
          <cell r="F4243">
            <v>39568</v>
          </cell>
          <cell r="M4243">
            <v>1</v>
          </cell>
          <cell r="O4243" t="str">
            <v>IP_192.168.25.213</v>
          </cell>
        </row>
        <row r="4244">
          <cell r="F4244">
            <v>39568</v>
          </cell>
          <cell r="M4244">
            <v>1</v>
          </cell>
          <cell r="O4244" t="str">
            <v>IP_192.168.25.213</v>
          </cell>
        </row>
        <row r="4245">
          <cell r="F4245">
            <v>39568</v>
          </cell>
          <cell r="M4245">
            <v>1</v>
          </cell>
          <cell r="O4245" t="str">
            <v>IP_192.168.25.213</v>
          </cell>
        </row>
        <row r="4246">
          <cell r="F4246">
            <v>39568</v>
          </cell>
          <cell r="M4246">
            <v>1</v>
          </cell>
          <cell r="O4246" t="str">
            <v>IP_192.168.25.213</v>
          </cell>
        </row>
        <row r="4247">
          <cell r="F4247">
            <v>39568</v>
          </cell>
          <cell r="M4247">
            <v>1</v>
          </cell>
          <cell r="O4247" t="str">
            <v>IP_192.168.25.213</v>
          </cell>
        </row>
        <row r="4248">
          <cell r="F4248">
            <v>39568</v>
          </cell>
          <cell r="M4248">
            <v>1</v>
          </cell>
          <cell r="O4248" t="str">
            <v>IP_192.168.25.213</v>
          </cell>
        </row>
        <row r="4249">
          <cell r="F4249">
            <v>39568</v>
          </cell>
          <cell r="M4249">
            <v>1</v>
          </cell>
          <cell r="O4249" t="str">
            <v>IP_192.168.25.213</v>
          </cell>
        </row>
        <row r="4250">
          <cell r="F4250">
            <v>39568</v>
          </cell>
          <cell r="M4250">
            <v>1</v>
          </cell>
          <cell r="O4250" t="str">
            <v>IP_192.168.25.213</v>
          </cell>
        </row>
        <row r="4251">
          <cell r="F4251">
            <v>39568</v>
          </cell>
          <cell r="M4251">
            <v>1</v>
          </cell>
          <cell r="O4251" t="str">
            <v>IP_192.168.25.213</v>
          </cell>
        </row>
        <row r="4252">
          <cell r="F4252">
            <v>39568</v>
          </cell>
          <cell r="M4252">
            <v>1</v>
          </cell>
          <cell r="O4252" t="str">
            <v>IP_192.168.25.213</v>
          </cell>
        </row>
        <row r="4253">
          <cell r="F4253">
            <v>39568</v>
          </cell>
          <cell r="M4253">
            <v>1</v>
          </cell>
          <cell r="O4253" t="str">
            <v>IP_192.168.25.213</v>
          </cell>
        </row>
        <row r="4254">
          <cell r="F4254">
            <v>39568</v>
          </cell>
          <cell r="M4254">
            <v>1</v>
          </cell>
          <cell r="O4254" t="str">
            <v>IP_192.168.25.213</v>
          </cell>
        </row>
        <row r="4255">
          <cell r="F4255">
            <v>39568</v>
          </cell>
          <cell r="M4255">
            <v>2</v>
          </cell>
          <cell r="O4255" t="str">
            <v>IP_192.168.25.207</v>
          </cell>
        </row>
        <row r="4256">
          <cell r="F4256">
            <v>39568</v>
          </cell>
          <cell r="M4256">
            <v>1</v>
          </cell>
          <cell r="O4256" t="str">
            <v>IP_192.168.25.213</v>
          </cell>
        </row>
        <row r="4257">
          <cell r="F4257">
            <v>39568</v>
          </cell>
          <cell r="M4257">
            <v>1</v>
          </cell>
          <cell r="O4257" t="str">
            <v>IP_192.168.25.213</v>
          </cell>
        </row>
        <row r="4258">
          <cell r="F4258">
            <v>39568</v>
          </cell>
          <cell r="M4258">
            <v>1</v>
          </cell>
          <cell r="O4258" t="str">
            <v>IP_192.168.25.207</v>
          </cell>
        </row>
        <row r="4259">
          <cell r="F4259">
            <v>39568</v>
          </cell>
          <cell r="M4259">
            <v>2</v>
          </cell>
          <cell r="O4259" t="str">
            <v>IP_192.168.25.207</v>
          </cell>
        </row>
        <row r="4260">
          <cell r="F4260">
            <v>39568</v>
          </cell>
          <cell r="M4260">
            <v>1</v>
          </cell>
          <cell r="O4260" t="str">
            <v>IP_192.168.25.213</v>
          </cell>
        </row>
        <row r="4261">
          <cell r="F4261">
            <v>39568</v>
          </cell>
          <cell r="M4261">
            <v>1</v>
          </cell>
          <cell r="O4261" t="str">
            <v>IP_192.168.25.213</v>
          </cell>
        </row>
        <row r="4262">
          <cell r="F4262">
            <v>39568</v>
          </cell>
          <cell r="M4262">
            <v>1</v>
          </cell>
          <cell r="O4262" t="str">
            <v>IP_192.168.25.213</v>
          </cell>
        </row>
        <row r="4263">
          <cell r="F4263">
            <v>39568</v>
          </cell>
          <cell r="M4263">
            <v>1</v>
          </cell>
          <cell r="O4263" t="str">
            <v>IP_192.168.25.213</v>
          </cell>
        </row>
        <row r="4264">
          <cell r="F4264">
            <v>39568</v>
          </cell>
          <cell r="M4264">
            <v>1</v>
          </cell>
          <cell r="O4264" t="str">
            <v>IP_192.168.25.213</v>
          </cell>
        </row>
        <row r="4265">
          <cell r="F4265">
            <v>39568</v>
          </cell>
          <cell r="M4265">
            <v>1</v>
          </cell>
          <cell r="O4265" t="str">
            <v>IP_192.168.25.213</v>
          </cell>
        </row>
        <row r="4266">
          <cell r="F4266">
            <v>39568</v>
          </cell>
          <cell r="M4266">
            <v>1</v>
          </cell>
          <cell r="O4266" t="str">
            <v>IP_192.168.25.213</v>
          </cell>
        </row>
        <row r="4267">
          <cell r="F4267">
            <v>39568</v>
          </cell>
          <cell r="M4267">
            <v>1</v>
          </cell>
          <cell r="O4267" t="str">
            <v>IP_192.168.25.213</v>
          </cell>
        </row>
        <row r="4268">
          <cell r="F4268">
            <v>39568</v>
          </cell>
          <cell r="M4268">
            <v>1</v>
          </cell>
          <cell r="O4268" t="str">
            <v>IP_192.168.25.213</v>
          </cell>
        </row>
        <row r="4269">
          <cell r="F4269">
            <v>39568</v>
          </cell>
          <cell r="M4269">
            <v>1</v>
          </cell>
          <cell r="O4269" t="str">
            <v>IP_192.168.25.213</v>
          </cell>
        </row>
        <row r="4270">
          <cell r="F4270">
            <v>39568</v>
          </cell>
          <cell r="M4270">
            <v>1</v>
          </cell>
          <cell r="O4270" t="str">
            <v>IP_192.168.25.213</v>
          </cell>
        </row>
        <row r="4271">
          <cell r="F4271">
            <v>39568</v>
          </cell>
          <cell r="M4271">
            <v>1</v>
          </cell>
          <cell r="O4271" t="str">
            <v>IP_192.168.25.213</v>
          </cell>
        </row>
        <row r="4272">
          <cell r="F4272">
            <v>39568</v>
          </cell>
          <cell r="M4272">
            <v>1</v>
          </cell>
          <cell r="O4272" t="str">
            <v>IP_192.168.25.213</v>
          </cell>
        </row>
        <row r="4273">
          <cell r="F4273">
            <v>39568</v>
          </cell>
          <cell r="M4273">
            <v>1</v>
          </cell>
          <cell r="O4273" t="str">
            <v>IP_192.168.25.213</v>
          </cell>
        </row>
        <row r="4274">
          <cell r="F4274">
            <v>39568</v>
          </cell>
          <cell r="M4274">
            <v>1</v>
          </cell>
          <cell r="O4274" t="str">
            <v>IP_192.168.25.213</v>
          </cell>
        </row>
        <row r="4275">
          <cell r="F4275">
            <v>39568</v>
          </cell>
          <cell r="M4275">
            <v>1</v>
          </cell>
          <cell r="O4275" t="str">
            <v>IP_192.168.25.213</v>
          </cell>
        </row>
        <row r="4276">
          <cell r="F4276">
            <v>39568</v>
          </cell>
          <cell r="M4276">
            <v>1</v>
          </cell>
          <cell r="O4276" t="str">
            <v>IP_192.168.25.213</v>
          </cell>
        </row>
        <row r="4277">
          <cell r="F4277">
            <v>39568</v>
          </cell>
          <cell r="M4277">
            <v>1</v>
          </cell>
          <cell r="O4277" t="str">
            <v>IP_192.168.25.213</v>
          </cell>
        </row>
        <row r="4278">
          <cell r="F4278">
            <v>39568</v>
          </cell>
          <cell r="M4278">
            <v>1</v>
          </cell>
          <cell r="O4278" t="str">
            <v>IP_192.168.25.213</v>
          </cell>
        </row>
        <row r="4279">
          <cell r="F4279">
            <v>39568</v>
          </cell>
          <cell r="M4279">
            <v>1</v>
          </cell>
          <cell r="O4279" t="str">
            <v>IP_192.168.25.213</v>
          </cell>
        </row>
        <row r="4280">
          <cell r="F4280">
            <v>39568</v>
          </cell>
          <cell r="M4280">
            <v>1</v>
          </cell>
          <cell r="O4280" t="str">
            <v>IP_192.168.25.213</v>
          </cell>
        </row>
        <row r="4281">
          <cell r="F4281">
            <v>39568</v>
          </cell>
          <cell r="M4281">
            <v>1</v>
          </cell>
          <cell r="O4281" t="str">
            <v>IP_192.168.25.213</v>
          </cell>
        </row>
        <row r="4282">
          <cell r="F4282">
            <v>39568</v>
          </cell>
          <cell r="M4282">
            <v>1</v>
          </cell>
          <cell r="O4282" t="str">
            <v>IP_192.168.25.213</v>
          </cell>
        </row>
        <row r="4283">
          <cell r="F4283">
            <v>39568</v>
          </cell>
          <cell r="M4283">
            <v>1</v>
          </cell>
          <cell r="O4283" t="str">
            <v>IP_192.168.25.213</v>
          </cell>
        </row>
        <row r="4284">
          <cell r="F4284">
            <v>39568</v>
          </cell>
          <cell r="M4284">
            <v>1</v>
          </cell>
          <cell r="O4284" t="str">
            <v>IP_192.168.25.213</v>
          </cell>
        </row>
        <row r="4285">
          <cell r="F4285">
            <v>39568</v>
          </cell>
          <cell r="M4285">
            <v>9</v>
          </cell>
          <cell r="O4285" t="str">
            <v>IP_192.168.25.207</v>
          </cell>
        </row>
        <row r="4286">
          <cell r="F4286">
            <v>39568</v>
          </cell>
          <cell r="M4286">
            <v>1</v>
          </cell>
          <cell r="O4286" t="str">
            <v>IP_192.168.25.207</v>
          </cell>
        </row>
        <row r="4287">
          <cell r="F4287">
            <v>39568</v>
          </cell>
          <cell r="M4287">
            <v>1</v>
          </cell>
          <cell r="O4287" t="str">
            <v>IP_192.168.25.207</v>
          </cell>
        </row>
        <row r="4288">
          <cell r="F4288">
            <v>39568</v>
          </cell>
          <cell r="M4288">
            <v>1</v>
          </cell>
          <cell r="O4288" t="str">
            <v>IP_192.168.25.207</v>
          </cell>
        </row>
        <row r="4289">
          <cell r="F4289">
            <v>39568</v>
          </cell>
          <cell r="M4289">
            <v>1</v>
          </cell>
          <cell r="O4289" t="str">
            <v>IP_192.168.25.207</v>
          </cell>
        </row>
        <row r="4290">
          <cell r="F4290">
            <v>39568</v>
          </cell>
          <cell r="M4290">
            <v>1</v>
          </cell>
          <cell r="O4290" t="str">
            <v>IP_192.168.25.207</v>
          </cell>
        </row>
        <row r="4291">
          <cell r="F4291">
            <v>39568</v>
          </cell>
          <cell r="M4291">
            <v>1</v>
          </cell>
          <cell r="O4291" t="str">
            <v>IP_192.168.25.207</v>
          </cell>
        </row>
        <row r="4292">
          <cell r="F4292">
            <v>39568</v>
          </cell>
          <cell r="M4292">
            <v>1</v>
          </cell>
          <cell r="O4292" t="str">
            <v>IP_192.168.25.207</v>
          </cell>
        </row>
        <row r="4293">
          <cell r="F4293">
            <v>39568</v>
          </cell>
          <cell r="M4293">
            <v>1</v>
          </cell>
          <cell r="O4293" t="str">
            <v>IP_192.168.25.207</v>
          </cell>
        </row>
        <row r="4294">
          <cell r="F4294">
            <v>39568</v>
          </cell>
          <cell r="M4294">
            <v>1</v>
          </cell>
          <cell r="O4294" t="str">
            <v>IP_192.168.25.213</v>
          </cell>
        </row>
        <row r="4295">
          <cell r="F4295">
            <v>39568</v>
          </cell>
          <cell r="M4295">
            <v>1</v>
          </cell>
          <cell r="O4295" t="str">
            <v>IP_192.168.25.213</v>
          </cell>
        </row>
        <row r="4296">
          <cell r="F4296">
            <v>39568</v>
          </cell>
          <cell r="M4296">
            <v>2</v>
          </cell>
          <cell r="O4296" t="str">
            <v>IP_192.168.25.213</v>
          </cell>
        </row>
        <row r="4297">
          <cell r="F4297">
            <v>39568</v>
          </cell>
          <cell r="M4297">
            <v>1</v>
          </cell>
          <cell r="O4297" t="str">
            <v>IP_192.168.25.213</v>
          </cell>
        </row>
        <row r="4298">
          <cell r="F4298">
            <v>39568</v>
          </cell>
          <cell r="M4298">
            <v>1</v>
          </cell>
          <cell r="O4298" t="str">
            <v>IP_192.168.25.213</v>
          </cell>
        </row>
        <row r="4299">
          <cell r="F4299">
            <v>39568</v>
          </cell>
          <cell r="M4299">
            <v>1</v>
          </cell>
          <cell r="O4299" t="str">
            <v>IP_192.168.25.213</v>
          </cell>
        </row>
        <row r="4300">
          <cell r="F4300">
            <v>39568</v>
          </cell>
          <cell r="M4300">
            <v>1</v>
          </cell>
          <cell r="O4300" t="str">
            <v>IP_192.168.25.213</v>
          </cell>
        </row>
        <row r="4301">
          <cell r="F4301">
            <v>39568</v>
          </cell>
          <cell r="M4301">
            <v>1</v>
          </cell>
          <cell r="O4301" t="str">
            <v>IP_192.168.25.213</v>
          </cell>
        </row>
        <row r="4302">
          <cell r="F4302">
            <v>39568</v>
          </cell>
          <cell r="M4302">
            <v>1</v>
          </cell>
          <cell r="O4302" t="str">
            <v>IP_192.168.25.213</v>
          </cell>
        </row>
        <row r="4303">
          <cell r="F4303">
            <v>39568</v>
          </cell>
          <cell r="M4303">
            <v>2</v>
          </cell>
          <cell r="O4303" t="str">
            <v>IP_192.168.25.213</v>
          </cell>
        </row>
        <row r="4304">
          <cell r="F4304">
            <v>39568</v>
          </cell>
          <cell r="M4304">
            <v>1</v>
          </cell>
          <cell r="O4304" t="str">
            <v>IP_192.168.25.213</v>
          </cell>
        </row>
        <row r="4305">
          <cell r="F4305">
            <v>39568</v>
          </cell>
          <cell r="M4305">
            <v>2</v>
          </cell>
          <cell r="O4305" t="str">
            <v>IP_192.168.25.213</v>
          </cell>
        </row>
        <row r="4306">
          <cell r="F4306">
            <v>39568</v>
          </cell>
          <cell r="M4306">
            <v>4</v>
          </cell>
          <cell r="O4306" t="str">
            <v>IP_192.168.25.213</v>
          </cell>
        </row>
        <row r="4307">
          <cell r="F4307">
            <v>39568</v>
          </cell>
          <cell r="M4307">
            <v>1</v>
          </cell>
          <cell r="O4307" t="str">
            <v>IP_192.168.25.207</v>
          </cell>
        </row>
        <row r="4308">
          <cell r="F4308">
            <v>39568</v>
          </cell>
          <cell r="M4308">
            <v>1</v>
          </cell>
          <cell r="O4308" t="str">
            <v>IP_192.168.25.207</v>
          </cell>
        </row>
        <row r="4309">
          <cell r="F4309">
            <v>39568</v>
          </cell>
          <cell r="M4309">
            <v>1</v>
          </cell>
          <cell r="O4309" t="str">
            <v>IP_192.168.25.207</v>
          </cell>
        </row>
        <row r="4310">
          <cell r="F4310">
            <v>39568</v>
          </cell>
          <cell r="M4310">
            <v>2</v>
          </cell>
          <cell r="O4310" t="str">
            <v>IP_192.168.25.207</v>
          </cell>
        </row>
        <row r="4311">
          <cell r="F4311">
            <v>39568</v>
          </cell>
          <cell r="M4311">
            <v>1</v>
          </cell>
          <cell r="O4311" t="str">
            <v>IP_192.168.25.213</v>
          </cell>
        </row>
        <row r="4312">
          <cell r="F4312">
            <v>39568</v>
          </cell>
          <cell r="M4312">
            <v>1</v>
          </cell>
          <cell r="O4312" t="str">
            <v>IP_192.168.25.213</v>
          </cell>
        </row>
        <row r="4313">
          <cell r="F4313">
            <v>39568</v>
          </cell>
          <cell r="M4313">
            <v>5</v>
          </cell>
          <cell r="O4313" t="str">
            <v>IP_192.168.25.213</v>
          </cell>
        </row>
        <row r="4314">
          <cell r="F4314">
            <v>39568</v>
          </cell>
          <cell r="M4314">
            <v>1</v>
          </cell>
          <cell r="O4314" t="str">
            <v>IP_192.168.25.213</v>
          </cell>
        </row>
        <row r="4315">
          <cell r="F4315">
            <v>39568</v>
          </cell>
          <cell r="M4315">
            <v>2</v>
          </cell>
          <cell r="O4315" t="str">
            <v>IP_192.168.25.213</v>
          </cell>
        </row>
        <row r="4316">
          <cell r="F4316">
            <v>39568</v>
          </cell>
          <cell r="M4316">
            <v>2</v>
          </cell>
          <cell r="O4316" t="str">
            <v>IP_192.168.25.213</v>
          </cell>
        </row>
        <row r="4317">
          <cell r="F4317">
            <v>39568</v>
          </cell>
          <cell r="M4317">
            <v>1</v>
          </cell>
          <cell r="O4317" t="str">
            <v>IP_192.168.25.213</v>
          </cell>
        </row>
        <row r="4318">
          <cell r="F4318">
            <v>39568</v>
          </cell>
          <cell r="M4318">
            <v>1</v>
          </cell>
          <cell r="O4318" t="str">
            <v>IP_192.168.25.213</v>
          </cell>
        </row>
        <row r="4319">
          <cell r="F4319">
            <v>39568</v>
          </cell>
          <cell r="M4319">
            <v>2</v>
          </cell>
          <cell r="O4319" t="str">
            <v>IP_192.168.25.213</v>
          </cell>
        </row>
        <row r="4320">
          <cell r="F4320">
            <v>39568</v>
          </cell>
          <cell r="M4320">
            <v>1</v>
          </cell>
          <cell r="O4320" t="str">
            <v>IP_192.168.25.213</v>
          </cell>
        </row>
        <row r="4321">
          <cell r="F4321">
            <v>39568</v>
          </cell>
          <cell r="M4321">
            <v>1</v>
          </cell>
          <cell r="O4321" t="str">
            <v>IP_192.168.25.213</v>
          </cell>
        </row>
        <row r="4322">
          <cell r="F4322">
            <v>39568</v>
          </cell>
          <cell r="M4322">
            <v>1</v>
          </cell>
          <cell r="O4322" t="str">
            <v>IP_192.168.25.213</v>
          </cell>
        </row>
        <row r="4323">
          <cell r="F4323">
            <v>39568</v>
          </cell>
          <cell r="M4323">
            <v>1</v>
          </cell>
          <cell r="O4323" t="str">
            <v>IP_192.168.25.213</v>
          </cell>
        </row>
        <row r="4324">
          <cell r="F4324">
            <v>39568</v>
          </cell>
          <cell r="M4324">
            <v>1</v>
          </cell>
          <cell r="O4324" t="str">
            <v>IP_192.168.25.213</v>
          </cell>
        </row>
        <row r="4325">
          <cell r="F4325">
            <v>39568</v>
          </cell>
          <cell r="M4325">
            <v>0</v>
          </cell>
          <cell r="O4325" t="str">
            <v>IP_192.168.25.213</v>
          </cell>
        </row>
        <row r="4326">
          <cell r="F4326">
            <v>39568</v>
          </cell>
          <cell r="M4326">
            <v>1</v>
          </cell>
          <cell r="O4326" t="str">
            <v>IP_192.168.25.213</v>
          </cell>
        </row>
        <row r="4327">
          <cell r="F4327">
            <v>39568</v>
          </cell>
          <cell r="M4327">
            <v>2</v>
          </cell>
          <cell r="O4327" t="str">
            <v>IP_192.168.25.213</v>
          </cell>
        </row>
        <row r="4328">
          <cell r="F4328">
            <v>39568</v>
          </cell>
          <cell r="M4328">
            <v>3</v>
          </cell>
          <cell r="O4328" t="str">
            <v>IP_192.168.25.207</v>
          </cell>
        </row>
        <row r="4329">
          <cell r="F4329">
            <v>39568</v>
          </cell>
          <cell r="M4329">
            <v>1</v>
          </cell>
          <cell r="O4329" t="str">
            <v>IP_192.168.25.213</v>
          </cell>
        </row>
        <row r="4330">
          <cell r="F4330">
            <v>39568</v>
          </cell>
          <cell r="M4330">
            <v>1</v>
          </cell>
          <cell r="O4330" t="str">
            <v>IP_192.168.25.213</v>
          </cell>
        </row>
        <row r="4331">
          <cell r="F4331">
            <v>39568</v>
          </cell>
          <cell r="M4331">
            <v>2</v>
          </cell>
          <cell r="O4331" t="str">
            <v>IP_192.168.25.213</v>
          </cell>
        </row>
        <row r="4332">
          <cell r="F4332">
            <v>39568</v>
          </cell>
          <cell r="M4332">
            <v>1</v>
          </cell>
          <cell r="O4332" t="str">
            <v>IP_192.168.25.213</v>
          </cell>
        </row>
        <row r="4333">
          <cell r="F4333">
            <v>39568</v>
          </cell>
          <cell r="M4333">
            <v>1</v>
          </cell>
          <cell r="O4333" t="str">
            <v>IP_192.168.25.213</v>
          </cell>
        </row>
        <row r="4334">
          <cell r="F4334">
            <v>39568</v>
          </cell>
          <cell r="M4334">
            <v>4</v>
          </cell>
          <cell r="O4334" t="str">
            <v>IP_192.168.25.213</v>
          </cell>
        </row>
        <row r="4335">
          <cell r="F4335">
            <v>39568</v>
          </cell>
          <cell r="M4335">
            <v>6</v>
          </cell>
          <cell r="O4335" t="str">
            <v>IP_192.168.25.213</v>
          </cell>
        </row>
        <row r="4336">
          <cell r="F4336">
            <v>39568</v>
          </cell>
          <cell r="M4336">
            <v>2</v>
          </cell>
          <cell r="O4336" t="str">
            <v>IP_192.168.25.213</v>
          </cell>
        </row>
        <row r="4337">
          <cell r="F4337">
            <v>39568</v>
          </cell>
          <cell r="M4337">
            <v>2</v>
          </cell>
          <cell r="O4337" t="str">
            <v>IP_192.168.25.213</v>
          </cell>
        </row>
        <row r="4338">
          <cell r="F4338">
            <v>39568</v>
          </cell>
          <cell r="M4338">
            <v>1</v>
          </cell>
          <cell r="O4338" t="str">
            <v>IP_192.168.25.213</v>
          </cell>
        </row>
        <row r="4339">
          <cell r="F4339">
            <v>39568</v>
          </cell>
          <cell r="M4339">
            <v>1</v>
          </cell>
          <cell r="O4339" t="str">
            <v>IP_192.168.25.213</v>
          </cell>
        </row>
        <row r="4340">
          <cell r="F4340">
            <v>39568</v>
          </cell>
          <cell r="M4340">
            <v>1</v>
          </cell>
          <cell r="O4340" t="str">
            <v>IP_192.168.25.213</v>
          </cell>
        </row>
        <row r="4341">
          <cell r="F4341">
            <v>39568</v>
          </cell>
          <cell r="M4341">
            <v>1</v>
          </cell>
          <cell r="O4341" t="str">
            <v>IP_192.168.25.213</v>
          </cell>
        </row>
        <row r="4342">
          <cell r="F4342">
            <v>39568</v>
          </cell>
          <cell r="M4342">
            <v>1</v>
          </cell>
          <cell r="O4342" t="str">
            <v>IP_192.168.25.213</v>
          </cell>
        </row>
        <row r="4343">
          <cell r="F4343">
            <v>39568</v>
          </cell>
          <cell r="M4343">
            <v>1</v>
          </cell>
          <cell r="O4343" t="str">
            <v>IP_192.168.25.213</v>
          </cell>
        </row>
        <row r="4344">
          <cell r="F4344">
            <v>39568</v>
          </cell>
          <cell r="M4344">
            <v>1</v>
          </cell>
          <cell r="O4344" t="str">
            <v>IP_192.168.25.213</v>
          </cell>
        </row>
        <row r="4345">
          <cell r="F4345">
            <v>39568</v>
          </cell>
          <cell r="M4345">
            <v>1</v>
          </cell>
          <cell r="O4345" t="str">
            <v>IP_192.168.25.213</v>
          </cell>
        </row>
        <row r="4346">
          <cell r="F4346">
            <v>39568</v>
          </cell>
          <cell r="M4346">
            <v>1</v>
          </cell>
          <cell r="O4346" t="str">
            <v>IP_192.168.25.213</v>
          </cell>
        </row>
        <row r="4347">
          <cell r="F4347">
            <v>39568</v>
          </cell>
          <cell r="M4347">
            <v>1</v>
          </cell>
          <cell r="O4347" t="str">
            <v>IP_192.168.25.213</v>
          </cell>
        </row>
        <row r="4348">
          <cell r="F4348">
            <v>39568</v>
          </cell>
          <cell r="M4348">
            <v>1</v>
          </cell>
          <cell r="O4348" t="str">
            <v>IP_192.168.25.213</v>
          </cell>
        </row>
        <row r="4349">
          <cell r="F4349">
            <v>39568</v>
          </cell>
          <cell r="M4349">
            <v>2</v>
          </cell>
          <cell r="O4349" t="str">
            <v>IP_192.168.25.213</v>
          </cell>
        </row>
        <row r="4350">
          <cell r="F4350">
            <v>39568</v>
          </cell>
          <cell r="M4350">
            <v>5</v>
          </cell>
          <cell r="O4350" t="str">
            <v>IP_192.168.25.213</v>
          </cell>
        </row>
        <row r="4351">
          <cell r="F4351">
            <v>39568</v>
          </cell>
          <cell r="M4351">
            <v>2</v>
          </cell>
          <cell r="O4351" t="str">
            <v>IP_192.168.25.213</v>
          </cell>
        </row>
        <row r="4352">
          <cell r="F4352">
            <v>39568</v>
          </cell>
          <cell r="M4352">
            <v>1</v>
          </cell>
          <cell r="O4352" t="str">
            <v>IP_192.168.25.213</v>
          </cell>
        </row>
        <row r="4353">
          <cell r="F4353">
            <v>39568</v>
          </cell>
          <cell r="M4353">
            <v>1</v>
          </cell>
          <cell r="O4353" t="str">
            <v>IP_192.168.25.213</v>
          </cell>
        </row>
        <row r="4354">
          <cell r="F4354">
            <v>39568</v>
          </cell>
          <cell r="M4354">
            <v>5</v>
          </cell>
          <cell r="O4354" t="str">
            <v>IP_192.168.25.213</v>
          </cell>
        </row>
        <row r="4355">
          <cell r="F4355">
            <v>39568</v>
          </cell>
          <cell r="M4355">
            <v>1</v>
          </cell>
          <cell r="O4355" t="str">
            <v>IP_192.168.25.219</v>
          </cell>
        </row>
        <row r="4356">
          <cell r="F4356">
            <v>39568</v>
          </cell>
          <cell r="M4356">
            <v>1</v>
          </cell>
          <cell r="O4356" t="str">
            <v>IP_192.168.25.219</v>
          </cell>
        </row>
        <row r="4357">
          <cell r="F4357">
            <v>39568</v>
          </cell>
          <cell r="M4357">
            <v>1</v>
          </cell>
          <cell r="O4357" t="str">
            <v>IP_192.168.25.213</v>
          </cell>
        </row>
        <row r="4358">
          <cell r="F4358">
            <v>39568</v>
          </cell>
          <cell r="M4358">
            <v>1</v>
          </cell>
          <cell r="O4358" t="str">
            <v>IP_192.168.25.213</v>
          </cell>
        </row>
        <row r="4359">
          <cell r="F4359">
            <v>39568</v>
          </cell>
          <cell r="M4359">
            <v>5</v>
          </cell>
          <cell r="O4359" t="str">
            <v>IP_192.168.25.213</v>
          </cell>
        </row>
        <row r="4360">
          <cell r="F4360">
            <v>39568</v>
          </cell>
          <cell r="M4360">
            <v>1</v>
          </cell>
          <cell r="O4360" t="str">
            <v>IP_192.168.25.213</v>
          </cell>
        </row>
        <row r="4361">
          <cell r="F4361">
            <v>39568</v>
          </cell>
          <cell r="M4361">
            <v>2</v>
          </cell>
          <cell r="O4361" t="str">
            <v>IP_192.168.25.213</v>
          </cell>
        </row>
        <row r="4362">
          <cell r="F4362">
            <v>39568</v>
          </cell>
          <cell r="M4362">
            <v>1</v>
          </cell>
          <cell r="O4362" t="str">
            <v>IP_192.168.25.213</v>
          </cell>
        </row>
        <row r="4363">
          <cell r="F4363">
            <v>39568</v>
          </cell>
          <cell r="M4363">
            <v>2</v>
          </cell>
          <cell r="O4363" t="str">
            <v>IP_192.168.25.213</v>
          </cell>
        </row>
        <row r="4364">
          <cell r="F4364">
            <v>39568</v>
          </cell>
          <cell r="M4364">
            <v>1</v>
          </cell>
          <cell r="O4364" t="str">
            <v>IP_192.168.25.213</v>
          </cell>
        </row>
        <row r="4365">
          <cell r="F4365">
            <v>39568</v>
          </cell>
          <cell r="M4365">
            <v>1</v>
          </cell>
          <cell r="O4365" t="str">
            <v>IP_192.168.25.207</v>
          </cell>
        </row>
        <row r="4366">
          <cell r="F4366">
            <v>39568</v>
          </cell>
          <cell r="M4366">
            <v>3</v>
          </cell>
          <cell r="O4366" t="str">
            <v>IP_192.168.25.207</v>
          </cell>
        </row>
        <row r="4367">
          <cell r="F4367">
            <v>39568</v>
          </cell>
          <cell r="M4367">
            <v>1</v>
          </cell>
          <cell r="O4367" t="str">
            <v>IP_192.168.25.213</v>
          </cell>
        </row>
        <row r="4368">
          <cell r="F4368">
            <v>39568</v>
          </cell>
          <cell r="M4368">
            <v>7</v>
          </cell>
          <cell r="O4368" t="str">
            <v>IP_192.168.25.213</v>
          </cell>
        </row>
        <row r="4369">
          <cell r="F4369">
            <v>39568</v>
          </cell>
          <cell r="M4369">
            <v>1</v>
          </cell>
          <cell r="O4369" t="str">
            <v>IP_192.168.25.207</v>
          </cell>
        </row>
        <row r="4370">
          <cell r="F4370">
            <v>39568</v>
          </cell>
          <cell r="M4370">
            <v>6</v>
          </cell>
          <cell r="O4370" t="str">
            <v>IP_192.168.25.213</v>
          </cell>
        </row>
        <row r="4371">
          <cell r="F4371">
            <v>39568</v>
          </cell>
          <cell r="M4371">
            <v>1</v>
          </cell>
          <cell r="O4371" t="str">
            <v>IP_192.168.25.207</v>
          </cell>
        </row>
        <row r="4372">
          <cell r="F4372">
            <v>39568</v>
          </cell>
          <cell r="M4372">
            <v>4</v>
          </cell>
          <cell r="O4372" t="str">
            <v>IP_192.168.25.213</v>
          </cell>
        </row>
        <row r="4373">
          <cell r="F4373">
            <v>39478</v>
          </cell>
          <cell r="M4373">
            <v>1</v>
          </cell>
          <cell r="O4373" t="str">
            <v>IP_192.168.25.207</v>
          </cell>
        </row>
        <row r="4374">
          <cell r="F4374">
            <v>39478</v>
          </cell>
          <cell r="M4374">
            <v>1</v>
          </cell>
          <cell r="O4374" t="str">
            <v>IP_192.168.25.213</v>
          </cell>
        </row>
        <row r="4375">
          <cell r="F4375">
            <v>39478</v>
          </cell>
          <cell r="M4375">
            <v>1</v>
          </cell>
          <cell r="O4375" t="str">
            <v>IP_192.168.25.213</v>
          </cell>
        </row>
        <row r="4376">
          <cell r="F4376">
            <v>39478</v>
          </cell>
          <cell r="M4376">
            <v>1</v>
          </cell>
          <cell r="O4376" t="str">
            <v>IP_192.168.25.213</v>
          </cell>
        </row>
        <row r="4377">
          <cell r="F4377">
            <v>39478</v>
          </cell>
          <cell r="M4377">
            <v>1</v>
          </cell>
          <cell r="O4377" t="str">
            <v>IP_192.168.25.213</v>
          </cell>
        </row>
        <row r="4378">
          <cell r="F4378">
            <v>39478</v>
          </cell>
          <cell r="M4378">
            <v>3</v>
          </cell>
          <cell r="O4378" t="str">
            <v>IP_192.168.25.207</v>
          </cell>
        </row>
        <row r="4379">
          <cell r="F4379">
            <v>39478</v>
          </cell>
          <cell r="M4379">
            <v>2</v>
          </cell>
          <cell r="O4379" t="str">
            <v>IP_192.168.25.207</v>
          </cell>
        </row>
        <row r="4380">
          <cell r="F4380">
            <v>39478</v>
          </cell>
          <cell r="M4380">
            <v>1</v>
          </cell>
          <cell r="O4380" t="str">
            <v>IP_192.168.25.213</v>
          </cell>
        </row>
        <row r="4381">
          <cell r="F4381">
            <v>39478</v>
          </cell>
          <cell r="M4381">
            <v>1</v>
          </cell>
          <cell r="O4381" t="str">
            <v>IP_192.168.25.207</v>
          </cell>
        </row>
        <row r="4382">
          <cell r="F4382">
            <v>39478</v>
          </cell>
          <cell r="M4382">
            <v>11</v>
          </cell>
          <cell r="O4382" t="str">
            <v>IP_192.168.25.207</v>
          </cell>
        </row>
        <row r="4383">
          <cell r="F4383">
            <v>39478</v>
          </cell>
          <cell r="M4383">
            <v>32</v>
          </cell>
          <cell r="O4383" t="str">
            <v>IP_192.168.25.213</v>
          </cell>
        </row>
        <row r="4384">
          <cell r="F4384">
            <v>39478</v>
          </cell>
          <cell r="M4384">
            <v>1</v>
          </cell>
          <cell r="O4384" t="str">
            <v>IP_192.168.25.207</v>
          </cell>
        </row>
        <row r="4385">
          <cell r="F4385">
            <v>39478</v>
          </cell>
          <cell r="M4385">
            <v>2</v>
          </cell>
          <cell r="O4385" t="str">
            <v>IP_192.168.25.207</v>
          </cell>
        </row>
        <row r="4386">
          <cell r="F4386">
            <v>39478</v>
          </cell>
          <cell r="M4386">
            <v>1</v>
          </cell>
          <cell r="O4386" t="str">
            <v>IP_192.168.25.213</v>
          </cell>
        </row>
        <row r="4387">
          <cell r="F4387">
            <v>39478</v>
          </cell>
          <cell r="M4387">
            <v>1</v>
          </cell>
          <cell r="O4387" t="str">
            <v>IP_192.168.25.213</v>
          </cell>
        </row>
        <row r="4388">
          <cell r="F4388">
            <v>39478</v>
          </cell>
          <cell r="M4388">
            <v>1</v>
          </cell>
          <cell r="O4388" t="str">
            <v>IP_192.168.25.213</v>
          </cell>
        </row>
        <row r="4389">
          <cell r="F4389">
            <v>39478</v>
          </cell>
          <cell r="M4389">
            <v>1</v>
          </cell>
          <cell r="O4389" t="str">
            <v>IP_192.168.25.207</v>
          </cell>
        </row>
        <row r="4390">
          <cell r="F4390">
            <v>39478</v>
          </cell>
          <cell r="M4390">
            <v>1</v>
          </cell>
          <cell r="O4390" t="str">
            <v>IP_192.168.25.213</v>
          </cell>
        </row>
        <row r="4391">
          <cell r="F4391">
            <v>39478</v>
          </cell>
          <cell r="M4391">
            <v>1</v>
          </cell>
          <cell r="O4391" t="str">
            <v>IP_192.168.25.213</v>
          </cell>
        </row>
        <row r="4392">
          <cell r="F4392">
            <v>39478</v>
          </cell>
          <cell r="M4392">
            <v>1</v>
          </cell>
          <cell r="O4392" t="str">
            <v>IP_192.168.25.213</v>
          </cell>
        </row>
        <row r="4393">
          <cell r="F4393">
            <v>39478</v>
          </cell>
          <cell r="M4393">
            <v>1</v>
          </cell>
          <cell r="O4393" t="str">
            <v>IP_192.168.25.213</v>
          </cell>
        </row>
        <row r="4394">
          <cell r="F4394">
            <v>39478</v>
          </cell>
          <cell r="M4394">
            <v>1</v>
          </cell>
          <cell r="O4394" t="str">
            <v>IP_192.168.25.213</v>
          </cell>
        </row>
        <row r="4395">
          <cell r="F4395">
            <v>39478</v>
          </cell>
          <cell r="M4395">
            <v>0</v>
          </cell>
          <cell r="O4395" t="str">
            <v>IP_192.168.25.213</v>
          </cell>
        </row>
        <row r="4396">
          <cell r="F4396">
            <v>39478</v>
          </cell>
          <cell r="M4396">
            <v>0</v>
          </cell>
          <cell r="O4396" t="str">
            <v>IP_192.168.25.213</v>
          </cell>
        </row>
        <row r="4397">
          <cell r="F4397">
            <v>39478</v>
          </cell>
          <cell r="M4397">
            <v>2</v>
          </cell>
          <cell r="O4397" t="str">
            <v>IP_192.168.25.207</v>
          </cell>
        </row>
        <row r="4398">
          <cell r="F4398">
            <v>39478</v>
          </cell>
          <cell r="M4398">
            <v>2</v>
          </cell>
          <cell r="O4398" t="str">
            <v>IP_192.168.25.207</v>
          </cell>
        </row>
        <row r="4399">
          <cell r="F4399">
            <v>39478</v>
          </cell>
          <cell r="M4399">
            <v>2</v>
          </cell>
          <cell r="O4399" t="str">
            <v>IP_192.168.25.207</v>
          </cell>
        </row>
        <row r="4400">
          <cell r="F4400">
            <v>39478</v>
          </cell>
          <cell r="M4400">
            <v>2</v>
          </cell>
          <cell r="O4400" t="str">
            <v>IP_192.168.25.207</v>
          </cell>
        </row>
        <row r="4401">
          <cell r="F4401">
            <v>39478</v>
          </cell>
          <cell r="M4401">
            <v>2</v>
          </cell>
          <cell r="O4401" t="str">
            <v>IP_192.168.25.207</v>
          </cell>
        </row>
        <row r="4402">
          <cell r="F4402">
            <v>39478</v>
          </cell>
          <cell r="M4402">
            <v>2</v>
          </cell>
          <cell r="O4402" t="str">
            <v>IP_192.168.25.207</v>
          </cell>
        </row>
        <row r="4403">
          <cell r="F4403">
            <v>39478</v>
          </cell>
          <cell r="M4403">
            <v>2</v>
          </cell>
          <cell r="O4403" t="str">
            <v>IP_192.168.25.207</v>
          </cell>
        </row>
        <row r="4404">
          <cell r="F4404">
            <v>39478</v>
          </cell>
          <cell r="M4404">
            <v>2</v>
          </cell>
          <cell r="O4404" t="str">
            <v>IP_192.168.25.207</v>
          </cell>
        </row>
        <row r="4405">
          <cell r="F4405">
            <v>39478</v>
          </cell>
          <cell r="M4405">
            <v>1</v>
          </cell>
          <cell r="O4405" t="str">
            <v>IP_192.168.25.213</v>
          </cell>
        </row>
        <row r="4406">
          <cell r="F4406">
            <v>39478</v>
          </cell>
          <cell r="M4406">
            <v>4</v>
          </cell>
          <cell r="O4406" t="str">
            <v>IP_192.168.25.207</v>
          </cell>
        </row>
        <row r="4407">
          <cell r="F4407">
            <v>39478</v>
          </cell>
          <cell r="M4407">
            <v>2</v>
          </cell>
          <cell r="O4407" t="str">
            <v>IP_192.168.25.207</v>
          </cell>
        </row>
        <row r="4408">
          <cell r="F4408">
            <v>39478</v>
          </cell>
          <cell r="M4408">
            <v>2</v>
          </cell>
          <cell r="O4408" t="str">
            <v>IP_192.168.25.207</v>
          </cell>
        </row>
        <row r="4409">
          <cell r="F4409">
            <v>39478</v>
          </cell>
          <cell r="M4409">
            <v>2</v>
          </cell>
          <cell r="O4409" t="str">
            <v>IP_192.168.25.207</v>
          </cell>
        </row>
        <row r="4410">
          <cell r="F4410">
            <v>39478</v>
          </cell>
          <cell r="M4410">
            <v>2</v>
          </cell>
          <cell r="O4410" t="str">
            <v>IP_192.168.25.207</v>
          </cell>
        </row>
        <row r="4411">
          <cell r="F4411">
            <v>39478</v>
          </cell>
          <cell r="M4411">
            <v>2</v>
          </cell>
          <cell r="O4411" t="str">
            <v>IP_192.168.25.207</v>
          </cell>
        </row>
        <row r="4412">
          <cell r="F4412">
            <v>39478</v>
          </cell>
          <cell r="M4412">
            <v>2</v>
          </cell>
          <cell r="O4412" t="str">
            <v>IP_192.168.25.207</v>
          </cell>
        </row>
        <row r="4413">
          <cell r="F4413">
            <v>39478</v>
          </cell>
          <cell r="M4413">
            <v>2</v>
          </cell>
          <cell r="O4413" t="str">
            <v>IP_192.168.25.207</v>
          </cell>
        </row>
        <row r="4414">
          <cell r="F4414">
            <v>39478</v>
          </cell>
          <cell r="M4414">
            <v>2</v>
          </cell>
          <cell r="O4414" t="str">
            <v>IP_192.168.25.207</v>
          </cell>
        </row>
        <row r="4415">
          <cell r="F4415">
            <v>39478</v>
          </cell>
          <cell r="M4415">
            <v>1</v>
          </cell>
          <cell r="O4415" t="str">
            <v>IP_192.168.25.213</v>
          </cell>
        </row>
        <row r="4416">
          <cell r="F4416">
            <v>39478</v>
          </cell>
          <cell r="M4416">
            <v>1</v>
          </cell>
          <cell r="O4416" t="str">
            <v>IP_192.168.25.213</v>
          </cell>
        </row>
        <row r="4417">
          <cell r="F4417">
            <v>39478</v>
          </cell>
          <cell r="M4417">
            <v>1</v>
          </cell>
          <cell r="O4417" t="str">
            <v>IP_192.168.25.213</v>
          </cell>
        </row>
        <row r="4418">
          <cell r="F4418">
            <v>39478</v>
          </cell>
          <cell r="M4418">
            <v>1</v>
          </cell>
          <cell r="O4418" t="str">
            <v>IP_192.168.25.213</v>
          </cell>
        </row>
        <row r="4419">
          <cell r="F4419">
            <v>39478</v>
          </cell>
          <cell r="M4419">
            <v>1</v>
          </cell>
          <cell r="O4419" t="str">
            <v>IP_192.168.25.213</v>
          </cell>
        </row>
        <row r="4420">
          <cell r="F4420">
            <v>39478</v>
          </cell>
          <cell r="M4420">
            <v>2</v>
          </cell>
          <cell r="O4420" t="str">
            <v>IP_192.168.25.213</v>
          </cell>
        </row>
        <row r="4421">
          <cell r="F4421">
            <v>39478</v>
          </cell>
          <cell r="M4421">
            <v>2</v>
          </cell>
          <cell r="O4421" t="str">
            <v>IP_192.168.25.213</v>
          </cell>
        </row>
        <row r="4422">
          <cell r="F4422">
            <v>39478</v>
          </cell>
          <cell r="M4422">
            <v>2</v>
          </cell>
          <cell r="O4422" t="str">
            <v>IP_192.168.25.213</v>
          </cell>
        </row>
        <row r="4423">
          <cell r="F4423">
            <v>39478</v>
          </cell>
          <cell r="M4423">
            <v>1</v>
          </cell>
          <cell r="O4423" t="str">
            <v>IP_192.168.25.213</v>
          </cell>
        </row>
        <row r="4424">
          <cell r="F4424">
            <v>39478</v>
          </cell>
          <cell r="M4424">
            <v>1</v>
          </cell>
          <cell r="O4424" t="str">
            <v>IP_192.168.25.207</v>
          </cell>
        </row>
        <row r="4425">
          <cell r="F4425">
            <v>39478</v>
          </cell>
          <cell r="M4425">
            <v>1</v>
          </cell>
          <cell r="O4425" t="str">
            <v>IP_192.168.25.207</v>
          </cell>
        </row>
        <row r="4426">
          <cell r="F4426">
            <v>39478</v>
          </cell>
          <cell r="M4426">
            <v>16</v>
          </cell>
          <cell r="O4426" t="str">
            <v>IP_192.168.25.207</v>
          </cell>
        </row>
        <row r="4427">
          <cell r="F4427">
            <v>39478</v>
          </cell>
          <cell r="M4427">
            <v>1</v>
          </cell>
          <cell r="O4427" t="str">
            <v>IP_192.168.25.213</v>
          </cell>
        </row>
        <row r="4428">
          <cell r="F4428">
            <v>39478</v>
          </cell>
          <cell r="M4428">
            <v>1</v>
          </cell>
          <cell r="O4428" t="str">
            <v>IP_192.168.25.207</v>
          </cell>
        </row>
        <row r="4429">
          <cell r="F4429">
            <v>39478</v>
          </cell>
          <cell r="M4429">
            <v>1</v>
          </cell>
          <cell r="O4429" t="str">
            <v>IP_192.168.25.213</v>
          </cell>
        </row>
        <row r="4430">
          <cell r="F4430">
            <v>39478</v>
          </cell>
          <cell r="M4430">
            <v>1</v>
          </cell>
          <cell r="O4430" t="str">
            <v>IP_192.168.25.213</v>
          </cell>
        </row>
        <row r="4431">
          <cell r="F4431">
            <v>39478</v>
          </cell>
          <cell r="M4431">
            <v>1</v>
          </cell>
          <cell r="O4431" t="str">
            <v>IP_192.168.25.213</v>
          </cell>
        </row>
        <row r="4432">
          <cell r="F4432">
            <v>39478</v>
          </cell>
          <cell r="M4432">
            <v>1</v>
          </cell>
          <cell r="O4432" t="str">
            <v>IP_192.168.25.213</v>
          </cell>
        </row>
        <row r="4433">
          <cell r="F4433">
            <v>39478</v>
          </cell>
          <cell r="M4433">
            <v>1</v>
          </cell>
          <cell r="O4433" t="str">
            <v>IP_192.168.25.213</v>
          </cell>
        </row>
        <row r="4434">
          <cell r="F4434">
            <v>39478</v>
          </cell>
          <cell r="M4434">
            <v>1</v>
          </cell>
          <cell r="O4434" t="str">
            <v>IP_192.168.25.213</v>
          </cell>
        </row>
        <row r="4435">
          <cell r="F4435">
            <v>39478</v>
          </cell>
          <cell r="M4435">
            <v>1</v>
          </cell>
          <cell r="O4435" t="str">
            <v>IP_192.168.25.213</v>
          </cell>
        </row>
        <row r="4436">
          <cell r="F4436">
            <v>39478</v>
          </cell>
          <cell r="M4436">
            <v>1</v>
          </cell>
          <cell r="O4436" t="str">
            <v>IP_192.168.25.213</v>
          </cell>
        </row>
        <row r="4437">
          <cell r="F4437">
            <v>39478</v>
          </cell>
          <cell r="M4437">
            <v>2</v>
          </cell>
          <cell r="O4437" t="str">
            <v>IP_192.168.25.213</v>
          </cell>
        </row>
        <row r="4438">
          <cell r="F4438">
            <v>39478</v>
          </cell>
          <cell r="M4438">
            <v>4</v>
          </cell>
          <cell r="O4438" t="str">
            <v>IP_192.168.25.213</v>
          </cell>
        </row>
        <row r="4439">
          <cell r="F4439">
            <v>39478</v>
          </cell>
          <cell r="M4439">
            <v>40</v>
          </cell>
          <cell r="O4439" t="str">
            <v>IP_192.168.25.213</v>
          </cell>
        </row>
        <row r="4440">
          <cell r="F4440">
            <v>39478</v>
          </cell>
          <cell r="M4440">
            <v>1</v>
          </cell>
          <cell r="O4440" t="str">
            <v>IP_192.168.25.213</v>
          </cell>
        </row>
        <row r="4441">
          <cell r="F4441">
            <v>39478</v>
          </cell>
          <cell r="M4441">
            <v>1</v>
          </cell>
          <cell r="O4441" t="str">
            <v>IP_192.168.25.213</v>
          </cell>
        </row>
        <row r="4442">
          <cell r="F4442">
            <v>39478</v>
          </cell>
          <cell r="M4442">
            <v>1</v>
          </cell>
          <cell r="O4442" t="str">
            <v>IP_192.168.25.213</v>
          </cell>
        </row>
        <row r="4443">
          <cell r="F4443">
            <v>39478</v>
          </cell>
          <cell r="M4443">
            <v>1</v>
          </cell>
          <cell r="O4443" t="str">
            <v>IP_192.168.25.213</v>
          </cell>
        </row>
        <row r="4444">
          <cell r="F4444">
            <v>39478</v>
          </cell>
          <cell r="M4444">
            <v>2</v>
          </cell>
          <cell r="O4444" t="str">
            <v>IP_192.168.25.213</v>
          </cell>
        </row>
        <row r="4445">
          <cell r="F4445">
            <v>39478</v>
          </cell>
          <cell r="M4445">
            <v>1</v>
          </cell>
          <cell r="O4445" t="str">
            <v>IP_192.168.25.213</v>
          </cell>
        </row>
        <row r="4446">
          <cell r="F4446">
            <v>39478</v>
          </cell>
          <cell r="M4446">
            <v>5</v>
          </cell>
          <cell r="O4446" t="str">
            <v>IP_192.168.25.207</v>
          </cell>
        </row>
        <row r="4447">
          <cell r="F4447">
            <v>39478</v>
          </cell>
          <cell r="M4447">
            <v>1</v>
          </cell>
          <cell r="O4447" t="str">
            <v>IP_192.168.25.207</v>
          </cell>
        </row>
        <row r="4448">
          <cell r="F4448">
            <v>39478</v>
          </cell>
          <cell r="M4448">
            <v>1</v>
          </cell>
          <cell r="O4448" t="str">
            <v>IP_192.168.25.213</v>
          </cell>
        </row>
        <row r="4449">
          <cell r="F4449">
            <v>39478</v>
          </cell>
          <cell r="M4449">
            <v>2</v>
          </cell>
          <cell r="O4449" t="str">
            <v>IP_192.168.25.207</v>
          </cell>
        </row>
        <row r="4450">
          <cell r="F4450">
            <v>39478</v>
          </cell>
          <cell r="M4450">
            <v>1</v>
          </cell>
          <cell r="O4450" t="str">
            <v>IP_192.168.25.213</v>
          </cell>
        </row>
        <row r="4451">
          <cell r="F4451">
            <v>39478</v>
          </cell>
          <cell r="M4451">
            <v>4</v>
          </cell>
          <cell r="O4451" t="str">
            <v>IP_192.168.25.213</v>
          </cell>
        </row>
        <row r="4452">
          <cell r="F4452">
            <v>39478</v>
          </cell>
          <cell r="M4452">
            <v>2</v>
          </cell>
          <cell r="O4452" t="str">
            <v>IP_192.168.25.213</v>
          </cell>
        </row>
        <row r="4453">
          <cell r="F4453">
            <v>39478</v>
          </cell>
          <cell r="M4453">
            <v>2</v>
          </cell>
          <cell r="O4453" t="str">
            <v>IP_192.168.25.207</v>
          </cell>
        </row>
        <row r="4454">
          <cell r="F4454">
            <v>39478</v>
          </cell>
          <cell r="M4454">
            <v>5</v>
          </cell>
          <cell r="O4454" t="str">
            <v>IP_192.168.25.207</v>
          </cell>
        </row>
        <row r="4455">
          <cell r="F4455">
            <v>39478</v>
          </cell>
          <cell r="M4455">
            <v>4</v>
          </cell>
          <cell r="O4455" t="str">
            <v>IP_192.168.25.207</v>
          </cell>
        </row>
        <row r="4456">
          <cell r="F4456">
            <v>39478</v>
          </cell>
          <cell r="M4456">
            <v>1</v>
          </cell>
          <cell r="O4456" t="str">
            <v>IP_192.168.25.213</v>
          </cell>
        </row>
        <row r="4457">
          <cell r="F4457">
            <v>39478</v>
          </cell>
          <cell r="M4457">
            <v>1</v>
          </cell>
          <cell r="O4457" t="str">
            <v>IP_192.168.25.213</v>
          </cell>
        </row>
        <row r="4458">
          <cell r="F4458">
            <v>39478</v>
          </cell>
          <cell r="M4458">
            <v>1</v>
          </cell>
          <cell r="O4458" t="str">
            <v>IP_192.168.25.213</v>
          </cell>
        </row>
        <row r="4459">
          <cell r="F4459">
            <v>39478</v>
          </cell>
          <cell r="M4459">
            <v>2</v>
          </cell>
          <cell r="O4459" t="str">
            <v>IP_192.168.25.213</v>
          </cell>
        </row>
        <row r="4460">
          <cell r="F4460">
            <v>39478</v>
          </cell>
          <cell r="M4460">
            <v>2</v>
          </cell>
          <cell r="O4460" t="str">
            <v>IP_192.168.25.213</v>
          </cell>
        </row>
        <row r="4461">
          <cell r="F4461">
            <v>39478</v>
          </cell>
          <cell r="M4461">
            <v>3</v>
          </cell>
          <cell r="O4461" t="str">
            <v>IP_192.168.25.207</v>
          </cell>
        </row>
        <row r="4462">
          <cell r="F4462">
            <v>39478</v>
          </cell>
          <cell r="M4462">
            <v>28</v>
          </cell>
          <cell r="O4462" t="str">
            <v>IP_192.168.25.213</v>
          </cell>
        </row>
        <row r="4463">
          <cell r="F4463">
            <v>39478</v>
          </cell>
          <cell r="M4463">
            <v>1</v>
          </cell>
          <cell r="O4463" t="str">
            <v>IP_192.168.25.213</v>
          </cell>
        </row>
        <row r="4464">
          <cell r="F4464">
            <v>39478</v>
          </cell>
          <cell r="M4464">
            <v>3</v>
          </cell>
          <cell r="O4464" t="str">
            <v>IP_192.168.25.207</v>
          </cell>
        </row>
        <row r="4465">
          <cell r="F4465">
            <v>39478</v>
          </cell>
          <cell r="M4465">
            <v>2</v>
          </cell>
          <cell r="O4465" t="str">
            <v>IP_192.168.25.213</v>
          </cell>
        </row>
        <row r="4466">
          <cell r="F4466">
            <v>39478</v>
          </cell>
          <cell r="M4466">
            <v>1</v>
          </cell>
          <cell r="O4466" t="str">
            <v>IP_192.168.25.213</v>
          </cell>
        </row>
        <row r="4467">
          <cell r="F4467">
            <v>39478</v>
          </cell>
          <cell r="M4467">
            <v>9</v>
          </cell>
          <cell r="O4467" t="str">
            <v>IP_192.168.25.207</v>
          </cell>
        </row>
        <row r="4468">
          <cell r="F4468">
            <v>39478</v>
          </cell>
          <cell r="M4468">
            <v>1</v>
          </cell>
          <cell r="O4468" t="str">
            <v>IP_192.168.25.207</v>
          </cell>
        </row>
        <row r="4469">
          <cell r="F4469">
            <v>39478</v>
          </cell>
          <cell r="M4469">
            <v>1</v>
          </cell>
          <cell r="O4469" t="str">
            <v>IP_192.168.25.213</v>
          </cell>
        </row>
        <row r="4470">
          <cell r="F4470">
            <v>39478</v>
          </cell>
          <cell r="M4470">
            <v>6</v>
          </cell>
          <cell r="O4470" t="str">
            <v>IP_192.168.25.213</v>
          </cell>
        </row>
        <row r="4471">
          <cell r="F4471">
            <v>39478</v>
          </cell>
          <cell r="M4471">
            <v>1</v>
          </cell>
          <cell r="O4471" t="str">
            <v>IP_192.168.25.213</v>
          </cell>
        </row>
        <row r="4472">
          <cell r="F4472">
            <v>39478</v>
          </cell>
          <cell r="M4472">
            <v>2</v>
          </cell>
          <cell r="O4472" t="str">
            <v>IP_192.168.25.213</v>
          </cell>
        </row>
        <row r="4473">
          <cell r="F4473">
            <v>39478</v>
          </cell>
          <cell r="M4473">
            <v>5</v>
          </cell>
          <cell r="O4473" t="str">
            <v>IP_192.168.25.213</v>
          </cell>
        </row>
        <row r="4474">
          <cell r="F4474">
            <v>39478</v>
          </cell>
          <cell r="M4474">
            <v>1</v>
          </cell>
          <cell r="O4474" t="str">
            <v>IP_192.168.25.207</v>
          </cell>
        </row>
        <row r="4475">
          <cell r="F4475">
            <v>39478</v>
          </cell>
          <cell r="M4475">
            <v>7</v>
          </cell>
          <cell r="O4475" t="str">
            <v>IP_192.168.25.207</v>
          </cell>
        </row>
        <row r="4476">
          <cell r="F4476">
            <v>39478</v>
          </cell>
          <cell r="M4476">
            <v>1</v>
          </cell>
          <cell r="O4476" t="str">
            <v>IP_192.168.25.207</v>
          </cell>
        </row>
        <row r="4477">
          <cell r="F4477">
            <v>39478</v>
          </cell>
          <cell r="M4477">
            <v>2</v>
          </cell>
          <cell r="O4477" t="str">
            <v>IP_192.168.25.207</v>
          </cell>
        </row>
        <row r="4478">
          <cell r="F4478">
            <v>39478</v>
          </cell>
          <cell r="M4478">
            <v>1</v>
          </cell>
          <cell r="O4478" t="str">
            <v>IP_192.168.25.207</v>
          </cell>
        </row>
        <row r="4479">
          <cell r="F4479">
            <v>39478</v>
          </cell>
          <cell r="M4479">
            <v>1</v>
          </cell>
          <cell r="O4479" t="str">
            <v>IP_192.168.25.213</v>
          </cell>
        </row>
        <row r="4480">
          <cell r="F4480">
            <v>39478</v>
          </cell>
          <cell r="M4480">
            <v>2</v>
          </cell>
          <cell r="O4480" t="str">
            <v>IP_192.168.25.213</v>
          </cell>
        </row>
        <row r="4481">
          <cell r="F4481">
            <v>39478</v>
          </cell>
          <cell r="M4481">
            <v>1</v>
          </cell>
          <cell r="O4481" t="str">
            <v>IP_192.168.25.213</v>
          </cell>
        </row>
        <row r="4482">
          <cell r="F4482">
            <v>39478</v>
          </cell>
          <cell r="M4482">
            <v>2</v>
          </cell>
          <cell r="O4482" t="str">
            <v>IP_192.168.25.213</v>
          </cell>
        </row>
        <row r="4483">
          <cell r="F4483">
            <v>39478</v>
          </cell>
          <cell r="M4483">
            <v>1</v>
          </cell>
          <cell r="O4483" t="str">
            <v>IP_192.168.25.207</v>
          </cell>
        </row>
        <row r="4484">
          <cell r="F4484">
            <v>39478</v>
          </cell>
          <cell r="M4484">
            <v>1</v>
          </cell>
          <cell r="O4484" t="str">
            <v>IP_192.168.25.207</v>
          </cell>
        </row>
        <row r="4485">
          <cell r="F4485">
            <v>39478</v>
          </cell>
          <cell r="M4485">
            <v>1</v>
          </cell>
          <cell r="O4485" t="str">
            <v>IP_192.168.25.213</v>
          </cell>
        </row>
        <row r="4486">
          <cell r="F4486">
            <v>39478</v>
          </cell>
          <cell r="M4486">
            <v>2</v>
          </cell>
          <cell r="O4486" t="str">
            <v>IP_192.168.25.213</v>
          </cell>
        </row>
        <row r="4487">
          <cell r="F4487">
            <v>39478</v>
          </cell>
          <cell r="M4487">
            <v>1</v>
          </cell>
          <cell r="O4487" t="str">
            <v>IP_192.168.25.213</v>
          </cell>
        </row>
        <row r="4488">
          <cell r="F4488">
            <v>39478</v>
          </cell>
          <cell r="M4488">
            <v>23</v>
          </cell>
          <cell r="O4488" t="str">
            <v>IP_192.168.25.207</v>
          </cell>
        </row>
        <row r="4489">
          <cell r="F4489">
            <v>39478</v>
          </cell>
          <cell r="M4489">
            <v>1</v>
          </cell>
          <cell r="O4489" t="str">
            <v>IP_192.168.25.207</v>
          </cell>
        </row>
        <row r="4490">
          <cell r="F4490">
            <v>39478</v>
          </cell>
          <cell r="M4490">
            <v>2</v>
          </cell>
          <cell r="O4490" t="str">
            <v>IP_192.168.25.213</v>
          </cell>
        </row>
        <row r="4491">
          <cell r="F4491">
            <v>39478</v>
          </cell>
          <cell r="M4491">
            <v>2</v>
          </cell>
          <cell r="O4491" t="str">
            <v>IP_192.168.25.213</v>
          </cell>
        </row>
        <row r="4492">
          <cell r="F4492">
            <v>39478</v>
          </cell>
          <cell r="M4492">
            <v>2</v>
          </cell>
          <cell r="O4492" t="str">
            <v>IP_192.168.25.213</v>
          </cell>
        </row>
        <row r="4493">
          <cell r="F4493">
            <v>39478</v>
          </cell>
          <cell r="M4493">
            <v>2</v>
          </cell>
          <cell r="O4493" t="str">
            <v>IP_192.168.25.207</v>
          </cell>
        </row>
        <row r="4494">
          <cell r="F4494">
            <v>39478</v>
          </cell>
          <cell r="M4494">
            <v>1</v>
          </cell>
          <cell r="O4494" t="str">
            <v>IP_192.168.25.207</v>
          </cell>
        </row>
        <row r="4495">
          <cell r="F4495">
            <v>39478</v>
          </cell>
          <cell r="M4495">
            <v>2</v>
          </cell>
          <cell r="O4495" t="str">
            <v>IP_192.168.25.207</v>
          </cell>
        </row>
        <row r="4496">
          <cell r="F4496">
            <v>39478</v>
          </cell>
          <cell r="M4496">
            <v>4</v>
          </cell>
          <cell r="O4496" t="str">
            <v>IP_192.168.25.207</v>
          </cell>
        </row>
        <row r="4497">
          <cell r="F4497">
            <v>39478</v>
          </cell>
          <cell r="M4497">
            <v>5</v>
          </cell>
          <cell r="O4497" t="str">
            <v>IP_192.168.25.207</v>
          </cell>
        </row>
        <row r="4498">
          <cell r="F4498">
            <v>39478</v>
          </cell>
          <cell r="M4498">
            <v>13</v>
          </cell>
          <cell r="O4498" t="str">
            <v>IP_192.168.25.213</v>
          </cell>
        </row>
        <row r="4499">
          <cell r="F4499">
            <v>39478</v>
          </cell>
          <cell r="M4499">
            <v>2</v>
          </cell>
          <cell r="O4499" t="str">
            <v>IP_192.168.25.207</v>
          </cell>
        </row>
        <row r="4500">
          <cell r="F4500">
            <v>39478</v>
          </cell>
          <cell r="M4500">
            <v>2</v>
          </cell>
          <cell r="O4500" t="str">
            <v>IP_192.168.25.207</v>
          </cell>
        </row>
        <row r="4501">
          <cell r="F4501">
            <v>39478</v>
          </cell>
          <cell r="M4501">
            <v>1</v>
          </cell>
          <cell r="O4501" t="str">
            <v>IP_192.168.25.213</v>
          </cell>
        </row>
        <row r="4502">
          <cell r="F4502">
            <v>39478</v>
          </cell>
          <cell r="M4502">
            <v>3</v>
          </cell>
          <cell r="O4502" t="str">
            <v>IP_192.168.25.207</v>
          </cell>
        </row>
        <row r="4503">
          <cell r="F4503">
            <v>39478</v>
          </cell>
          <cell r="M4503">
            <v>2</v>
          </cell>
          <cell r="O4503" t="str">
            <v>IP_192.168.25.213</v>
          </cell>
        </row>
        <row r="4504">
          <cell r="F4504">
            <v>39478</v>
          </cell>
          <cell r="M4504">
            <v>1</v>
          </cell>
          <cell r="O4504" t="str">
            <v>IP_192.168.25.213</v>
          </cell>
        </row>
        <row r="4505">
          <cell r="F4505">
            <v>39478</v>
          </cell>
          <cell r="M4505">
            <v>1</v>
          </cell>
          <cell r="O4505" t="str">
            <v>IP_192.168.25.213</v>
          </cell>
        </row>
        <row r="4506">
          <cell r="F4506">
            <v>39478</v>
          </cell>
          <cell r="M4506">
            <v>2</v>
          </cell>
          <cell r="O4506" t="str">
            <v>IP_192.168.25.213</v>
          </cell>
        </row>
        <row r="4507">
          <cell r="F4507">
            <v>39478</v>
          </cell>
          <cell r="M4507">
            <v>3</v>
          </cell>
          <cell r="O4507" t="str">
            <v>IP_192.168.25.207</v>
          </cell>
        </row>
        <row r="4508">
          <cell r="F4508">
            <v>39478</v>
          </cell>
          <cell r="M4508">
            <v>2</v>
          </cell>
          <cell r="O4508" t="str">
            <v>IP_192.168.25.207</v>
          </cell>
        </row>
        <row r="4509">
          <cell r="F4509">
            <v>39478</v>
          </cell>
          <cell r="M4509">
            <v>9</v>
          </cell>
          <cell r="O4509" t="str">
            <v>IP_192.168.25.213</v>
          </cell>
        </row>
        <row r="4510">
          <cell r="F4510">
            <v>39478</v>
          </cell>
          <cell r="M4510">
            <v>2</v>
          </cell>
          <cell r="O4510" t="str">
            <v>IP_192.168.25.207</v>
          </cell>
        </row>
        <row r="4511">
          <cell r="F4511">
            <v>39478</v>
          </cell>
          <cell r="M4511">
            <v>2</v>
          </cell>
          <cell r="O4511" t="str">
            <v>IP_192.168.25.213</v>
          </cell>
        </row>
        <row r="4512">
          <cell r="F4512">
            <v>39478</v>
          </cell>
          <cell r="M4512">
            <v>2</v>
          </cell>
          <cell r="O4512" t="str">
            <v>IP_192.168.25.207</v>
          </cell>
        </row>
        <row r="4513">
          <cell r="F4513">
            <v>39478</v>
          </cell>
          <cell r="M4513">
            <v>2</v>
          </cell>
          <cell r="O4513" t="str">
            <v>IP_192.168.25.207</v>
          </cell>
        </row>
        <row r="4514">
          <cell r="F4514">
            <v>39478</v>
          </cell>
          <cell r="M4514">
            <v>2</v>
          </cell>
          <cell r="O4514" t="str">
            <v>IP_192.168.25.207</v>
          </cell>
        </row>
        <row r="4515">
          <cell r="F4515">
            <v>39478</v>
          </cell>
          <cell r="M4515">
            <v>2</v>
          </cell>
          <cell r="O4515" t="str">
            <v>IP_192.168.25.213</v>
          </cell>
        </row>
        <row r="4516">
          <cell r="F4516">
            <v>39478</v>
          </cell>
          <cell r="M4516">
            <v>46</v>
          </cell>
          <cell r="O4516" t="str">
            <v>IP_192.168.25.213</v>
          </cell>
        </row>
        <row r="4517">
          <cell r="F4517">
            <v>39507</v>
          </cell>
          <cell r="M4517">
            <v>1</v>
          </cell>
          <cell r="O4517" t="str">
            <v>IP_192.168.25.207</v>
          </cell>
        </row>
        <row r="4518">
          <cell r="F4518">
            <v>39507</v>
          </cell>
          <cell r="M4518">
            <v>2</v>
          </cell>
          <cell r="O4518" t="str">
            <v>IP_192.168.25.207</v>
          </cell>
        </row>
        <row r="4519">
          <cell r="F4519">
            <v>39507</v>
          </cell>
          <cell r="M4519">
            <v>3</v>
          </cell>
          <cell r="O4519" t="str">
            <v>IP_192.168.25.207</v>
          </cell>
        </row>
        <row r="4520">
          <cell r="F4520">
            <v>39507</v>
          </cell>
          <cell r="M4520">
            <v>1</v>
          </cell>
          <cell r="O4520" t="str">
            <v>IP_192.168.25.207</v>
          </cell>
        </row>
        <row r="4521">
          <cell r="F4521">
            <v>39507</v>
          </cell>
          <cell r="M4521">
            <v>1</v>
          </cell>
          <cell r="O4521" t="str">
            <v>IP_192.168.25.207</v>
          </cell>
        </row>
        <row r="4522">
          <cell r="F4522">
            <v>39507</v>
          </cell>
          <cell r="M4522">
            <v>1</v>
          </cell>
          <cell r="O4522" t="str">
            <v>IP_192.168.25.207</v>
          </cell>
        </row>
        <row r="4523">
          <cell r="F4523">
            <v>39507</v>
          </cell>
          <cell r="M4523">
            <v>2</v>
          </cell>
          <cell r="O4523" t="str">
            <v>IP_192.168.25.207</v>
          </cell>
        </row>
        <row r="4524">
          <cell r="F4524">
            <v>39507</v>
          </cell>
          <cell r="M4524">
            <v>1</v>
          </cell>
          <cell r="O4524" t="str">
            <v>IP_192.168.25.207</v>
          </cell>
        </row>
        <row r="4525">
          <cell r="F4525">
            <v>39507</v>
          </cell>
          <cell r="M4525">
            <v>1</v>
          </cell>
          <cell r="O4525" t="str">
            <v>IP_192.168.25.213</v>
          </cell>
        </row>
        <row r="4526">
          <cell r="F4526">
            <v>39507</v>
          </cell>
          <cell r="M4526">
            <v>1</v>
          </cell>
          <cell r="O4526" t="str">
            <v>IP_192.168.25.213</v>
          </cell>
        </row>
        <row r="4527">
          <cell r="F4527">
            <v>39507</v>
          </cell>
          <cell r="M4527">
            <v>19</v>
          </cell>
          <cell r="O4527" t="str">
            <v>IP_192.168.25.207</v>
          </cell>
        </row>
        <row r="4528">
          <cell r="F4528">
            <v>39507</v>
          </cell>
          <cell r="M4528">
            <v>1</v>
          </cell>
          <cell r="O4528" t="str">
            <v>IP_192.168.25.213</v>
          </cell>
        </row>
        <row r="4529">
          <cell r="F4529">
            <v>39507</v>
          </cell>
          <cell r="M4529">
            <v>1</v>
          </cell>
          <cell r="O4529" t="str">
            <v>IP_192.168.25.213</v>
          </cell>
        </row>
        <row r="4530">
          <cell r="F4530">
            <v>39507</v>
          </cell>
          <cell r="M4530">
            <v>1</v>
          </cell>
          <cell r="O4530" t="str">
            <v>IP_192.168.25.213</v>
          </cell>
        </row>
        <row r="4531">
          <cell r="F4531">
            <v>39507</v>
          </cell>
          <cell r="M4531">
            <v>1</v>
          </cell>
          <cell r="O4531" t="str">
            <v>IP_192.168.25.213</v>
          </cell>
        </row>
        <row r="4532">
          <cell r="F4532">
            <v>39507</v>
          </cell>
          <cell r="M4532">
            <v>1</v>
          </cell>
          <cell r="O4532" t="str">
            <v>IP_192.168.25.213</v>
          </cell>
        </row>
        <row r="4533">
          <cell r="F4533">
            <v>39507</v>
          </cell>
          <cell r="M4533">
            <v>1</v>
          </cell>
          <cell r="O4533" t="str">
            <v>IP_192.168.25.213</v>
          </cell>
        </row>
        <row r="4534">
          <cell r="F4534">
            <v>39507</v>
          </cell>
          <cell r="M4534">
            <v>1</v>
          </cell>
          <cell r="O4534" t="str">
            <v>IP_192.168.25.213</v>
          </cell>
        </row>
        <row r="4535">
          <cell r="F4535">
            <v>39507</v>
          </cell>
          <cell r="M4535">
            <v>1</v>
          </cell>
          <cell r="O4535" t="str">
            <v>IP_192.168.25.213</v>
          </cell>
        </row>
        <row r="4536">
          <cell r="F4536">
            <v>39507</v>
          </cell>
          <cell r="M4536">
            <v>1</v>
          </cell>
          <cell r="O4536" t="str">
            <v>IP_192.168.25.213</v>
          </cell>
        </row>
        <row r="4537">
          <cell r="F4537">
            <v>39507</v>
          </cell>
          <cell r="M4537">
            <v>1</v>
          </cell>
          <cell r="O4537" t="str">
            <v>IP_192.168.25.213</v>
          </cell>
        </row>
        <row r="4538">
          <cell r="F4538">
            <v>39507</v>
          </cell>
          <cell r="M4538">
            <v>1</v>
          </cell>
          <cell r="O4538" t="str">
            <v>IP_192.168.25.213</v>
          </cell>
        </row>
        <row r="4539">
          <cell r="F4539">
            <v>39507</v>
          </cell>
          <cell r="M4539">
            <v>1</v>
          </cell>
          <cell r="O4539" t="str">
            <v>IP_192.168.25.213</v>
          </cell>
        </row>
        <row r="4540">
          <cell r="F4540">
            <v>39507</v>
          </cell>
          <cell r="M4540">
            <v>1</v>
          </cell>
          <cell r="O4540" t="str">
            <v>IP_192.168.25.213</v>
          </cell>
        </row>
        <row r="4541">
          <cell r="F4541">
            <v>39507</v>
          </cell>
          <cell r="M4541">
            <v>1</v>
          </cell>
          <cell r="O4541" t="str">
            <v>IP_192.168.25.207</v>
          </cell>
        </row>
        <row r="4542">
          <cell r="F4542">
            <v>39507</v>
          </cell>
          <cell r="M4542">
            <v>1</v>
          </cell>
          <cell r="O4542" t="str">
            <v>IP_192.168.25.207</v>
          </cell>
        </row>
        <row r="4543">
          <cell r="F4543">
            <v>39507</v>
          </cell>
          <cell r="M4543">
            <v>1</v>
          </cell>
          <cell r="O4543" t="str">
            <v>IP_192.168.25.213</v>
          </cell>
        </row>
        <row r="4544">
          <cell r="F4544">
            <v>39507</v>
          </cell>
          <cell r="M4544">
            <v>1</v>
          </cell>
          <cell r="O4544" t="str">
            <v>IP_192.168.25.213</v>
          </cell>
        </row>
        <row r="4545">
          <cell r="F4545">
            <v>39507</v>
          </cell>
          <cell r="M4545">
            <v>8</v>
          </cell>
          <cell r="O4545" t="str">
            <v>IP_192.168.25.207</v>
          </cell>
        </row>
        <row r="4546">
          <cell r="F4546">
            <v>39507</v>
          </cell>
          <cell r="M4546">
            <v>1</v>
          </cell>
          <cell r="O4546" t="str">
            <v>IP_192.168.25.207</v>
          </cell>
        </row>
        <row r="4547">
          <cell r="F4547">
            <v>39507</v>
          </cell>
          <cell r="M4547">
            <v>1</v>
          </cell>
          <cell r="O4547" t="str">
            <v>IP_192.168.25.213</v>
          </cell>
        </row>
        <row r="4548">
          <cell r="F4548">
            <v>39507</v>
          </cell>
          <cell r="M4548">
            <v>1</v>
          </cell>
          <cell r="O4548" t="str">
            <v>IP_192.168.25.207</v>
          </cell>
        </row>
        <row r="4549">
          <cell r="F4549">
            <v>39507</v>
          </cell>
          <cell r="M4549">
            <v>9</v>
          </cell>
          <cell r="O4549" t="str">
            <v>IP_192.168.25.213</v>
          </cell>
        </row>
        <row r="4550">
          <cell r="F4550">
            <v>39507</v>
          </cell>
          <cell r="M4550">
            <v>1</v>
          </cell>
          <cell r="O4550" t="str">
            <v>IP_192.168.25.213</v>
          </cell>
        </row>
        <row r="4551">
          <cell r="F4551">
            <v>39507</v>
          </cell>
          <cell r="M4551">
            <v>1</v>
          </cell>
          <cell r="O4551" t="str">
            <v>IP_192.168.25.213</v>
          </cell>
        </row>
        <row r="4552">
          <cell r="F4552">
            <v>39507</v>
          </cell>
          <cell r="M4552">
            <v>1</v>
          </cell>
          <cell r="O4552" t="str">
            <v>IP_192.168.25.213</v>
          </cell>
        </row>
        <row r="4553">
          <cell r="F4553">
            <v>39507</v>
          </cell>
          <cell r="M4553">
            <v>10</v>
          </cell>
          <cell r="O4553" t="str">
            <v>IP_192.168.25.213</v>
          </cell>
        </row>
        <row r="4554">
          <cell r="F4554">
            <v>39507</v>
          </cell>
          <cell r="M4554">
            <v>1</v>
          </cell>
          <cell r="O4554" t="str">
            <v>IP_192.168.25.213</v>
          </cell>
        </row>
        <row r="4555">
          <cell r="F4555">
            <v>39507</v>
          </cell>
          <cell r="M4555">
            <v>1</v>
          </cell>
          <cell r="O4555" t="str">
            <v>IP_192.168.25.213</v>
          </cell>
        </row>
        <row r="4556">
          <cell r="F4556">
            <v>39507</v>
          </cell>
          <cell r="M4556">
            <v>1</v>
          </cell>
          <cell r="O4556" t="str">
            <v>IP_192.168.25.213</v>
          </cell>
        </row>
        <row r="4557">
          <cell r="F4557">
            <v>39507</v>
          </cell>
          <cell r="M4557">
            <v>1</v>
          </cell>
          <cell r="O4557" t="str">
            <v>IP_192.168.25.213</v>
          </cell>
        </row>
        <row r="4558">
          <cell r="F4558">
            <v>39507</v>
          </cell>
          <cell r="M4558">
            <v>1</v>
          </cell>
          <cell r="O4558" t="str">
            <v>IP_192.168.25.213</v>
          </cell>
        </row>
        <row r="4559">
          <cell r="F4559">
            <v>39507</v>
          </cell>
          <cell r="M4559">
            <v>1</v>
          </cell>
          <cell r="O4559" t="str">
            <v>IP_192.168.25.213</v>
          </cell>
        </row>
        <row r="4560">
          <cell r="F4560">
            <v>39507</v>
          </cell>
          <cell r="M4560">
            <v>1</v>
          </cell>
          <cell r="O4560" t="str">
            <v>IP_192.168.25.213</v>
          </cell>
        </row>
        <row r="4561">
          <cell r="F4561">
            <v>39507</v>
          </cell>
          <cell r="M4561">
            <v>1</v>
          </cell>
          <cell r="O4561" t="str">
            <v>IP_192.168.25.213</v>
          </cell>
        </row>
        <row r="4562">
          <cell r="F4562">
            <v>39507</v>
          </cell>
          <cell r="M4562">
            <v>1</v>
          </cell>
          <cell r="O4562" t="str">
            <v>IP_192.168.25.213</v>
          </cell>
        </row>
        <row r="4563">
          <cell r="F4563">
            <v>39507</v>
          </cell>
          <cell r="M4563">
            <v>1</v>
          </cell>
          <cell r="O4563" t="str">
            <v>IP_192.168.25.213</v>
          </cell>
        </row>
        <row r="4564">
          <cell r="F4564">
            <v>39507</v>
          </cell>
          <cell r="M4564">
            <v>1</v>
          </cell>
          <cell r="O4564" t="str">
            <v>IP_192.168.25.207</v>
          </cell>
        </row>
        <row r="4565">
          <cell r="F4565">
            <v>39507</v>
          </cell>
          <cell r="M4565">
            <v>1</v>
          </cell>
          <cell r="O4565" t="str">
            <v>IP_192.168.25.207</v>
          </cell>
        </row>
        <row r="4566">
          <cell r="F4566">
            <v>39507</v>
          </cell>
          <cell r="M4566">
            <v>1</v>
          </cell>
          <cell r="O4566" t="str">
            <v>IP_192.168.25.213</v>
          </cell>
        </row>
        <row r="4567">
          <cell r="F4567">
            <v>39507</v>
          </cell>
          <cell r="M4567">
            <v>1</v>
          </cell>
          <cell r="O4567" t="str">
            <v>IP_192.168.25.207</v>
          </cell>
        </row>
        <row r="4568">
          <cell r="F4568">
            <v>39507</v>
          </cell>
          <cell r="M4568">
            <v>1</v>
          </cell>
          <cell r="O4568" t="str">
            <v>IP_192.168.25.213</v>
          </cell>
        </row>
        <row r="4569">
          <cell r="F4569">
            <v>39507</v>
          </cell>
          <cell r="M4569">
            <v>1</v>
          </cell>
          <cell r="O4569" t="str">
            <v>IP_192.168.25.213</v>
          </cell>
        </row>
        <row r="4570">
          <cell r="F4570">
            <v>39507</v>
          </cell>
          <cell r="M4570">
            <v>1</v>
          </cell>
          <cell r="O4570" t="str">
            <v>IP_192.168.25.213</v>
          </cell>
        </row>
        <row r="4571">
          <cell r="F4571">
            <v>39507</v>
          </cell>
          <cell r="M4571">
            <v>1</v>
          </cell>
          <cell r="O4571" t="str">
            <v>IP_192.168.25.213</v>
          </cell>
        </row>
        <row r="4572">
          <cell r="F4572">
            <v>39507</v>
          </cell>
          <cell r="M4572">
            <v>1</v>
          </cell>
          <cell r="O4572" t="str">
            <v>IP_192.168.25.213</v>
          </cell>
        </row>
        <row r="4573">
          <cell r="F4573">
            <v>39507</v>
          </cell>
          <cell r="M4573">
            <v>15</v>
          </cell>
          <cell r="O4573" t="str">
            <v>IP_192.168.25.207</v>
          </cell>
        </row>
        <row r="4574">
          <cell r="F4574">
            <v>39507</v>
          </cell>
          <cell r="M4574">
            <v>2</v>
          </cell>
          <cell r="O4574" t="str">
            <v>IP_192.168.25.213</v>
          </cell>
        </row>
        <row r="4575">
          <cell r="F4575">
            <v>39507</v>
          </cell>
          <cell r="M4575">
            <v>2</v>
          </cell>
          <cell r="O4575" t="str">
            <v>IP_192.168.25.213</v>
          </cell>
        </row>
        <row r="4576">
          <cell r="F4576">
            <v>39507</v>
          </cell>
          <cell r="M4576">
            <v>1</v>
          </cell>
          <cell r="O4576" t="str">
            <v>IP_192.168.25.213</v>
          </cell>
        </row>
        <row r="4577">
          <cell r="F4577">
            <v>39507</v>
          </cell>
          <cell r="M4577">
            <v>2</v>
          </cell>
          <cell r="O4577" t="str">
            <v>IP_192.168.25.213</v>
          </cell>
        </row>
        <row r="4578">
          <cell r="F4578">
            <v>39507</v>
          </cell>
          <cell r="M4578">
            <v>1</v>
          </cell>
          <cell r="O4578" t="str">
            <v>IP_192.168.25.213</v>
          </cell>
        </row>
        <row r="4579">
          <cell r="F4579">
            <v>39507</v>
          </cell>
          <cell r="M4579">
            <v>1</v>
          </cell>
          <cell r="O4579" t="str">
            <v>IP_192.168.25.213</v>
          </cell>
        </row>
        <row r="4580">
          <cell r="F4580">
            <v>39507</v>
          </cell>
          <cell r="M4580">
            <v>9</v>
          </cell>
          <cell r="O4580" t="str">
            <v>IP_192.168.25.207</v>
          </cell>
        </row>
        <row r="4581">
          <cell r="F4581">
            <v>39507</v>
          </cell>
          <cell r="M4581">
            <v>5</v>
          </cell>
          <cell r="O4581" t="str">
            <v>IP_192.168.25.207</v>
          </cell>
        </row>
        <row r="4582">
          <cell r="F4582">
            <v>39507</v>
          </cell>
          <cell r="M4582">
            <v>2</v>
          </cell>
          <cell r="O4582" t="str">
            <v>IP_192.168.25.213</v>
          </cell>
        </row>
        <row r="4583">
          <cell r="F4583">
            <v>39507</v>
          </cell>
          <cell r="M4583">
            <v>1</v>
          </cell>
          <cell r="O4583" t="str">
            <v>IP_192.168.25.207</v>
          </cell>
        </row>
        <row r="4584">
          <cell r="F4584">
            <v>39507</v>
          </cell>
          <cell r="M4584">
            <v>1</v>
          </cell>
          <cell r="O4584" t="str">
            <v>IP_192.168.25.207</v>
          </cell>
        </row>
        <row r="4585">
          <cell r="F4585">
            <v>39507</v>
          </cell>
          <cell r="M4585">
            <v>1</v>
          </cell>
          <cell r="O4585" t="str">
            <v>IP_192.168.25.213</v>
          </cell>
        </row>
        <row r="4586">
          <cell r="F4586">
            <v>39507</v>
          </cell>
          <cell r="M4586">
            <v>1</v>
          </cell>
          <cell r="O4586" t="str">
            <v>IP_192.168.25.213</v>
          </cell>
        </row>
        <row r="4587">
          <cell r="F4587">
            <v>39507</v>
          </cell>
          <cell r="M4587">
            <v>9</v>
          </cell>
          <cell r="O4587" t="str">
            <v>IP_192.168.25.213</v>
          </cell>
        </row>
        <row r="4588">
          <cell r="F4588">
            <v>39507</v>
          </cell>
          <cell r="M4588">
            <v>4</v>
          </cell>
          <cell r="O4588" t="str">
            <v>IP_192.168.25.213</v>
          </cell>
        </row>
        <row r="4589">
          <cell r="F4589">
            <v>39507</v>
          </cell>
          <cell r="M4589">
            <v>1</v>
          </cell>
          <cell r="O4589" t="str">
            <v>IP_192.168.25.213</v>
          </cell>
        </row>
        <row r="4590">
          <cell r="F4590">
            <v>39507</v>
          </cell>
          <cell r="M4590">
            <v>1</v>
          </cell>
          <cell r="O4590" t="str">
            <v>IP_192.168.25.213</v>
          </cell>
        </row>
        <row r="4591">
          <cell r="F4591">
            <v>39507</v>
          </cell>
          <cell r="M4591">
            <v>2</v>
          </cell>
          <cell r="O4591" t="str">
            <v>IP_192.168.25.213</v>
          </cell>
        </row>
        <row r="4592">
          <cell r="F4592">
            <v>39507</v>
          </cell>
          <cell r="M4592">
            <v>2</v>
          </cell>
          <cell r="O4592" t="str">
            <v>IP_192.168.25.213</v>
          </cell>
        </row>
        <row r="4593">
          <cell r="F4593">
            <v>39507</v>
          </cell>
          <cell r="M4593">
            <v>1</v>
          </cell>
          <cell r="O4593" t="str">
            <v>IP_192.168.25.213</v>
          </cell>
        </row>
        <row r="4594">
          <cell r="F4594">
            <v>39507</v>
          </cell>
          <cell r="M4594">
            <v>1</v>
          </cell>
          <cell r="O4594" t="str">
            <v>IP_192.168.25.213</v>
          </cell>
        </row>
        <row r="4595">
          <cell r="F4595">
            <v>39507</v>
          </cell>
          <cell r="M4595">
            <v>1</v>
          </cell>
          <cell r="O4595" t="str">
            <v>IP_192.168.25.213</v>
          </cell>
        </row>
        <row r="4596">
          <cell r="F4596">
            <v>39507</v>
          </cell>
          <cell r="M4596">
            <v>1</v>
          </cell>
          <cell r="O4596" t="str">
            <v>IP_192.168.25.213</v>
          </cell>
        </row>
        <row r="4597">
          <cell r="F4597">
            <v>39507</v>
          </cell>
          <cell r="M4597">
            <v>1</v>
          </cell>
          <cell r="O4597" t="str">
            <v>IP_192.168.25.213</v>
          </cell>
        </row>
        <row r="4598">
          <cell r="F4598">
            <v>39507</v>
          </cell>
          <cell r="M4598">
            <v>14</v>
          </cell>
          <cell r="O4598" t="str">
            <v>IP_192.168.25.207</v>
          </cell>
        </row>
        <row r="4599">
          <cell r="F4599">
            <v>39507</v>
          </cell>
          <cell r="M4599">
            <v>1</v>
          </cell>
          <cell r="O4599" t="str">
            <v>IP_192.168.25.213</v>
          </cell>
        </row>
        <row r="4600">
          <cell r="F4600">
            <v>39507</v>
          </cell>
          <cell r="M4600">
            <v>3</v>
          </cell>
          <cell r="O4600" t="str">
            <v>IP_192.168.25.213</v>
          </cell>
        </row>
        <row r="4601">
          <cell r="F4601">
            <v>39507</v>
          </cell>
          <cell r="M4601">
            <v>1</v>
          </cell>
          <cell r="O4601" t="str">
            <v>IP_192.168.25.213</v>
          </cell>
        </row>
        <row r="4602">
          <cell r="F4602">
            <v>39507</v>
          </cell>
          <cell r="M4602">
            <v>1</v>
          </cell>
          <cell r="O4602" t="str">
            <v>IP_192.168.25.213</v>
          </cell>
        </row>
        <row r="4603">
          <cell r="F4603">
            <v>39507</v>
          </cell>
          <cell r="M4603">
            <v>2</v>
          </cell>
          <cell r="O4603" t="str">
            <v>IP_192.168.25.213</v>
          </cell>
        </row>
        <row r="4604">
          <cell r="F4604">
            <v>39507</v>
          </cell>
          <cell r="M4604">
            <v>20</v>
          </cell>
          <cell r="O4604" t="str">
            <v>IP_192.168.25.207</v>
          </cell>
        </row>
        <row r="4605">
          <cell r="F4605">
            <v>39507</v>
          </cell>
          <cell r="M4605">
            <v>1</v>
          </cell>
          <cell r="O4605" t="str">
            <v>IP_192.168.25.213</v>
          </cell>
        </row>
        <row r="4606">
          <cell r="F4606">
            <v>39507</v>
          </cell>
          <cell r="M4606">
            <v>1</v>
          </cell>
          <cell r="O4606" t="str">
            <v>IP_192.168.25.213</v>
          </cell>
        </row>
        <row r="4607">
          <cell r="F4607">
            <v>39507</v>
          </cell>
          <cell r="M4607">
            <v>1</v>
          </cell>
          <cell r="O4607" t="str">
            <v>IP_192.168.25.213</v>
          </cell>
        </row>
        <row r="4608">
          <cell r="F4608">
            <v>39507</v>
          </cell>
          <cell r="M4608">
            <v>1</v>
          </cell>
          <cell r="O4608" t="str">
            <v>IP_192.168.25.213</v>
          </cell>
        </row>
        <row r="4609">
          <cell r="F4609">
            <v>39507</v>
          </cell>
          <cell r="M4609">
            <v>1</v>
          </cell>
          <cell r="O4609" t="str">
            <v>IP_192.168.25.213</v>
          </cell>
        </row>
        <row r="4610">
          <cell r="F4610">
            <v>39507</v>
          </cell>
          <cell r="M4610">
            <v>2</v>
          </cell>
          <cell r="O4610" t="str">
            <v>IP_192.168.25.207</v>
          </cell>
        </row>
        <row r="4611">
          <cell r="F4611">
            <v>39507</v>
          </cell>
          <cell r="M4611">
            <v>1</v>
          </cell>
          <cell r="O4611" t="str">
            <v>IP_192.168.25.207</v>
          </cell>
        </row>
        <row r="4612">
          <cell r="F4612">
            <v>39507</v>
          </cell>
          <cell r="M4612">
            <v>1</v>
          </cell>
          <cell r="O4612" t="str">
            <v>IP_192.168.25.207</v>
          </cell>
        </row>
        <row r="4613">
          <cell r="F4613">
            <v>39507</v>
          </cell>
          <cell r="M4613">
            <v>1</v>
          </cell>
          <cell r="O4613" t="str">
            <v>IP_192.168.25.213</v>
          </cell>
        </row>
        <row r="4614">
          <cell r="F4614">
            <v>39507</v>
          </cell>
          <cell r="M4614">
            <v>1</v>
          </cell>
          <cell r="O4614" t="str">
            <v>IP_192.168.25.207</v>
          </cell>
        </row>
        <row r="4615">
          <cell r="F4615">
            <v>39507</v>
          </cell>
          <cell r="M4615">
            <v>1</v>
          </cell>
          <cell r="O4615" t="str">
            <v>IP_192.168.25.213</v>
          </cell>
        </row>
        <row r="4616">
          <cell r="F4616">
            <v>39507</v>
          </cell>
          <cell r="M4616">
            <v>4</v>
          </cell>
          <cell r="O4616" t="str">
            <v>IP_192.168.25.207</v>
          </cell>
        </row>
        <row r="4617">
          <cell r="F4617">
            <v>39507</v>
          </cell>
          <cell r="M4617">
            <v>4</v>
          </cell>
          <cell r="O4617" t="str">
            <v>IP_192.168.25.213</v>
          </cell>
        </row>
        <row r="4618">
          <cell r="F4618">
            <v>39507</v>
          </cell>
          <cell r="M4618">
            <v>53</v>
          </cell>
          <cell r="O4618" t="str">
            <v>IP_192.168.25.207</v>
          </cell>
        </row>
        <row r="4619">
          <cell r="F4619">
            <v>39507</v>
          </cell>
          <cell r="M4619">
            <v>1</v>
          </cell>
          <cell r="O4619" t="str">
            <v>IP_192.168.25.207</v>
          </cell>
        </row>
        <row r="4620">
          <cell r="F4620">
            <v>39507</v>
          </cell>
          <cell r="M4620">
            <v>5</v>
          </cell>
          <cell r="O4620" t="str">
            <v>IP_192.168.25.213</v>
          </cell>
        </row>
        <row r="4621">
          <cell r="F4621">
            <v>39507</v>
          </cell>
          <cell r="M4621">
            <v>9</v>
          </cell>
          <cell r="O4621" t="str">
            <v>IP_192.168.25.213</v>
          </cell>
        </row>
        <row r="4622">
          <cell r="F4622">
            <v>39507</v>
          </cell>
          <cell r="M4622">
            <v>4</v>
          </cell>
          <cell r="O4622" t="str">
            <v>IP_192.168.25.213</v>
          </cell>
        </row>
        <row r="4623">
          <cell r="F4623">
            <v>39507</v>
          </cell>
          <cell r="M4623">
            <v>1</v>
          </cell>
          <cell r="O4623" t="str">
            <v>IP_192.168.25.213</v>
          </cell>
        </row>
        <row r="4624">
          <cell r="F4624">
            <v>39507</v>
          </cell>
          <cell r="M4624">
            <v>2</v>
          </cell>
          <cell r="O4624" t="str">
            <v>IP_192.168.25.207</v>
          </cell>
        </row>
        <row r="4625">
          <cell r="F4625">
            <v>39507</v>
          </cell>
          <cell r="M4625">
            <v>1</v>
          </cell>
          <cell r="O4625" t="str">
            <v>IP_192.168.25.213</v>
          </cell>
        </row>
        <row r="4626">
          <cell r="F4626">
            <v>39507</v>
          </cell>
          <cell r="M4626">
            <v>22</v>
          </cell>
          <cell r="O4626" t="str">
            <v>IP_192.168.25.207</v>
          </cell>
        </row>
        <row r="4627">
          <cell r="F4627">
            <v>39507</v>
          </cell>
          <cell r="M4627">
            <v>31</v>
          </cell>
          <cell r="O4627" t="str">
            <v>IP_192.168.25.213</v>
          </cell>
        </row>
        <row r="4628">
          <cell r="F4628">
            <v>39507</v>
          </cell>
          <cell r="M4628">
            <v>2</v>
          </cell>
          <cell r="O4628" t="str">
            <v>IP_192.168.25.207</v>
          </cell>
        </row>
        <row r="4629">
          <cell r="F4629">
            <v>39507</v>
          </cell>
          <cell r="M4629">
            <v>2</v>
          </cell>
          <cell r="O4629" t="str">
            <v>IP_192.168.25.207</v>
          </cell>
        </row>
        <row r="4630">
          <cell r="F4630">
            <v>39507</v>
          </cell>
          <cell r="M4630">
            <v>3</v>
          </cell>
          <cell r="O4630" t="str">
            <v>IP_192.168.25.207</v>
          </cell>
        </row>
        <row r="4631">
          <cell r="F4631">
            <v>39507</v>
          </cell>
          <cell r="M4631">
            <v>3</v>
          </cell>
          <cell r="O4631" t="str">
            <v>IP_192.168.25.213</v>
          </cell>
        </row>
        <row r="4632">
          <cell r="F4632">
            <v>39507</v>
          </cell>
          <cell r="M4632">
            <v>2</v>
          </cell>
          <cell r="O4632" t="str">
            <v>IP_192.168.25.207</v>
          </cell>
        </row>
        <row r="4633">
          <cell r="F4633">
            <v>39507</v>
          </cell>
          <cell r="M4633">
            <v>1</v>
          </cell>
          <cell r="O4633" t="str">
            <v>IP_192.168.25.207</v>
          </cell>
        </row>
        <row r="4634">
          <cell r="F4634">
            <v>39507</v>
          </cell>
          <cell r="M4634">
            <v>5</v>
          </cell>
          <cell r="O4634" t="str">
            <v>IP_192.168.25.213</v>
          </cell>
        </row>
        <row r="4635">
          <cell r="F4635">
            <v>39507</v>
          </cell>
          <cell r="M4635">
            <v>1</v>
          </cell>
          <cell r="O4635" t="str">
            <v>IP_192.168.25.207</v>
          </cell>
        </row>
        <row r="4636">
          <cell r="F4636">
            <v>39507</v>
          </cell>
          <cell r="M4636">
            <v>1</v>
          </cell>
          <cell r="O4636" t="str">
            <v>IP_192.168.25.207</v>
          </cell>
        </row>
        <row r="4637">
          <cell r="F4637">
            <v>39507</v>
          </cell>
          <cell r="M4637">
            <v>1</v>
          </cell>
          <cell r="O4637" t="str">
            <v>IP_192.168.25.207</v>
          </cell>
        </row>
        <row r="4638">
          <cell r="F4638">
            <v>39507</v>
          </cell>
          <cell r="M4638">
            <v>2</v>
          </cell>
          <cell r="O4638" t="str">
            <v>IP_192.168.25.207</v>
          </cell>
        </row>
        <row r="4639">
          <cell r="F4639">
            <v>39507</v>
          </cell>
          <cell r="M4639">
            <v>2</v>
          </cell>
          <cell r="O4639" t="str">
            <v>IP_192.168.25.207</v>
          </cell>
        </row>
        <row r="4640">
          <cell r="F4640">
            <v>39507</v>
          </cell>
          <cell r="M4640">
            <v>2</v>
          </cell>
          <cell r="O4640" t="str">
            <v>IP_192.168.25.207</v>
          </cell>
        </row>
        <row r="4641">
          <cell r="F4641">
            <v>39507</v>
          </cell>
          <cell r="M4641">
            <v>1</v>
          </cell>
          <cell r="O4641" t="str">
            <v>IP_192.168.25.207</v>
          </cell>
        </row>
        <row r="4642">
          <cell r="F4642">
            <v>39507</v>
          </cell>
          <cell r="M4642">
            <v>2</v>
          </cell>
          <cell r="O4642" t="str">
            <v>IP_192.168.25.213</v>
          </cell>
        </row>
        <row r="4643">
          <cell r="F4643">
            <v>39507</v>
          </cell>
          <cell r="M4643">
            <v>2</v>
          </cell>
          <cell r="O4643" t="str">
            <v>IP_192.168.25.213</v>
          </cell>
        </row>
        <row r="4644">
          <cell r="F4644">
            <v>39507</v>
          </cell>
          <cell r="M4644">
            <v>2</v>
          </cell>
          <cell r="O4644" t="str">
            <v>IP_192.168.25.207</v>
          </cell>
        </row>
        <row r="4645">
          <cell r="F4645">
            <v>39507</v>
          </cell>
          <cell r="M4645">
            <v>2</v>
          </cell>
          <cell r="O4645" t="str">
            <v>IP_192.168.25.207</v>
          </cell>
        </row>
        <row r="4646">
          <cell r="F4646">
            <v>39507</v>
          </cell>
          <cell r="M4646">
            <v>2</v>
          </cell>
          <cell r="O4646" t="str">
            <v>IP_192.168.25.207</v>
          </cell>
        </row>
        <row r="4647">
          <cell r="F4647">
            <v>39507</v>
          </cell>
          <cell r="M4647">
            <v>2</v>
          </cell>
          <cell r="O4647" t="str">
            <v>IP_192.168.25.207</v>
          </cell>
        </row>
        <row r="4648">
          <cell r="F4648">
            <v>39507</v>
          </cell>
          <cell r="M4648">
            <v>2</v>
          </cell>
          <cell r="O4648" t="str">
            <v>IP_192.168.25.207</v>
          </cell>
        </row>
        <row r="4649">
          <cell r="F4649">
            <v>39507</v>
          </cell>
          <cell r="M4649">
            <v>3</v>
          </cell>
          <cell r="O4649" t="str">
            <v>IP_192.168.25.207</v>
          </cell>
        </row>
        <row r="4650">
          <cell r="F4650">
            <v>39507</v>
          </cell>
          <cell r="M4650">
            <v>3</v>
          </cell>
          <cell r="O4650" t="str">
            <v>IP_192.168.25.207</v>
          </cell>
        </row>
        <row r="4651">
          <cell r="F4651">
            <v>39507</v>
          </cell>
          <cell r="M4651">
            <v>1</v>
          </cell>
          <cell r="O4651" t="str">
            <v>IP_192.168.25.213</v>
          </cell>
        </row>
        <row r="4652">
          <cell r="F4652">
            <v>39507</v>
          </cell>
          <cell r="M4652">
            <v>2</v>
          </cell>
          <cell r="O4652" t="str">
            <v>IP_192.168.25.213</v>
          </cell>
        </row>
        <row r="4653">
          <cell r="F4653">
            <v>39507</v>
          </cell>
          <cell r="M4653">
            <v>25</v>
          </cell>
          <cell r="O4653" t="str">
            <v>IP_192.168.25.207</v>
          </cell>
        </row>
        <row r="4654">
          <cell r="F4654">
            <v>39507</v>
          </cell>
          <cell r="M4654">
            <v>3</v>
          </cell>
          <cell r="O4654" t="str">
            <v>IP_192.168.25.207</v>
          </cell>
        </row>
        <row r="4655">
          <cell r="F4655">
            <v>39507</v>
          </cell>
          <cell r="M4655">
            <v>1</v>
          </cell>
          <cell r="O4655" t="str">
            <v>IP_192.168.25.213</v>
          </cell>
        </row>
        <row r="4656">
          <cell r="F4656">
            <v>39507</v>
          </cell>
          <cell r="M4656">
            <v>1</v>
          </cell>
          <cell r="O4656" t="str">
            <v>IP_192.168.25.213</v>
          </cell>
        </row>
        <row r="4657">
          <cell r="F4657">
            <v>39538</v>
          </cell>
          <cell r="M4657">
            <v>2</v>
          </cell>
          <cell r="O4657" t="str">
            <v>IP_192.168.25.213</v>
          </cell>
        </row>
        <row r="4658">
          <cell r="F4658">
            <v>39538</v>
          </cell>
          <cell r="M4658">
            <v>1</v>
          </cell>
          <cell r="O4658" t="str">
            <v>IP_192.168.25.213</v>
          </cell>
        </row>
        <row r="4659">
          <cell r="F4659">
            <v>39538</v>
          </cell>
          <cell r="M4659">
            <v>1</v>
          </cell>
          <cell r="O4659" t="str">
            <v>IP_192.168.25.213</v>
          </cell>
        </row>
        <row r="4660">
          <cell r="F4660">
            <v>39538</v>
          </cell>
          <cell r="M4660">
            <v>1</v>
          </cell>
          <cell r="O4660" t="str">
            <v>IP_192.168.25.213</v>
          </cell>
        </row>
        <row r="4661">
          <cell r="F4661">
            <v>39538</v>
          </cell>
          <cell r="M4661">
            <v>1</v>
          </cell>
          <cell r="O4661" t="str">
            <v>IP_192.168.25.213</v>
          </cell>
        </row>
        <row r="4662">
          <cell r="F4662">
            <v>39538</v>
          </cell>
          <cell r="M4662">
            <v>1</v>
          </cell>
          <cell r="O4662" t="str">
            <v>IP_192.168.25.207</v>
          </cell>
        </row>
        <row r="4663">
          <cell r="F4663">
            <v>39538</v>
          </cell>
          <cell r="M4663">
            <v>1</v>
          </cell>
          <cell r="O4663" t="str">
            <v>IP_192.168.25.213</v>
          </cell>
        </row>
        <row r="4664">
          <cell r="F4664">
            <v>39538</v>
          </cell>
          <cell r="M4664">
            <v>1</v>
          </cell>
          <cell r="O4664" t="str">
            <v>IP_192.168.25.213</v>
          </cell>
        </row>
        <row r="4665">
          <cell r="F4665">
            <v>39538</v>
          </cell>
          <cell r="M4665">
            <v>1</v>
          </cell>
          <cell r="O4665" t="str">
            <v>IP_192.168.25.207</v>
          </cell>
        </row>
        <row r="4666">
          <cell r="F4666">
            <v>39538</v>
          </cell>
          <cell r="M4666">
            <v>1</v>
          </cell>
          <cell r="O4666" t="str">
            <v>IP_192.168.25.213</v>
          </cell>
        </row>
        <row r="4667">
          <cell r="F4667">
            <v>39538</v>
          </cell>
          <cell r="M4667">
            <v>1</v>
          </cell>
          <cell r="O4667" t="str">
            <v>IP_192.168.25.207</v>
          </cell>
        </row>
        <row r="4668">
          <cell r="F4668">
            <v>39538</v>
          </cell>
          <cell r="M4668">
            <v>1</v>
          </cell>
          <cell r="O4668" t="str">
            <v>IP_192.168.25.213</v>
          </cell>
        </row>
        <row r="4669">
          <cell r="F4669">
            <v>39538</v>
          </cell>
          <cell r="M4669">
            <v>1</v>
          </cell>
          <cell r="O4669" t="str">
            <v>IP_192.168.25.213</v>
          </cell>
        </row>
        <row r="4670">
          <cell r="F4670">
            <v>39538</v>
          </cell>
          <cell r="M4670">
            <v>1</v>
          </cell>
          <cell r="O4670" t="str">
            <v>IP_192.168.25.207</v>
          </cell>
        </row>
        <row r="4671">
          <cell r="F4671">
            <v>39538</v>
          </cell>
          <cell r="M4671">
            <v>1</v>
          </cell>
          <cell r="O4671" t="str">
            <v>IP_192.168.25.213</v>
          </cell>
        </row>
        <row r="4672">
          <cell r="F4672">
            <v>39538</v>
          </cell>
          <cell r="M4672">
            <v>1</v>
          </cell>
          <cell r="O4672" t="str">
            <v>IP_192.168.25.213</v>
          </cell>
        </row>
        <row r="4673">
          <cell r="F4673">
            <v>39538</v>
          </cell>
          <cell r="M4673">
            <v>1</v>
          </cell>
          <cell r="O4673" t="str">
            <v>IP_192.168.25.213</v>
          </cell>
        </row>
        <row r="4674">
          <cell r="F4674">
            <v>39538</v>
          </cell>
          <cell r="M4674">
            <v>1</v>
          </cell>
          <cell r="O4674" t="str">
            <v>IP_192.168.25.213</v>
          </cell>
        </row>
        <row r="4675">
          <cell r="F4675">
            <v>39538</v>
          </cell>
          <cell r="M4675">
            <v>1</v>
          </cell>
          <cell r="O4675" t="str">
            <v>IP_192.168.25.213</v>
          </cell>
        </row>
        <row r="4676">
          <cell r="F4676">
            <v>39538</v>
          </cell>
          <cell r="M4676">
            <v>1</v>
          </cell>
          <cell r="O4676" t="str">
            <v>IP_192.168.25.213</v>
          </cell>
        </row>
        <row r="4677">
          <cell r="F4677">
            <v>39538</v>
          </cell>
          <cell r="M4677">
            <v>1</v>
          </cell>
          <cell r="O4677" t="str">
            <v>IP_192.168.25.213</v>
          </cell>
        </row>
        <row r="4678">
          <cell r="F4678">
            <v>39538</v>
          </cell>
          <cell r="M4678">
            <v>1</v>
          </cell>
          <cell r="O4678" t="str">
            <v>IP_192.168.25.213</v>
          </cell>
        </row>
        <row r="4679">
          <cell r="F4679">
            <v>39538</v>
          </cell>
          <cell r="M4679">
            <v>1</v>
          </cell>
          <cell r="O4679" t="str">
            <v>IP_192.168.25.213</v>
          </cell>
        </row>
        <row r="4680">
          <cell r="F4680">
            <v>39538</v>
          </cell>
          <cell r="M4680">
            <v>1</v>
          </cell>
          <cell r="O4680" t="str">
            <v>IP_192.168.25.213</v>
          </cell>
        </row>
        <row r="4681">
          <cell r="F4681">
            <v>39538</v>
          </cell>
          <cell r="M4681">
            <v>1</v>
          </cell>
          <cell r="O4681" t="str">
            <v>IP_192.168.25.213</v>
          </cell>
        </row>
        <row r="4682">
          <cell r="F4682">
            <v>39538</v>
          </cell>
          <cell r="M4682">
            <v>1</v>
          </cell>
          <cell r="O4682" t="str">
            <v>IP_192.168.25.213</v>
          </cell>
        </row>
        <row r="4683">
          <cell r="F4683">
            <v>39538</v>
          </cell>
          <cell r="M4683">
            <v>0</v>
          </cell>
          <cell r="O4683" t="str">
            <v>IP_192.168.25.213</v>
          </cell>
        </row>
        <row r="4684">
          <cell r="F4684">
            <v>39538</v>
          </cell>
          <cell r="M4684">
            <v>1</v>
          </cell>
          <cell r="O4684" t="str">
            <v>IP_192.168.25.213</v>
          </cell>
        </row>
        <row r="4685">
          <cell r="F4685">
            <v>39538</v>
          </cell>
          <cell r="M4685">
            <v>1</v>
          </cell>
          <cell r="O4685" t="str">
            <v>IP_192.168.25.213</v>
          </cell>
        </row>
        <row r="4686">
          <cell r="F4686">
            <v>39538</v>
          </cell>
          <cell r="M4686">
            <v>2</v>
          </cell>
          <cell r="O4686" t="str">
            <v>IP_192.168.25.213</v>
          </cell>
        </row>
        <row r="4687">
          <cell r="F4687">
            <v>39538</v>
          </cell>
          <cell r="M4687">
            <v>1</v>
          </cell>
          <cell r="O4687" t="str">
            <v>IP_192.168.25.213</v>
          </cell>
        </row>
        <row r="4688">
          <cell r="F4688">
            <v>39538</v>
          </cell>
          <cell r="M4688">
            <v>1</v>
          </cell>
          <cell r="O4688" t="str">
            <v>IP_192.168.25.213</v>
          </cell>
        </row>
        <row r="4689">
          <cell r="F4689">
            <v>39538</v>
          </cell>
          <cell r="M4689">
            <v>2</v>
          </cell>
          <cell r="O4689" t="str">
            <v>IP_192.168.25.207</v>
          </cell>
        </row>
        <row r="4690">
          <cell r="F4690">
            <v>39538</v>
          </cell>
          <cell r="M4690">
            <v>2</v>
          </cell>
          <cell r="O4690" t="str">
            <v>IP_192.168.25.213</v>
          </cell>
        </row>
        <row r="4691">
          <cell r="F4691">
            <v>39538</v>
          </cell>
          <cell r="M4691">
            <v>1</v>
          </cell>
          <cell r="O4691" t="str">
            <v>IP_192.168.25.213</v>
          </cell>
        </row>
        <row r="4692">
          <cell r="F4692">
            <v>39538</v>
          </cell>
          <cell r="M4692">
            <v>1</v>
          </cell>
          <cell r="O4692" t="str">
            <v>IP_192.168.25.207</v>
          </cell>
        </row>
        <row r="4693">
          <cell r="F4693">
            <v>39538</v>
          </cell>
          <cell r="M4693">
            <v>4</v>
          </cell>
          <cell r="O4693" t="str">
            <v>IP_192.168.25.213</v>
          </cell>
        </row>
        <row r="4694">
          <cell r="F4694">
            <v>39538</v>
          </cell>
          <cell r="M4694">
            <v>1</v>
          </cell>
          <cell r="O4694" t="str">
            <v>IP_192.168.25.213</v>
          </cell>
        </row>
        <row r="4695">
          <cell r="F4695">
            <v>39538</v>
          </cell>
          <cell r="M4695">
            <v>1</v>
          </cell>
          <cell r="O4695" t="str">
            <v>IP_192.168.25.213</v>
          </cell>
        </row>
        <row r="4696">
          <cell r="F4696">
            <v>39538</v>
          </cell>
          <cell r="M4696">
            <v>2</v>
          </cell>
          <cell r="O4696" t="str">
            <v>IP_192.168.25.207</v>
          </cell>
        </row>
        <row r="4697">
          <cell r="F4697">
            <v>39538</v>
          </cell>
          <cell r="M4697">
            <v>2</v>
          </cell>
          <cell r="O4697" t="str">
            <v>IP_192.168.25.213</v>
          </cell>
        </row>
        <row r="4698">
          <cell r="F4698">
            <v>39538</v>
          </cell>
          <cell r="M4698">
            <v>1</v>
          </cell>
          <cell r="O4698" t="str">
            <v>IP_192.168.25.213</v>
          </cell>
        </row>
        <row r="4699">
          <cell r="F4699">
            <v>39538</v>
          </cell>
          <cell r="M4699">
            <v>2</v>
          </cell>
          <cell r="O4699" t="str">
            <v>IP_192.168.25.213</v>
          </cell>
        </row>
        <row r="4700">
          <cell r="F4700">
            <v>39538</v>
          </cell>
          <cell r="M4700">
            <v>2</v>
          </cell>
          <cell r="O4700" t="str">
            <v>IP_192.168.25.213</v>
          </cell>
        </row>
        <row r="4701">
          <cell r="F4701">
            <v>39538</v>
          </cell>
          <cell r="M4701">
            <v>1</v>
          </cell>
          <cell r="O4701" t="str">
            <v>IP_192.168.25.213</v>
          </cell>
        </row>
        <row r="4702">
          <cell r="F4702">
            <v>39538</v>
          </cell>
          <cell r="M4702">
            <v>1</v>
          </cell>
          <cell r="O4702" t="str">
            <v>IP_192.168.25.213</v>
          </cell>
        </row>
        <row r="4703">
          <cell r="F4703">
            <v>39538</v>
          </cell>
          <cell r="M4703">
            <v>1</v>
          </cell>
          <cell r="O4703" t="str">
            <v>IP_192.168.25.213</v>
          </cell>
        </row>
        <row r="4704">
          <cell r="F4704">
            <v>39538</v>
          </cell>
          <cell r="M4704">
            <v>1</v>
          </cell>
          <cell r="O4704" t="str">
            <v>IP_192.168.25.207</v>
          </cell>
        </row>
        <row r="4705">
          <cell r="F4705">
            <v>39538</v>
          </cell>
          <cell r="M4705">
            <v>1</v>
          </cell>
          <cell r="O4705" t="str">
            <v>IP_192.168.25.207</v>
          </cell>
        </row>
        <row r="4706">
          <cell r="F4706">
            <v>39538</v>
          </cell>
          <cell r="M4706">
            <v>44</v>
          </cell>
          <cell r="O4706" t="str">
            <v>IP_192.168.25.213</v>
          </cell>
        </row>
        <row r="4707">
          <cell r="F4707">
            <v>39538</v>
          </cell>
          <cell r="M4707">
            <v>1</v>
          </cell>
          <cell r="O4707" t="str">
            <v>IP_192.168.25.213</v>
          </cell>
        </row>
        <row r="4708">
          <cell r="F4708">
            <v>39538</v>
          </cell>
          <cell r="M4708">
            <v>1</v>
          </cell>
          <cell r="O4708" t="str">
            <v>IP_192.168.25.213</v>
          </cell>
        </row>
        <row r="4709">
          <cell r="F4709">
            <v>39538</v>
          </cell>
          <cell r="M4709">
            <v>3</v>
          </cell>
          <cell r="O4709" t="str">
            <v>IP_192.168.25.213</v>
          </cell>
        </row>
        <row r="4710">
          <cell r="F4710">
            <v>39538</v>
          </cell>
          <cell r="M4710">
            <v>2</v>
          </cell>
          <cell r="O4710" t="str">
            <v>IP_192.168.25.213</v>
          </cell>
        </row>
        <row r="4711">
          <cell r="F4711">
            <v>39538</v>
          </cell>
          <cell r="M4711">
            <v>7</v>
          </cell>
          <cell r="O4711" t="str">
            <v>IP_192.168.25.213</v>
          </cell>
        </row>
        <row r="4712">
          <cell r="F4712">
            <v>39538</v>
          </cell>
          <cell r="M4712">
            <v>2</v>
          </cell>
          <cell r="O4712" t="str">
            <v>IP_192.168.25.207</v>
          </cell>
        </row>
        <row r="4713">
          <cell r="F4713">
            <v>39538</v>
          </cell>
          <cell r="M4713">
            <v>1</v>
          </cell>
          <cell r="O4713" t="str">
            <v>IP_192.168.25.207</v>
          </cell>
        </row>
        <row r="4714">
          <cell r="F4714">
            <v>39538</v>
          </cell>
          <cell r="M4714">
            <v>4</v>
          </cell>
          <cell r="O4714" t="str">
            <v>IP_192.168.25.207</v>
          </cell>
        </row>
        <row r="4715">
          <cell r="F4715">
            <v>39538</v>
          </cell>
          <cell r="M4715">
            <v>2</v>
          </cell>
          <cell r="O4715" t="str">
            <v>IP_192.168.25.213</v>
          </cell>
        </row>
        <row r="4716">
          <cell r="F4716">
            <v>39538</v>
          </cell>
          <cell r="M4716">
            <v>1</v>
          </cell>
          <cell r="O4716" t="str">
            <v>IP_192.168.25.213</v>
          </cell>
        </row>
        <row r="4717">
          <cell r="F4717">
            <v>39538</v>
          </cell>
          <cell r="M4717">
            <v>1</v>
          </cell>
          <cell r="O4717" t="str">
            <v>IP_192.168.25.213</v>
          </cell>
        </row>
        <row r="4718">
          <cell r="F4718">
            <v>39538</v>
          </cell>
          <cell r="M4718">
            <v>1</v>
          </cell>
          <cell r="O4718" t="str">
            <v>IP_192.168.25.213</v>
          </cell>
        </row>
        <row r="4719">
          <cell r="F4719">
            <v>39538</v>
          </cell>
          <cell r="M4719">
            <v>2</v>
          </cell>
          <cell r="O4719" t="str">
            <v>IP_192.168.25.213</v>
          </cell>
        </row>
        <row r="4720">
          <cell r="F4720">
            <v>39538</v>
          </cell>
          <cell r="M4720">
            <v>1</v>
          </cell>
          <cell r="O4720" t="str">
            <v>IP_192.168.25.207</v>
          </cell>
        </row>
        <row r="4721">
          <cell r="F4721">
            <v>39538</v>
          </cell>
          <cell r="M4721">
            <v>1</v>
          </cell>
          <cell r="O4721" t="str">
            <v>IP_192.168.25.213</v>
          </cell>
        </row>
        <row r="4722">
          <cell r="F4722">
            <v>39538</v>
          </cell>
          <cell r="M4722">
            <v>3</v>
          </cell>
          <cell r="O4722" t="str">
            <v>IP_192.168.25.207</v>
          </cell>
        </row>
        <row r="4723">
          <cell r="F4723">
            <v>39538</v>
          </cell>
          <cell r="M4723">
            <v>2</v>
          </cell>
          <cell r="O4723" t="str">
            <v>IP_192.168.25.213</v>
          </cell>
        </row>
        <row r="4724">
          <cell r="F4724">
            <v>39538</v>
          </cell>
          <cell r="M4724">
            <v>1</v>
          </cell>
          <cell r="O4724" t="str">
            <v>IP_192.168.25.213</v>
          </cell>
        </row>
        <row r="4725">
          <cell r="F4725">
            <v>39538</v>
          </cell>
          <cell r="M4725">
            <v>2</v>
          </cell>
          <cell r="O4725" t="str">
            <v>IP_192.168.25.213</v>
          </cell>
        </row>
        <row r="4726">
          <cell r="F4726">
            <v>39538</v>
          </cell>
          <cell r="M4726">
            <v>1</v>
          </cell>
          <cell r="O4726" t="str">
            <v>IP_192.168.25.213</v>
          </cell>
        </row>
        <row r="4727">
          <cell r="F4727">
            <v>39538</v>
          </cell>
          <cell r="M4727">
            <v>2</v>
          </cell>
          <cell r="O4727" t="str">
            <v>IP_192.168.25.213</v>
          </cell>
        </row>
        <row r="4728">
          <cell r="F4728">
            <v>39538</v>
          </cell>
          <cell r="M4728">
            <v>1</v>
          </cell>
          <cell r="O4728" t="str">
            <v>IP_192.168.25.213</v>
          </cell>
        </row>
        <row r="4729">
          <cell r="F4729">
            <v>39538</v>
          </cell>
          <cell r="M4729">
            <v>1</v>
          </cell>
          <cell r="O4729" t="str">
            <v>IP_192.168.25.207</v>
          </cell>
        </row>
        <row r="4730">
          <cell r="F4730">
            <v>39538</v>
          </cell>
          <cell r="M4730">
            <v>2</v>
          </cell>
          <cell r="O4730" t="str">
            <v>IP_192.168.25.208</v>
          </cell>
        </row>
        <row r="4731">
          <cell r="F4731">
            <v>39538</v>
          </cell>
          <cell r="M4731">
            <v>16</v>
          </cell>
          <cell r="O4731" t="str">
            <v>IP_192.168.25.213</v>
          </cell>
        </row>
        <row r="4732">
          <cell r="F4732">
            <v>39538</v>
          </cell>
          <cell r="M4732">
            <v>5</v>
          </cell>
          <cell r="O4732" t="str">
            <v>IP_192.168.25.213</v>
          </cell>
        </row>
        <row r="4733">
          <cell r="F4733">
            <v>39538</v>
          </cell>
          <cell r="M4733">
            <v>5</v>
          </cell>
          <cell r="O4733" t="str">
            <v>IP_192.168.25.213</v>
          </cell>
        </row>
        <row r="4734">
          <cell r="F4734">
            <v>39538</v>
          </cell>
          <cell r="M4734">
            <v>1</v>
          </cell>
          <cell r="O4734" t="str">
            <v>IP_192.168.25.213</v>
          </cell>
        </row>
        <row r="4735">
          <cell r="F4735">
            <v>39538</v>
          </cell>
          <cell r="M4735">
            <v>1</v>
          </cell>
          <cell r="O4735" t="str">
            <v>IP_192.168.25.213</v>
          </cell>
        </row>
        <row r="4736">
          <cell r="F4736">
            <v>39538</v>
          </cell>
          <cell r="M4736">
            <v>1</v>
          </cell>
          <cell r="O4736" t="str">
            <v>IP_192.168.25.207</v>
          </cell>
        </row>
        <row r="4737">
          <cell r="F4737">
            <v>39538</v>
          </cell>
          <cell r="M4737">
            <v>3</v>
          </cell>
          <cell r="O4737" t="str">
            <v>IP_192.168.25.207</v>
          </cell>
        </row>
        <row r="4738">
          <cell r="F4738">
            <v>39538</v>
          </cell>
          <cell r="M4738">
            <v>1</v>
          </cell>
          <cell r="O4738" t="str">
            <v>IP_192.168.25.213</v>
          </cell>
        </row>
        <row r="4739">
          <cell r="F4739">
            <v>39538</v>
          </cell>
          <cell r="M4739">
            <v>1</v>
          </cell>
          <cell r="O4739" t="str">
            <v>IP_192.168.25.213</v>
          </cell>
        </row>
        <row r="4740">
          <cell r="F4740">
            <v>39538</v>
          </cell>
          <cell r="M4740">
            <v>2</v>
          </cell>
          <cell r="O4740" t="str">
            <v>IP_192.168.25.213</v>
          </cell>
        </row>
        <row r="4741">
          <cell r="F4741">
            <v>39538</v>
          </cell>
          <cell r="M4741">
            <v>2</v>
          </cell>
          <cell r="O4741" t="str">
            <v>IP_192.168.25.213</v>
          </cell>
        </row>
        <row r="4742">
          <cell r="F4742">
            <v>39538</v>
          </cell>
          <cell r="M4742">
            <v>1</v>
          </cell>
          <cell r="O4742" t="str">
            <v>IP_192.168.25.213</v>
          </cell>
        </row>
        <row r="4743">
          <cell r="F4743">
            <v>39538</v>
          </cell>
          <cell r="M4743">
            <v>3</v>
          </cell>
          <cell r="O4743" t="str">
            <v>IP_192.168.25.207</v>
          </cell>
        </row>
        <row r="4744">
          <cell r="F4744">
            <v>39538</v>
          </cell>
          <cell r="M4744">
            <v>1</v>
          </cell>
          <cell r="O4744" t="str">
            <v>IP_192.168.25.213</v>
          </cell>
        </row>
        <row r="4745">
          <cell r="F4745">
            <v>39538</v>
          </cell>
          <cell r="M4745">
            <v>1</v>
          </cell>
          <cell r="O4745" t="str">
            <v>IP_192.168.25.213</v>
          </cell>
        </row>
        <row r="4746">
          <cell r="F4746">
            <v>39538</v>
          </cell>
          <cell r="M4746">
            <v>1</v>
          </cell>
          <cell r="O4746" t="str">
            <v>IP_192.168.25.213</v>
          </cell>
        </row>
        <row r="4747">
          <cell r="F4747">
            <v>39538</v>
          </cell>
          <cell r="M4747">
            <v>1</v>
          </cell>
          <cell r="O4747" t="str">
            <v>IP_192.168.25.213</v>
          </cell>
        </row>
        <row r="4748">
          <cell r="F4748">
            <v>39538</v>
          </cell>
          <cell r="M4748">
            <v>2</v>
          </cell>
          <cell r="O4748" t="str">
            <v>IP_192.168.25.213</v>
          </cell>
        </row>
        <row r="4749">
          <cell r="F4749">
            <v>39538</v>
          </cell>
          <cell r="M4749">
            <v>2</v>
          </cell>
          <cell r="O4749" t="str">
            <v>IP_192.168.25.207</v>
          </cell>
        </row>
        <row r="4750">
          <cell r="F4750">
            <v>39538</v>
          </cell>
          <cell r="M4750">
            <v>1</v>
          </cell>
          <cell r="O4750" t="str">
            <v>IP_192.168.25.207</v>
          </cell>
        </row>
        <row r="4751">
          <cell r="F4751">
            <v>39538</v>
          </cell>
          <cell r="M4751">
            <v>12</v>
          </cell>
          <cell r="O4751" t="str">
            <v>IP_192.168.25.207</v>
          </cell>
        </row>
        <row r="4752">
          <cell r="F4752">
            <v>39538</v>
          </cell>
          <cell r="M4752">
            <v>1</v>
          </cell>
          <cell r="O4752" t="str">
            <v>IP_192.168.25.219</v>
          </cell>
        </row>
        <row r="4753">
          <cell r="F4753">
            <v>39538</v>
          </cell>
          <cell r="M4753">
            <v>1</v>
          </cell>
          <cell r="O4753" t="str">
            <v>IP_192.168.25.219</v>
          </cell>
        </row>
        <row r="4754">
          <cell r="F4754">
            <v>39538</v>
          </cell>
          <cell r="M4754">
            <v>3</v>
          </cell>
          <cell r="O4754" t="str">
            <v>IP_192.168.25.207</v>
          </cell>
        </row>
        <row r="4755">
          <cell r="F4755">
            <v>39538</v>
          </cell>
          <cell r="M4755">
            <v>14</v>
          </cell>
          <cell r="O4755" t="str">
            <v>IP_192.168.25.207</v>
          </cell>
        </row>
        <row r="4756">
          <cell r="F4756">
            <v>39538</v>
          </cell>
          <cell r="M4756">
            <v>38</v>
          </cell>
          <cell r="O4756" t="str">
            <v>IP_192.168.25.213</v>
          </cell>
        </row>
        <row r="4757">
          <cell r="F4757">
            <v>39538</v>
          </cell>
          <cell r="M4757">
            <v>1</v>
          </cell>
          <cell r="O4757" t="str">
            <v>IP_192.168.25.207</v>
          </cell>
        </row>
        <row r="4758">
          <cell r="F4758">
            <v>39538</v>
          </cell>
          <cell r="M4758">
            <v>1</v>
          </cell>
          <cell r="O4758" t="str">
            <v>IP_192.168.25.213</v>
          </cell>
        </row>
        <row r="4759">
          <cell r="F4759">
            <v>39538</v>
          </cell>
          <cell r="M4759">
            <v>1</v>
          </cell>
          <cell r="O4759" t="str">
            <v>IP_192.168.25.213</v>
          </cell>
        </row>
        <row r="4760">
          <cell r="F4760">
            <v>39538</v>
          </cell>
          <cell r="M4760">
            <v>1</v>
          </cell>
          <cell r="O4760" t="str">
            <v>IP_192.168.25.207</v>
          </cell>
        </row>
        <row r="4761">
          <cell r="F4761">
            <v>39568</v>
          </cell>
          <cell r="M4761">
            <v>1</v>
          </cell>
          <cell r="O4761" t="str">
            <v>IP_192.168.25.213</v>
          </cell>
        </row>
        <row r="4762">
          <cell r="F4762">
            <v>39568</v>
          </cell>
          <cell r="M4762">
            <v>1</v>
          </cell>
          <cell r="O4762" t="str">
            <v>IP_192.168.25.213</v>
          </cell>
        </row>
        <row r="4763">
          <cell r="F4763">
            <v>39568</v>
          </cell>
          <cell r="M4763">
            <v>1</v>
          </cell>
          <cell r="O4763" t="str">
            <v>IP_192.168.25.213</v>
          </cell>
        </row>
        <row r="4764">
          <cell r="F4764">
            <v>39568</v>
          </cell>
          <cell r="M4764">
            <v>1</v>
          </cell>
          <cell r="O4764" t="str">
            <v>IP_192.168.25.213</v>
          </cell>
        </row>
        <row r="4765">
          <cell r="F4765">
            <v>39568</v>
          </cell>
          <cell r="M4765">
            <v>1</v>
          </cell>
          <cell r="O4765" t="str">
            <v>IP_192.168.25.213</v>
          </cell>
        </row>
        <row r="4766">
          <cell r="F4766">
            <v>39568</v>
          </cell>
          <cell r="M4766">
            <v>1</v>
          </cell>
          <cell r="O4766" t="str">
            <v>IP_192.168.25.213</v>
          </cell>
        </row>
        <row r="4767">
          <cell r="F4767">
            <v>39568</v>
          </cell>
          <cell r="M4767">
            <v>1</v>
          </cell>
          <cell r="O4767" t="str">
            <v>IP_192.168.25.213</v>
          </cell>
        </row>
        <row r="4768">
          <cell r="F4768">
            <v>39568</v>
          </cell>
          <cell r="M4768">
            <v>1</v>
          </cell>
          <cell r="O4768" t="str">
            <v>IP_192.168.25.213</v>
          </cell>
        </row>
        <row r="4769">
          <cell r="F4769">
            <v>39568</v>
          </cell>
          <cell r="M4769">
            <v>1</v>
          </cell>
          <cell r="O4769" t="str">
            <v>IP_192.168.25.213</v>
          </cell>
        </row>
        <row r="4770">
          <cell r="F4770">
            <v>39568</v>
          </cell>
          <cell r="M4770">
            <v>1</v>
          </cell>
          <cell r="O4770" t="str">
            <v>IP_192.168.25.207</v>
          </cell>
        </row>
        <row r="4771">
          <cell r="F4771">
            <v>39568</v>
          </cell>
          <cell r="M4771">
            <v>1</v>
          </cell>
          <cell r="O4771" t="str">
            <v>IP_192.168.25.213</v>
          </cell>
        </row>
        <row r="4772">
          <cell r="F4772">
            <v>39568</v>
          </cell>
          <cell r="M4772">
            <v>2</v>
          </cell>
          <cell r="O4772" t="str">
            <v>IP_192.168.25.213</v>
          </cell>
        </row>
        <row r="4773">
          <cell r="F4773">
            <v>39568</v>
          </cell>
          <cell r="M4773">
            <v>11</v>
          </cell>
          <cell r="O4773" t="str">
            <v>IP_192.168.25.213</v>
          </cell>
        </row>
        <row r="4774">
          <cell r="F4774">
            <v>39568</v>
          </cell>
          <cell r="M4774">
            <v>2</v>
          </cell>
          <cell r="O4774" t="str">
            <v>IP_192.168.25.213</v>
          </cell>
        </row>
        <row r="4775">
          <cell r="F4775">
            <v>39568</v>
          </cell>
          <cell r="M4775">
            <v>1</v>
          </cell>
          <cell r="O4775" t="str">
            <v>IP_192.168.25.213</v>
          </cell>
        </row>
        <row r="4776">
          <cell r="F4776">
            <v>39568</v>
          </cell>
          <cell r="M4776">
            <v>2</v>
          </cell>
          <cell r="O4776" t="str">
            <v>IP_192.168.25.213</v>
          </cell>
        </row>
        <row r="4777">
          <cell r="F4777">
            <v>39568</v>
          </cell>
          <cell r="M4777">
            <v>2</v>
          </cell>
          <cell r="O4777" t="str">
            <v>IP_192.168.25.207</v>
          </cell>
        </row>
        <row r="4778">
          <cell r="F4778">
            <v>39568</v>
          </cell>
          <cell r="M4778">
            <v>1</v>
          </cell>
          <cell r="O4778" t="str">
            <v>IP_192.168.25.213</v>
          </cell>
        </row>
        <row r="4779">
          <cell r="F4779">
            <v>39568</v>
          </cell>
          <cell r="M4779">
            <v>1</v>
          </cell>
          <cell r="O4779" t="str">
            <v>IP_192.168.25.213</v>
          </cell>
        </row>
        <row r="4780">
          <cell r="F4780">
            <v>39568</v>
          </cell>
          <cell r="M4780">
            <v>1</v>
          </cell>
          <cell r="O4780" t="str">
            <v>IP_192.168.25.213</v>
          </cell>
        </row>
        <row r="4781">
          <cell r="F4781">
            <v>39568</v>
          </cell>
          <cell r="M4781">
            <v>1</v>
          </cell>
          <cell r="O4781" t="str">
            <v>IP_192.168.25.213</v>
          </cell>
        </row>
        <row r="4782">
          <cell r="F4782">
            <v>39568</v>
          </cell>
          <cell r="M4782">
            <v>1</v>
          </cell>
          <cell r="O4782" t="str">
            <v>IP_192.168.25.213</v>
          </cell>
        </row>
        <row r="4783">
          <cell r="F4783">
            <v>39568</v>
          </cell>
          <cell r="M4783">
            <v>1</v>
          </cell>
          <cell r="O4783" t="str">
            <v>IP_192.168.25.213</v>
          </cell>
        </row>
        <row r="4784">
          <cell r="F4784">
            <v>39568</v>
          </cell>
          <cell r="M4784">
            <v>1</v>
          </cell>
          <cell r="O4784" t="str">
            <v>IP_192.168.25.213</v>
          </cell>
        </row>
        <row r="4785">
          <cell r="F4785">
            <v>39568</v>
          </cell>
          <cell r="M4785">
            <v>1</v>
          </cell>
          <cell r="O4785" t="str">
            <v>IP_192.168.25.213</v>
          </cell>
        </row>
        <row r="4786">
          <cell r="F4786">
            <v>39568</v>
          </cell>
          <cell r="M4786">
            <v>1</v>
          </cell>
          <cell r="O4786" t="str">
            <v>IP_192.168.25.213</v>
          </cell>
        </row>
        <row r="4787">
          <cell r="F4787">
            <v>39568</v>
          </cell>
          <cell r="M4787">
            <v>8</v>
          </cell>
          <cell r="O4787" t="str">
            <v>IP_192.168.25.213</v>
          </cell>
        </row>
        <row r="4788">
          <cell r="F4788">
            <v>39568</v>
          </cell>
          <cell r="M4788">
            <v>1</v>
          </cell>
          <cell r="O4788" t="str">
            <v>IP_192.168.25.213</v>
          </cell>
        </row>
        <row r="4789">
          <cell r="F4789">
            <v>39568</v>
          </cell>
          <cell r="M4789">
            <v>2</v>
          </cell>
          <cell r="O4789" t="str">
            <v>IP_192.168.25.213</v>
          </cell>
        </row>
        <row r="4790">
          <cell r="F4790">
            <v>39568</v>
          </cell>
          <cell r="M4790">
            <v>1</v>
          </cell>
          <cell r="O4790" t="str">
            <v>IP_192.168.25.207</v>
          </cell>
        </row>
        <row r="4791">
          <cell r="F4791">
            <v>39568</v>
          </cell>
          <cell r="M4791">
            <v>12</v>
          </cell>
          <cell r="O4791" t="str">
            <v>IP_192.168.25.207</v>
          </cell>
        </row>
        <row r="4792">
          <cell r="F4792">
            <v>39568</v>
          </cell>
          <cell r="M4792">
            <v>1</v>
          </cell>
          <cell r="O4792" t="str">
            <v>IP_192.168.25.213</v>
          </cell>
        </row>
        <row r="4793">
          <cell r="F4793">
            <v>39568</v>
          </cell>
          <cell r="M4793">
            <v>1</v>
          </cell>
          <cell r="O4793" t="str">
            <v>IP_192.168.25.213</v>
          </cell>
        </row>
        <row r="4794">
          <cell r="F4794">
            <v>39568</v>
          </cell>
          <cell r="M4794">
            <v>2</v>
          </cell>
          <cell r="O4794" t="str">
            <v>IP_192.168.25.213</v>
          </cell>
        </row>
        <row r="4795">
          <cell r="F4795">
            <v>39568</v>
          </cell>
          <cell r="M4795">
            <v>1</v>
          </cell>
          <cell r="O4795" t="str">
            <v>IP_192.168.25.213</v>
          </cell>
        </row>
        <row r="4796">
          <cell r="F4796">
            <v>39568</v>
          </cell>
          <cell r="M4796">
            <v>1</v>
          </cell>
          <cell r="O4796" t="str">
            <v>IP_192.168.25.213</v>
          </cell>
        </row>
        <row r="4797">
          <cell r="F4797">
            <v>39568</v>
          </cell>
          <cell r="M4797">
            <v>1</v>
          </cell>
          <cell r="O4797" t="str">
            <v>IP_192.168.25.213</v>
          </cell>
        </row>
        <row r="4798">
          <cell r="F4798">
            <v>39568</v>
          </cell>
          <cell r="M4798">
            <v>1</v>
          </cell>
          <cell r="O4798" t="str">
            <v>IP_192.168.25.213</v>
          </cell>
        </row>
        <row r="4799">
          <cell r="F4799">
            <v>39568</v>
          </cell>
          <cell r="M4799">
            <v>1</v>
          </cell>
          <cell r="O4799" t="str">
            <v>IP_192.168.25.213</v>
          </cell>
        </row>
        <row r="4800">
          <cell r="F4800">
            <v>39568</v>
          </cell>
          <cell r="M4800">
            <v>1</v>
          </cell>
          <cell r="O4800" t="str">
            <v>IP_192.168.25.213</v>
          </cell>
        </row>
        <row r="4801">
          <cell r="F4801">
            <v>39568</v>
          </cell>
          <cell r="M4801">
            <v>1</v>
          </cell>
          <cell r="O4801" t="str">
            <v>IP_192.168.25.213</v>
          </cell>
        </row>
        <row r="4802">
          <cell r="F4802">
            <v>39568</v>
          </cell>
          <cell r="M4802">
            <v>1</v>
          </cell>
          <cell r="O4802" t="str">
            <v>IP_192.168.25.213</v>
          </cell>
        </row>
        <row r="4803">
          <cell r="F4803">
            <v>39568</v>
          </cell>
          <cell r="M4803">
            <v>1</v>
          </cell>
          <cell r="O4803" t="str">
            <v>IP_192.168.25.213</v>
          </cell>
        </row>
        <row r="4804">
          <cell r="F4804">
            <v>39568</v>
          </cell>
          <cell r="M4804">
            <v>1</v>
          </cell>
          <cell r="O4804" t="str">
            <v>IP_192.168.25.213</v>
          </cell>
        </row>
        <row r="4805">
          <cell r="F4805">
            <v>39568</v>
          </cell>
          <cell r="M4805">
            <v>1</v>
          </cell>
          <cell r="O4805" t="str">
            <v>IP_192.168.25.213</v>
          </cell>
        </row>
        <row r="4806">
          <cell r="F4806">
            <v>39568</v>
          </cell>
          <cell r="M4806">
            <v>1</v>
          </cell>
          <cell r="O4806" t="str">
            <v>IP_192.168.25.213</v>
          </cell>
        </row>
        <row r="4807">
          <cell r="F4807">
            <v>39568</v>
          </cell>
          <cell r="M4807">
            <v>1</v>
          </cell>
          <cell r="O4807" t="str">
            <v>IP_192.168.25.213</v>
          </cell>
        </row>
        <row r="4808">
          <cell r="F4808">
            <v>39568</v>
          </cell>
          <cell r="M4808">
            <v>1</v>
          </cell>
          <cell r="O4808" t="str">
            <v>IP_192.168.25.213</v>
          </cell>
        </row>
        <row r="4809">
          <cell r="F4809">
            <v>39568</v>
          </cell>
          <cell r="M4809">
            <v>1</v>
          </cell>
          <cell r="O4809" t="str">
            <v>IP_192.168.25.213</v>
          </cell>
        </row>
        <row r="4810">
          <cell r="F4810">
            <v>39568</v>
          </cell>
          <cell r="M4810">
            <v>1</v>
          </cell>
          <cell r="O4810" t="str">
            <v>IP_192.168.25.213</v>
          </cell>
        </row>
        <row r="4811">
          <cell r="F4811">
            <v>39568</v>
          </cell>
          <cell r="M4811">
            <v>1</v>
          </cell>
          <cell r="O4811" t="str">
            <v>IP_192.168.25.213</v>
          </cell>
        </row>
        <row r="4812">
          <cell r="F4812">
            <v>39568</v>
          </cell>
          <cell r="M4812">
            <v>1</v>
          </cell>
          <cell r="O4812" t="str">
            <v>IP_192.168.25.213</v>
          </cell>
        </row>
        <row r="4813">
          <cell r="F4813">
            <v>39568</v>
          </cell>
          <cell r="M4813">
            <v>2</v>
          </cell>
          <cell r="O4813" t="str">
            <v>IP_192.168.25.207</v>
          </cell>
        </row>
        <row r="4814">
          <cell r="F4814">
            <v>39568</v>
          </cell>
          <cell r="M4814">
            <v>1</v>
          </cell>
          <cell r="O4814" t="str">
            <v>IP_192.168.25.213</v>
          </cell>
        </row>
        <row r="4815">
          <cell r="F4815">
            <v>39568</v>
          </cell>
          <cell r="M4815">
            <v>1</v>
          </cell>
          <cell r="O4815" t="str">
            <v>IP_192.168.25.213</v>
          </cell>
        </row>
        <row r="4816">
          <cell r="F4816">
            <v>39568</v>
          </cell>
          <cell r="M4816">
            <v>1</v>
          </cell>
          <cell r="O4816" t="str">
            <v>IP_192.168.25.207</v>
          </cell>
        </row>
        <row r="4817">
          <cell r="F4817">
            <v>39568</v>
          </cell>
          <cell r="M4817">
            <v>1</v>
          </cell>
          <cell r="O4817" t="str">
            <v>IP_192.168.25.207</v>
          </cell>
        </row>
        <row r="4818">
          <cell r="F4818">
            <v>39568</v>
          </cell>
          <cell r="M4818">
            <v>2</v>
          </cell>
          <cell r="O4818" t="str">
            <v>IP_192.168.25.213</v>
          </cell>
        </row>
        <row r="4819">
          <cell r="F4819">
            <v>39568</v>
          </cell>
          <cell r="M4819">
            <v>1</v>
          </cell>
          <cell r="O4819" t="str">
            <v>IP_192.168.25.213</v>
          </cell>
        </row>
        <row r="4820">
          <cell r="F4820">
            <v>39568</v>
          </cell>
          <cell r="M4820">
            <v>1</v>
          </cell>
          <cell r="O4820" t="str">
            <v>IP_192.168.25.207</v>
          </cell>
        </row>
        <row r="4821">
          <cell r="F4821">
            <v>39568</v>
          </cell>
          <cell r="M4821">
            <v>3</v>
          </cell>
          <cell r="O4821" t="str">
            <v>IP_192.168.25.207</v>
          </cell>
        </row>
        <row r="4822">
          <cell r="F4822">
            <v>39568</v>
          </cell>
          <cell r="M4822">
            <v>1</v>
          </cell>
          <cell r="O4822" t="str">
            <v>IP_192.168.25.213</v>
          </cell>
        </row>
        <row r="4823">
          <cell r="F4823">
            <v>39568</v>
          </cell>
          <cell r="M4823">
            <v>2</v>
          </cell>
          <cell r="O4823" t="str">
            <v>IP_192.168.25.213</v>
          </cell>
        </row>
        <row r="4824">
          <cell r="F4824">
            <v>39568</v>
          </cell>
          <cell r="M4824">
            <v>1</v>
          </cell>
          <cell r="O4824" t="str">
            <v>IP_192.168.25.213</v>
          </cell>
        </row>
        <row r="4825">
          <cell r="F4825">
            <v>39568</v>
          </cell>
          <cell r="M4825">
            <v>1</v>
          </cell>
          <cell r="O4825" t="str">
            <v>IP_192.168.25.213</v>
          </cell>
        </row>
        <row r="4826">
          <cell r="F4826">
            <v>39568</v>
          </cell>
          <cell r="M4826">
            <v>1</v>
          </cell>
          <cell r="O4826" t="str">
            <v>IP_192.168.25.213</v>
          </cell>
        </row>
        <row r="4827">
          <cell r="F4827">
            <v>39568</v>
          </cell>
          <cell r="M4827">
            <v>1</v>
          </cell>
          <cell r="O4827" t="str">
            <v>IP_192.168.25.213</v>
          </cell>
        </row>
        <row r="4828">
          <cell r="F4828">
            <v>39568</v>
          </cell>
          <cell r="M4828">
            <v>1</v>
          </cell>
          <cell r="O4828" t="str">
            <v>IP_192.168.25.213</v>
          </cell>
        </row>
        <row r="4829">
          <cell r="F4829">
            <v>39568</v>
          </cell>
          <cell r="M4829">
            <v>16</v>
          </cell>
          <cell r="O4829" t="str">
            <v>IP_192.168.25.213</v>
          </cell>
        </row>
        <row r="4830">
          <cell r="F4830">
            <v>39568</v>
          </cell>
          <cell r="M4830">
            <v>1</v>
          </cell>
          <cell r="O4830" t="str">
            <v>IP_192.168.25.213</v>
          </cell>
        </row>
        <row r="4831">
          <cell r="F4831">
            <v>39568</v>
          </cell>
          <cell r="M4831">
            <v>1</v>
          </cell>
          <cell r="O4831" t="str">
            <v>IP_192.168.25.213</v>
          </cell>
        </row>
        <row r="4832">
          <cell r="F4832">
            <v>39568</v>
          </cell>
          <cell r="M4832">
            <v>2</v>
          </cell>
          <cell r="O4832" t="str">
            <v>IP_192.168.25.213</v>
          </cell>
        </row>
        <row r="4833">
          <cell r="F4833">
            <v>39568</v>
          </cell>
          <cell r="M4833">
            <v>1</v>
          </cell>
          <cell r="O4833" t="str">
            <v>IP_192.168.25.213</v>
          </cell>
        </row>
        <row r="4834">
          <cell r="F4834">
            <v>39568</v>
          </cell>
          <cell r="M4834">
            <v>1</v>
          </cell>
          <cell r="O4834" t="str">
            <v>IP_192.168.25.213</v>
          </cell>
        </row>
        <row r="4835">
          <cell r="F4835">
            <v>39568</v>
          </cell>
          <cell r="M4835">
            <v>1</v>
          </cell>
          <cell r="O4835" t="str">
            <v>IP_192.168.25.213</v>
          </cell>
        </row>
        <row r="4836">
          <cell r="F4836">
            <v>39568</v>
          </cell>
          <cell r="M4836">
            <v>1</v>
          </cell>
          <cell r="O4836" t="str">
            <v>IP_192.168.25.213</v>
          </cell>
        </row>
        <row r="4837">
          <cell r="F4837">
            <v>39568</v>
          </cell>
          <cell r="M4837">
            <v>4</v>
          </cell>
          <cell r="O4837" t="str">
            <v>IP_192.168.25.213</v>
          </cell>
        </row>
        <row r="4838">
          <cell r="F4838">
            <v>39568</v>
          </cell>
          <cell r="M4838">
            <v>2</v>
          </cell>
          <cell r="O4838" t="str">
            <v>IP_192.168.25.213</v>
          </cell>
        </row>
        <row r="4839">
          <cell r="F4839">
            <v>39568</v>
          </cell>
          <cell r="M4839">
            <v>1</v>
          </cell>
          <cell r="O4839" t="str">
            <v>IP_192.168.25.207</v>
          </cell>
        </row>
        <row r="4840">
          <cell r="F4840">
            <v>39568</v>
          </cell>
          <cell r="M4840">
            <v>3</v>
          </cell>
          <cell r="O4840" t="str">
            <v>IP_192.168.25.213</v>
          </cell>
        </row>
        <row r="4841">
          <cell r="F4841">
            <v>39568</v>
          </cell>
          <cell r="M4841">
            <v>1</v>
          </cell>
          <cell r="O4841" t="str">
            <v>IP_192.168.25.213</v>
          </cell>
        </row>
        <row r="4842">
          <cell r="F4842">
            <v>39568</v>
          </cell>
          <cell r="M4842">
            <v>2</v>
          </cell>
          <cell r="O4842" t="str">
            <v>IP_192.168.25.213</v>
          </cell>
        </row>
        <row r="4843">
          <cell r="F4843">
            <v>39568</v>
          </cell>
          <cell r="M4843">
            <v>1</v>
          </cell>
          <cell r="O4843" t="str">
            <v>IP_192.168.25.213</v>
          </cell>
        </row>
        <row r="4844">
          <cell r="F4844">
            <v>39568</v>
          </cell>
          <cell r="M4844">
            <v>1</v>
          </cell>
          <cell r="O4844" t="str">
            <v>IP_192.168.25.213</v>
          </cell>
        </row>
        <row r="4845">
          <cell r="F4845">
            <v>39568</v>
          </cell>
          <cell r="M4845">
            <v>1</v>
          </cell>
          <cell r="O4845" t="str">
            <v>IP_192.168.25.213</v>
          </cell>
        </row>
        <row r="4846">
          <cell r="F4846">
            <v>39568</v>
          </cell>
          <cell r="M4846">
            <v>3</v>
          </cell>
          <cell r="O4846" t="str">
            <v>IP_192.168.25.213</v>
          </cell>
        </row>
        <row r="4847">
          <cell r="F4847">
            <v>39568</v>
          </cell>
          <cell r="M4847">
            <v>1</v>
          </cell>
          <cell r="O4847" t="str">
            <v>IP_192.168.25.213</v>
          </cell>
        </row>
        <row r="4848">
          <cell r="F4848">
            <v>39568</v>
          </cell>
          <cell r="M4848">
            <v>1</v>
          </cell>
          <cell r="O4848" t="str">
            <v>IP_192.168.25.213</v>
          </cell>
        </row>
        <row r="4849">
          <cell r="F4849">
            <v>39568</v>
          </cell>
          <cell r="M4849">
            <v>1</v>
          </cell>
          <cell r="O4849" t="str">
            <v>IP_192.168.25.207</v>
          </cell>
        </row>
        <row r="4850">
          <cell r="F4850">
            <v>39568</v>
          </cell>
          <cell r="M4850">
            <v>1</v>
          </cell>
          <cell r="O4850" t="str">
            <v>IP_192.168.25.207</v>
          </cell>
        </row>
        <row r="4851">
          <cell r="F4851">
            <v>39568</v>
          </cell>
          <cell r="M4851">
            <v>1</v>
          </cell>
          <cell r="O4851" t="str">
            <v>IP_192.168.25.207</v>
          </cell>
        </row>
        <row r="4852">
          <cell r="F4852">
            <v>39568</v>
          </cell>
          <cell r="M4852">
            <v>1</v>
          </cell>
          <cell r="O4852" t="str">
            <v>IP_192.168.25.207</v>
          </cell>
        </row>
        <row r="4853">
          <cell r="F4853">
            <v>39568</v>
          </cell>
          <cell r="M4853">
            <v>12</v>
          </cell>
          <cell r="O4853" t="str">
            <v>IP_192.168.25.207</v>
          </cell>
        </row>
        <row r="4854">
          <cell r="F4854">
            <v>39568</v>
          </cell>
          <cell r="M4854">
            <v>13</v>
          </cell>
          <cell r="O4854" t="str">
            <v>IP_192.168.25.207</v>
          </cell>
        </row>
        <row r="4855">
          <cell r="F4855">
            <v>39568</v>
          </cell>
          <cell r="M4855">
            <v>37</v>
          </cell>
          <cell r="O4855" t="str">
            <v>IP_192.168.25.213</v>
          </cell>
        </row>
        <row r="4856">
          <cell r="F4856">
            <v>39568</v>
          </cell>
          <cell r="M4856">
            <v>1</v>
          </cell>
          <cell r="O4856" t="str">
            <v>IP_192.168.25.213</v>
          </cell>
        </row>
        <row r="4857">
          <cell r="F4857">
            <v>39568</v>
          </cell>
          <cell r="M4857">
            <v>1</v>
          </cell>
          <cell r="O4857" t="str">
            <v>IP_192.168.25.207</v>
          </cell>
        </row>
        <row r="4858">
          <cell r="F4858">
            <v>39568</v>
          </cell>
          <cell r="M4858">
            <v>1</v>
          </cell>
          <cell r="O4858" t="str">
            <v>IP_192.168.25.213</v>
          </cell>
        </row>
        <row r="4859">
          <cell r="F4859">
            <v>39568</v>
          </cell>
          <cell r="M4859">
            <v>1</v>
          </cell>
          <cell r="O4859" t="str">
            <v>IP_192.168.25.213</v>
          </cell>
        </row>
        <row r="4860">
          <cell r="F4860">
            <v>39568</v>
          </cell>
          <cell r="M4860">
            <v>1</v>
          </cell>
          <cell r="O4860" t="str">
            <v>IP_192.168.25.213</v>
          </cell>
        </row>
        <row r="4861">
          <cell r="F4861">
            <v>39568</v>
          </cell>
          <cell r="M4861">
            <v>1</v>
          </cell>
          <cell r="O4861" t="str">
            <v>IP_192.168.25.213</v>
          </cell>
        </row>
        <row r="4862">
          <cell r="F4862">
            <v>39568</v>
          </cell>
          <cell r="M4862">
            <v>1</v>
          </cell>
          <cell r="O4862" t="str">
            <v>IP_192.168.25.213</v>
          </cell>
        </row>
        <row r="4863">
          <cell r="F4863">
            <v>39568</v>
          </cell>
          <cell r="M4863">
            <v>1</v>
          </cell>
          <cell r="O4863" t="str">
            <v>IP_192.168.25.213</v>
          </cell>
        </row>
        <row r="4864">
          <cell r="F4864">
            <v>39568</v>
          </cell>
          <cell r="M4864">
            <v>1</v>
          </cell>
          <cell r="O4864" t="str">
            <v>IP_192.168.25.213</v>
          </cell>
        </row>
        <row r="4865">
          <cell r="F4865">
            <v>39568</v>
          </cell>
          <cell r="M4865">
            <v>1</v>
          </cell>
          <cell r="O4865" t="str">
            <v>IP_192.168.25.213</v>
          </cell>
        </row>
        <row r="4866">
          <cell r="F4866">
            <v>39568</v>
          </cell>
          <cell r="M4866">
            <v>1</v>
          </cell>
          <cell r="O4866" t="str">
            <v>IP_192.168.25.213</v>
          </cell>
        </row>
        <row r="4867">
          <cell r="F4867">
            <v>39568</v>
          </cell>
          <cell r="M4867">
            <v>1</v>
          </cell>
          <cell r="O4867" t="str">
            <v>IP_192.168.25.213</v>
          </cell>
        </row>
        <row r="4868">
          <cell r="F4868">
            <v>39568</v>
          </cell>
          <cell r="M4868">
            <v>2</v>
          </cell>
          <cell r="O4868" t="str">
            <v>IP_192.168.25.213</v>
          </cell>
        </row>
        <row r="4869">
          <cell r="F4869">
            <v>39568</v>
          </cell>
          <cell r="M4869">
            <v>1</v>
          </cell>
          <cell r="O4869" t="str">
            <v>IP_192.168.25.213</v>
          </cell>
        </row>
        <row r="4870">
          <cell r="F4870">
            <v>39568</v>
          </cell>
          <cell r="M4870">
            <v>1</v>
          </cell>
          <cell r="O4870" t="str">
            <v>IP_192.168.25.208</v>
          </cell>
        </row>
        <row r="4871">
          <cell r="F4871">
            <v>39568</v>
          </cell>
          <cell r="M4871">
            <v>1</v>
          </cell>
          <cell r="O4871" t="str">
            <v>IP_192.168.25.213</v>
          </cell>
        </row>
        <row r="4872">
          <cell r="F4872">
            <v>39568</v>
          </cell>
          <cell r="M4872">
            <v>1</v>
          </cell>
          <cell r="O4872" t="str">
            <v>IP_192.168.25.213</v>
          </cell>
        </row>
        <row r="4873">
          <cell r="F4873">
            <v>39568</v>
          </cell>
          <cell r="M4873">
            <v>1</v>
          </cell>
          <cell r="O4873" t="str">
            <v>IP_192.168.25.213</v>
          </cell>
        </row>
        <row r="4874">
          <cell r="F4874">
            <v>39568</v>
          </cell>
          <cell r="M4874">
            <v>1</v>
          </cell>
          <cell r="O4874" t="str">
            <v>IP_192.168.25.213</v>
          </cell>
        </row>
        <row r="4875">
          <cell r="F4875">
            <v>39568</v>
          </cell>
          <cell r="M4875">
            <v>1</v>
          </cell>
          <cell r="O4875" t="str">
            <v>IP_192.168.25.213</v>
          </cell>
        </row>
        <row r="4876">
          <cell r="F4876">
            <v>39568</v>
          </cell>
          <cell r="M4876">
            <v>5</v>
          </cell>
          <cell r="O4876" t="str">
            <v>IP_192.168.25.213</v>
          </cell>
        </row>
        <row r="4877">
          <cell r="F4877">
            <v>39568</v>
          </cell>
          <cell r="M4877">
            <v>2</v>
          </cell>
          <cell r="O4877" t="str">
            <v>IP_192.168.25.213</v>
          </cell>
        </row>
        <row r="4878">
          <cell r="F4878">
            <v>39568</v>
          </cell>
          <cell r="M4878">
            <v>2</v>
          </cell>
          <cell r="O4878" t="str">
            <v>IP_192.168.25.213</v>
          </cell>
        </row>
        <row r="4879">
          <cell r="F4879">
            <v>39568</v>
          </cell>
          <cell r="M4879">
            <v>2</v>
          </cell>
          <cell r="O4879" t="str">
            <v>IP_192.168.25.213</v>
          </cell>
        </row>
        <row r="4880">
          <cell r="F4880">
            <v>39568</v>
          </cell>
          <cell r="M4880">
            <v>1</v>
          </cell>
          <cell r="O4880" t="str">
            <v>IP_192.168.25.213</v>
          </cell>
        </row>
        <row r="4881">
          <cell r="F4881">
            <v>39568</v>
          </cell>
          <cell r="M4881">
            <v>4</v>
          </cell>
          <cell r="O4881" t="str">
            <v>IP_192.168.25.213</v>
          </cell>
        </row>
        <row r="4882">
          <cell r="F4882">
            <v>39568</v>
          </cell>
          <cell r="M4882">
            <v>1</v>
          </cell>
          <cell r="O4882" t="str">
            <v>IP_192.168.25.213</v>
          </cell>
        </row>
        <row r="4883">
          <cell r="F4883">
            <v>39568</v>
          </cell>
          <cell r="M4883">
            <v>1</v>
          </cell>
          <cell r="O4883" t="str">
            <v>IP_192.168.25.213</v>
          </cell>
        </row>
        <row r="4884">
          <cell r="F4884">
            <v>39568</v>
          </cell>
          <cell r="M4884">
            <v>1</v>
          </cell>
          <cell r="O4884" t="str">
            <v>IP_192.168.25.213</v>
          </cell>
        </row>
        <row r="4885">
          <cell r="F4885">
            <v>39568</v>
          </cell>
          <cell r="M4885">
            <v>1</v>
          </cell>
          <cell r="O4885" t="str">
            <v>IP_192.168.25.213</v>
          </cell>
        </row>
        <row r="4886">
          <cell r="F4886">
            <v>39568</v>
          </cell>
          <cell r="M4886">
            <v>1</v>
          </cell>
          <cell r="O4886" t="str">
            <v>IP_192.168.25.213</v>
          </cell>
        </row>
        <row r="4887">
          <cell r="F4887">
            <v>39568</v>
          </cell>
          <cell r="M4887">
            <v>1</v>
          </cell>
          <cell r="O4887" t="str">
            <v>IP_192.168.25.213</v>
          </cell>
        </row>
        <row r="4888">
          <cell r="F4888">
            <v>39568</v>
          </cell>
          <cell r="M4888">
            <v>1</v>
          </cell>
          <cell r="O4888" t="str">
            <v>IP_192.168.25.213</v>
          </cell>
        </row>
        <row r="4889">
          <cell r="F4889">
            <v>39568</v>
          </cell>
          <cell r="M4889">
            <v>1</v>
          </cell>
          <cell r="O4889" t="str">
            <v>IP_192.168.25.213</v>
          </cell>
        </row>
        <row r="4890">
          <cell r="F4890">
            <v>39568</v>
          </cell>
          <cell r="M4890">
            <v>1</v>
          </cell>
          <cell r="O4890" t="str">
            <v>IP_192.168.25.213</v>
          </cell>
        </row>
        <row r="4891">
          <cell r="F4891">
            <v>39568</v>
          </cell>
          <cell r="M4891">
            <v>1</v>
          </cell>
          <cell r="O4891" t="str">
            <v>IP_192.168.25.213</v>
          </cell>
        </row>
        <row r="4892">
          <cell r="F4892">
            <v>39568</v>
          </cell>
          <cell r="M4892">
            <v>2</v>
          </cell>
          <cell r="O4892" t="str">
            <v>IP_192.168.25.213</v>
          </cell>
        </row>
        <row r="4893">
          <cell r="F4893">
            <v>39568</v>
          </cell>
          <cell r="M4893">
            <v>4</v>
          </cell>
          <cell r="O4893" t="str">
            <v>IP_192.168.25.213</v>
          </cell>
        </row>
        <row r="4894">
          <cell r="F4894">
            <v>39568</v>
          </cell>
          <cell r="M4894">
            <v>4</v>
          </cell>
          <cell r="O4894" t="str">
            <v>IP_192.168.25.213</v>
          </cell>
        </row>
        <row r="4895">
          <cell r="F4895">
            <v>39568</v>
          </cell>
          <cell r="M4895">
            <v>2</v>
          </cell>
          <cell r="O4895" t="str">
            <v>IP_192.168.25.213</v>
          </cell>
        </row>
        <row r="4896">
          <cell r="F4896">
            <v>39568</v>
          </cell>
          <cell r="M4896">
            <v>2</v>
          </cell>
          <cell r="O4896" t="str">
            <v>IP_192.168.25.213</v>
          </cell>
        </row>
        <row r="4897">
          <cell r="F4897">
            <v>39568</v>
          </cell>
          <cell r="M4897">
            <v>2</v>
          </cell>
          <cell r="O4897" t="str">
            <v>IP_192.168.25.213</v>
          </cell>
        </row>
        <row r="4898">
          <cell r="F4898">
            <v>39568</v>
          </cell>
          <cell r="M4898">
            <v>1</v>
          </cell>
          <cell r="O4898" t="str">
            <v>IP_192.168.25.213</v>
          </cell>
        </row>
        <row r="4899">
          <cell r="F4899">
            <v>39568</v>
          </cell>
          <cell r="M4899">
            <v>1</v>
          </cell>
          <cell r="O4899" t="str">
            <v>IP_192.168.25.213</v>
          </cell>
        </row>
        <row r="4900">
          <cell r="F4900">
            <v>39568</v>
          </cell>
          <cell r="M4900">
            <v>1</v>
          </cell>
          <cell r="O4900" t="str">
            <v>IP_192.168.25.213</v>
          </cell>
        </row>
        <row r="4901">
          <cell r="F4901">
            <v>39568</v>
          </cell>
          <cell r="M4901">
            <v>1</v>
          </cell>
          <cell r="O4901" t="str">
            <v>IP_192.168.25.213</v>
          </cell>
        </row>
        <row r="4902">
          <cell r="F4902">
            <v>39568</v>
          </cell>
          <cell r="M4902">
            <v>1</v>
          </cell>
          <cell r="O4902" t="str">
            <v>IP_192.168.25.213</v>
          </cell>
        </row>
        <row r="4903">
          <cell r="F4903">
            <v>39568</v>
          </cell>
          <cell r="M4903">
            <v>1</v>
          </cell>
          <cell r="O4903" t="str">
            <v>IP_192.168.25.213</v>
          </cell>
        </row>
        <row r="4904">
          <cell r="F4904">
            <v>39568</v>
          </cell>
          <cell r="M4904">
            <v>1</v>
          </cell>
          <cell r="O4904" t="str">
            <v>IP_192.168.25.213</v>
          </cell>
        </row>
        <row r="4905">
          <cell r="F4905">
            <v>39568</v>
          </cell>
          <cell r="M4905">
            <v>2</v>
          </cell>
          <cell r="O4905" t="str">
            <v>IP_192.168.25.213</v>
          </cell>
        </row>
        <row r="4906">
          <cell r="F4906">
            <v>39568</v>
          </cell>
          <cell r="M4906">
            <v>5</v>
          </cell>
          <cell r="O4906" t="str">
            <v>IP_192.168.25.213</v>
          </cell>
        </row>
        <row r="4907">
          <cell r="F4907">
            <v>39568</v>
          </cell>
          <cell r="M4907">
            <v>2</v>
          </cell>
          <cell r="O4907" t="str">
            <v>IP_192.168.25.207</v>
          </cell>
        </row>
        <row r="4908">
          <cell r="F4908">
            <v>39568</v>
          </cell>
          <cell r="M4908">
            <v>1</v>
          </cell>
          <cell r="O4908" t="str">
            <v>IP_192.168.25.207</v>
          </cell>
        </row>
        <row r="4909">
          <cell r="F4909">
            <v>39568</v>
          </cell>
          <cell r="M4909">
            <v>2</v>
          </cell>
          <cell r="O4909" t="str">
            <v>IP_192.168.25.207</v>
          </cell>
        </row>
        <row r="4910">
          <cell r="F4910">
            <v>39568</v>
          </cell>
          <cell r="M4910">
            <v>3</v>
          </cell>
          <cell r="O4910" t="str">
            <v>IP_192.168.25.213</v>
          </cell>
        </row>
        <row r="4911">
          <cell r="F4911">
            <v>39568</v>
          </cell>
          <cell r="M4911">
            <v>1</v>
          </cell>
          <cell r="O4911" t="str">
            <v>IP_192.168.25.213</v>
          </cell>
        </row>
        <row r="4912">
          <cell r="F4912">
            <v>39568</v>
          </cell>
          <cell r="M4912">
            <v>2</v>
          </cell>
          <cell r="O4912" t="str">
            <v>IP_192.168.25.213</v>
          </cell>
        </row>
        <row r="4913">
          <cell r="F4913">
            <v>39568</v>
          </cell>
          <cell r="M4913">
            <v>1</v>
          </cell>
          <cell r="O4913" t="str">
            <v>IP_192.168.25.213</v>
          </cell>
        </row>
        <row r="4914">
          <cell r="F4914">
            <v>39568</v>
          </cell>
          <cell r="M4914">
            <v>2</v>
          </cell>
          <cell r="O4914" t="str">
            <v>IP_192.168.25.213</v>
          </cell>
        </row>
        <row r="4915">
          <cell r="F4915">
            <v>39568</v>
          </cell>
          <cell r="M4915">
            <v>2</v>
          </cell>
          <cell r="O4915" t="str">
            <v>IP_192.168.25.213</v>
          </cell>
        </row>
        <row r="4916">
          <cell r="F4916">
            <v>39568</v>
          </cell>
          <cell r="M4916">
            <v>1</v>
          </cell>
          <cell r="O4916" t="str">
            <v>IP_192.168.25.213</v>
          </cell>
        </row>
        <row r="4917">
          <cell r="F4917">
            <v>39568</v>
          </cell>
          <cell r="M4917">
            <v>1</v>
          </cell>
          <cell r="O4917" t="str">
            <v>IP_192.168.25.213</v>
          </cell>
        </row>
        <row r="4918">
          <cell r="F4918">
            <v>39568</v>
          </cell>
          <cell r="M4918">
            <v>2</v>
          </cell>
          <cell r="O4918" t="str">
            <v>IP_192.168.25.213</v>
          </cell>
        </row>
        <row r="4919">
          <cell r="F4919">
            <v>39568</v>
          </cell>
          <cell r="M4919">
            <v>1</v>
          </cell>
          <cell r="O4919" t="str">
            <v>IP_192.168.25.213</v>
          </cell>
        </row>
        <row r="4920">
          <cell r="F4920">
            <v>39568</v>
          </cell>
          <cell r="M4920">
            <v>3</v>
          </cell>
          <cell r="O4920" t="str">
            <v>IP_192.168.25.213</v>
          </cell>
        </row>
        <row r="4921">
          <cell r="F4921">
            <v>39568</v>
          </cell>
          <cell r="M4921">
            <v>1</v>
          </cell>
          <cell r="O4921" t="str">
            <v>IP_192.168.25.213</v>
          </cell>
        </row>
        <row r="4922">
          <cell r="F4922">
            <v>39568</v>
          </cell>
          <cell r="M4922">
            <v>5</v>
          </cell>
          <cell r="O4922" t="str">
            <v>IP_192.168.25.213</v>
          </cell>
        </row>
        <row r="4923">
          <cell r="F4923">
            <v>39568</v>
          </cell>
          <cell r="M4923">
            <v>2</v>
          </cell>
          <cell r="O4923" t="str">
            <v>IP_192.168.25.213</v>
          </cell>
        </row>
        <row r="4924">
          <cell r="F4924">
            <v>39568</v>
          </cell>
          <cell r="M4924">
            <v>5</v>
          </cell>
          <cell r="O4924" t="str">
            <v>IP_192.168.25.213</v>
          </cell>
        </row>
        <row r="4925">
          <cell r="F4925">
            <v>39568</v>
          </cell>
          <cell r="M4925">
            <v>5</v>
          </cell>
          <cell r="O4925" t="str">
            <v>IP_192.168.25.213</v>
          </cell>
        </row>
        <row r="4926">
          <cell r="F4926">
            <v>39568</v>
          </cell>
          <cell r="M4926">
            <v>5</v>
          </cell>
          <cell r="O4926" t="str">
            <v>IP_192.168.25.213</v>
          </cell>
        </row>
        <row r="4927">
          <cell r="F4927">
            <v>39568</v>
          </cell>
          <cell r="M4927">
            <v>5</v>
          </cell>
          <cell r="O4927" t="str">
            <v>IP_192.168.25.213</v>
          </cell>
        </row>
        <row r="4928">
          <cell r="F4928">
            <v>39568</v>
          </cell>
          <cell r="M4928">
            <v>6</v>
          </cell>
          <cell r="O4928" t="str">
            <v>IP_192.168.25.213</v>
          </cell>
        </row>
        <row r="4929">
          <cell r="F4929">
            <v>39568</v>
          </cell>
          <cell r="M4929">
            <v>7</v>
          </cell>
          <cell r="O4929" t="str">
            <v>IP_192.168.25.213</v>
          </cell>
        </row>
        <row r="4930">
          <cell r="F4930">
            <v>39568</v>
          </cell>
          <cell r="M4930">
            <v>5</v>
          </cell>
          <cell r="O4930" t="str">
            <v>IP_192.168.25.213</v>
          </cell>
        </row>
        <row r="4931">
          <cell r="F4931">
            <v>39568</v>
          </cell>
          <cell r="M4931">
            <v>5</v>
          </cell>
          <cell r="O4931" t="str">
            <v>IP_192.168.25.213</v>
          </cell>
        </row>
        <row r="4932">
          <cell r="F4932">
            <v>39568</v>
          </cell>
          <cell r="M4932">
            <v>5</v>
          </cell>
          <cell r="O4932" t="str">
            <v>IP_192.168.25.213</v>
          </cell>
        </row>
        <row r="4933">
          <cell r="F4933">
            <v>39568</v>
          </cell>
          <cell r="M4933">
            <v>5</v>
          </cell>
          <cell r="O4933" t="str">
            <v>IP_192.168.25.213</v>
          </cell>
        </row>
        <row r="4934">
          <cell r="F4934">
            <v>39568</v>
          </cell>
          <cell r="M4934">
            <v>5</v>
          </cell>
          <cell r="O4934" t="str">
            <v>IP_192.168.25.213</v>
          </cell>
        </row>
        <row r="4935">
          <cell r="F4935">
            <v>39568</v>
          </cell>
          <cell r="M4935">
            <v>1</v>
          </cell>
          <cell r="O4935" t="str">
            <v>IP_192.168.25.213</v>
          </cell>
        </row>
        <row r="4936">
          <cell r="F4936">
            <v>39568</v>
          </cell>
          <cell r="M4936">
            <v>4</v>
          </cell>
          <cell r="O4936" t="str">
            <v>IP_192.168.25.213</v>
          </cell>
        </row>
        <row r="4937">
          <cell r="F4937">
            <v>39568</v>
          </cell>
          <cell r="M4937">
            <v>2</v>
          </cell>
          <cell r="O4937" t="str">
            <v>IP_192.168.25.213</v>
          </cell>
        </row>
        <row r="4938">
          <cell r="F4938">
            <v>39568</v>
          </cell>
          <cell r="M4938">
            <v>5</v>
          </cell>
          <cell r="O4938" t="str">
            <v>IP_192.168.25.213</v>
          </cell>
        </row>
        <row r="4939">
          <cell r="F4939">
            <v>39568</v>
          </cell>
          <cell r="M4939">
            <v>1</v>
          </cell>
          <cell r="O4939" t="str">
            <v>IP_192.168.25.213</v>
          </cell>
        </row>
        <row r="4940">
          <cell r="F4940">
            <v>39568</v>
          </cell>
          <cell r="M4940">
            <v>1</v>
          </cell>
          <cell r="O4940" t="str">
            <v>IP_192.168.25.213</v>
          </cell>
        </row>
        <row r="4941">
          <cell r="F4941">
            <v>39568</v>
          </cell>
          <cell r="M4941">
            <v>1</v>
          </cell>
          <cell r="O4941" t="str">
            <v>IP_192.168.25.213</v>
          </cell>
        </row>
        <row r="4942">
          <cell r="F4942">
            <v>39478</v>
          </cell>
          <cell r="M4942">
            <v>1</v>
          </cell>
          <cell r="O4942" t="str">
            <v>IP_192.168.25.213</v>
          </cell>
        </row>
        <row r="4943">
          <cell r="F4943">
            <v>39478</v>
          </cell>
          <cell r="M4943">
            <v>1</v>
          </cell>
          <cell r="O4943" t="str">
            <v>IP_192.168.25.213</v>
          </cell>
        </row>
        <row r="4944">
          <cell r="F4944">
            <v>39478</v>
          </cell>
          <cell r="M4944">
            <v>1</v>
          </cell>
          <cell r="O4944" t="str">
            <v>IP_192.168.25.213</v>
          </cell>
        </row>
        <row r="4945">
          <cell r="F4945">
            <v>39478</v>
          </cell>
          <cell r="M4945">
            <v>1</v>
          </cell>
          <cell r="O4945" t="str">
            <v>IP_192.168.25.207</v>
          </cell>
        </row>
        <row r="4946">
          <cell r="F4946">
            <v>39478</v>
          </cell>
          <cell r="M4946">
            <v>1</v>
          </cell>
          <cell r="O4946" t="str">
            <v>IP_192.168.25.213</v>
          </cell>
        </row>
        <row r="4947">
          <cell r="F4947">
            <v>39478</v>
          </cell>
          <cell r="M4947">
            <v>1</v>
          </cell>
          <cell r="O4947" t="str">
            <v>IP_192.168.25.207</v>
          </cell>
        </row>
        <row r="4948">
          <cell r="F4948">
            <v>39478</v>
          </cell>
          <cell r="M4948">
            <v>1</v>
          </cell>
          <cell r="O4948" t="str">
            <v>IP_192.168.25.213</v>
          </cell>
        </row>
        <row r="4949">
          <cell r="F4949">
            <v>39478</v>
          </cell>
          <cell r="M4949">
            <v>1</v>
          </cell>
          <cell r="O4949" t="str">
            <v>IP_192.168.25.213</v>
          </cell>
        </row>
        <row r="4950">
          <cell r="F4950">
            <v>39478</v>
          </cell>
          <cell r="M4950">
            <v>1</v>
          </cell>
          <cell r="O4950" t="str">
            <v>IP_192.168.25.213</v>
          </cell>
        </row>
        <row r="4951">
          <cell r="F4951">
            <v>39478</v>
          </cell>
          <cell r="M4951">
            <v>1</v>
          </cell>
          <cell r="O4951" t="str">
            <v>IP_192.168.25.213</v>
          </cell>
        </row>
        <row r="4952">
          <cell r="F4952">
            <v>39478</v>
          </cell>
          <cell r="M4952">
            <v>1</v>
          </cell>
          <cell r="O4952" t="str">
            <v>IP_192.168.25.213</v>
          </cell>
        </row>
        <row r="4953">
          <cell r="F4953">
            <v>39478</v>
          </cell>
          <cell r="M4953">
            <v>20</v>
          </cell>
          <cell r="O4953" t="str">
            <v>IP_192.168.25.207</v>
          </cell>
        </row>
        <row r="4954">
          <cell r="F4954">
            <v>39478</v>
          </cell>
          <cell r="M4954">
            <v>1</v>
          </cell>
          <cell r="O4954" t="str">
            <v>IP_192.168.25.213</v>
          </cell>
        </row>
        <row r="4955">
          <cell r="F4955">
            <v>39478</v>
          </cell>
          <cell r="M4955">
            <v>1</v>
          </cell>
          <cell r="O4955" t="str">
            <v>IP_192.168.25.213</v>
          </cell>
        </row>
        <row r="4956">
          <cell r="F4956">
            <v>39478</v>
          </cell>
          <cell r="M4956">
            <v>1</v>
          </cell>
          <cell r="O4956" t="str">
            <v>IP_192.168.25.213</v>
          </cell>
        </row>
        <row r="4957">
          <cell r="F4957">
            <v>39478</v>
          </cell>
          <cell r="M4957">
            <v>1</v>
          </cell>
          <cell r="O4957" t="str">
            <v>IP_192.168.25.213</v>
          </cell>
        </row>
        <row r="4958">
          <cell r="F4958">
            <v>39478</v>
          </cell>
          <cell r="M4958">
            <v>1</v>
          </cell>
          <cell r="O4958" t="str">
            <v>IP_192.168.25.213</v>
          </cell>
        </row>
        <row r="4959">
          <cell r="F4959">
            <v>39478</v>
          </cell>
          <cell r="M4959">
            <v>1</v>
          </cell>
          <cell r="O4959" t="str">
            <v>IP_192.168.25.207</v>
          </cell>
        </row>
        <row r="4960">
          <cell r="F4960">
            <v>39478</v>
          </cell>
          <cell r="M4960">
            <v>1</v>
          </cell>
          <cell r="O4960" t="str">
            <v>IP_192.168.25.207</v>
          </cell>
        </row>
        <row r="4961">
          <cell r="F4961">
            <v>39478</v>
          </cell>
          <cell r="M4961">
            <v>1</v>
          </cell>
          <cell r="O4961" t="str">
            <v>IP_192.168.25.207</v>
          </cell>
        </row>
        <row r="4962">
          <cell r="F4962">
            <v>39478</v>
          </cell>
          <cell r="M4962">
            <v>1</v>
          </cell>
          <cell r="O4962" t="str">
            <v>IP_192.168.25.208</v>
          </cell>
        </row>
        <row r="4963">
          <cell r="F4963">
            <v>39478</v>
          </cell>
          <cell r="M4963">
            <v>1</v>
          </cell>
          <cell r="O4963" t="str">
            <v>IP_192.168.25.213</v>
          </cell>
        </row>
        <row r="4964">
          <cell r="F4964">
            <v>39478</v>
          </cell>
          <cell r="M4964">
            <v>5</v>
          </cell>
          <cell r="O4964" t="str">
            <v>IP_192.168.25.207</v>
          </cell>
        </row>
        <row r="4965">
          <cell r="F4965">
            <v>39478</v>
          </cell>
          <cell r="M4965">
            <v>2</v>
          </cell>
          <cell r="O4965" t="str">
            <v>IP_192.168.25.207</v>
          </cell>
        </row>
        <row r="4966">
          <cell r="F4966">
            <v>39478</v>
          </cell>
          <cell r="M4966">
            <v>5</v>
          </cell>
          <cell r="O4966" t="str">
            <v>IP_192.168.25.213</v>
          </cell>
        </row>
        <row r="4967">
          <cell r="F4967">
            <v>39478</v>
          </cell>
          <cell r="M4967">
            <v>1</v>
          </cell>
          <cell r="O4967" t="str">
            <v>IP_192.168.25.213</v>
          </cell>
        </row>
        <row r="4968">
          <cell r="F4968">
            <v>39478</v>
          </cell>
          <cell r="M4968">
            <v>1</v>
          </cell>
          <cell r="O4968" t="str">
            <v>IP_192.168.25.207</v>
          </cell>
        </row>
        <row r="4969">
          <cell r="F4969">
            <v>39478</v>
          </cell>
          <cell r="M4969">
            <v>1</v>
          </cell>
          <cell r="O4969" t="str">
            <v>IP_192.168.25.213</v>
          </cell>
        </row>
        <row r="4970">
          <cell r="F4970">
            <v>39478</v>
          </cell>
          <cell r="M4970">
            <v>2</v>
          </cell>
          <cell r="O4970" t="str">
            <v>IP_192.168.25.213</v>
          </cell>
        </row>
        <row r="4971">
          <cell r="F4971">
            <v>39478</v>
          </cell>
          <cell r="M4971">
            <v>2</v>
          </cell>
          <cell r="O4971" t="str">
            <v>IP_192.168.25.207</v>
          </cell>
        </row>
        <row r="4972">
          <cell r="F4972">
            <v>39478</v>
          </cell>
          <cell r="M4972">
            <v>5</v>
          </cell>
          <cell r="O4972" t="str">
            <v>IP_192.168.25.207</v>
          </cell>
        </row>
        <row r="4973">
          <cell r="F4973">
            <v>39478</v>
          </cell>
          <cell r="M4973">
            <v>2</v>
          </cell>
          <cell r="O4973" t="str">
            <v>IP_192.168.25.207</v>
          </cell>
        </row>
        <row r="4974">
          <cell r="F4974">
            <v>39478</v>
          </cell>
          <cell r="M4974">
            <v>1</v>
          </cell>
          <cell r="O4974" t="str">
            <v>IP_192.168.25.213</v>
          </cell>
        </row>
        <row r="4975">
          <cell r="F4975">
            <v>39478</v>
          </cell>
          <cell r="M4975">
            <v>1</v>
          </cell>
          <cell r="O4975" t="str">
            <v>IP_192.168.25.213</v>
          </cell>
        </row>
        <row r="4976">
          <cell r="F4976">
            <v>39478</v>
          </cell>
          <cell r="M4976">
            <v>2</v>
          </cell>
          <cell r="O4976" t="str">
            <v>IP_192.168.25.207</v>
          </cell>
        </row>
        <row r="4977">
          <cell r="F4977">
            <v>39478</v>
          </cell>
          <cell r="M4977">
            <v>1</v>
          </cell>
          <cell r="O4977" t="str">
            <v>IP_192.168.25.207</v>
          </cell>
        </row>
        <row r="4978">
          <cell r="F4978">
            <v>39478</v>
          </cell>
          <cell r="M4978">
            <v>1</v>
          </cell>
          <cell r="O4978" t="str">
            <v>IP_192.168.25.207</v>
          </cell>
        </row>
        <row r="4979">
          <cell r="F4979">
            <v>39478</v>
          </cell>
          <cell r="M4979">
            <v>1</v>
          </cell>
          <cell r="O4979" t="str">
            <v>IP_192.168.25.207</v>
          </cell>
        </row>
        <row r="4980">
          <cell r="F4980">
            <v>39478</v>
          </cell>
          <cell r="M4980">
            <v>6</v>
          </cell>
          <cell r="O4980" t="str">
            <v>IP_192.168.25.213</v>
          </cell>
        </row>
        <row r="4981">
          <cell r="F4981">
            <v>39478</v>
          </cell>
          <cell r="M4981">
            <v>1</v>
          </cell>
          <cell r="O4981" t="str">
            <v>IP_192.168.25.207</v>
          </cell>
        </row>
        <row r="4982">
          <cell r="F4982">
            <v>39478</v>
          </cell>
          <cell r="M4982">
            <v>1</v>
          </cell>
          <cell r="O4982" t="str">
            <v>IP_192.168.25.207</v>
          </cell>
        </row>
        <row r="4983">
          <cell r="F4983">
            <v>39478</v>
          </cell>
          <cell r="M4983">
            <v>1</v>
          </cell>
          <cell r="O4983" t="str">
            <v>IP_192.168.25.213</v>
          </cell>
        </row>
        <row r="4984">
          <cell r="F4984">
            <v>39478</v>
          </cell>
          <cell r="M4984">
            <v>1</v>
          </cell>
          <cell r="O4984" t="str">
            <v>IP_192.168.25.213</v>
          </cell>
        </row>
        <row r="4985">
          <cell r="F4985">
            <v>39478</v>
          </cell>
          <cell r="M4985">
            <v>1</v>
          </cell>
          <cell r="O4985" t="str">
            <v>IP_192.168.25.213</v>
          </cell>
        </row>
        <row r="4986">
          <cell r="F4986">
            <v>39478</v>
          </cell>
          <cell r="M4986">
            <v>4</v>
          </cell>
          <cell r="O4986" t="str">
            <v>IP_192.168.25.207</v>
          </cell>
        </row>
        <row r="4987">
          <cell r="F4987">
            <v>39478</v>
          </cell>
          <cell r="M4987">
            <v>3</v>
          </cell>
          <cell r="O4987" t="str">
            <v>IP_192.168.25.207</v>
          </cell>
        </row>
        <row r="4988">
          <cell r="F4988">
            <v>39478</v>
          </cell>
          <cell r="M4988">
            <v>3</v>
          </cell>
          <cell r="O4988" t="str">
            <v>IP_192.168.25.213</v>
          </cell>
        </row>
        <row r="4989">
          <cell r="F4989">
            <v>39478</v>
          </cell>
          <cell r="M4989">
            <v>5</v>
          </cell>
          <cell r="O4989" t="str">
            <v>IP_192.168.25.213</v>
          </cell>
        </row>
        <row r="4990">
          <cell r="F4990">
            <v>39478</v>
          </cell>
          <cell r="M4990">
            <v>1</v>
          </cell>
          <cell r="O4990" t="str">
            <v>IP_192.168.25.213</v>
          </cell>
        </row>
        <row r="4991">
          <cell r="F4991">
            <v>39478</v>
          </cell>
          <cell r="M4991">
            <v>1</v>
          </cell>
          <cell r="O4991" t="str">
            <v>IP_192.168.25.213</v>
          </cell>
        </row>
        <row r="4992">
          <cell r="F4992">
            <v>39478</v>
          </cell>
          <cell r="M4992">
            <v>1</v>
          </cell>
          <cell r="O4992" t="str">
            <v>IP_192.168.25.213</v>
          </cell>
        </row>
        <row r="4993">
          <cell r="F4993">
            <v>39478</v>
          </cell>
          <cell r="M4993">
            <v>1</v>
          </cell>
          <cell r="O4993" t="str">
            <v>IP_192.168.25.213</v>
          </cell>
        </row>
        <row r="4994">
          <cell r="F4994">
            <v>39478</v>
          </cell>
          <cell r="M4994">
            <v>1</v>
          </cell>
          <cell r="O4994" t="str">
            <v>IP_192.168.25.213</v>
          </cell>
        </row>
        <row r="4995">
          <cell r="F4995">
            <v>39478</v>
          </cell>
          <cell r="M4995">
            <v>1</v>
          </cell>
          <cell r="O4995" t="str">
            <v>IP_192.168.25.213</v>
          </cell>
        </row>
        <row r="4996">
          <cell r="F4996">
            <v>39478</v>
          </cell>
          <cell r="M4996">
            <v>2</v>
          </cell>
          <cell r="O4996" t="str">
            <v>IP_192.168.25.213</v>
          </cell>
        </row>
        <row r="4997">
          <cell r="F4997">
            <v>39478</v>
          </cell>
          <cell r="M4997">
            <v>15</v>
          </cell>
          <cell r="O4997" t="str">
            <v>IP_192.168.25.207</v>
          </cell>
        </row>
        <row r="4998">
          <cell r="F4998">
            <v>39478</v>
          </cell>
          <cell r="M4998">
            <v>1</v>
          </cell>
          <cell r="O4998" t="str">
            <v>IP_192.168.25.207</v>
          </cell>
        </row>
        <row r="4999">
          <cell r="F4999">
            <v>39478</v>
          </cell>
          <cell r="M4999">
            <v>1</v>
          </cell>
          <cell r="O4999" t="str">
            <v>IP_192.168.25.213</v>
          </cell>
        </row>
        <row r="5000">
          <cell r="F5000">
            <v>39478</v>
          </cell>
          <cell r="M5000">
            <v>1</v>
          </cell>
          <cell r="O5000" t="str">
            <v>IP_192.168.25.213</v>
          </cell>
        </row>
        <row r="5001">
          <cell r="F5001">
            <v>39478</v>
          </cell>
          <cell r="M5001">
            <v>1</v>
          </cell>
          <cell r="O5001" t="str">
            <v>IP_192.168.25.213</v>
          </cell>
        </row>
        <row r="5002">
          <cell r="F5002">
            <v>39478</v>
          </cell>
          <cell r="M5002">
            <v>1</v>
          </cell>
          <cell r="O5002" t="str">
            <v>IP_192.168.25.207</v>
          </cell>
        </row>
        <row r="5003">
          <cell r="F5003">
            <v>39478</v>
          </cell>
          <cell r="M5003">
            <v>1</v>
          </cell>
          <cell r="O5003" t="str">
            <v>IP_192.168.25.213</v>
          </cell>
        </row>
        <row r="5004">
          <cell r="F5004">
            <v>39478</v>
          </cell>
          <cell r="M5004">
            <v>1</v>
          </cell>
          <cell r="O5004" t="str">
            <v>IP_192.168.25.213</v>
          </cell>
        </row>
        <row r="5005">
          <cell r="F5005">
            <v>39478</v>
          </cell>
          <cell r="M5005">
            <v>3</v>
          </cell>
          <cell r="O5005" t="str">
            <v>IP_192.168.25.207</v>
          </cell>
        </row>
        <row r="5006">
          <cell r="F5006">
            <v>39478</v>
          </cell>
          <cell r="M5006">
            <v>1</v>
          </cell>
          <cell r="O5006" t="str">
            <v>IP_192.168.25.207</v>
          </cell>
        </row>
        <row r="5007">
          <cell r="F5007">
            <v>39478</v>
          </cell>
          <cell r="M5007">
            <v>1</v>
          </cell>
          <cell r="O5007" t="str">
            <v>IP_192.168.25.207</v>
          </cell>
        </row>
        <row r="5008">
          <cell r="F5008">
            <v>39478</v>
          </cell>
          <cell r="M5008">
            <v>5</v>
          </cell>
          <cell r="O5008" t="str">
            <v>IP_192.168.25.207</v>
          </cell>
        </row>
        <row r="5009">
          <cell r="F5009">
            <v>39478</v>
          </cell>
          <cell r="M5009">
            <v>1</v>
          </cell>
          <cell r="O5009" t="str">
            <v>IP_192.168.25.207</v>
          </cell>
        </row>
        <row r="5010">
          <cell r="F5010">
            <v>39478</v>
          </cell>
          <cell r="M5010">
            <v>1</v>
          </cell>
          <cell r="O5010" t="str">
            <v>IP_192.168.25.207</v>
          </cell>
        </row>
        <row r="5011">
          <cell r="F5011">
            <v>39478</v>
          </cell>
          <cell r="M5011">
            <v>3</v>
          </cell>
          <cell r="O5011" t="str">
            <v>IP_192.168.25.213</v>
          </cell>
        </row>
        <row r="5012">
          <cell r="F5012">
            <v>39478</v>
          </cell>
          <cell r="M5012">
            <v>1</v>
          </cell>
          <cell r="O5012" t="str">
            <v>IP_192.168.25.207</v>
          </cell>
        </row>
        <row r="5013">
          <cell r="F5013">
            <v>39478</v>
          </cell>
          <cell r="M5013">
            <v>2</v>
          </cell>
          <cell r="O5013" t="str">
            <v>IP_192.168.25.207</v>
          </cell>
        </row>
        <row r="5014">
          <cell r="F5014">
            <v>39478</v>
          </cell>
          <cell r="M5014">
            <v>2</v>
          </cell>
          <cell r="O5014" t="str">
            <v>IP_192.168.25.207</v>
          </cell>
        </row>
        <row r="5015">
          <cell r="F5015">
            <v>39478</v>
          </cell>
          <cell r="M5015">
            <v>18</v>
          </cell>
          <cell r="O5015" t="str">
            <v>IP_192.168.25.213</v>
          </cell>
        </row>
        <row r="5016">
          <cell r="F5016">
            <v>39478</v>
          </cell>
          <cell r="M5016">
            <v>9</v>
          </cell>
          <cell r="O5016" t="str">
            <v>IP_192.168.25.213</v>
          </cell>
        </row>
        <row r="5017">
          <cell r="F5017">
            <v>39478</v>
          </cell>
          <cell r="M5017">
            <v>5</v>
          </cell>
          <cell r="O5017" t="str">
            <v>IP_192.168.25.213</v>
          </cell>
        </row>
        <row r="5018">
          <cell r="F5018">
            <v>39478</v>
          </cell>
          <cell r="M5018">
            <v>1</v>
          </cell>
          <cell r="O5018" t="str">
            <v>IP_192.168.25.213</v>
          </cell>
        </row>
        <row r="5019">
          <cell r="F5019">
            <v>39478</v>
          </cell>
          <cell r="M5019">
            <v>3</v>
          </cell>
          <cell r="O5019" t="str">
            <v>IP_192.168.25.207</v>
          </cell>
        </row>
        <row r="5020">
          <cell r="F5020">
            <v>39478</v>
          </cell>
          <cell r="M5020">
            <v>1</v>
          </cell>
          <cell r="O5020" t="str">
            <v>IP_192.168.25.213</v>
          </cell>
        </row>
        <row r="5021">
          <cell r="F5021">
            <v>39478</v>
          </cell>
          <cell r="M5021">
            <v>1</v>
          </cell>
          <cell r="O5021" t="str">
            <v>IP_192.168.25.213</v>
          </cell>
        </row>
        <row r="5022">
          <cell r="F5022">
            <v>39478</v>
          </cell>
          <cell r="M5022">
            <v>1</v>
          </cell>
          <cell r="O5022" t="str">
            <v>IP_192.168.25.213</v>
          </cell>
        </row>
        <row r="5023">
          <cell r="F5023">
            <v>39478</v>
          </cell>
          <cell r="M5023">
            <v>1</v>
          </cell>
          <cell r="O5023" t="str">
            <v>IP_192.168.25.213</v>
          </cell>
        </row>
        <row r="5024">
          <cell r="F5024">
            <v>39478</v>
          </cell>
          <cell r="M5024">
            <v>1</v>
          </cell>
          <cell r="O5024" t="str">
            <v>IP_192.168.25.213</v>
          </cell>
        </row>
        <row r="5025">
          <cell r="F5025">
            <v>39478</v>
          </cell>
          <cell r="M5025">
            <v>1</v>
          </cell>
          <cell r="O5025" t="str">
            <v>IP_192.168.25.213</v>
          </cell>
        </row>
        <row r="5026">
          <cell r="F5026">
            <v>39478</v>
          </cell>
          <cell r="M5026">
            <v>2</v>
          </cell>
          <cell r="O5026" t="str">
            <v>IP_192.168.25.207</v>
          </cell>
        </row>
        <row r="5027">
          <cell r="F5027">
            <v>39478</v>
          </cell>
          <cell r="M5027">
            <v>3</v>
          </cell>
          <cell r="O5027" t="str">
            <v>IP_192.168.25.207</v>
          </cell>
        </row>
        <row r="5028">
          <cell r="F5028">
            <v>39478</v>
          </cell>
          <cell r="M5028">
            <v>9</v>
          </cell>
          <cell r="O5028" t="str">
            <v>IP_192.168.25.213</v>
          </cell>
        </row>
        <row r="5029">
          <cell r="F5029">
            <v>39478</v>
          </cell>
          <cell r="M5029">
            <v>3</v>
          </cell>
          <cell r="O5029" t="str">
            <v>IP_192.168.25.207</v>
          </cell>
        </row>
        <row r="5030">
          <cell r="F5030">
            <v>39478</v>
          </cell>
          <cell r="M5030">
            <v>2</v>
          </cell>
          <cell r="O5030" t="str">
            <v>IP_192.168.25.207</v>
          </cell>
        </row>
        <row r="5031">
          <cell r="F5031">
            <v>39478</v>
          </cell>
          <cell r="M5031">
            <v>1</v>
          </cell>
          <cell r="O5031" t="str">
            <v>IP_192.168.25.213</v>
          </cell>
        </row>
        <row r="5032">
          <cell r="F5032">
            <v>39478</v>
          </cell>
          <cell r="M5032">
            <v>1</v>
          </cell>
          <cell r="O5032" t="str">
            <v>IP_192.168.25.213</v>
          </cell>
        </row>
        <row r="5033">
          <cell r="F5033">
            <v>39478</v>
          </cell>
          <cell r="M5033">
            <v>1</v>
          </cell>
          <cell r="O5033" t="str">
            <v>IP_192.168.25.213</v>
          </cell>
        </row>
        <row r="5034">
          <cell r="F5034">
            <v>39507</v>
          </cell>
          <cell r="M5034">
            <v>1</v>
          </cell>
          <cell r="O5034" t="str">
            <v>IP_192.168.25.207</v>
          </cell>
        </row>
        <row r="5035">
          <cell r="F5035">
            <v>39507</v>
          </cell>
          <cell r="M5035">
            <v>0</v>
          </cell>
          <cell r="O5035" t="str">
            <v>IP_192.168.25.213</v>
          </cell>
        </row>
        <row r="5036">
          <cell r="F5036">
            <v>39507</v>
          </cell>
          <cell r="M5036">
            <v>0</v>
          </cell>
          <cell r="O5036" t="str">
            <v>IP_192.168.25.213</v>
          </cell>
        </row>
        <row r="5037">
          <cell r="F5037">
            <v>39507</v>
          </cell>
          <cell r="M5037">
            <v>35</v>
          </cell>
          <cell r="O5037" t="str">
            <v>IP_192.168.25.213</v>
          </cell>
        </row>
        <row r="5038">
          <cell r="F5038">
            <v>39507</v>
          </cell>
          <cell r="M5038">
            <v>2</v>
          </cell>
          <cell r="O5038" t="str">
            <v>IP_192.168.25.213</v>
          </cell>
        </row>
        <row r="5039">
          <cell r="F5039">
            <v>39507</v>
          </cell>
          <cell r="M5039">
            <v>1</v>
          </cell>
          <cell r="O5039" t="str">
            <v>IP_192.168.25.213</v>
          </cell>
        </row>
        <row r="5040">
          <cell r="F5040">
            <v>39507</v>
          </cell>
          <cell r="M5040">
            <v>2</v>
          </cell>
          <cell r="O5040" t="str">
            <v>IP_192.168.25.213</v>
          </cell>
        </row>
        <row r="5041">
          <cell r="F5041">
            <v>39507</v>
          </cell>
          <cell r="M5041">
            <v>1</v>
          </cell>
          <cell r="O5041" t="str">
            <v>IP_192.168.25.213</v>
          </cell>
        </row>
        <row r="5042">
          <cell r="F5042">
            <v>39507</v>
          </cell>
          <cell r="M5042">
            <v>2</v>
          </cell>
          <cell r="O5042" t="str">
            <v>IP_192.168.25.207</v>
          </cell>
        </row>
        <row r="5043">
          <cell r="F5043">
            <v>39507</v>
          </cell>
          <cell r="M5043">
            <v>1</v>
          </cell>
          <cell r="O5043" t="str">
            <v>IP_192.168.25.213</v>
          </cell>
        </row>
        <row r="5044">
          <cell r="F5044">
            <v>39507</v>
          </cell>
          <cell r="M5044">
            <v>1</v>
          </cell>
          <cell r="O5044" t="str">
            <v>IP_192.168.25.213</v>
          </cell>
        </row>
        <row r="5045">
          <cell r="F5045">
            <v>39507</v>
          </cell>
          <cell r="M5045">
            <v>1</v>
          </cell>
          <cell r="O5045" t="str">
            <v>IP_192.168.25.213</v>
          </cell>
        </row>
        <row r="5046">
          <cell r="F5046">
            <v>39507</v>
          </cell>
          <cell r="M5046">
            <v>1</v>
          </cell>
          <cell r="O5046" t="str">
            <v>IP_192.168.25.213</v>
          </cell>
        </row>
        <row r="5047">
          <cell r="F5047">
            <v>39507</v>
          </cell>
          <cell r="M5047">
            <v>1</v>
          </cell>
          <cell r="O5047" t="str">
            <v>IP_192.168.25.213</v>
          </cell>
        </row>
        <row r="5048">
          <cell r="F5048">
            <v>39507</v>
          </cell>
          <cell r="M5048">
            <v>1</v>
          </cell>
          <cell r="O5048" t="str">
            <v>IP_192.168.25.213</v>
          </cell>
        </row>
        <row r="5049">
          <cell r="F5049">
            <v>39507</v>
          </cell>
          <cell r="M5049">
            <v>1</v>
          </cell>
          <cell r="O5049" t="str">
            <v>IP_192.168.25.207</v>
          </cell>
        </row>
        <row r="5050">
          <cell r="F5050">
            <v>39507</v>
          </cell>
          <cell r="M5050">
            <v>1</v>
          </cell>
          <cell r="O5050" t="str">
            <v>IP_192.168.25.207</v>
          </cell>
        </row>
        <row r="5051">
          <cell r="F5051">
            <v>39507</v>
          </cell>
          <cell r="M5051">
            <v>1</v>
          </cell>
          <cell r="O5051" t="str">
            <v>IP_192.168.25.213</v>
          </cell>
        </row>
        <row r="5052">
          <cell r="F5052">
            <v>39507</v>
          </cell>
          <cell r="M5052">
            <v>1</v>
          </cell>
          <cell r="O5052" t="str">
            <v>IP_192.168.25.213</v>
          </cell>
        </row>
        <row r="5053">
          <cell r="F5053">
            <v>39507</v>
          </cell>
          <cell r="M5053">
            <v>20</v>
          </cell>
          <cell r="O5053" t="str">
            <v>IP_192.168.25.207</v>
          </cell>
        </row>
        <row r="5054">
          <cell r="F5054">
            <v>39507</v>
          </cell>
          <cell r="M5054">
            <v>1</v>
          </cell>
          <cell r="O5054" t="str">
            <v>IP_192.168.25.207</v>
          </cell>
        </row>
        <row r="5055">
          <cell r="F5055">
            <v>39507</v>
          </cell>
          <cell r="M5055">
            <v>1</v>
          </cell>
          <cell r="O5055" t="str">
            <v>IP_192.168.25.213</v>
          </cell>
        </row>
        <row r="5056">
          <cell r="F5056">
            <v>39507</v>
          </cell>
          <cell r="M5056">
            <v>1</v>
          </cell>
          <cell r="O5056" t="str">
            <v>IP_192.168.25.213</v>
          </cell>
        </row>
        <row r="5057">
          <cell r="F5057">
            <v>39507</v>
          </cell>
          <cell r="M5057">
            <v>1</v>
          </cell>
          <cell r="O5057" t="str">
            <v>IP_192.168.25.207</v>
          </cell>
        </row>
        <row r="5058">
          <cell r="F5058">
            <v>39507</v>
          </cell>
          <cell r="M5058">
            <v>5</v>
          </cell>
          <cell r="O5058" t="str">
            <v>IP_192.168.25.207</v>
          </cell>
        </row>
        <row r="5059">
          <cell r="F5059">
            <v>39507</v>
          </cell>
          <cell r="M5059">
            <v>3</v>
          </cell>
          <cell r="O5059" t="str">
            <v>IP_192.168.25.207</v>
          </cell>
        </row>
        <row r="5060">
          <cell r="F5060">
            <v>39507</v>
          </cell>
          <cell r="M5060">
            <v>0</v>
          </cell>
          <cell r="O5060" t="str">
            <v>IP_192.168.25.213</v>
          </cell>
        </row>
        <row r="5061">
          <cell r="F5061">
            <v>39507</v>
          </cell>
          <cell r="M5061">
            <v>5</v>
          </cell>
          <cell r="O5061" t="str">
            <v>IP_192.168.25.213</v>
          </cell>
        </row>
        <row r="5062">
          <cell r="F5062">
            <v>39507</v>
          </cell>
          <cell r="M5062">
            <v>6</v>
          </cell>
          <cell r="O5062" t="str">
            <v>IP_192.168.25.207</v>
          </cell>
        </row>
        <row r="5063">
          <cell r="F5063">
            <v>39507</v>
          </cell>
          <cell r="M5063">
            <v>5</v>
          </cell>
          <cell r="O5063" t="str">
            <v>IP_192.168.25.213</v>
          </cell>
        </row>
        <row r="5064">
          <cell r="F5064">
            <v>39507</v>
          </cell>
          <cell r="M5064">
            <v>1</v>
          </cell>
          <cell r="O5064" t="str">
            <v>IP_192.168.25.207</v>
          </cell>
        </row>
        <row r="5065">
          <cell r="F5065">
            <v>39507</v>
          </cell>
          <cell r="M5065">
            <v>1</v>
          </cell>
          <cell r="O5065" t="str">
            <v>IP_192.168.25.207</v>
          </cell>
        </row>
        <row r="5066">
          <cell r="F5066">
            <v>39507</v>
          </cell>
          <cell r="M5066">
            <v>1</v>
          </cell>
          <cell r="O5066" t="str">
            <v>IP_192.168.25.207</v>
          </cell>
        </row>
        <row r="5067">
          <cell r="F5067">
            <v>39507</v>
          </cell>
          <cell r="M5067">
            <v>1</v>
          </cell>
          <cell r="O5067" t="str">
            <v>IP_192.168.25.207</v>
          </cell>
        </row>
        <row r="5068">
          <cell r="F5068">
            <v>39507</v>
          </cell>
          <cell r="M5068">
            <v>1</v>
          </cell>
          <cell r="O5068" t="str">
            <v>IP_192.168.25.207</v>
          </cell>
        </row>
        <row r="5069">
          <cell r="F5069">
            <v>39507</v>
          </cell>
          <cell r="M5069">
            <v>1</v>
          </cell>
          <cell r="O5069" t="str">
            <v>IP_192.168.25.207</v>
          </cell>
        </row>
        <row r="5070">
          <cell r="F5070">
            <v>39507</v>
          </cell>
          <cell r="M5070">
            <v>1</v>
          </cell>
          <cell r="O5070" t="str">
            <v>IP_192.168.25.207</v>
          </cell>
        </row>
        <row r="5071">
          <cell r="F5071">
            <v>39507</v>
          </cell>
          <cell r="M5071">
            <v>2</v>
          </cell>
          <cell r="O5071" t="str">
            <v>IP_192.168.25.207</v>
          </cell>
        </row>
        <row r="5072">
          <cell r="F5072">
            <v>39507</v>
          </cell>
          <cell r="M5072">
            <v>1</v>
          </cell>
          <cell r="O5072" t="str">
            <v>IP_192.168.25.207</v>
          </cell>
        </row>
        <row r="5073">
          <cell r="F5073">
            <v>39507</v>
          </cell>
          <cell r="M5073">
            <v>1</v>
          </cell>
          <cell r="O5073" t="str">
            <v>IP_192.168.25.213</v>
          </cell>
        </row>
        <row r="5074">
          <cell r="F5074">
            <v>39507</v>
          </cell>
          <cell r="M5074">
            <v>1</v>
          </cell>
          <cell r="O5074" t="str">
            <v>IP_192.168.25.213</v>
          </cell>
        </row>
        <row r="5075">
          <cell r="F5075">
            <v>39507</v>
          </cell>
          <cell r="M5075">
            <v>0</v>
          </cell>
          <cell r="O5075" t="str">
            <v>IP_192.168.25.213</v>
          </cell>
        </row>
        <row r="5076">
          <cell r="F5076">
            <v>39507</v>
          </cell>
          <cell r="M5076">
            <v>1</v>
          </cell>
          <cell r="O5076" t="str">
            <v>IP_192.168.25.207</v>
          </cell>
        </row>
        <row r="5077">
          <cell r="F5077">
            <v>39507</v>
          </cell>
          <cell r="M5077">
            <v>3</v>
          </cell>
          <cell r="O5077" t="str">
            <v>IP_192.168.25.207</v>
          </cell>
        </row>
        <row r="5078">
          <cell r="F5078">
            <v>39507</v>
          </cell>
          <cell r="M5078">
            <v>3</v>
          </cell>
          <cell r="O5078" t="str">
            <v>IP_192.168.25.207</v>
          </cell>
        </row>
        <row r="5079">
          <cell r="F5079">
            <v>39507</v>
          </cell>
          <cell r="M5079">
            <v>0</v>
          </cell>
          <cell r="O5079" t="str">
            <v>IP_192.168.25.213</v>
          </cell>
        </row>
        <row r="5080">
          <cell r="F5080">
            <v>39507</v>
          </cell>
          <cell r="M5080">
            <v>2</v>
          </cell>
          <cell r="O5080" t="str">
            <v>IP_192.168.25.207</v>
          </cell>
        </row>
        <row r="5081">
          <cell r="F5081">
            <v>39507</v>
          </cell>
          <cell r="M5081">
            <v>2</v>
          </cell>
          <cell r="O5081" t="str">
            <v>IP_192.168.25.207</v>
          </cell>
        </row>
        <row r="5082">
          <cell r="F5082">
            <v>39507</v>
          </cell>
          <cell r="M5082">
            <v>2</v>
          </cell>
          <cell r="O5082" t="str">
            <v>IP_192.168.25.207</v>
          </cell>
        </row>
        <row r="5083">
          <cell r="F5083">
            <v>39507</v>
          </cell>
          <cell r="M5083">
            <v>3</v>
          </cell>
          <cell r="O5083" t="str">
            <v>IP_192.168.25.207</v>
          </cell>
        </row>
        <row r="5084">
          <cell r="F5084">
            <v>39507</v>
          </cell>
          <cell r="M5084">
            <v>4</v>
          </cell>
          <cell r="O5084" t="str">
            <v>IP_192.168.25.207</v>
          </cell>
        </row>
        <row r="5085">
          <cell r="F5085">
            <v>39507</v>
          </cell>
          <cell r="M5085">
            <v>1</v>
          </cell>
          <cell r="O5085" t="str">
            <v>IP_192.168.25.207</v>
          </cell>
        </row>
        <row r="5086">
          <cell r="F5086">
            <v>39507</v>
          </cell>
          <cell r="M5086">
            <v>2</v>
          </cell>
          <cell r="O5086" t="str">
            <v>IP_192.168.25.207</v>
          </cell>
        </row>
        <row r="5087">
          <cell r="F5087">
            <v>39507</v>
          </cell>
          <cell r="M5087">
            <v>3</v>
          </cell>
          <cell r="O5087" t="str">
            <v>IP_192.168.25.207</v>
          </cell>
        </row>
        <row r="5088">
          <cell r="F5088">
            <v>39507</v>
          </cell>
          <cell r="M5088">
            <v>1</v>
          </cell>
          <cell r="O5088" t="str">
            <v>IP_192.168.25.207</v>
          </cell>
        </row>
        <row r="5089">
          <cell r="F5089">
            <v>39507</v>
          </cell>
          <cell r="M5089">
            <v>2</v>
          </cell>
          <cell r="O5089" t="str">
            <v>IP_192.168.25.207</v>
          </cell>
        </row>
        <row r="5090">
          <cell r="F5090">
            <v>39507</v>
          </cell>
          <cell r="M5090">
            <v>2</v>
          </cell>
          <cell r="O5090" t="str">
            <v>IP_192.168.25.213</v>
          </cell>
        </row>
        <row r="5091">
          <cell r="F5091">
            <v>39507</v>
          </cell>
          <cell r="M5091">
            <v>2</v>
          </cell>
          <cell r="O5091" t="str">
            <v>IP_192.168.25.213</v>
          </cell>
        </row>
        <row r="5092">
          <cell r="F5092">
            <v>39507</v>
          </cell>
          <cell r="M5092">
            <v>2</v>
          </cell>
          <cell r="O5092" t="str">
            <v>IP_192.168.25.213</v>
          </cell>
        </row>
        <row r="5093">
          <cell r="F5093">
            <v>39507</v>
          </cell>
          <cell r="M5093">
            <v>1</v>
          </cell>
          <cell r="O5093" t="str">
            <v>IP_192.168.25.207</v>
          </cell>
        </row>
        <row r="5094">
          <cell r="F5094">
            <v>39507</v>
          </cell>
          <cell r="M5094">
            <v>0</v>
          </cell>
          <cell r="O5094" t="str">
            <v>IP_192.168.25.213</v>
          </cell>
        </row>
        <row r="5095">
          <cell r="F5095">
            <v>39507</v>
          </cell>
          <cell r="M5095">
            <v>1</v>
          </cell>
          <cell r="O5095" t="str">
            <v>IP_192.168.25.213</v>
          </cell>
        </row>
        <row r="5096">
          <cell r="F5096">
            <v>39507</v>
          </cell>
          <cell r="M5096">
            <v>5</v>
          </cell>
          <cell r="O5096" t="str">
            <v>IP_192.168.25.207</v>
          </cell>
        </row>
        <row r="5097">
          <cell r="F5097">
            <v>39507</v>
          </cell>
          <cell r="M5097">
            <v>1</v>
          </cell>
          <cell r="O5097" t="str">
            <v>IP_192.168.25.213</v>
          </cell>
        </row>
        <row r="5098">
          <cell r="F5098">
            <v>39507</v>
          </cell>
          <cell r="M5098">
            <v>1</v>
          </cell>
          <cell r="O5098" t="str">
            <v>IP_192.168.25.213</v>
          </cell>
        </row>
        <row r="5099">
          <cell r="F5099">
            <v>39507</v>
          </cell>
          <cell r="M5099">
            <v>1</v>
          </cell>
          <cell r="O5099" t="str">
            <v>IP_192.168.25.207</v>
          </cell>
        </row>
        <row r="5100">
          <cell r="F5100">
            <v>39538</v>
          </cell>
          <cell r="M5100">
            <v>14</v>
          </cell>
          <cell r="O5100" t="str">
            <v>IP_192.168.25.213</v>
          </cell>
        </row>
        <row r="5101">
          <cell r="F5101">
            <v>39538</v>
          </cell>
          <cell r="M5101">
            <v>0</v>
          </cell>
          <cell r="O5101" t="str">
            <v>IP_192.168.25.213</v>
          </cell>
        </row>
        <row r="5102">
          <cell r="F5102">
            <v>39538</v>
          </cell>
          <cell r="M5102">
            <v>3</v>
          </cell>
          <cell r="O5102" t="str">
            <v>IP_192.168.25.207</v>
          </cell>
        </row>
        <row r="5103">
          <cell r="F5103">
            <v>39538</v>
          </cell>
          <cell r="M5103">
            <v>3</v>
          </cell>
          <cell r="O5103" t="str">
            <v>IP_192.168.25.207</v>
          </cell>
        </row>
        <row r="5104">
          <cell r="F5104">
            <v>39538</v>
          </cell>
          <cell r="M5104">
            <v>1</v>
          </cell>
          <cell r="O5104" t="str">
            <v>IP_192.168.25.207</v>
          </cell>
        </row>
        <row r="5105">
          <cell r="F5105">
            <v>39538</v>
          </cell>
          <cell r="M5105">
            <v>1</v>
          </cell>
          <cell r="O5105" t="str">
            <v>IP_192.168.25.207</v>
          </cell>
        </row>
        <row r="5106">
          <cell r="F5106">
            <v>39538</v>
          </cell>
          <cell r="M5106">
            <v>1</v>
          </cell>
          <cell r="O5106" t="str">
            <v>IP_192.168.25.207</v>
          </cell>
        </row>
        <row r="5107">
          <cell r="F5107">
            <v>39538</v>
          </cell>
          <cell r="M5107">
            <v>1</v>
          </cell>
          <cell r="O5107" t="str">
            <v>IP_192.168.25.207</v>
          </cell>
        </row>
        <row r="5108">
          <cell r="F5108">
            <v>39538</v>
          </cell>
          <cell r="M5108">
            <v>2</v>
          </cell>
          <cell r="O5108" t="str">
            <v>IP_192.168.25.207</v>
          </cell>
        </row>
        <row r="5109">
          <cell r="F5109">
            <v>39538</v>
          </cell>
          <cell r="M5109">
            <v>1</v>
          </cell>
          <cell r="O5109" t="str">
            <v>IP_192.168.25.207</v>
          </cell>
        </row>
        <row r="5110">
          <cell r="F5110">
            <v>39538</v>
          </cell>
          <cell r="M5110">
            <v>2</v>
          </cell>
          <cell r="O5110" t="str">
            <v>IP_192.168.25.207</v>
          </cell>
        </row>
        <row r="5111">
          <cell r="F5111">
            <v>39538</v>
          </cell>
          <cell r="M5111">
            <v>3</v>
          </cell>
          <cell r="O5111" t="str">
            <v>IP_192.168.25.207</v>
          </cell>
        </row>
        <row r="5112">
          <cell r="F5112">
            <v>39538</v>
          </cell>
          <cell r="M5112">
            <v>1</v>
          </cell>
          <cell r="O5112" t="str">
            <v>IP_192.168.25.207</v>
          </cell>
        </row>
        <row r="5113">
          <cell r="F5113">
            <v>39538</v>
          </cell>
          <cell r="M5113">
            <v>8</v>
          </cell>
          <cell r="O5113" t="str">
            <v>IP_192.168.25.207</v>
          </cell>
        </row>
        <row r="5114">
          <cell r="F5114">
            <v>39538</v>
          </cell>
          <cell r="M5114">
            <v>4</v>
          </cell>
          <cell r="O5114" t="str">
            <v>IP_192.168.25.207</v>
          </cell>
        </row>
        <row r="5115">
          <cell r="F5115">
            <v>39538</v>
          </cell>
          <cell r="M5115">
            <v>2</v>
          </cell>
          <cell r="O5115" t="str">
            <v>IP_192.168.25.213</v>
          </cell>
        </row>
        <row r="5116">
          <cell r="F5116">
            <v>39538</v>
          </cell>
          <cell r="M5116">
            <v>1</v>
          </cell>
          <cell r="O5116" t="str">
            <v>IP_192.168.25.208</v>
          </cell>
        </row>
        <row r="5117">
          <cell r="F5117">
            <v>39538</v>
          </cell>
          <cell r="M5117">
            <v>1</v>
          </cell>
          <cell r="O5117" t="str">
            <v>IP_192.168.25.207</v>
          </cell>
        </row>
        <row r="5118">
          <cell r="F5118">
            <v>39538</v>
          </cell>
          <cell r="M5118">
            <v>1</v>
          </cell>
          <cell r="O5118" t="str">
            <v>IP_192.168.25.213</v>
          </cell>
        </row>
        <row r="5119">
          <cell r="F5119">
            <v>39538</v>
          </cell>
          <cell r="M5119">
            <v>1</v>
          </cell>
          <cell r="O5119" t="str">
            <v>IP_192.168.25.213</v>
          </cell>
        </row>
        <row r="5120">
          <cell r="F5120">
            <v>39538</v>
          </cell>
          <cell r="M5120">
            <v>2</v>
          </cell>
          <cell r="O5120" t="str">
            <v>IP_192.168.25.213</v>
          </cell>
        </row>
        <row r="5121">
          <cell r="F5121">
            <v>39538</v>
          </cell>
          <cell r="M5121">
            <v>1</v>
          </cell>
          <cell r="O5121" t="str">
            <v>IP_192.168.25.213</v>
          </cell>
        </row>
        <row r="5122">
          <cell r="F5122">
            <v>39538</v>
          </cell>
          <cell r="M5122">
            <v>1</v>
          </cell>
          <cell r="O5122" t="str">
            <v>IP_192.168.25.213</v>
          </cell>
        </row>
        <row r="5123">
          <cell r="F5123">
            <v>39538</v>
          </cell>
          <cell r="M5123">
            <v>6</v>
          </cell>
          <cell r="O5123" t="str">
            <v>IP_192.168.25.213</v>
          </cell>
        </row>
        <row r="5124">
          <cell r="F5124">
            <v>39538</v>
          </cell>
          <cell r="M5124">
            <v>1</v>
          </cell>
          <cell r="O5124" t="str">
            <v>IP_192.168.25.213</v>
          </cell>
        </row>
        <row r="5125">
          <cell r="F5125">
            <v>39538</v>
          </cell>
          <cell r="M5125">
            <v>0</v>
          </cell>
          <cell r="O5125" t="str">
            <v>IP_192.168.25.213</v>
          </cell>
        </row>
        <row r="5126">
          <cell r="F5126">
            <v>39538</v>
          </cell>
          <cell r="M5126">
            <v>0</v>
          </cell>
          <cell r="O5126" t="str">
            <v>IP_192.168.25.213</v>
          </cell>
        </row>
        <row r="5127">
          <cell r="F5127">
            <v>39538</v>
          </cell>
          <cell r="M5127">
            <v>0</v>
          </cell>
          <cell r="O5127" t="str">
            <v>IP_192.168.25.213</v>
          </cell>
        </row>
        <row r="5128">
          <cell r="F5128">
            <v>39538</v>
          </cell>
          <cell r="M5128">
            <v>0</v>
          </cell>
          <cell r="O5128" t="str">
            <v>IP_192.168.25.213</v>
          </cell>
        </row>
        <row r="5129">
          <cell r="F5129">
            <v>39538</v>
          </cell>
          <cell r="M5129">
            <v>3</v>
          </cell>
          <cell r="O5129" t="str">
            <v>IP_192.168.25.207</v>
          </cell>
        </row>
        <row r="5130">
          <cell r="F5130">
            <v>39538</v>
          </cell>
          <cell r="M5130">
            <v>1</v>
          </cell>
          <cell r="O5130" t="str">
            <v>IP_192.168.25.213</v>
          </cell>
        </row>
        <row r="5131">
          <cell r="F5131">
            <v>39538</v>
          </cell>
          <cell r="M5131">
            <v>1</v>
          </cell>
          <cell r="O5131" t="str">
            <v>IP_192.168.25.213</v>
          </cell>
        </row>
        <row r="5132">
          <cell r="F5132">
            <v>39538</v>
          </cell>
          <cell r="M5132">
            <v>1</v>
          </cell>
          <cell r="O5132" t="str">
            <v>IP_192.168.25.213</v>
          </cell>
        </row>
        <row r="5133">
          <cell r="F5133">
            <v>39538</v>
          </cell>
          <cell r="M5133">
            <v>1</v>
          </cell>
          <cell r="O5133" t="str">
            <v>IP_192.168.25.213</v>
          </cell>
        </row>
        <row r="5134">
          <cell r="F5134">
            <v>39538</v>
          </cell>
          <cell r="M5134">
            <v>1</v>
          </cell>
          <cell r="O5134" t="str">
            <v>IP_192.168.25.213</v>
          </cell>
        </row>
        <row r="5135">
          <cell r="F5135">
            <v>39538</v>
          </cell>
          <cell r="M5135">
            <v>2</v>
          </cell>
          <cell r="O5135" t="str">
            <v>IP_192.168.25.213</v>
          </cell>
        </row>
        <row r="5136">
          <cell r="F5136">
            <v>39538</v>
          </cell>
          <cell r="M5136">
            <v>1</v>
          </cell>
          <cell r="O5136" t="str">
            <v>IP_192.168.25.213</v>
          </cell>
        </row>
        <row r="5137">
          <cell r="F5137">
            <v>39538</v>
          </cell>
          <cell r="M5137">
            <v>2</v>
          </cell>
          <cell r="O5137" t="str">
            <v>IP_192.168.25.213</v>
          </cell>
        </row>
        <row r="5138">
          <cell r="F5138">
            <v>39538</v>
          </cell>
          <cell r="M5138">
            <v>2</v>
          </cell>
          <cell r="O5138" t="str">
            <v>IP_192.168.25.213</v>
          </cell>
        </row>
        <row r="5139">
          <cell r="F5139">
            <v>39538</v>
          </cell>
          <cell r="M5139">
            <v>1</v>
          </cell>
          <cell r="O5139" t="str">
            <v>IP_192.168.25.213</v>
          </cell>
        </row>
        <row r="5140">
          <cell r="F5140">
            <v>39538</v>
          </cell>
          <cell r="M5140">
            <v>7</v>
          </cell>
          <cell r="O5140" t="str">
            <v>IP_192.168.25.213</v>
          </cell>
        </row>
        <row r="5141">
          <cell r="F5141">
            <v>39538</v>
          </cell>
          <cell r="M5141">
            <v>1</v>
          </cell>
          <cell r="O5141" t="str">
            <v>IP_192.168.25.213</v>
          </cell>
        </row>
        <row r="5142">
          <cell r="F5142">
            <v>39538</v>
          </cell>
          <cell r="M5142">
            <v>0</v>
          </cell>
          <cell r="O5142" t="str">
            <v>IP_192.168.25.213</v>
          </cell>
        </row>
        <row r="5143">
          <cell r="F5143">
            <v>39538</v>
          </cell>
          <cell r="M5143">
            <v>1</v>
          </cell>
          <cell r="O5143" t="str">
            <v>IP_192.168.25.208</v>
          </cell>
        </row>
        <row r="5144">
          <cell r="F5144">
            <v>39538</v>
          </cell>
          <cell r="M5144">
            <v>1</v>
          </cell>
          <cell r="O5144" t="str">
            <v>IP_192.168.25.213</v>
          </cell>
        </row>
        <row r="5145">
          <cell r="F5145">
            <v>39538</v>
          </cell>
          <cell r="M5145">
            <v>2</v>
          </cell>
          <cell r="O5145" t="str">
            <v>IP_192.168.25.208</v>
          </cell>
        </row>
        <row r="5146">
          <cell r="F5146">
            <v>39538</v>
          </cell>
          <cell r="M5146">
            <v>1</v>
          </cell>
          <cell r="O5146" t="str">
            <v>IP_192.168.25.213</v>
          </cell>
        </row>
        <row r="5147">
          <cell r="F5147">
            <v>39538</v>
          </cell>
          <cell r="M5147">
            <v>1</v>
          </cell>
          <cell r="O5147" t="str">
            <v>IP_192.168.25.207</v>
          </cell>
        </row>
        <row r="5148">
          <cell r="F5148">
            <v>39538</v>
          </cell>
          <cell r="M5148">
            <v>2</v>
          </cell>
          <cell r="O5148" t="str">
            <v>IP_192.168.25.207</v>
          </cell>
        </row>
        <row r="5149">
          <cell r="F5149">
            <v>39538</v>
          </cell>
          <cell r="M5149">
            <v>1</v>
          </cell>
          <cell r="O5149" t="str">
            <v>IP_192.168.25.207</v>
          </cell>
        </row>
        <row r="5150">
          <cell r="F5150">
            <v>39538</v>
          </cell>
          <cell r="M5150">
            <v>1</v>
          </cell>
          <cell r="O5150" t="str">
            <v>IP_192.168.25.213</v>
          </cell>
        </row>
        <row r="5151">
          <cell r="F5151">
            <v>39538</v>
          </cell>
          <cell r="M5151">
            <v>2</v>
          </cell>
          <cell r="O5151" t="str">
            <v>IP_192.168.25.213</v>
          </cell>
        </row>
        <row r="5152">
          <cell r="F5152">
            <v>39538</v>
          </cell>
          <cell r="M5152">
            <v>2</v>
          </cell>
          <cell r="O5152" t="str">
            <v>IP_192.168.25.207</v>
          </cell>
        </row>
        <row r="5153">
          <cell r="F5153">
            <v>39538</v>
          </cell>
          <cell r="M5153">
            <v>2</v>
          </cell>
          <cell r="O5153" t="str">
            <v>IP_192.168.25.213</v>
          </cell>
        </row>
        <row r="5154">
          <cell r="F5154">
            <v>39538</v>
          </cell>
          <cell r="M5154">
            <v>2</v>
          </cell>
          <cell r="O5154" t="str">
            <v>IP_192.168.25.213</v>
          </cell>
        </row>
        <row r="5155">
          <cell r="F5155">
            <v>39538</v>
          </cell>
          <cell r="M5155">
            <v>3</v>
          </cell>
          <cell r="O5155" t="str">
            <v>IP_192.168.25.207</v>
          </cell>
        </row>
        <row r="5156">
          <cell r="F5156">
            <v>39538</v>
          </cell>
          <cell r="M5156">
            <v>2</v>
          </cell>
          <cell r="O5156" t="str">
            <v>IP_192.168.25.207</v>
          </cell>
        </row>
        <row r="5157">
          <cell r="F5157">
            <v>39538</v>
          </cell>
          <cell r="M5157">
            <v>1</v>
          </cell>
          <cell r="O5157" t="str">
            <v>IP_192.168.25.213</v>
          </cell>
        </row>
        <row r="5158">
          <cell r="F5158">
            <v>39538</v>
          </cell>
          <cell r="M5158">
            <v>1</v>
          </cell>
          <cell r="O5158" t="str">
            <v>IP_192.168.25.213</v>
          </cell>
        </row>
        <row r="5159">
          <cell r="F5159">
            <v>39538</v>
          </cell>
          <cell r="M5159">
            <v>1</v>
          </cell>
          <cell r="O5159" t="str">
            <v>IP_192.168.25.213</v>
          </cell>
        </row>
        <row r="5160">
          <cell r="F5160">
            <v>39538</v>
          </cell>
          <cell r="M5160">
            <v>1</v>
          </cell>
          <cell r="O5160" t="str">
            <v>IP_192.168.25.213</v>
          </cell>
        </row>
        <row r="5161">
          <cell r="F5161">
            <v>39538</v>
          </cell>
          <cell r="M5161">
            <v>41</v>
          </cell>
          <cell r="O5161" t="str">
            <v>IP_192.168.25.213</v>
          </cell>
        </row>
        <row r="5162">
          <cell r="F5162">
            <v>39538</v>
          </cell>
          <cell r="M5162">
            <v>2</v>
          </cell>
          <cell r="O5162" t="str">
            <v>IP_192.168.25.207</v>
          </cell>
        </row>
        <row r="5163">
          <cell r="F5163">
            <v>39538</v>
          </cell>
          <cell r="M5163">
            <v>1</v>
          </cell>
          <cell r="O5163" t="str">
            <v>IP_192.168.25.207</v>
          </cell>
        </row>
        <row r="5164">
          <cell r="F5164">
            <v>39538</v>
          </cell>
          <cell r="M5164">
            <v>20</v>
          </cell>
          <cell r="O5164" t="str">
            <v>IP_192.168.25.213</v>
          </cell>
        </row>
        <row r="5165">
          <cell r="F5165">
            <v>39538</v>
          </cell>
          <cell r="M5165">
            <v>2</v>
          </cell>
          <cell r="O5165" t="str">
            <v>IP_192.168.25.207</v>
          </cell>
        </row>
        <row r="5166">
          <cell r="F5166">
            <v>39538</v>
          </cell>
          <cell r="M5166">
            <v>3</v>
          </cell>
          <cell r="O5166" t="str">
            <v>IP_192.168.25.207</v>
          </cell>
        </row>
        <row r="5167">
          <cell r="F5167">
            <v>39538</v>
          </cell>
          <cell r="M5167">
            <v>3</v>
          </cell>
          <cell r="O5167" t="str">
            <v>IP_192.168.25.207</v>
          </cell>
        </row>
        <row r="5168">
          <cell r="F5168">
            <v>39538</v>
          </cell>
          <cell r="M5168">
            <v>8</v>
          </cell>
          <cell r="O5168" t="str">
            <v>IP_192.168.25.207</v>
          </cell>
        </row>
        <row r="5169">
          <cell r="F5169">
            <v>39538</v>
          </cell>
          <cell r="M5169">
            <v>1</v>
          </cell>
          <cell r="O5169" t="str">
            <v>IP_192.168.25.213</v>
          </cell>
        </row>
        <row r="5170">
          <cell r="F5170">
            <v>39538</v>
          </cell>
          <cell r="M5170">
            <v>1</v>
          </cell>
          <cell r="O5170" t="str">
            <v>IP_192.168.25.213</v>
          </cell>
        </row>
        <row r="5171">
          <cell r="F5171">
            <v>39538</v>
          </cell>
          <cell r="M5171">
            <v>1</v>
          </cell>
          <cell r="O5171" t="str">
            <v>IP_192.168.25.213</v>
          </cell>
        </row>
        <row r="5172">
          <cell r="F5172">
            <v>39538</v>
          </cell>
          <cell r="M5172">
            <v>1</v>
          </cell>
          <cell r="O5172" t="str">
            <v>IP_192.168.25.213</v>
          </cell>
        </row>
        <row r="5173">
          <cell r="F5173">
            <v>39538</v>
          </cell>
          <cell r="M5173">
            <v>3</v>
          </cell>
          <cell r="O5173" t="str">
            <v>IP_192.168.25.213</v>
          </cell>
        </row>
        <row r="5174">
          <cell r="F5174">
            <v>39538</v>
          </cell>
          <cell r="M5174">
            <v>1</v>
          </cell>
          <cell r="O5174" t="str">
            <v>IP_192.168.25.207</v>
          </cell>
        </row>
        <row r="5175">
          <cell r="F5175">
            <v>39538</v>
          </cell>
          <cell r="M5175">
            <v>1</v>
          </cell>
          <cell r="O5175" t="str">
            <v>IP_192.168.25.213</v>
          </cell>
        </row>
        <row r="5176">
          <cell r="F5176">
            <v>39538</v>
          </cell>
          <cell r="M5176">
            <v>6</v>
          </cell>
          <cell r="O5176" t="str">
            <v>IP_192.168.25.208</v>
          </cell>
        </row>
        <row r="5177">
          <cell r="F5177">
            <v>39538</v>
          </cell>
          <cell r="M5177">
            <v>18</v>
          </cell>
          <cell r="O5177" t="str">
            <v>IP_192.168.25.208</v>
          </cell>
        </row>
        <row r="5178">
          <cell r="F5178">
            <v>39538</v>
          </cell>
          <cell r="M5178">
            <v>26</v>
          </cell>
          <cell r="O5178" t="str">
            <v>IP_192.168.25.208</v>
          </cell>
        </row>
        <row r="5179">
          <cell r="F5179">
            <v>39538</v>
          </cell>
          <cell r="M5179">
            <v>18</v>
          </cell>
          <cell r="O5179" t="str">
            <v>IP_192.168.25.208</v>
          </cell>
        </row>
        <row r="5180">
          <cell r="F5180">
            <v>39538</v>
          </cell>
          <cell r="M5180">
            <v>2</v>
          </cell>
          <cell r="O5180" t="str">
            <v>IP_192.168.25.207</v>
          </cell>
        </row>
        <row r="5181">
          <cell r="F5181">
            <v>39538</v>
          </cell>
          <cell r="M5181">
            <v>2</v>
          </cell>
          <cell r="O5181" t="str">
            <v>IP_192.168.25.207</v>
          </cell>
        </row>
        <row r="5182">
          <cell r="F5182">
            <v>39538</v>
          </cell>
          <cell r="M5182">
            <v>9</v>
          </cell>
          <cell r="O5182" t="str">
            <v>IP_192.168.25.213</v>
          </cell>
        </row>
        <row r="5183">
          <cell r="F5183">
            <v>39538</v>
          </cell>
          <cell r="M5183">
            <v>1</v>
          </cell>
          <cell r="O5183" t="str">
            <v>IP_192.168.25.213</v>
          </cell>
        </row>
        <row r="5184">
          <cell r="F5184">
            <v>39538</v>
          </cell>
          <cell r="M5184">
            <v>1</v>
          </cell>
          <cell r="O5184" t="str">
            <v>IP_192.168.25.213</v>
          </cell>
        </row>
        <row r="5185">
          <cell r="F5185">
            <v>39538</v>
          </cell>
          <cell r="M5185">
            <v>1</v>
          </cell>
          <cell r="O5185" t="str">
            <v>IP_192.168.25.213</v>
          </cell>
        </row>
        <row r="5186">
          <cell r="F5186">
            <v>39538</v>
          </cell>
          <cell r="M5186">
            <v>1</v>
          </cell>
          <cell r="O5186" t="str">
            <v>IP_192.168.25.207</v>
          </cell>
        </row>
        <row r="5187">
          <cell r="F5187">
            <v>39538</v>
          </cell>
          <cell r="M5187">
            <v>4</v>
          </cell>
          <cell r="O5187" t="str">
            <v>IP_192.168.25.207</v>
          </cell>
        </row>
        <row r="5188">
          <cell r="F5188">
            <v>39568</v>
          </cell>
          <cell r="M5188">
            <v>1</v>
          </cell>
          <cell r="O5188" t="str">
            <v>IP_192.168.25.213</v>
          </cell>
        </row>
        <row r="5189">
          <cell r="F5189">
            <v>39568</v>
          </cell>
          <cell r="M5189">
            <v>1</v>
          </cell>
          <cell r="O5189" t="str">
            <v>IP_192.168.25.219</v>
          </cell>
        </row>
        <row r="5190">
          <cell r="F5190">
            <v>39568</v>
          </cell>
          <cell r="M5190">
            <v>1</v>
          </cell>
          <cell r="O5190" t="str">
            <v>IP_192.168.25.213</v>
          </cell>
        </row>
        <row r="5191">
          <cell r="F5191">
            <v>39568</v>
          </cell>
          <cell r="M5191">
            <v>1</v>
          </cell>
          <cell r="O5191" t="str">
            <v>IP_192.168.25.213</v>
          </cell>
        </row>
        <row r="5192">
          <cell r="F5192">
            <v>39568</v>
          </cell>
          <cell r="M5192">
            <v>1</v>
          </cell>
          <cell r="O5192" t="str">
            <v>IP_192.168.25.213</v>
          </cell>
        </row>
        <row r="5193">
          <cell r="F5193">
            <v>39568</v>
          </cell>
          <cell r="M5193">
            <v>1</v>
          </cell>
          <cell r="O5193" t="str">
            <v>IP_192.168.25.213</v>
          </cell>
        </row>
        <row r="5194">
          <cell r="F5194">
            <v>39568</v>
          </cell>
          <cell r="M5194">
            <v>1</v>
          </cell>
          <cell r="O5194" t="str">
            <v>IP_192.168.25.213</v>
          </cell>
        </row>
        <row r="5195">
          <cell r="F5195">
            <v>39568</v>
          </cell>
          <cell r="M5195">
            <v>1</v>
          </cell>
          <cell r="O5195" t="str">
            <v>IP_192.168.25.213</v>
          </cell>
        </row>
        <row r="5196">
          <cell r="F5196">
            <v>39568</v>
          </cell>
          <cell r="M5196">
            <v>8</v>
          </cell>
          <cell r="O5196" t="str">
            <v>IP_192.168.25.213</v>
          </cell>
        </row>
        <row r="5197">
          <cell r="F5197">
            <v>39568</v>
          </cell>
          <cell r="M5197">
            <v>1</v>
          </cell>
          <cell r="O5197" t="str">
            <v>IP_192.168.25.207</v>
          </cell>
        </row>
        <row r="5198">
          <cell r="F5198">
            <v>39568</v>
          </cell>
          <cell r="M5198">
            <v>3</v>
          </cell>
          <cell r="O5198" t="str">
            <v>IP_192.168.25.207</v>
          </cell>
        </row>
        <row r="5199">
          <cell r="F5199">
            <v>39568</v>
          </cell>
          <cell r="M5199">
            <v>1</v>
          </cell>
          <cell r="O5199" t="str">
            <v>IP_192.168.25.213</v>
          </cell>
        </row>
        <row r="5200">
          <cell r="F5200">
            <v>39568</v>
          </cell>
          <cell r="M5200">
            <v>1</v>
          </cell>
          <cell r="O5200" t="str">
            <v>IP_192.168.25.213</v>
          </cell>
        </row>
        <row r="5201">
          <cell r="F5201">
            <v>39568</v>
          </cell>
          <cell r="M5201">
            <v>1</v>
          </cell>
          <cell r="O5201" t="str">
            <v>IP_192.168.25.213</v>
          </cell>
        </row>
        <row r="5202">
          <cell r="F5202">
            <v>39568</v>
          </cell>
          <cell r="M5202">
            <v>1</v>
          </cell>
          <cell r="O5202" t="str">
            <v>IP_192.168.25.213</v>
          </cell>
        </row>
        <row r="5203">
          <cell r="F5203">
            <v>39568</v>
          </cell>
          <cell r="M5203">
            <v>1</v>
          </cell>
          <cell r="O5203" t="str">
            <v>IP_192.168.25.213</v>
          </cell>
        </row>
        <row r="5204">
          <cell r="F5204">
            <v>39568</v>
          </cell>
          <cell r="M5204">
            <v>3</v>
          </cell>
          <cell r="O5204" t="str">
            <v>IP_192.168.25.213</v>
          </cell>
        </row>
        <row r="5205">
          <cell r="F5205">
            <v>39568</v>
          </cell>
          <cell r="M5205">
            <v>1</v>
          </cell>
          <cell r="O5205" t="str">
            <v>IP_192.168.25.213</v>
          </cell>
        </row>
        <row r="5206">
          <cell r="F5206">
            <v>39568</v>
          </cell>
          <cell r="M5206">
            <v>1</v>
          </cell>
          <cell r="O5206" t="str">
            <v>IP_192.168.25.213</v>
          </cell>
        </row>
        <row r="5207">
          <cell r="F5207">
            <v>39568</v>
          </cell>
          <cell r="M5207">
            <v>3</v>
          </cell>
          <cell r="O5207" t="str">
            <v>IP_192.168.25.207</v>
          </cell>
        </row>
        <row r="5208">
          <cell r="F5208">
            <v>39568</v>
          </cell>
          <cell r="M5208">
            <v>1</v>
          </cell>
          <cell r="O5208" t="str">
            <v>IP_192.168.25.213</v>
          </cell>
        </row>
        <row r="5209">
          <cell r="F5209">
            <v>39568</v>
          </cell>
          <cell r="M5209">
            <v>1</v>
          </cell>
          <cell r="O5209" t="str">
            <v>IP_192.168.25.207</v>
          </cell>
        </row>
        <row r="5210">
          <cell r="F5210">
            <v>39568</v>
          </cell>
          <cell r="M5210">
            <v>2</v>
          </cell>
          <cell r="O5210" t="str">
            <v>IP_192.168.25.207</v>
          </cell>
        </row>
        <row r="5211">
          <cell r="F5211">
            <v>39568</v>
          </cell>
          <cell r="M5211">
            <v>1</v>
          </cell>
          <cell r="O5211" t="str">
            <v>IP_192.168.25.213</v>
          </cell>
        </row>
        <row r="5212">
          <cell r="F5212">
            <v>39568</v>
          </cell>
          <cell r="M5212">
            <v>11</v>
          </cell>
          <cell r="O5212" t="str">
            <v>IP_192.168.25.207</v>
          </cell>
        </row>
        <row r="5213">
          <cell r="F5213">
            <v>39568</v>
          </cell>
          <cell r="M5213">
            <v>1</v>
          </cell>
          <cell r="O5213" t="str">
            <v>IP_192.168.25.207</v>
          </cell>
        </row>
        <row r="5214">
          <cell r="F5214">
            <v>39568</v>
          </cell>
          <cell r="M5214">
            <v>2</v>
          </cell>
          <cell r="O5214" t="str">
            <v>IP_192.168.25.207</v>
          </cell>
        </row>
        <row r="5215">
          <cell r="F5215">
            <v>39568</v>
          </cell>
          <cell r="M5215">
            <v>2</v>
          </cell>
          <cell r="O5215" t="str">
            <v>IP_192.168.25.207</v>
          </cell>
        </row>
        <row r="5216">
          <cell r="F5216">
            <v>39568</v>
          </cell>
          <cell r="M5216">
            <v>1</v>
          </cell>
          <cell r="O5216" t="str">
            <v>IP_192.168.25.213</v>
          </cell>
        </row>
        <row r="5217">
          <cell r="F5217">
            <v>39568</v>
          </cell>
          <cell r="M5217">
            <v>2</v>
          </cell>
          <cell r="O5217" t="str">
            <v>IP_192.168.25.213</v>
          </cell>
        </row>
        <row r="5218">
          <cell r="F5218">
            <v>39568</v>
          </cell>
          <cell r="M5218">
            <v>1</v>
          </cell>
          <cell r="O5218" t="str">
            <v>IP_192.168.25.213</v>
          </cell>
        </row>
        <row r="5219">
          <cell r="F5219">
            <v>39568</v>
          </cell>
          <cell r="M5219">
            <v>2</v>
          </cell>
          <cell r="O5219" t="str">
            <v>IP_192.168.25.213</v>
          </cell>
        </row>
        <row r="5220">
          <cell r="F5220">
            <v>39568</v>
          </cell>
          <cell r="M5220">
            <v>1</v>
          </cell>
          <cell r="O5220" t="str">
            <v>IP_192.168.25.213</v>
          </cell>
        </row>
        <row r="5221">
          <cell r="F5221">
            <v>39568</v>
          </cell>
          <cell r="M5221">
            <v>2</v>
          </cell>
          <cell r="O5221" t="str">
            <v>IP_192.168.25.213</v>
          </cell>
        </row>
        <row r="5222">
          <cell r="F5222">
            <v>39568</v>
          </cell>
          <cell r="M5222">
            <v>2</v>
          </cell>
          <cell r="O5222" t="str">
            <v>IP_192.168.25.207</v>
          </cell>
        </row>
        <row r="5223">
          <cell r="F5223">
            <v>39568</v>
          </cell>
          <cell r="M5223">
            <v>4</v>
          </cell>
          <cell r="O5223" t="str">
            <v>IP_192.168.25.213</v>
          </cell>
        </row>
        <row r="5224">
          <cell r="F5224">
            <v>39568</v>
          </cell>
          <cell r="M5224">
            <v>1</v>
          </cell>
          <cell r="O5224" t="str">
            <v>IP_192.168.25.213</v>
          </cell>
        </row>
        <row r="5225">
          <cell r="F5225">
            <v>39568</v>
          </cell>
          <cell r="M5225">
            <v>1</v>
          </cell>
          <cell r="O5225" t="str">
            <v>IP_192.168.25.213</v>
          </cell>
        </row>
        <row r="5226">
          <cell r="F5226">
            <v>39568</v>
          </cell>
          <cell r="M5226">
            <v>1</v>
          </cell>
          <cell r="O5226" t="str">
            <v>IP_192.168.25.213</v>
          </cell>
        </row>
        <row r="5227">
          <cell r="F5227">
            <v>39568</v>
          </cell>
          <cell r="M5227">
            <v>1</v>
          </cell>
          <cell r="O5227" t="str">
            <v>IP_192.168.25.213</v>
          </cell>
        </row>
        <row r="5228">
          <cell r="F5228">
            <v>39568</v>
          </cell>
          <cell r="M5228">
            <v>1</v>
          </cell>
          <cell r="O5228" t="str">
            <v>IP_192.168.25.213</v>
          </cell>
        </row>
        <row r="5229">
          <cell r="F5229">
            <v>39568</v>
          </cell>
          <cell r="M5229">
            <v>1</v>
          </cell>
          <cell r="O5229" t="str">
            <v>IP_192.168.25.207</v>
          </cell>
        </row>
        <row r="5230">
          <cell r="F5230">
            <v>39568</v>
          </cell>
          <cell r="M5230">
            <v>2</v>
          </cell>
          <cell r="O5230" t="str">
            <v>IP_192.168.25.207</v>
          </cell>
        </row>
        <row r="5231">
          <cell r="F5231">
            <v>39568</v>
          </cell>
          <cell r="M5231">
            <v>2</v>
          </cell>
          <cell r="O5231" t="str">
            <v>IP_192.168.25.213</v>
          </cell>
        </row>
        <row r="5232">
          <cell r="F5232">
            <v>39568</v>
          </cell>
          <cell r="M5232">
            <v>2</v>
          </cell>
          <cell r="O5232" t="str">
            <v>IP_192.168.25.213</v>
          </cell>
        </row>
        <row r="5233">
          <cell r="F5233">
            <v>39568</v>
          </cell>
          <cell r="M5233">
            <v>1</v>
          </cell>
          <cell r="O5233" t="str">
            <v>IP_192.168.25.213</v>
          </cell>
        </row>
        <row r="5234">
          <cell r="F5234">
            <v>39568</v>
          </cell>
          <cell r="M5234">
            <v>2</v>
          </cell>
          <cell r="O5234" t="str">
            <v>IP_192.168.25.213</v>
          </cell>
        </row>
        <row r="5235">
          <cell r="F5235">
            <v>39568</v>
          </cell>
          <cell r="M5235">
            <v>7</v>
          </cell>
          <cell r="O5235" t="str">
            <v>IP_192.168.25.207</v>
          </cell>
        </row>
        <row r="5236">
          <cell r="F5236">
            <v>39568</v>
          </cell>
          <cell r="M5236">
            <v>6</v>
          </cell>
          <cell r="O5236" t="str">
            <v>IP_192.168.25.213</v>
          </cell>
        </row>
        <row r="5237">
          <cell r="F5237">
            <v>39568</v>
          </cell>
          <cell r="M5237">
            <v>1</v>
          </cell>
          <cell r="O5237" t="str">
            <v>IP_192.168.25.213</v>
          </cell>
        </row>
        <row r="5238">
          <cell r="F5238">
            <v>39568</v>
          </cell>
          <cell r="M5238">
            <v>1</v>
          </cell>
          <cell r="O5238" t="str">
            <v>IP_192.168.25.213</v>
          </cell>
        </row>
        <row r="5239">
          <cell r="F5239">
            <v>39568</v>
          </cell>
          <cell r="M5239">
            <v>1</v>
          </cell>
          <cell r="O5239" t="str">
            <v>IP_192.168.25.213</v>
          </cell>
        </row>
        <row r="5240">
          <cell r="F5240">
            <v>39568</v>
          </cell>
          <cell r="M5240">
            <v>1</v>
          </cell>
          <cell r="O5240" t="str">
            <v>IP_192.168.25.213</v>
          </cell>
        </row>
        <row r="5241">
          <cell r="F5241">
            <v>39568</v>
          </cell>
          <cell r="M5241">
            <v>1</v>
          </cell>
          <cell r="O5241" t="str">
            <v>IP_192.168.25.213</v>
          </cell>
        </row>
        <row r="5242">
          <cell r="F5242">
            <v>39568</v>
          </cell>
          <cell r="M5242">
            <v>1</v>
          </cell>
          <cell r="O5242" t="str">
            <v>IP_192.168.25.213</v>
          </cell>
        </row>
        <row r="5243">
          <cell r="F5243">
            <v>39568</v>
          </cell>
          <cell r="M5243">
            <v>17</v>
          </cell>
          <cell r="O5243" t="str">
            <v>IP_192.168.25.213</v>
          </cell>
        </row>
        <row r="5244">
          <cell r="F5244">
            <v>39568</v>
          </cell>
          <cell r="M5244">
            <v>2</v>
          </cell>
          <cell r="O5244" t="str">
            <v>IP_192.168.25.213</v>
          </cell>
        </row>
        <row r="5245">
          <cell r="F5245">
            <v>39568</v>
          </cell>
          <cell r="M5245">
            <v>1</v>
          </cell>
          <cell r="O5245" t="str">
            <v>IP_192.168.25.207</v>
          </cell>
        </row>
        <row r="5246">
          <cell r="F5246">
            <v>39568</v>
          </cell>
          <cell r="M5246">
            <v>17</v>
          </cell>
          <cell r="O5246" t="str">
            <v>IP_192.168.25.213</v>
          </cell>
        </row>
        <row r="5247">
          <cell r="F5247">
            <v>39568</v>
          </cell>
          <cell r="M5247">
            <v>1</v>
          </cell>
          <cell r="O5247" t="str">
            <v>IP_192.168.25.213</v>
          </cell>
        </row>
        <row r="5248">
          <cell r="F5248">
            <v>39568</v>
          </cell>
          <cell r="M5248">
            <v>2</v>
          </cell>
          <cell r="O5248" t="str">
            <v>IP_192.168.25.213</v>
          </cell>
        </row>
        <row r="5249">
          <cell r="F5249">
            <v>39568</v>
          </cell>
          <cell r="M5249">
            <v>1</v>
          </cell>
          <cell r="O5249" t="str">
            <v>IP_192.168.25.213</v>
          </cell>
        </row>
        <row r="5250">
          <cell r="F5250">
            <v>39568</v>
          </cell>
          <cell r="M5250">
            <v>16</v>
          </cell>
          <cell r="O5250" t="str">
            <v>IP_192.168.25.213</v>
          </cell>
        </row>
        <row r="5251">
          <cell r="F5251">
            <v>39568</v>
          </cell>
          <cell r="M5251">
            <v>16</v>
          </cell>
          <cell r="O5251" t="str">
            <v>IP_192.168.25.213</v>
          </cell>
        </row>
        <row r="5252">
          <cell r="F5252">
            <v>39568</v>
          </cell>
          <cell r="M5252">
            <v>12</v>
          </cell>
          <cell r="O5252" t="str">
            <v>IP_192.168.25.213</v>
          </cell>
        </row>
        <row r="5253">
          <cell r="F5253">
            <v>39568</v>
          </cell>
          <cell r="M5253">
            <v>14</v>
          </cell>
          <cell r="O5253" t="str">
            <v>IP_192.168.25.213</v>
          </cell>
        </row>
        <row r="5254">
          <cell r="F5254">
            <v>39568</v>
          </cell>
          <cell r="M5254">
            <v>3</v>
          </cell>
          <cell r="O5254" t="str">
            <v>IP_192.168.25.213</v>
          </cell>
        </row>
        <row r="5255">
          <cell r="F5255">
            <v>39568</v>
          </cell>
          <cell r="M5255">
            <v>2</v>
          </cell>
          <cell r="O5255" t="str">
            <v>IP_192.168.25.213</v>
          </cell>
        </row>
        <row r="5256">
          <cell r="F5256">
            <v>39568</v>
          </cell>
          <cell r="M5256">
            <v>1</v>
          </cell>
          <cell r="O5256" t="str">
            <v>IP_192.168.25.213</v>
          </cell>
        </row>
        <row r="5257">
          <cell r="F5257">
            <v>39568</v>
          </cell>
          <cell r="M5257">
            <v>0</v>
          </cell>
          <cell r="O5257" t="str">
            <v>IP_192.168.25.213</v>
          </cell>
        </row>
        <row r="5258">
          <cell r="F5258">
            <v>39568</v>
          </cell>
          <cell r="M5258">
            <v>2</v>
          </cell>
          <cell r="O5258" t="str">
            <v>IP_192.168.25.213</v>
          </cell>
        </row>
        <row r="5259">
          <cell r="F5259">
            <v>39568</v>
          </cell>
          <cell r="M5259">
            <v>16</v>
          </cell>
          <cell r="O5259" t="str">
            <v>IP_192.168.25.213</v>
          </cell>
        </row>
        <row r="5260">
          <cell r="F5260">
            <v>39568</v>
          </cell>
          <cell r="M5260">
            <v>1</v>
          </cell>
          <cell r="O5260" t="str">
            <v>IP_192.168.25.207</v>
          </cell>
        </row>
        <row r="5261">
          <cell r="F5261">
            <v>39568</v>
          </cell>
          <cell r="M5261">
            <v>3</v>
          </cell>
          <cell r="O5261" t="str">
            <v>IP_192.168.25.207</v>
          </cell>
        </row>
        <row r="5262">
          <cell r="F5262">
            <v>39568</v>
          </cell>
          <cell r="M5262">
            <v>2</v>
          </cell>
          <cell r="O5262" t="str">
            <v>IP_192.168.25.207</v>
          </cell>
        </row>
        <row r="5263">
          <cell r="F5263">
            <v>39568</v>
          </cell>
          <cell r="M5263">
            <v>1</v>
          </cell>
          <cell r="O5263" t="str">
            <v>IP_192.168.25.207</v>
          </cell>
        </row>
        <row r="5264">
          <cell r="F5264">
            <v>39568</v>
          </cell>
          <cell r="M5264">
            <v>1</v>
          </cell>
          <cell r="O5264" t="str">
            <v>IP_192.168.25.213</v>
          </cell>
        </row>
        <row r="5265">
          <cell r="F5265">
            <v>39568</v>
          </cell>
          <cell r="M5265">
            <v>18</v>
          </cell>
          <cell r="O5265" t="str">
            <v>IP_192.168.25.213</v>
          </cell>
        </row>
        <row r="5266">
          <cell r="F5266">
            <v>39568</v>
          </cell>
          <cell r="M5266">
            <v>2</v>
          </cell>
          <cell r="O5266" t="str">
            <v>IP_192.168.25.213</v>
          </cell>
        </row>
        <row r="5267">
          <cell r="F5267">
            <v>39568</v>
          </cell>
          <cell r="M5267">
            <v>1</v>
          </cell>
          <cell r="O5267" t="str">
            <v>IP_192.168.25.213</v>
          </cell>
        </row>
        <row r="5268">
          <cell r="F5268">
            <v>39568</v>
          </cell>
          <cell r="M5268">
            <v>1</v>
          </cell>
          <cell r="O5268" t="str">
            <v>IP_192.168.25.213</v>
          </cell>
        </row>
        <row r="5269">
          <cell r="F5269">
            <v>39568</v>
          </cell>
          <cell r="M5269">
            <v>1</v>
          </cell>
          <cell r="O5269" t="str">
            <v>IP_192.168.25.213</v>
          </cell>
        </row>
        <row r="5270">
          <cell r="F5270">
            <v>39568</v>
          </cell>
          <cell r="M5270">
            <v>2</v>
          </cell>
          <cell r="O5270" t="str">
            <v>IP_192.168.25.213</v>
          </cell>
        </row>
        <row r="5271">
          <cell r="F5271">
            <v>39568</v>
          </cell>
          <cell r="M5271">
            <v>1</v>
          </cell>
          <cell r="O5271" t="str">
            <v>IP_192.168.25.213</v>
          </cell>
        </row>
        <row r="5272">
          <cell r="F5272">
            <v>39568</v>
          </cell>
          <cell r="M5272">
            <v>2</v>
          </cell>
          <cell r="O5272" t="str">
            <v>IP_192.168.25.213</v>
          </cell>
        </row>
        <row r="5273">
          <cell r="F5273">
            <v>39568</v>
          </cell>
          <cell r="M5273">
            <v>1</v>
          </cell>
          <cell r="O5273" t="str">
            <v>IP_192.168.25.213</v>
          </cell>
        </row>
        <row r="5274">
          <cell r="F5274">
            <v>39568</v>
          </cell>
          <cell r="M5274">
            <v>2</v>
          </cell>
          <cell r="O5274" t="str">
            <v>IP_192.168.25.213</v>
          </cell>
        </row>
        <row r="5275">
          <cell r="F5275">
            <v>39568</v>
          </cell>
          <cell r="M5275">
            <v>2</v>
          </cell>
          <cell r="O5275" t="str">
            <v>IP_192.168.25.213</v>
          </cell>
        </row>
        <row r="5276">
          <cell r="F5276">
            <v>39568</v>
          </cell>
          <cell r="M5276">
            <v>1</v>
          </cell>
          <cell r="O5276" t="str">
            <v>IP_192.168.25.213</v>
          </cell>
        </row>
        <row r="5277">
          <cell r="F5277">
            <v>39568</v>
          </cell>
          <cell r="M5277">
            <v>2</v>
          </cell>
          <cell r="O5277" t="str">
            <v>IP_192.168.25.213</v>
          </cell>
        </row>
        <row r="5278">
          <cell r="F5278">
            <v>39568</v>
          </cell>
          <cell r="M5278">
            <v>1</v>
          </cell>
          <cell r="O5278" t="str">
            <v>IP_192.168.25.213</v>
          </cell>
        </row>
        <row r="5279">
          <cell r="F5279">
            <v>39568</v>
          </cell>
          <cell r="M5279">
            <v>1</v>
          </cell>
          <cell r="O5279" t="str">
            <v>IP_192.168.25.213</v>
          </cell>
        </row>
        <row r="5280">
          <cell r="F5280">
            <v>39568</v>
          </cell>
          <cell r="M5280">
            <v>1</v>
          </cell>
          <cell r="O5280" t="str">
            <v>IP_192.168.25.213</v>
          </cell>
        </row>
        <row r="5281">
          <cell r="F5281">
            <v>39568</v>
          </cell>
          <cell r="M5281">
            <v>1</v>
          </cell>
          <cell r="O5281" t="str">
            <v>IP_192.168.25.213</v>
          </cell>
        </row>
        <row r="5282">
          <cell r="F5282">
            <v>39568</v>
          </cell>
          <cell r="M5282">
            <v>1</v>
          </cell>
          <cell r="O5282" t="str">
            <v>IP_192.168.25.213</v>
          </cell>
        </row>
        <row r="5283">
          <cell r="F5283">
            <v>39568</v>
          </cell>
          <cell r="M5283">
            <v>1</v>
          </cell>
          <cell r="O5283" t="str">
            <v>IP_192.168.25.213</v>
          </cell>
        </row>
        <row r="5284">
          <cell r="F5284">
            <v>39568</v>
          </cell>
          <cell r="M5284">
            <v>2</v>
          </cell>
          <cell r="O5284" t="str">
            <v>IP_192.168.25.213</v>
          </cell>
        </row>
        <row r="5285">
          <cell r="F5285">
            <v>39568</v>
          </cell>
          <cell r="M5285">
            <v>1</v>
          </cell>
          <cell r="O5285" t="str">
            <v>IP_192.168.25.213</v>
          </cell>
        </row>
        <row r="5286">
          <cell r="F5286">
            <v>39568</v>
          </cell>
          <cell r="M5286">
            <v>1</v>
          </cell>
          <cell r="O5286" t="str">
            <v>IP_192.168.25.213</v>
          </cell>
        </row>
        <row r="5287">
          <cell r="F5287">
            <v>39568</v>
          </cell>
          <cell r="M5287">
            <v>3</v>
          </cell>
          <cell r="O5287" t="str">
            <v>IP_192.168.25.213</v>
          </cell>
        </row>
        <row r="5288">
          <cell r="F5288">
            <v>39568</v>
          </cell>
          <cell r="M5288">
            <v>1</v>
          </cell>
          <cell r="O5288" t="str">
            <v>IP_192.168.25.213</v>
          </cell>
        </row>
        <row r="5289">
          <cell r="F5289">
            <v>39568</v>
          </cell>
          <cell r="M5289">
            <v>1</v>
          </cell>
          <cell r="O5289" t="str">
            <v>IP_192.168.25.213</v>
          </cell>
        </row>
        <row r="5290">
          <cell r="F5290">
            <v>39568</v>
          </cell>
          <cell r="M5290">
            <v>31</v>
          </cell>
          <cell r="O5290" t="str">
            <v>IP_192.168.25.213</v>
          </cell>
        </row>
        <row r="5291">
          <cell r="F5291">
            <v>39568</v>
          </cell>
          <cell r="M5291">
            <v>1</v>
          </cell>
          <cell r="O5291" t="str">
            <v>IP_192.168.25.213</v>
          </cell>
        </row>
        <row r="5292">
          <cell r="F5292">
            <v>39568</v>
          </cell>
          <cell r="M5292">
            <v>3</v>
          </cell>
          <cell r="O5292" t="str">
            <v>IP_192.168.25.207</v>
          </cell>
        </row>
        <row r="5293">
          <cell r="F5293">
            <v>39568</v>
          </cell>
          <cell r="M5293">
            <v>1</v>
          </cell>
          <cell r="O5293" t="str">
            <v>IP_192.168.25.213</v>
          </cell>
        </row>
        <row r="5294">
          <cell r="F5294">
            <v>39568</v>
          </cell>
          <cell r="M5294">
            <v>2</v>
          </cell>
          <cell r="O5294" t="str">
            <v>IP_192.168.25.213</v>
          </cell>
        </row>
        <row r="5295">
          <cell r="F5295">
            <v>39568</v>
          </cell>
          <cell r="M5295">
            <v>1</v>
          </cell>
          <cell r="O5295" t="str">
            <v>IP_192.168.25.213</v>
          </cell>
        </row>
        <row r="5296">
          <cell r="F5296">
            <v>39568</v>
          </cell>
          <cell r="M5296">
            <v>1</v>
          </cell>
          <cell r="O5296" t="str">
            <v>IP_192.168.25.213</v>
          </cell>
        </row>
        <row r="5297">
          <cell r="F5297">
            <v>39568</v>
          </cell>
          <cell r="M5297">
            <v>4</v>
          </cell>
          <cell r="O5297" t="str">
            <v>IP_192.168.25.207</v>
          </cell>
        </row>
        <row r="5298">
          <cell r="F5298">
            <v>39568</v>
          </cell>
          <cell r="M5298">
            <v>1</v>
          </cell>
          <cell r="O5298" t="str">
            <v>IP_192.168.25.213</v>
          </cell>
        </row>
        <row r="5299">
          <cell r="F5299">
            <v>39568</v>
          </cell>
          <cell r="M5299">
            <v>2</v>
          </cell>
          <cell r="O5299" t="str">
            <v>IP_192.168.25.207</v>
          </cell>
        </row>
        <row r="5300">
          <cell r="F5300">
            <v>39568</v>
          </cell>
          <cell r="M5300">
            <v>1</v>
          </cell>
          <cell r="O5300" t="str">
            <v>IP_192.168.25.213</v>
          </cell>
        </row>
        <row r="5301">
          <cell r="F5301">
            <v>39568</v>
          </cell>
          <cell r="M5301">
            <v>5</v>
          </cell>
          <cell r="O5301" t="str">
            <v>IP_192.168.25.213</v>
          </cell>
        </row>
        <row r="5302">
          <cell r="F5302">
            <v>39568</v>
          </cell>
          <cell r="M5302">
            <v>1</v>
          </cell>
          <cell r="O5302" t="str">
            <v>IP_192.168.25.213</v>
          </cell>
        </row>
        <row r="5303">
          <cell r="F5303">
            <v>39568</v>
          </cell>
          <cell r="M5303">
            <v>4</v>
          </cell>
          <cell r="O5303" t="str">
            <v>IP_192.168.25.213</v>
          </cell>
        </row>
        <row r="5304">
          <cell r="F5304">
            <v>39568</v>
          </cell>
          <cell r="M5304">
            <v>17</v>
          </cell>
          <cell r="O5304" t="str">
            <v>IP_192.168.25.213</v>
          </cell>
        </row>
        <row r="5305">
          <cell r="F5305">
            <v>39568</v>
          </cell>
          <cell r="M5305">
            <v>16</v>
          </cell>
          <cell r="O5305" t="str">
            <v>IP_192.168.25.213</v>
          </cell>
        </row>
        <row r="5306">
          <cell r="F5306">
            <v>39568</v>
          </cell>
          <cell r="M5306">
            <v>6</v>
          </cell>
          <cell r="O5306" t="str">
            <v>IP_192.168.25.213</v>
          </cell>
        </row>
        <row r="5307">
          <cell r="F5307">
            <v>39568</v>
          </cell>
          <cell r="M5307">
            <v>1</v>
          </cell>
          <cell r="O5307" t="str">
            <v>IP_192.168.25.213</v>
          </cell>
        </row>
        <row r="5308">
          <cell r="F5308">
            <v>39478</v>
          </cell>
          <cell r="M5308">
            <v>1</v>
          </cell>
          <cell r="O5308" t="str">
            <v>IP_192.168.25.213</v>
          </cell>
        </row>
        <row r="5309">
          <cell r="F5309">
            <v>39478</v>
          </cell>
          <cell r="M5309">
            <v>1</v>
          </cell>
          <cell r="O5309" t="str">
            <v>IP_192.168.25.213</v>
          </cell>
        </row>
        <row r="5310">
          <cell r="F5310">
            <v>39478</v>
          </cell>
          <cell r="M5310">
            <v>1</v>
          </cell>
          <cell r="O5310" t="str">
            <v>IP_192.168.25.213</v>
          </cell>
        </row>
        <row r="5311">
          <cell r="F5311">
            <v>39478</v>
          </cell>
          <cell r="M5311">
            <v>4</v>
          </cell>
          <cell r="O5311" t="str">
            <v>IP_192.168.25.207</v>
          </cell>
        </row>
        <row r="5312">
          <cell r="F5312">
            <v>39478</v>
          </cell>
          <cell r="M5312">
            <v>1</v>
          </cell>
          <cell r="O5312" t="str">
            <v>IP_192.168.25.213</v>
          </cell>
        </row>
        <row r="5313">
          <cell r="F5313">
            <v>39478</v>
          </cell>
          <cell r="M5313">
            <v>1</v>
          </cell>
          <cell r="O5313" t="str">
            <v>IP_192.168.25.213</v>
          </cell>
        </row>
        <row r="5314">
          <cell r="F5314">
            <v>39478</v>
          </cell>
          <cell r="M5314">
            <v>1</v>
          </cell>
          <cell r="O5314" t="str">
            <v>IP_192.168.25.213</v>
          </cell>
        </row>
        <row r="5315">
          <cell r="F5315">
            <v>39478</v>
          </cell>
          <cell r="M5315">
            <v>1</v>
          </cell>
          <cell r="O5315" t="str">
            <v>IP_192.168.25.213</v>
          </cell>
        </row>
        <row r="5316">
          <cell r="F5316">
            <v>39478</v>
          </cell>
          <cell r="M5316">
            <v>1</v>
          </cell>
          <cell r="O5316" t="str">
            <v>IP_192.168.25.213</v>
          </cell>
        </row>
        <row r="5317">
          <cell r="F5317">
            <v>39478</v>
          </cell>
          <cell r="M5317">
            <v>1</v>
          </cell>
          <cell r="O5317" t="str">
            <v>IP_192.168.25.213</v>
          </cell>
        </row>
        <row r="5318">
          <cell r="F5318">
            <v>39478</v>
          </cell>
          <cell r="M5318">
            <v>1</v>
          </cell>
          <cell r="O5318" t="str">
            <v>IP_192.168.25.213</v>
          </cell>
        </row>
        <row r="5319">
          <cell r="F5319">
            <v>39478</v>
          </cell>
          <cell r="M5319">
            <v>1</v>
          </cell>
          <cell r="O5319" t="str">
            <v>IP_192.168.25.213</v>
          </cell>
        </row>
        <row r="5320">
          <cell r="F5320">
            <v>39478</v>
          </cell>
          <cell r="M5320">
            <v>6</v>
          </cell>
          <cell r="O5320" t="str">
            <v>IP_192.168.25.207</v>
          </cell>
        </row>
        <row r="5321">
          <cell r="F5321">
            <v>39478</v>
          </cell>
          <cell r="M5321">
            <v>1</v>
          </cell>
          <cell r="O5321" t="str">
            <v>IP_192.168.25.207</v>
          </cell>
        </row>
        <row r="5322">
          <cell r="F5322">
            <v>39478</v>
          </cell>
          <cell r="M5322">
            <v>1</v>
          </cell>
          <cell r="O5322" t="str">
            <v>IP_192.168.25.207</v>
          </cell>
        </row>
        <row r="5323">
          <cell r="F5323">
            <v>39478</v>
          </cell>
          <cell r="M5323">
            <v>15</v>
          </cell>
          <cell r="O5323" t="str">
            <v>IP_192.168.25.213</v>
          </cell>
        </row>
        <row r="5324">
          <cell r="F5324">
            <v>39478</v>
          </cell>
          <cell r="M5324">
            <v>1</v>
          </cell>
          <cell r="O5324" t="str">
            <v>IP_192.168.25.207</v>
          </cell>
        </row>
        <row r="5325">
          <cell r="F5325">
            <v>39478</v>
          </cell>
          <cell r="M5325">
            <v>1</v>
          </cell>
          <cell r="O5325" t="str">
            <v>IP_192.168.25.213</v>
          </cell>
        </row>
        <row r="5326">
          <cell r="F5326">
            <v>39478</v>
          </cell>
          <cell r="M5326">
            <v>1</v>
          </cell>
          <cell r="O5326" t="str">
            <v>IP_192.168.25.213</v>
          </cell>
        </row>
        <row r="5327">
          <cell r="F5327">
            <v>39478</v>
          </cell>
          <cell r="M5327">
            <v>1</v>
          </cell>
          <cell r="O5327" t="str">
            <v>IP_192.168.25.213</v>
          </cell>
        </row>
        <row r="5328">
          <cell r="F5328">
            <v>39478</v>
          </cell>
          <cell r="M5328">
            <v>5</v>
          </cell>
          <cell r="O5328" t="str">
            <v>IP_192.168.25.207</v>
          </cell>
        </row>
        <row r="5329">
          <cell r="F5329">
            <v>39478</v>
          </cell>
          <cell r="M5329">
            <v>5</v>
          </cell>
          <cell r="O5329" t="str">
            <v>IP_192.168.25.207</v>
          </cell>
        </row>
        <row r="5330">
          <cell r="F5330">
            <v>39478</v>
          </cell>
          <cell r="M5330">
            <v>1</v>
          </cell>
          <cell r="O5330" t="str">
            <v>IP_192.168.25.207</v>
          </cell>
        </row>
        <row r="5331">
          <cell r="F5331">
            <v>39478</v>
          </cell>
          <cell r="M5331">
            <v>1</v>
          </cell>
          <cell r="O5331" t="str">
            <v>IP_192.168.25.207</v>
          </cell>
        </row>
        <row r="5332">
          <cell r="F5332">
            <v>39478</v>
          </cell>
          <cell r="M5332">
            <v>3</v>
          </cell>
          <cell r="O5332" t="str">
            <v>IP_192.168.25.207</v>
          </cell>
        </row>
        <row r="5333">
          <cell r="F5333">
            <v>39478</v>
          </cell>
          <cell r="M5333">
            <v>2</v>
          </cell>
          <cell r="O5333" t="str">
            <v>IP_192.168.25.207</v>
          </cell>
        </row>
        <row r="5334">
          <cell r="F5334">
            <v>39478</v>
          </cell>
          <cell r="M5334">
            <v>3</v>
          </cell>
          <cell r="O5334" t="str">
            <v>IP_192.168.25.213</v>
          </cell>
        </row>
        <row r="5335">
          <cell r="F5335">
            <v>39478</v>
          </cell>
          <cell r="M5335">
            <v>1</v>
          </cell>
          <cell r="O5335" t="str">
            <v>IP_192.168.25.207</v>
          </cell>
        </row>
        <row r="5336">
          <cell r="F5336">
            <v>39478</v>
          </cell>
          <cell r="M5336">
            <v>1</v>
          </cell>
          <cell r="O5336" t="str">
            <v>IP_192.168.25.213</v>
          </cell>
        </row>
        <row r="5337">
          <cell r="F5337">
            <v>39478</v>
          </cell>
          <cell r="M5337">
            <v>5</v>
          </cell>
          <cell r="O5337" t="str">
            <v>IP_192.168.25.213</v>
          </cell>
        </row>
        <row r="5338">
          <cell r="F5338">
            <v>39478</v>
          </cell>
          <cell r="M5338">
            <v>1</v>
          </cell>
          <cell r="O5338" t="str">
            <v>IP_192.168.25.213</v>
          </cell>
        </row>
        <row r="5339">
          <cell r="F5339">
            <v>39478</v>
          </cell>
          <cell r="M5339">
            <v>17</v>
          </cell>
          <cell r="O5339" t="str">
            <v>IP_192.168.25.207</v>
          </cell>
        </row>
        <row r="5340">
          <cell r="F5340">
            <v>39478</v>
          </cell>
          <cell r="M5340">
            <v>1</v>
          </cell>
          <cell r="O5340" t="str">
            <v>IP_192.168.25.207</v>
          </cell>
        </row>
        <row r="5341">
          <cell r="F5341">
            <v>39478</v>
          </cell>
          <cell r="M5341">
            <v>1</v>
          </cell>
          <cell r="O5341" t="str">
            <v>IP_192.168.25.213</v>
          </cell>
        </row>
        <row r="5342">
          <cell r="F5342">
            <v>39478</v>
          </cell>
          <cell r="M5342">
            <v>1</v>
          </cell>
          <cell r="O5342" t="str">
            <v>IP_192.168.25.213</v>
          </cell>
        </row>
        <row r="5343">
          <cell r="F5343">
            <v>39478</v>
          </cell>
          <cell r="M5343">
            <v>1</v>
          </cell>
          <cell r="O5343" t="str">
            <v>IP_192.168.25.213</v>
          </cell>
        </row>
        <row r="5344">
          <cell r="F5344">
            <v>39478</v>
          </cell>
          <cell r="M5344">
            <v>1</v>
          </cell>
          <cell r="O5344" t="str">
            <v>IP_192.168.25.213</v>
          </cell>
        </row>
        <row r="5345">
          <cell r="F5345">
            <v>39478</v>
          </cell>
          <cell r="M5345">
            <v>1</v>
          </cell>
          <cell r="O5345" t="str">
            <v>IP_192.168.25.213</v>
          </cell>
        </row>
        <row r="5346">
          <cell r="F5346">
            <v>39478</v>
          </cell>
          <cell r="M5346">
            <v>1</v>
          </cell>
          <cell r="O5346" t="str">
            <v>IP_192.168.25.213</v>
          </cell>
        </row>
        <row r="5347">
          <cell r="F5347">
            <v>39478</v>
          </cell>
          <cell r="M5347">
            <v>1</v>
          </cell>
          <cell r="O5347" t="str">
            <v>IP_192.168.25.213</v>
          </cell>
        </row>
        <row r="5348">
          <cell r="F5348">
            <v>39478</v>
          </cell>
          <cell r="M5348">
            <v>1</v>
          </cell>
          <cell r="O5348" t="str">
            <v>IP_192.168.25.213</v>
          </cell>
        </row>
        <row r="5349">
          <cell r="F5349">
            <v>39478</v>
          </cell>
          <cell r="M5349">
            <v>1</v>
          </cell>
          <cell r="O5349" t="str">
            <v>IP_192.168.25.213</v>
          </cell>
        </row>
        <row r="5350">
          <cell r="F5350">
            <v>39478</v>
          </cell>
          <cell r="M5350">
            <v>2</v>
          </cell>
          <cell r="O5350" t="str">
            <v>IP_192.168.25.213</v>
          </cell>
        </row>
        <row r="5351">
          <cell r="F5351">
            <v>39478</v>
          </cell>
          <cell r="M5351">
            <v>1</v>
          </cell>
          <cell r="O5351" t="str">
            <v>IP_192.168.25.213</v>
          </cell>
        </row>
        <row r="5352">
          <cell r="F5352">
            <v>39478</v>
          </cell>
          <cell r="M5352">
            <v>1</v>
          </cell>
          <cell r="O5352" t="str">
            <v>IP_192.168.25.213</v>
          </cell>
        </row>
        <row r="5353">
          <cell r="F5353">
            <v>39478</v>
          </cell>
          <cell r="M5353">
            <v>1</v>
          </cell>
          <cell r="O5353" t="str">
            <v>IP_192.168.25.213</v>
          </cell>
        </row>
        <row r="5354">
          <cell r="F5354">
            <v>39478</v>
          </cell>
          <cell r="M5354">
            <v>1</v>
          </cell>
          <cell r="O5354" t="str">
            <v>IP_192.168.25.213</v>
          </cell>
        </row>
        <row r="5355">
          <cell r="F5355">
            <v>39478</v>
          </cell>
          <cell r="M5355">
            <v>1</v>
          </cell>
          <cell r="O5355" t="str">
            <v>IP_192.168.25.213</v>
          </cell>
        </row>
        <row r="5356">
          <cell r="F5356">
            <v>39478</v>
          </cell>
          <cell r="M5356">
            <v>1</v>
          </cell>
          <cell r="O5356" t="str">
            <v>IP_192.168.25.213</v>
          </cell>
        </row>
        <row r="5357">
          <cell r="F5357">
            <v>39478</v>
          </cell>
          <cell r="M5357">
            <v>1</v>
          </cell>
          <cell r="O5357" t="str">
            <v>IP_192.168.25.213</v>
          </cell>
        </row>
        <row r="5358">
          <cell r="F5358">
            <v>39478</v>
          </cell>
          <cell r="M5358">
            <v>1</v>
          </cell>
          <cell r="O5358" t="str">
            <v>IP_192.168.25.213</v>
          </cell>
        </row>
        <row r="5359">
          <cell r="F5359">
            <v>39478</v>
          </cell>
          <cell r="M5359">
            <v>1</v>
          </cell>
          <cell r="O5359" t="str">
            <v>IP_192.168.25.213</v>
          </cell>
        </row>
        <row r="5360">
          <cell r="F5360">
            <v>39478</v>
          </cell>
          <cell r="M5360">
            <v>1</v>
          </cell>
          <cell r="O5360" t="str">
            <v>IP_192.168.25.213</v>
          </cell>
        </row>
        <row r="5361">
          <cell r="F5361">
            <v>39478</v>
          </cell>
          <cell r="M5361">
            <v>2</v>
          </cell>
          <cell r="O5361" t="str">
            <v>IP_192.168.25.207</v>
          </cell>
        </row>
        <row r="5362">
          <cell r="F5362">
            <v>39478</v>
          </cell>
          <cell r="M5362">
            <v>1</v>
          </cell>
          <cell r="O5362" t="str">
            <v>IP_192.168.25.207</v>
          </cell>
        </row>
        <row r="5363">
          <cell r="F5363">
            <v>39478</v>
          </cell>
          <cell r="M5363">
            <v>1</v>
          </cell>
          <cell r="O5363" t="str">
            <v>IP_192.168.25.207</v>
          </cell>
        </row>
        <row r="5364">
          <cell r="F5364">
            <v>39478</v>
          </cell>
          <cell r="M5364">
            <v>1</v>
          </cell>
          <cell r="O5364" t="str">
            <v>IP_192.168.25.213</v>
          </cell>
        </row>
        <row r="5365">
          <cell r="F5365">
            <v>39478</v>
          </cell>
          <cell r="M5365">
            <v>1</v>
          </cell>
          <cell r="O5365" t="str">
            <v>IP_192.168.25.213</v>
          </cell>
        </row>
        <row r="5366">
          <cell r="F5366">
            <v>39478</v>
          </cell>
          <cell r="M5366">
            <v>1</v>
          </cell>
          <cell r="O5366" t="str">
            <v>IP_192.168.25.207</v>
          </cell>
        </row>
        <row r="5367">
          <cell r="F5367">
            <v>39478</v>
          </cell>
          <cell r="M5367">
            <v>1</v>
          </cell>
          <cell r="O5367" t="str">
            <v>IP_192.168.25.207</v>
          </cell>
        </row>
        <row r="5368">
          <cell r="F5368">
            <v>39478</v>
          </cell>
          <cell r="M5368">
            <v>10</v>
          </cell>
          <cell r="O5368" t="str">
            <v>IP_192.168.25.207</v>
          </cell>
        </row>
        <row r="5369">
          <cell r="F5369">
            <v>39478</v>
          </cell>
          <cell r="M5369">
            <v>10</v>
          </cell>
          <cell r="O5369" t="str">
            <v>IP_192.168.25.207</v>
          </cell>
        </row>
        <row r="5370">
          <cell r="F5370">
            <v>39478</v>
          </cell>
          <cell r="M5370">
            <v>3</v>
          </cell>
          <cell r="O5370" t="str">
            <v>IP_192.168.25.207</v>
          </cell>
        </row>
        <row r="5371">
          <cell r="F5371">
            <v>39478</v>
          </cell>
          <cell r="M5371">
            <v>2</v>
          </cell>
          <cell r="O5371" t="str">
            <v>IP_192.168.25.213</v>
          </cell>
        </row>
        <row r="5372">
          <cell r="F5372">
            <v>39478</v>
          </cell>
          <cell r="M5372">
            <v>1</v>
          </cell>
          <cell r="O5372" t="str">
            <v>IP_192.168.25.213</v>
          </cell>
        </row>
        <row r="5373">
          <cell r="F5373">
            <v>39478</v>
          </cell>
          <cell r="M5373">
            <v>1</v>
          </cell>
          <cell r="O5373" t="str">
            <v>IP_192.168.25.207</v>
          </cell>
        </row>
        <row r="5374">
          <cell r="F5374">
            <v>39478</v>
          </cell>
          <cell r="M5374">
            <v>1</v>
          </cell>
          <cell r="O5374" t="str">
            <v>IP_192.168.25.213</v>
          </cell>
        </row>
        <row r="5375">
          <cell r="F5375">
            <v>39478</v>
          </cell>
          <cell r="M5375">
            <v>9</v>
          </cell>
          <cell r="O5375" t="str">
            <v>IP_192.168.25.213</v>
          </cell>
        </row>
        <row r="5376">
          <cell r="F5376">
            <v>39478</v>
          </cell>
          <cell r="M5376">
            <v>1</v>
          </cell>
          <cell r="O5376" t="str">
            <v>IP_192.168.25.213</v>
          </cell>
        </row>
        <row r="5377">
          <cell r="F5377">
            <v>39478</v>
          </cell>
          <cell r="M5377">
            <v>2</v>
          </cell>
          <cell r="O5377" t="str">
            <v>IP_192.168.25.207</v>
          </cell>
        </row>
        <row r="5378">
          <cell r="F5378">
            <v>39478</v>
          </cell>
          <cell r="M5378">
            <v>3</v>
          </cell>
          <cell r="O5378" t="str">
            <v>IP_192.168.25.207</v>
          </cell>
        </row>
        <row r="5379">
          <cell r="F5379">
            <v>39478</v>
          </cell>
          <cell r="M5379">
            <v>13</v>
          </cell>
          <cell r="O5379" t="str">
            <v>IP_192.168.25.213</v>
          </cell>
        </row>
        <row r="5380">
          <cell r="F5380">
            <v>39478</v>
          </cell>
          <cell r="M5380">
            <v>2</v>
          </cell>
          <cell r="O5380" t="str">
            <v>IP_192.168.25.207</v>
          </cell>
        </row>
        <row r="5381">
          <cell r="F5381">
            <v>39478</v>
          </cell>
          <cell r="M5381">
            <v>1</v>
          </cell>
          <cell r="O5381" t="str">
            <v>IP_192.168.25.207</v>
          </cell>
        </row>
        <row r="5382">
          <cell r="F5382">
            <v>39478</v>
          </cell>
          <cell r="M5382">
            <v>1</v>
          </cell>
          <cell r="O5382" t="str">
            <v>IP_192.168.25.207</v>
          </cell>
        </row>
        <row r="5383">
          <cell r="F5383">
            <v>39478</v>
          </cell>
          <cell r="M5383">
            <v>1</v>
          </cell>
          <cell r="O5383" t="str">
            <v>IP_192.168.25.213</v>
          </cell>
        </row>
        <row r="5384">
          <cell r="F5384">
            <v>39478</v>
          </cell>
          <cell r="M5384">
            <v>2</v>
          </cell>
          <cell r="O5384" t="str">
            <v>IP_192.168.25.207</v>
          </cell>
        </row>
        <row r="5385">
          <cell r="F5385">
            <v>39478</v>
          </cell>
          <cell r="M5385">
            <v>9</v>
          </cell>
          <cell r="O5385" t="str">
            <v>IP_192.168.25.213</v>
          </cell>
        </row>
        <row r="5386">
          <cell r="F5386">
            <v>39478</v>
          </cell>
          <cell r="M5386">
            <v>2</v>
          </cell>
          <cell r="O5386" t="str">
            <v>IP_192.168.25.207</v>
          </cell>
        </row>
        <row r="5387">
          <cell r="F5387">
            <v>39478</v>
          </cell>
          <cell r="M5387">
            <v>1</v>
          </cell>
          <cell r="O5387" t="str">
            <v>IP_192.168.25.213</v>
          </cell>
        </row>
        <row r="5388">
          <cell r="F5388">
            <v>39478</v>
          </cell>
          <cell r="M5388">
            <v>1</v>
          </cell>
          <cell r="O5388" t="str">
            <v>IP_192.168.25.213</v>
          </cell>
        </row>
        <row r="5389">
          <cell r="F5389">
            <v>39507</v>
          </cell>
          <cell r="M5389">
            <v>2</v>
          </cell>
          <cell r="O5389" t="str">
            <v>IP_192.168.25.207</v>
          </cell>
        </row>
        <row r="5390">
          <cell r="F5390">
            <v>39507</v>
          </cell>
          <cell r="M5390">
            <v>1</v>
          </cell>
          <cell r="O5390" t="str">
            <v>IP_192.168.25.213</v>
          </cell>
        </row>
        <row r="5391">
          <cell r="F5391">
            <v>39507</v>
          </cell>
          <cell r="M5391">
            <v>1</v>
          </cell>
          <cell r="O5391" t="str">
            <v>IP_192.168.25.213</v>
          </cell>
        </row>
        <row r="5392">
          <cell r="F5392">
            <v>39507</v>
          </cell>
          <cell r="M5392">
            <v>1</v>
          </cell>
          <cell r="O5392" t="str">
            <v>IP_192.168.25.207</v>
          </cell>
        </row>
        <row r="5393">
          <cell r="F5393">
            <v>39507</v>
          </cell>
          <cell r="M5393">
            <v>1</v>
          </cell>
          <cell r="O5393" t="str">
            <v>IP_192.168.25.207</v>
          </cell>
        </row>
        <row r="5394">
          <cell r="F5394">
            <v>39507</v>
          </cell>
          <cell r="M5394">
            <v>1</v>
          </cell>
          <cell r="O5394" t="str">
            <v>IP_192.168.25.207</v>
          </cell>
        </row>
        <row r="5395">
          <cell r="F5395">
            <v>39507</v>
          </cell>
          <cell r="M5395">
            <v>1</v>
          </cell>
          <cell r="O5395" t="str">
            <v>IP_192.168.25.207</v>
          </cell>
        </row>
        <row r="5396">
          <cell r="F5396">
            <v>39507</v>
          </cell>
          <cell r="M5396">
            <v>1</v>
          </cell>
          <cell r="O5396" t="str">
            <v>IP_192.168.25.213</v>
          </cell>
        </row>
        <row r="5397">
          <cell r="F5397">
            <v>39507</v>
          </cell>
          <cell r="M5397">
            <v>1</v>
          </cell>
          <cell r="O5397" t="str">
            <v>IP_192.168.25.213</v>
          </cell>
        </row>
        <row r="5398">
          <cell r="F5398">
            <v>39507</v>
          </cell>
          <cell r="M5398">
            <v>44</v>
          </cell>
          <cell r="O5398" t="str">
            <v>IP_192.168.25.207</v>
          </cell>
        </row>
        <row r="5399">
          <cell r="F5399">
            <v>39507</v>
          </cell>
          <cell r="M5399">
            <v>44</v>
          </cell>
          <cell r="O5399" t="str">
            <v>IP_192.168.25.207</v>
          </cell>
        </row>
        <row r="5400">
          <cell r="F5400">
            <v>39507</v>
          </cell>
          <cell r="M5400">
            <v>1</v>
          </cell>
          <cell r="O5400" t="str">
            <v>IP_192.168.25.213</v>
          </cell>
        </row>
        <row r="5401">
          <cell r="F5401">
            <v>39507</v>
          </cell>
          <cell r="M5401">
            <v>1</v>
          </cell>
          <cell r="O5401" t="str">
            <v>IP_192.168.25.207</v>
          </cell>
        </row>
        <row r="5402">
          <cell r="F5402">
            <v>39507</v>
          </cell>
          <cell r="M5402">
            <v>1</v>
          </cell>
          <cell r="O5402" t="str">
            <v>IP_192.168.25.213</v>
          </cell>
        </row>
        <row r="5403">
          <cell r="F5403">
            <v>39507</v>
          </cell>
          <cell r="M5403">
            <v>1</v>
          </cell>
          <cell r="O5403" t="str">
            <v>IP_192.168.25.213</v>
          </cell>
        </row>
        <row r="5404">
          <cell r="F5404">
            <v>39507</v>
          </cell>
          <cell r="M5404">
            <v>1</v>
          </cell>
          <cell r="O5404" t="str">
            <v>IP_192.168.25.207</v>
          </cell>
        </row>
        <row r="5405">
          <cell r="F5405">
            <v>39507</v>
          </cell>
          <cell r="M5405">
            <v>1</v>
          </cell>
          <cell r="O5405" t="str">
            <v>IP_192.168.25.207</v>
          </cell>
        </row>
        <row r="5406">
          <cell r="F5406">
            <v>39507</v>
          </cell>
          <cell r="M5406">
            <v>1</v>
          </cell>
          <cell r="O5406" t="str">
            <v>IP_192.168.25.207</v>
          </cell>
        </row>
        <row r="5407">
          <cell r="F5407">
            <v>39507</v>
          </cell>
          <cell r="M5407">
            <v>1</v>
          </cell>
          <cell r="O5407" t="str">
            <v>IP_192.168.25.207</v>
          </cell>
        </row>
        <row r="5408">
          <cell r="F5408">
            <v>39507</v>
          </cell>
          <cell r="M5408">
            <v>1</v>
          </cell>
          <cell r="O5408" t="str">
            <v>IP_192.168.25.213</v>
          </cell>
        </row>
        <row r="5409">
          <cell r="F5409">
            <v>39507</v>
          </cell>
          <cell r="M5409">
            <v>7</v>
          </cell>
          <cell r="O5409" t="str">
            <v>IP_192.168.25.207</v>
          </cell>
        </row>
        <row r="5410">
          <cell r="F5410">
            <v>39507</v>
          </cell>
          <cell r="M5410">
            <v>1</v>
          </cell>
          <cell r="O5410" t="str">
            <v>IP_192.168.25.207</v>
          </cell>
        </row>
        <row r="5411">
          <cell r="F5411">
            <v>39507</v>
          </cell>
          <cell r="M5411">
            <v>1</v>
          </cell>
          <cell r="O5411" t="str">
            <v>IP_192.168.25.213</v>
          </cell>
        </row>
        <row r="5412">
          <cell r="F5412">
            <v>39507</v>
          </cell>
          <cell r="M5412">
            <v>1</v>
          </cell>
          <cell r="O5412" t="str">
            <v>IP_192.168.25.207</v>
          </cell>
        </row>
        <row r="5413">
          <cell r="F5413">
            <v>39507</v>
          </cell>
          <cell r="M5413">
            <v>1</v>
          </cell>
          <cell r="O5413" t="str">
            <v>IP_192.168.25.207</v>
          </cell>
        </row>
        <row r="5414">
          <cell r="F5414">
            <v>39507</v>
          </cell>
          <cell r="M5414">
            <v>2</v>
          </cell>
          <cell r="O5414" t="str">
            <v>IP_192.168.25.213</v>
          </cell>
        </row>
        <row r="5415">
          <cell r="F5415">
            <v>39507</v>
          </cell>
          <cell r="M5415">
            <v>2</v>
          </cell>
          <cell r="O5415" t="str">
            <v>IP_192.168.25.213</v>
          </cell>
        </row>
        <row r="5416">
          <cell r="F5416">
            <v>39507</v>
          </cell>
          <cell r="M5416">
            <v>18</v>
          </cell>
          <cell r="O5416" t="str">
            <v>IP_192.168.25.213</v>
          </cell>
        </row>
        <row r="5417">
          <cell r="F5417">
            <v>39507</v>
          </cell>
          <cell r="M5417">
            <v>6</v>
          </cell>
          <cell r="O5417" t="str">
            <v>IP_192.168.25.207</v>
          </cell>
        </row>
        <row r="5418">
          <cell r="F5418">
            <v>39507</v>
          </cell>
          <cell r="M5418">
            <v>1</v>
          </cell>
          <cell r="O5418" t="str">
            <v>IP_192.168.25.207</v>
          </cell>
        </row>
        <row r="5419">
          <cell r="F5419">
            <v>39507</v>
          </cell>
          <cell r="M5419">
            <v>1</v>
          </cell>
          <cell r="O5419" t="str">
            <v>IP_192.168.25.207</v>
          </cell>
        </row>
        <row r="5420">
          <cell r="F5420">
            <v>39507</v>
          </cell>
          <cell r="M5420">
            <v>1</v>
          </cell>
          <cell r="O5420" t="str">
            <v>IP_192.168.25.213</v>
          </cell>
        </row>
        <row r="5421">
          <cell r="F5421">
            <v>39507</v>
          </cell>
          <cell r="M5421">
            <v>2</v>
          </cell>
          <cell r="O5421" t="str">
            <v>IP_192.168.25.207</v>
          </cell>
        </row>
        <row r="5422">
          <cell r="F5422">
            <v>39507</v>
          </cell>
          <cell r="M5422">
            <v>1</v>
          </cell>
          <cell r="O5422" t="str">
            <v>IP_192.168.25.213</v>
          </cell>
        </row>
        <row r="5423">
          <cell r="F5423">
            <v>39507</v>
          </cell>
          <cell r="M5423">
            <v>3</v>
          </cell>
          <cell r="O5423" t="str">
            <v>IP_192.168.25.207</v>
          </cell>
        </row>
        <row r="5424">
          <cell r="F5424">
            <v>39507</v>
          </cell>
          <cell r="M5424">
            <v>1</v>
          </cell>
          <cell r="O5424" t="str">
            <v>IP_192.168.25.207</v>
          </cell>
        </row>
        <row r="5425">
          <cell r="F5425">
            <v>39507</v>
          </cell>
          <cell r="M5425">
            <v>1</v>
          </cell>
          <cell r="O5425" t="str">
            <v>IP_192.168.25.213</v>
          </cell>
        </row>
        <row r="5426">
          <cell r="F5426">
            <v>39507</v>
          </cell>
          <cell r="M5426">
            <v>3</v>
          </cell>
          <cell r="O5426" t="str">
            <v>IP_192.168.25.213</v>
          </cell>
        </row>
        <row r="5427">
          <cell r="F5427">
            <v>39507</v>
          </cell>
          <cell r="M5427">
            <v>4</v>
          </cell>
          <cell r="O5427" t="str">
            <v>IP_192.168.25.207</v>
          </cell>
        </row>
        <row r="5428">
          <cell r="F5428">
            <v>39507</v>
          </cell>
          <cell r="M5428">
            <v>4</v>
          </cell>
          <cell r="O5428" t="str">
            <v>IP_192.168.25.207</v>
          </cell>
        </row>
        <row r="5429">
          <cell r="F5429">
            <v>39507</v>
          </cell>
          <cell r="M5429">
            <v>1</v>
          </cell>
          <cell r="O5429" t="str">
            <v>IP_192.168.25.207</v>
          </cell>
        </row>
        <row r="5430">
          <cell r="F5430">
            <v>39507</v>
          </cell>
          <cell r="M5430">
            <v>4</v>
          </cell>
          <cell r="O5430" t="str">
            <v>IP_192.168.25.207</v>
          </cell>
        </row>
        <row r="5431">
          <cell r="F5431">
            <v>39507</v>
          </cell>
          <cell r="M5431">
            <v>4</v>
          </cell>
          <cell r="O5431" t="str">
            <v>IP_192.168.25.207</v>
          </cell>
        </row>
        <row r="5432">
          <cell r="F5432">
            <v>39507</v>
          </cell>
          <cell r="M5432">
            <v>4</v>
          </cell>
          <cell r="O5432" t="str">
            <v>IP_192.168.25.207</v>
          </cell>
        </row>
        <row r="5433">
          <cell r="F5433">
            <v>39507</v>
          </cell>
          <cell r="M5433">
            <v>1</v>
          </cell>
          <cell r="O5433" t="str">
            <v>IP_192.168.25.207</v>
          </cell>
        </row>
        <row r="5434">
          <cell r="F5434">
            <v>39507</v>
          </cell>
          <cell r="M5434">
            <v>1</v>
          </cell>
          <cell r="O5434" t="str">
            <v>IP_192.168.25.207</v>
          </cell>
        </row>
        <row r="5435">
          <cell r="F5435">
            <v>39507</v>
          </cell>
          <cell r="M5435">
            <v>1</v>
          </cell>
          <cell r="O5435" t="str">
            <v>IP_192.168.25.207</v>
          </cell>
        </row>
        <row r="5436">
          <cell r="F5436">
            <v>39507</v>
          </cell>
          <cell r="M5436">
            <v>1</v>
          </cell>
          <cell r="O5436" t="str">
            <v>IP_192.168.25.207</v>
          </cell>
        </row>
        <row r="5437">
          <cell r="F5437">
            <v>39507</v>
          </cell>
          <cell r="M5437">
            <v>4</v>
          </cell>
          <cell r="O5437" t="str">
            <v>IP_192.168.25.207</v>
          </cell>
        </row>
        <row r="5438">
          <cell r="F5438">
            <v>39507</v>
          </cell>
          <cell r="M5438">
            <v>1</v>
          </cell>
          <cell r="O5438" t="str">
            <v>IP_192.168.25.207</v>
          </cell>
        </row>
        <row r="5439">
          <cell r="F5439">
            <v>39507</v>
          </cell>
          <cell r="M5439">
            <v>2</v>
          </cell>
          <cell r="O5439" t="str">
            <v>IP_192.168.25.207</v>
          </cell>
        </row>
        <row r="5440">
          <cell r="F5440">
            <v>39507</v>
          </cell>
          <cell r="M5440">
            <v>2</v>
          </cell>
          <cell r="O5440" t="str">
            <v>IP_192.168.25.207</v>
          </cell>
        </row>
        <row r="5441">
          <cell r="F5441">
            <v>39507</v>
          </cell>
          <cell r="M5441">
            <v>2</v>
          </cell>
          <cell r="O5441" t="str">
            <v>IP_192.168.25.207</v>
          </cell>
        </row>
        <row r="5442">
          <cell r="F5442">
            <v>39507</v>
          </cell>
          <cell r="M5442">
            <v>6</v>
          </cell>
          <cell r="O5442" t="str">
            <v>IP_192.168.25.207</v>
          </cell>
        </row>
        <row r="5443">
          <cell r="F5443">
            <v>39507</v>
          </cell>
          <cell r="M5443">
            <v>1</v>
          </cell>
          <cell r="O5443" t="str">
            <v>IP_192.168.25.207</v>
          </cell>
        </row>
        <row r="5444">
          <cell r="F5444">
            <v>39507</v>
          </cell>
          <cell r="M5444">
            <v>15</v>
          </cell>
          <cell r="O5444" t="str">
            <v>IP_192.168.25.207</v>
          </cell>
        </row>
        <row r="5445">
          <cell r="F5445">
            <v>39507</v>
          </cell>
          <cell r="M5445">
            <v>1</v>
          </cell>
          <cell r="O5445" t="str">
            <v>IP_192.168.25.213</v>
          </cell>
        </row>
        <row r="5446">
          <cell r="F5446">
            <v>39507</v>
          </cell>
          <cell r="M5446">
            <v>1</v>
          </cell>
          <cell r="O5446" t="str">
            <v>IP_192.168.25.207</v>
          </cell>
        </row>
        <row r="5447">
          <cell r="F5447">
            <v>39507</v>
          </cell>
          <cell r="M5447">
            <v>1</v>
          </cell>
          <cell r="O5447" t="str">
            <v>IP_192.168.25.213</v>
          </cell>
        </row>
        <row r="5448">
          <cell r="F5448">
            <v>39507</v>
          </cell>
          <cell r="M5448">
            <v>1</v>
          </cell>
          <cell r="O5448" t="str">
            <v>IP_192.168.25.207</v>
          </cell>
        </row>
        <row r="5449">
          <cell r="F5449">
            <v>39507</v>
          </cell>
          <cell r="M5449">
            <v>4</v>
          </cell>
          <cell r="O5449" t="str">
            <v>IP_192.168.25.213</v>
          </cell>
        </row>
        <row r="5450">
          <cell r="F5450">
            <v>39507</v>
          </cell>
          <cell r="M5450">
            <v>1</v>
          </cell>
          <cell r="O5450" t="str">
            <v>IP_192.168.25.207</v>
          </cell>
        </row>
        <row r="5451">
          <cell r="F5451">
            <v>39507</v>
          </cell>
          <cell r="M5451">
            <v>1</v>
          </cell>
          <cell r="O5451" t="str">
            <v>IP_192.168.25.207</v>
          </cell>
        </row>
        <row r="5452">
          <cell r="F5452">
            <v>39507</v>
          </cell>
          <cell r="M5452">
            <v>1</v>
          </cell>
          <cell r="O5452" t="str">
            <v>IP_192.168.25.207</v>
          </cell>
        </row>
        <row r="5453">
          <cell r="F5453">
            <v>39507</v>
          </cell>
          <cell r="M5453">
            <v>1</v>
          </cell>
          <cell r="O5453" t="str">
            <v>IP_192.168.25.207</v>
          </cell>
        </row>
        <row r="5454">
          <cell r="F5454">
            <v>39507</v>
          </cell>
          <cell r="M5454">
            <v>1</v>
          </cell>
          <cell r="O5454" t="str">
            <v>IP_192.168.25.207</v>
          </cell>
        </row>
        <row r="5455">
          <cell r="F5455">
            <v>39507</v>
          </cell>
          <cell r="M5455">
            <v>9</v>
          </cell>
          <cell r="O5455" t="str">
            <v>IP_192.168.25.207</v>
          </cell>
        </row>
        <row r="5456">
          <cell r="F5456">
            <v>39507</v>
          </cell>
          <cell r="M5456">
            <v>2</v>
          </cell>
          <cell r="O5456" t="str">
            <v>IP_192.168.25.207</v>
          </cell>
        </row>
        <row r="5457">
          <cell r="F5457">
            <v>39507</v>
          </cell>
          <cell r="M5457">
            <v>9</v>
          </cell>
          <cell r="O5457" t="str">
            <v>IP_192.168.25.207</v>
          </cell>
        </row>
        <row r="5458">
          <cell r="F5458">
            <v>39507</v>
          </cell>
          <cell r="M5458">
            <v>1</v>
          </cell>
          <cell r="O5458" t="str">
            <v>IP_192.168.25.213</v>
          </cell>
        </row>
        <row r="5459">
          <cell r="F5459">
            <v>39507</v>
          </cell>
          <cell r="M5459">
            <v>9</v>
          </cell>
          <cell r="O5459" t="str">
            <v>IP_192.168.25.207</v>
          </cell>
        </row>
        <row r="5460">
          <cell r="F5460">
            <v>39507</v>
          </cell>
          <cell r="M5460">
            <v>7</v>
          </cell>
          <cell r="O5460" t="str">
            <v>IP_192.168.25.213</v>
          </cell>
        </row>
        <row r="5461">
          <cell r="F5461">
            <v>39507</v>
          </cell>
        </row>
      </sheetData>
      <sheetData sheetId="2">
        <row r="2">
          <cell r="M2">
            <v>39478</v>
          </cell>
        </row>
        <row r="3">
          <cell r="M3">
            <v>39507</v>
          </cell>
        </row>
        <row r="4">
          <cell r="M4">
            <v>39538</v>
          </cell>
        </row>
        <row r="5">
          <cell r="M5">
            <v>39568</v>
          </cell>
        </row>
        <row r="6">
          <cell r="M6">
            <v>39599</v>
          </cell>
        </row>
        <row r="7">
          <cell r="M7">
            <v>39629</v>
          </cell>
        </row>
        <row r="8">
          <cell r="M8">
            <v>39660</v>
          </cell>
        </row>
        <row r="9">
          <cell r="M9">
            <v>39691</v>
          </cell>
        </row>
        <row r="10">
          <cell r="M10">
            <v>39721</v>
          </cell>
        </row>
        <row r="11">
          <cell r="M11">
            <v>39752</v>
          </cell>
        </row>
        <row r="12">
          <cell r="M12">
            <v>39782</v>
          </cell>
        </row>
        <row r="13">
          <cell r="M13">
            <v>39813</v>
          </cell>
        </row>
        <row r="14">
          <cell r="M14">
            <v>39844</v>
          </cell>
        </row>
        <row r="15">
          <cell r="M15">
            <v>39872</v>
          </cell>
        </row>
        <row r="16">
          <cell r="M16">
            <v>39903</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Map"/>
      <sheetName val="Introduction"/>
      <sheetName val="1.1 Building"/>
      <sheetName val="1.2 Building Type"/>
      <sheetName val="1.3 Floor area"/>
      <sheetName val="1.4 Energy data"/>
      <sheetName val="1.5 Performance indices"/>
      <sheetName val="1.6 Assessment"/>
      <sheetName val="2.1 Second stage"/>
      <sheetName val="2.2 Building Type"/>
      <sheetName val="2.3 Floor area"/>
      <sheetName val="2.4 Energy data"/>
      <sheetName val="2.5 Special energy uses"/>
      <sheetName val="2.6 Weather &amp; occupancy"/>
      <sheetName val="2.7 Performance indices"/>
      <sheetName val="2.8 Assessment"/>
      <sheetName val="3.1 System assessment"/>
      <sheetName val="Energy calculations"/>
      <sheetName val="3.2 Electricity analysis"/>
      <sheetName val="3.3 Fossil &amp; CO2"/>
      <sheetName val="Technical - compatibility"/>
      <sheetName val="Technical -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7">
          <cell r="B37" t="str">
            <v>Incomplete</v>
          </cell>
        </row>
        <row r="38">
          <cell r="B38" t="str">
            <v>Error</v>
          </cell>
        </row>
        <row r="39">
          <cell r="B39" t="str">
            <v>Completed</v>
          </cell>
        </row>
        <row r="40">
          <cell r="B40" t="str">
            <v>??</v>
          </cell>
        </row>
        <row r="42">
          <cell r="B42" t="str">
            <v>#</v>
          </cell>
        </row>
        <row r="43">
          <cell r="B43" t="str">
            <v xml:space="preserve"> </v>
          </cell>
        </row>
        <row r="44">
          <cell r="B44" t="str">
            <v>*</v>
          </cell>
        </row>
      </sheetData>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 consumption"/>
      <sheetName val="Transport"/>
      <sheetName val="US&amp;UK Elec Gen"/>
      <sheetName val="US Figs"/>
      <sheetName val="New GHG Results"/>
      <sheetName val="Recycling rates"/>
      <sheetName val="SELP"/>
      <sheetName val="SELCHP"/>
    </sheetNames>
    <sheetDataSet>
      <sheetData sheetId="0" refreshError="1"/>
      <sheetData sheetId="1" refreshError="1"/>
      <sheetData sheetId="2" refreshError="1"/>
      <sheetData sheetId="3" refreshError="1"/>
      <sheetData sheetId="4" refreshError="1"/>
      <sheetData sheetId="5">
        <row r="114">
          <cell r="F114">
            <v>351.50000000000006</v>
          </cell>
        </row>
      </sheetData>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What's new"/>
      <sheetName val="Index"/>
      <sheetName val="Fuels"/>
      <sheetName val="Bioenergy"/>
      <sheetName val="Refrigerant &amp; other"/>
      <sheetName val="Passenger vehicles"/>
      <sheetName val="UK electricity"/>
      <sheetName val="UK electricity for EVs"/>
      <sheetName val="Transmission and distribution"/>
      <sheetName val="UK electricity T&amp;D for EVs"/>
      <sheetName val="Water supply"/>
      <sheetName val="Water treatment"/>
      <sheetName val="Material use"/>
      <sheetName val="Waste disposal"/>
      <sheetName val="Business travel- air"/>
      <sheetName val="WTT- business travel- air"/>
      <sheetName val="Business travel- sea"/>
      <sheetName val="Business travel- land"/>
      <sheetName val="Freighting goods"/>
      <sheetName val="Managed assets- vehicles"/>
      <sheetName val="Conversions"/>
      <sheetName val="Fuel properties"/>
    </sheetNames>
    <sheetDataSet>
      <sheetData sheetId="0">
        <row r="6">
          <cell r="E6">
            <v>2018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ndex"/>
      <sheetName val="What's new"/>
      <sheetName val="Fuels"/>
      <sheetName val="Bioenergy"/>
      <sheetName val="Refrigerant &amp; other"/>
      <sheetName val="Passenger vehicles"/>
      <sheetName val="UK electricity"/>
      <sheetName val="Transmission and distribution"/>
      <sheetName val="Water supply"/>
      <sheetName val="Water treatment"/>
      <sheetName val="Material use"/>
      <sheetName val="Waste disposal"/>
      <sheetName val="Business travel- air"/>
      <sheetName val="Business travel- sea"/>
      <sheetName val="Business travel- land"/>
      <sheetName val="Freighting goods"/>
      <sheetName val="Managed assets- vehicles"/>
      <sheetName val="Conversions"/>
      <sheetName val="Fuel properties"/>
    </sheetNames>
    <sheetDataSet>
      <sheetData sheetId="0">
        <row r="1">
          <cell r="A1" t="str">
            <v>UK Government GHG Conversion Factors for Company Reporting</v>
          </cell>
        </row>
        <row r="6">
          <cell r="E6">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E table"/>
      <sheetName val="NSETRAF data"/>
      <sheetName val="NSEFARES"/>
    </sheetNames>
    <sheetDataSet>
      <sheetData sheetId="0"/>
      <sheetData sheetId="1">
        <row r="14">
          <cell r="D14">
            <v>6.0247999999999999</v>
          </cell>
          <cell r="F14">
            <v>6.4520999999999997</v>
          </cell>
          <cell r="H14">
            <v>12.476900000000001</v>
          </cell>
          <cell r="U14">
            <v>166</v>
          </cell>
          <cell r="AA14">
            <v>82.480994248694387</v>
          </cell>
          <cell r="AB14">
            <v>99.775617053103986</v>
          </cell>
          <cell r="AC14">
            <v>96.251689678334287</v>
          </cell>
          <cell r="AD14">
            <v>384</v>
          </cell>
        </row>
        <row r="15">
          <cell r="D15">
            <v>5.9537000000000004</v>
          </cell>
          <cell r="F15">
            <v>6.0042</v>
          </cell>
          <cell r="H15">
            <v>11.9579</v>
          </cell>
          <cell r="K15">
            <v>93.299802417649602</v>
          </cell>
          <cell r="U15">
            <v>174</v>
          </cell>
          <cell r="AA15">
            <v>79.050042969524696</v>
          </cell>
          <cell r="AB15">
            <v>99.326851159311914</v>
          </cell>
          <cell r="AC15">
            <v>101.25294981615582</v>
          </cell>
          <cell r="AD15">
            <v>386</v>
          </cell>
        </row>
        <row r="16">
          <cell r="D16">
            <v>6.3605</v>
          </cell>
          <cell r="F16">
            <v>6.6147</v>
          </cell>
          <cell r="H16">
            <v>12.975199999999999</v>
          </cell>
          <cell r="K16">
            <v>94.512908357305108</v>
          </cell>
          <cell r="U16">
            <v>171</v>
          </cell>
          <cell r="AA16">
            <v>85.775104118463659</v>
          </cell>
          <cell r="AB16">
            <v>93.642483171278997</v>
          </cell>
          <cell r="AC16">
            <v>95.287363507742967</v>
          </cell>
          <cell r="AD16">
            <v>401</v>
          </cell>
        </row>
        <row r="17">
          <cell r="D17">
            <v>6.3777999999999997</v>
          </cell>
          <cell r="F17">
            <v>7</v>
          </cell>
          <cell r="H17">
            <v>13.3</v>
          </cell>
          <cell r="K17">
            <v>97.919316682639774</v>
          </cell>
          <cell r="U17">
            <v>189</v>
          </cell>
          <cell r="AA17">
            <v>87.922258213789917</v>
          </cell>
          <cell r="AB17">
            <v>94.988780852655211</v>
          </cell>
          <cell r="AC17">
            <v>99.362411832833331</v>
          </cell>
          <cell r="AD17">
            <v>421</v>
          </cell>
        </row>
        <row r="18">
          <cell r="D18">
            <v>6.5296000000000003</v>
          </cell>
          <cell r="F18">
            <v>7.3</v>
          </cell>
          <cell r="H18">
            <v>13.8</v>
          </cell>
          <cell r="K18">
            <v>99.075672284925531</v>
          </cell>
          <cell r="U18">
            <v>207</v>
          </cell>
          <cell r="AA18">
            <v>91.227606266939915</v>
          </cell>
          <cell r="AB18">
            <v>97.756170531039643</v>
          </cell>
          <cell r="AC18">
            <v>104.33200838907406</v>
          </cell>
          <cell r="AD18">
            <v>449</v>
          </cell>
        </row>
        <row r="19">
          <cell r="D19">
            <v>6.5430000000000001</v>
          </cell>
          <cell r="F19">
            <v>8.5839999999999996</v>
          </cell>
          <cell r="H19">
            <v>15.127000000000001</v>
          </cell>
          <cell r="K19">
            <v>100</v>
          </cell>
          <cell r="U19">
            <v>209</v>
          </cell>
          <cell r="AA19">
            <v>100</v>
          </cell>
          <cell r="AB19">
            <v>100</v>
          </cell>
          <cell r="AC19">
            <v>100</v>
          </cell>
          <cell r="AD19">
            <v>468</v>
          </cell>
        </row>
        <row r="20">
          <cell r="D20">
            <v>6.3619000000000003</v>
          </cell>
          <cell r="F20">
            <v>8.5447000000000006</v>
          </cell>
          <cell r="H20">
            <v>14.906599999999999</v>
          </cell>
          <cell r="K20">
            <v>100.5494027151865</v>
          </cell>
          <cell r="U20">
            <v>228</v>
          </cell>
          <cell r="AA20">
            <v>98.543002578171468</v>
          </cell>
          <cell r="AB20">
            <v>99.177262528047876</v>
          </cell>
          <cell r="AC20">
            <v>98.649755695521861</v>
          </cell>
          <cell r="AD20">
            <v>473</v>
          </cell>
        </row>
        <row r="21">
          <cell r="D21">
            <v>6.6871999999999998</v>
          </cell>
          <cell r="F21">
            <v>8.2007999999999992</v>
          </cell>
          <cell r="H21">
            <v>14.8879</v>
          </cell>
          <cell r="K21">
            <v>101.08533861600056</v>
          </cell>
          <cell r="U21">
            <v>227</v>
          </cell>
          <cell r="AA21">
            <v>98.419382560983664</v>
          </cell>
          <cell r="AB21">
            <v>102.39341810022439</v>
          </cell>
          <cell r="AC21">
            <v>97.37677735341633</v>
          </cell>
          <cell r="AD21">
            <v>458</v>
          </cell>
        </row>
        <row r="22">
          <cell r="D22">
            <v>6.4432999999999998</v>
          </cell>
          <cell r="F22">
            <v>7.8808999999999996</v>
          </cell>
          <cell r="H22">
            <v>14.324</v>
          </cell>
          <cell r="K22">
            <v>105.70443972266193</v>
          </cell>
          <cell r="U22">
            <v>215</v>
          </cell>
          <cell r="AA22">
            <v>94.691611026641098</v>
          </cell>
          <cell r="AB22">
            <v>104.33807030665669</v>
          </cell>
          <cell r="AC22">
            <v>100.72002126886478</v>
          </cell>
          <cell r="AD22">
            <v>426</v>
          </cell>
        </row>
        <row r="23">
          <cell r="D23">
            <v>6.3</v>
          </cell>
          <cell r="F23">
            <v>7.3</v>
          </cell>
          <cell r="H23">
            <v>13.6</v>
          </cell>
          <cell r="K23">
            <v>110.36933594596394</v>
          </cell>
          <cell r="U23">
            <v>212</v>
          </cell>
          <cell r="AA23">
            <v>89.905467045679899</v>
          </cell>
          <cell r="AB23">
            <v>103.22213911742708</v>
          </cell>
          <cell r="AC23">
            <v>104.29763461373147</v>
          </cell>
          <cell r="AD23">
            <v>401</v>
          </cell>
        </row>
        <row r="24">
          <cell r="D24">
            <v>6.2004999999999999</v>
          </cell>
          <cell r="F24">
            <v>6.9661</v>
          </cell>
          <cell r="H24">
            <v>13.166499999999999</v>
          </cell>
          <cell r="K24">
            <v>116.81658464274361</v>
          </cell>
          <cell r="U24">
            <v>206</v>
          </cell>
          <cell r="AA24">
            <v>87.039730283598843</v>
          </cell>
          <cell r="AB24">
            <v>103.04338070306657</v>
          </cell>
          <cell r="AC24">
            <v>109.10721276339119</v>
          </cell>
          <cell r="AD24">
            <v>382</v>
          </cell>
        </row>
      </sheetData>
      <sheetData sheetId="2">
        <row r="33">
          <cell r="C33">
            <v>122.29629999999999</v>
          </cell>
        </row>
        <row r="34">
          <cell r="C34">
            <v>144.27698553333332</v>
          </cell>
        </row>
        <row r="35">
          <cell r="C35">
            <v>156.6122264</v>
          </cell>
        </row>
        <row r="36">
          <cell r="C36">
            <v>168.5147556064</v>
          </cell>
        </row>
        <row r="37">
          <cell r="C37">
            <v>179.6367294764224</v>
          </cell>
          <cell r="H37">
            <v>93.299802417649602</v>
          </cell>
        </row>
        <row r="38">
          <cell r="C38">
            <v>192.57057399872483</v>
          </cell>
          <cell r="H38">
            <v>94.512908357305108</v>
          </cell>
        </row>
        <row r="39">
          <cell r="C39">
            <v>207.20593762262791</v>
          </cell>
        </row>
        <row r="40">
          <cell r="C40">
            <v>217.35902856613666</v>
          </cell>
        </row>
        <row r="41">
          <cell r="C41">
            <v>230.83528833723713</v>
          </cell>
        </row>
        <row r="42">
          <cell r="C42">
            <v>252.07213486426298</v>
          </cell>
        </row>
        <row r="43">
          <cell r="C43">
            <v>273.56128436144138</v>
          </cell>
        </row>
        <row r="44">
          <cell r="C44">
            <v>303.32200552198475</v>
          </cell>
        </row>
        <row r="45">
          <cell r="C45">
            <v>326.14173346104013</v>
          </cell>
        </row>
        <row r="46">
          <cell r="C46">
            <v>333.49422120841069</v>
          </cell>
        </row>
        <row r="55">
          <cell r="C55">
            <v>182.87019060699799</v>
          </cell>
        </row>
        <row r="56">
          <cell r="C56">
            <v>196.22941490470058</v>
          </cell>
        </row>
        <row r="57">
          <cell r="C57">
            <v>209.74421035850511</v>
          </cell>
        </row>
        <row r="58">
          <cell r="C58">
            <v>220.7280935089118</v>
          </cell>
        </row>
        <row r="59">
          <cell r="C59">
            <v>236.14449996899359</v>
          </cell>
        </row>
        <row r="60">
          <cell r="C60">
            <v>255.97925295465907</v>
          </cell>
        </row>
        <row r="61">
          <cell r="C61">
            <v>282.26495707010213</v>
          </cell>
        </row>
        <row r="62">
          <cell r="C62">
            <v>309.1675086264076</v>
          </cell>
        </row>
        <row r="63">
          <cell r="C63">
            <v>333.00537524269345</v>
          </cell>
        </row>
        <row r="64">
          <cell r="C64">
            <v>358.47547983006444</v>
          </cell>
        </row>
        <row r="65">
          <cell r="C65">
            <v>378.51936508719649</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_Index"/>
      <sheetName val="VersionLog &amp; IssueLog"/>
      <sheetName val="Update_Checklist"/>
      <sheetName val="DataSources"/>
      <sheetName val="QC_Checklist"/>
      <sheetName val="RAW1_NAEI 2016_Carbon"/>
      <sheetName val="RAW2_NAEI 2016_CH4"/>
      <sheetName val="RAW3_NAEI 2016_N2O"/>
      <sheetName val="RAW4_DUKES 2014 Density"/>
      <sheetName val=" RAW5_DUKES 2014 CV Table A.1"/>
      <sheetName val="RAW6_DUKES 2014 CV Tabl A.2+A.3"/>
      <sheetName val="RAW7_GWP Factors"/>
      <sheetName val="RAW8_JEC WTW Study"/>
      <sheetName val="RAW9_DUKES LNG Imports"/>
      <sheetName val="OtherAssumptions"/>
      <sheetName val="Calc1_FuelProp"/>
      <sheetName val="Calc2_Fuels"/>
      <sheetName val="Calc3_WTT_Fuels"/>
      <sheetName val="Benchmark"/>
      <sheetName val="MethodPaper"/>
      <sheetName val="LinkedInOutput"/>
      <sheetName val="Fuels"/>
      <sheetName val="WTT- fuels"/>
      <sheetName val="Fuel properties"/>
      <sheetName val="Conversions"/>
      <sheetName val="Verification-Validation"/>
      <sheetName val="Lookups"/>
      <sheetName val="GHG CF_Fuels_2016_MASTER"/>
      <sheetName val="VersionLog"/>
      <sheetName val="RAW1_NAEI 2015_Carbon"/>
      <sheetName val="RAW2_NAEI 2015_CH4"/>
      <sheetName val="RAW3_NAEI 2015_N2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0">
          <cell r="H60" t="str">
            <v>Lookup:</v>
          </cell>
          <cell r="I60" t="str">
            <v>kWh (Gross CV)</v>
          </cell>
          <cell r="J60" t="str">
            <v>kWh (Net CV)</v>
          </cell>
          <cell r="K60" t="str">
            <v>litres</v>
          </cell>
          <cell r="L60" t="str">
            <v>cubic metres</v>
          </cell>
          <cell r="M60" t="str">
            <v>tonnes</v>
          </cell>
        </row>
        <row r="61">
          <cell r="C61" t="str">
            <v xml:space="preserve"> EFs on GHG Conversion Factor Basis for Direct Emissions</v>
          </cell>
          <cell r="D61">
            <v>0</v>
          </cell>
          <cell r="E61">
            <v>0</v>
          </cell>
          <cell r="F61">
            <v>0</v>
          </cell>
          <cell r="G61">
            <v>0</v>
          </cell>
          <cell r="H61">
            <v>0</v>
          </cell>
          <cell r="I61" t="str">
            <v xml:space="preserve"> Final WTT EFs on GHG Conversion Factor</v>
          </cell>
          <cell r="J61">
            <v>0</v>
          </cell>
          <cell r="K61">
            <v>0</v>
          </cell>
          <cell r="L61">
            <v>0</v>
          </cell>
          <cell r="M61">
            <v>0</v>
          </cell>
        </row>
        <row r="62">
          <cell r="B62" t="str">
            <v>Fuel</v>
          </cell>
          <cell r="C62" t="str">
            <v>Direct CO2 EF</v>
          </cell>
          <cell r="D62" t="str">
            <v>Indirect (WTT) EF</v>
          </cell>
          <cell r="E62" t="str">
            <v>Total EF</v>
          </cell>
          <cell r="F62" t="str">
            <v>Indirect as % Total EF</v>
          </cell>
          <cell r="G62" t="str">
            <v>Indirect as % Direct EF</v>
          </cell>
          <cell r="H62">
            <v>0</v>
          </cell>
          <cell r="I62" t="str">
            <v>CO2e</v>
          </cell>
          <cell r="J62" t="str">
            <v>CO2e</v>
          </cell>
          <cell r="K62" t="str">
            <v>CO2e</v>
          </cell>
          <cell r="L62" t="str">
            <v>CO2e</v>
          </cell>
          <cell r="M62" t="str">
            <v>CO2e</v>
          </cell>
        </row>
        <row r="63">
          <cell r="B63">
            <v>0</v>
          </cell>
          <cell r="C63" t="str">
            <v>kgCO2/GJ</v>
          </cell>
          <cell r="D63" t="str">
            <v>kgCO2e/GJ</v>
          </cell>
          <cell r="E63" t="str">
            <v>kgCO2e/GJ</v>
          </cell>
          <cell r="F63" t="str">
            <v>%</v>
          </cell>
          <cell r="G63" t="str">
            <v>%</v>
          </cell>
          <cell r="H63">
            <v>0</v>
          </cell>
          <cell r="I63" t="str">
            <v>kg per kWh (Gross CV)</v>
          </cell>
          <cell r="J63" t="str">
            <v>kg per kWh (Net CV)</v>
          </cell>
          <cell r="K63" t="str">
            <v>kg CO2e per litre</v>
          </cell>
          <cell r="L63" t="str">
            <v>kg CO2e per cubic metre</v>
          </cell>
          <cell r="M63" t="str">
            <v>Kg CO2e per tonne</v>
          </cell>
        </row>
        <row r="64">
          <cell r="B64" t="str">
            <v>Aviation spirit</v>
          </cell>
          <cell r="C64">
            <v>69.45373665812474</v>
          </cell>
          <cell r="D64">
            <v>13.7575</v>
          </cell>
          <cell r="E64">
            <v>83.211236658124733</v>
          </cell>
          <cell r="F64">
            <v>0.16533223819906684</v>
          </cell>
          <cell r="G64">
            <v>0.19808149513566367</v>
          </cell>
          <cell r="H64">
            <v>0</v>
          </cell>
          <cell r="I64">
            <v>4.7050000000000002E-2</v>
          </cell>
          <cell r="J64">
            <v>4.9529999999999998E-2</v>
          </cell>
          <cell r="K64">
            <v>0.44001000000000001</v>
          </cell>
          <cell r="L64">
            <v>0</v>
          </cell>
          <cell r="M64">
            <v>619.5</v>
          </cell>
        </row>
        <row r="65">
          <cell r="B65" t="str">
            <v>Aviation turbine fuel</v>
          </cell>
          <cell r="C65">
            <v>71.660334252822949</v>
          </cell>
          <cell r="D65">
            <v>14.552847222222223</v>
          </cell>
          <cell r="E65">
            <v>86.213181475045175</v>
          </cell>
          <cell r="F65">
            <v>0.16880072134253177</v>
          </cell>
          <cell r="G65">
            <v>0.2030809285772894</v>
          </cell>
          <cell r="H65">
            <v>0</v>
          </cell>
          <cell r="I65">
            <v>4.9770000000000002E-2</v>
          </cell>
          <cell r="J65">
            <v>5.2389999999999999E-2</v>
          </cell>
          <cell r="K65">
            <v>0.50927</v>
          </cell>
          <cell r="L65">
            <v>0</v>
          </cell>
          <cell r="M65">
            <v>639.6</v>
          </cell>
        </row>
        <row r="66">
          <cell r="B66" t="str">
            <v>Burning oil</v>
          </cell>
          <cell r="C66">
            <v>71.765308391732361</v>
          </cell>
          <cell r="D66">
            <v>14.552847222222223</v>
          </cell>
          <cell r="E66">
            <v>86.318155613954588</v>
          </cell>
          <cell r="F66">
            <v>0.16859543764243201</v>
          </cell>
          <cell r="G66">
            <v>0.20278387355050739</v>
          </cell>
          <cell r="H66">
            <v>0</v>
          </cell>
          <cell r="I66">
            <v>4.9770000000000002E-2</v>
          </cell>
          <cell r="J66">
            <v>5.2389999999999999E-2</v>
          </cell>
          <cell r="K66">
            <v>0.51095999999999997</v>
          </cell>
          <cell r="L66">
            <v>0</v>
          </cell>
          <cell r="M66">
            <v>638.70000000000005</v>
          </cell>
        </row>
        <row r="67">
          <cell r="B67" t="str">
            <v>CNG</v>
          </cell>
          <cell r="C67">
            <v>56.680640242882788</v>
          </cell>
          <cell r="D67">
            <v>11.371968992863948</v>
          </cell>
          <cell r="E67">
            <v>68.052609235746729</v>
          </cell>
          <cell r="F67">
            <v>0.16710555437293168</v>
          </cell>
          <cell r="G67">
            <v>0.20063233132395486</v>
          </cell>
          <cell r="H67">
            <v>0</v>
          </cell>
          <cell r="I67">
            <v>3.6850000000000001E-2</v>
          </cell>
          <cell r="J67">
            <v>4.0939999999999997E-2</v>
          </cell>
          <cell r="K67">
            <v>9.5170000000000005E-2</v>
          </cell>
          <cell r="L67">
            <v>0</v>
          </cell>
          <cell r="M67">
            <v>543.79999999999995</v>
          </cell>
        </row>
        <row r="68">
          <cell r="B68" t="str">
            <v>Coal (industrial)</v>
          </cell>
          <cell r="C68">
            <v>93.410307088386148</v>
          </cell>
          <cell r="D68">
            <v>14.751772749359487</v>
          </cell>
          <cell r="E68">
            <v>108.16207983774564</v>
          </cell>
          <cell r="F68">
            <v>0.13638580888504251</v>
          </cell>
          <cell r="G68">
            <v>0.15792446475313643</v>
          </cell>
          <cell r="H68">
            <v>0</v>
          </cell>
          <cell r="I68">
            <v>5.0450000000000002E-2</v>
          </cell>
          <cell r="J68">
            <v>5.3109999999999997E-2</v>
          </cell>
          <cell r="K68">
            <v>0</v>
          </cell>
          <cell r="L68">
            <v>0</v>
          </cell>
          <cell r="M68">
            <v>378.4</v>
          </cell>
        </row>
        <row r="69">
          <cell r="B69" t="str">
            <v>Coal (electricity generation)</v>
          </cell>
          <cell r="C69">
            <v>90.041471821312356</v>
          </cell>
          <cell r="D69">
            <v>14.751772749359487</v>
          </cell>
          <cell r="E69">
            <v>104.79324457067185</v>
          </cell>
          <cell r="F69">
            <v>0.1407702644363778</v>
          </cell>
          <cell r="G69">
            <v>0.16383309214041322</v>
          </cell>
          <cell r="H69">
            <v>0</v>
          </cell>
          <cell r="I69">
            <v>5.0450000000000002E-2</v>
          </cell>
          <cell r="J69">
            <v>5.3109999999999997E-2</v>
          </cell>
          <cell r="K69">
            <v>0</v>
          </cell>
          <cell r="L69">
            <v>0</v>
          </cell>
          <cell r="M69">
            <v>367.8</v>
          </cell>
        </row>
        <row r="70">
          <cell r="B70" t="str">
            <v>Coal (electricity generation - home produced coal only)</v>
          </cell>
          <cell r="C70">
            <v>94.018942249325647</v>
          </cell>
          <cell r="D70">
            <v>14.751772749359487</v>
          </cell>
          <cell r="E70">
            <v>108.77071499868514</v>
          </cell>
          <cell r="F70">
            <v>0.13562265127647466</v>
          </cell>
          <cell r="G70">
            <v>0.15690213478726192</v>
          </cell>
          <cell r="H70">
            <v>0</v>
          </cell>
          <cell r="I70">
            <v>5.0450000000000002E-2</v>
          </cell>
          <cell r="J70">
            <v>5.3109999999999997E-2</v>
          </cell>
          <cell r="K70">
            <v>0</v>
          </cell>
          <cell r="L70">
            <v>0</v>
          </cell>
          <cell r="M70">
            <v>352.2</v>
          </cell>
        </row>
        <row r="71">
          <cell r="B71" t="str">
            <v>Coal (domestic)</v>
          </cell>
          <cell r="C71">
            <v>92.018123855676038</v>
          </cell>
          <cell r="D71">
            <v>14.751772749359487</v>
          </cell>
          <cell r="E71">
            <v>106.76989660503553</v>
          </cell>
          <cell r="F71">
            <v>0.13816415692458167</v>
          </cell>
          <cell r="G71">
            <v>0.16031377440923059</v>
          </cell>
          <cell r="H71">
            <v>0</v>
          </cell>
          <cell r="I71">
            <v>5.0450000000000002E-2</v>
          </cell>
          <cell r="J71">
            <v>5.3109999999999997E-2</v>
          </cell>
          <cell r="K71">
            <v>0</v>
          </cell>
          <cell r="L71">
            <v>0</v>
          </cell>
          <cell r="M71">
            <v>422.3</v>
          </cell>
        </row>
        <row r="72">
          <cell r="B72" t="str">
            <v>Coking coal</v>
          </cell>
          <cell r="C72">
            <v>105.73777239150463</v>
          </cell>
          <cell r="D72">
            <v>14.751772749359487</v>
          </cell>
          <cell r="E72">
            <v>120.48954514086412</v>
          </cell>
          <cell r="F72">
            <v>0.12243197309868847</v>
          </cell>
          <cell r="G72">
            <v>0.13951280054150922</v>
          </cell>
          <cell r="H72">
            <v>0</v>
          </cell>
          <cell r="I72">
            <v>5.0450000000000002E-2</v>
          </cell>
          <cell r="J72">
            <v>5.3109999999999997E-2</v>
          </cell>
          <cell r="K72">
            <v>0</v>
          </cell>
          <cell r="L72">
            <v>0</v>
          </cell>
          <cell r="M72">
            <v>446.1</v>
          </cell>
        </row>
        <row r="73">
          <cell r="B73" t="str">
            <v>Diesel (100% mineral diesel)</v>
          </cell>
          <cell r="C73">
            <v>73.72299070991258</v>
          </cell>
          <cell r="D73">
            <v>15.348194444444443</v>
          </cell>
          <cell r="E73">
            <v>89.071185154357025</v>
          </cell>
          <cell r="F73">
            <v>0.17231380067354665</v>
          </cell>
          <cell r="G73">
            <v>0.20818735507946193</v>
          </cell>
          <cell r="H73">
            <v>0</v>
          </cell>
          <cell r="I73">
            <v>5.194E-2</v>
          </cell>
          <cell r="J73">
            <v>5.525E-2</v>
          </cell>
          <cell r="K73">
            <v>0.55266000000000004</v>
          </cell>
          <cell r="L73">
            <v>0</v>
          </cell>
          <cell r="M73">
            <v>658.8</v>
          </cell>
        </row>
        <row r="74">
          <cell r="B74" t="str">
            <v>Diesel (average biofuel blend)</v>
          </cell>
          <cell r="C74">
            <v>72.07142817465315</v>
          </cell>
          <cell r="D74">
            <v>15.425087681351055</v>
          </cell>
          <cell r="E74">
            <v>87.496515856004208</v>
          </cell>
          <cell r="F74">
            <v>0.17629373616129596</v>
          </cell>
          <cell r="G74">
            <v>0.21402500369454194</v>
          </cell>
          <cell r="H74">
            <v>0</v>
          </cell>
          <cell r="I74">
            <v>5.2232339396233694E-2</v>
          </cell>
          <cell r="J74">
            <v>5.552689406081792E-2</v>
          </cell>
          <cell r="K74">
            <v>0.55433612199780491</v>
          </cell>
          <cell r="L74">
            <v>0</v>
          </cell>
          <cell r="M74">
            <v>659.82618910170527</v>
          </cell>
        </row>
        <row r="75">
          <cell r="B75" t="str">
            <v>Fuel Oil</v>
          </cell>
          <cell r="C75">
            <v>78.86181053481927</v>
          </cell>
          <cell r="D75">
            <v>14.552847222222223</v>
          </cell>
          <cell r="E75">
            <v>93.414657757041496</v>
          </cell>
          <cell r="F75">
            <v>0.15578762018346359</v>
          </cell>
          <cell r="G75">
            <v>0.18453605266641465</v>
          </cell>
          <cell r="H75">
            <v>0</v>
          </cell>
          <cell r="I75">
            <v>4.9250000000000002E-2</v>
          </cell>
          <cell r="J75">
            <v>5.2389999999999999E-2</v>
          </cell>
          <cell r="K75">
            <v>0.58484000000000003</v>
          </cell>
          <cell r="L75">
            <v>0</v>
          </cell>
          <cell r="M75">
            <v>593</v>
          </cell>
        </row>
        <row r="76">
          <cell r="B76" t="str">
            <v>Gas Oil</v>
          </cell>
          <cell r="C76">
            <v>74.937503780757993</v>
          </cell>
          <cell r="D76">
            <v>15.348194444444443</v>
          </cell>
          <cell r="E76">
            <v>90.285698225202438</v>
          </cell>
          <cell r="F76">
            <v>0.16999585478268067</v>
          </cell>
          <cell r="G76">
            <v>0.20481325998458813</v>
          </cell>
          <cell r="H76">
            <v>0</v>
          </cell>
          <cell r="I76">
            <v>5.194E-2</v>
          </cell>
          <cell r="J76">
            <v>5.525E-2</v>
          </cell>
          <cell r="K76">
            <v>0.55747000000000002</v>
          </cell>
          <cell r="L76">
            <v>0</v>
          </cell>
          <cell r="M76">
            <v>653.4</v>
          </cell>
        </row>
        <row r="77">
          <cell r="B77" t="str">
            <v>LNG</v>
          </cell>
          <cell r="C77">
            <v>56.680640242882788</v>
          </cell>
          <cell r="D77">
            <v>21.050055555555559</v>
          </cell>
          <cell r="E77">
            <v>77.730695798438347</v>
          </cell>
          <cell r="F77">
            <v>0.27080750196987774</v>
          </cell>
          <cell r="G77">
            <v>0.37137998909951886</v>
          </cell>
          <cell r="H77">
            <v>0</v>
          </cell>
          <cell r="I77">
            <v>6.8199999999999997E-2</v>
          </cell>
          <cell r="J77">
            <v>7.578E-2</v>
          </cell>
          <cell r="K77">
            <v>0.45551000000000003</v>
          </cell>
          <cell r="L77">
            <v>0</v>
          </cell>
          <cell r="M77">
            <v>1006.7</v>
          </cell>
        </row>
        <row r="78">
          <cell r="B78" t="str">
            <v>LPG</v>
          </cell>
          <cell r="C78">
            <v>63.886319536526265</v>
          </cell>
          <cell r="D78">
            <v>8.0442777777777774</v>
          </cell>
          <cell r="E78">
            <v>71.930597314304038</v>
          </cell>
          <cell r="F78">
            <v>0.11183387985265766</v>
          </cell>
          <cell r="G78">
            <v>0.12591549859400736</v>
          </cell>
          <cell r="H78">
            <v>0</v>
          </cell>
          <cell r="I78">
            <v>2.6970000000000001E-2</v>
          </cell>
          <cell r="J78">
            <v>2.896E-2</v>
          </cell>
          <cell r="K78">
            <v>0.18915999999999999</v>
          </cell>
          <cell r="L78">
            <v>0</v>
          </cell>
          <cell r="M78">
            <v>369.7</v>
          </cell>
        </row>
        <row r="79">
          <cell r="B79" t="str">
            <v>Lubricants</v>
          </cell>
          <cell r="C79">
            <v>77.818769824261281</v>
          </cell>
          <cell r="D79">
            <v>9.5280943803852178</v>
          </cell>
          <cell r="E79">
            <v>87.346864204646494</v>
          </cell>
          <cell r="F79">
            <v>0.10908341664174319</v>
          </cell>
          <cell r="G79">
            <v>0.12243953999661759</v>
          </cell>
          <cell r="H79">
            <v>0</v>
          </cell>
          <cell r="I79">
            <v>3.2239999999999998E-2</v>
          </cell>
          <cell r="J79">
            <v>3.4299999999999997E-2</v>
          </cell>
          <cell r="K79">
            <v>0.33968999999999999</v>
          </cell>
          <cell r="L79">
            <v>0</v>
          </cell>
          <cell r="M79">
            <v>388.3</v>
          </cell>
        </row>
        <row r="80">
          <cell r="B80" t="str">
            <v>Marine fuel oil</v>
          </cell>
          <cell r="C80">
            <v>79.092765625687164</v>
          </cell>
          <cell r="D80">
            <v>14.552847222222223</v>
          </cell>
          <cell r="E80">
            <v>93.645612847909391</v>
          </cell>
          <cell r="F80">
            <v>0.15540340630647184</v>
          </cell>
          <cell r="G80">
            <v>0.18399719755779859</v>
          </cell>
          <cell r="H80">
            <v>0</v>
          </cell>
          <cell r="I80">
            <v>4.9250000000000002E-2</v>
          </cell>
          <cell r="J80">
            <v>5.2389999999999999E-2</v>
          </cell>
          <cell r="K80">
            <v>0.58484000000000003</v>
          </cell>
          <cell r="L80">
            <v>0</v>
          </cell>
          <cell r="M80">
            <v>593</v>
          </cell>
        </row>
        <row r="81">
          <cell r="B81" t="str">
            <v>Marine gas oil</v>
          </cell>
          <cell r="C81">
            <v>74.937503780757993</v>
          </cell>
          <cell r="D81">
            <v>15.348194444444443</v>
          </cell>
          <cell r="E81">
            <v>90.285698225202438</v>
          </cell>
          <cell r="F81">
            <v>0.16999585478268067</v>
          </cell>
          <cell r="G81">
            <v>0.20481325998458813</v>
          </cell>
          <cell r="H81">
            <v>0</v>
          </cell>
          <cell r="I81">
            <v>5.194E-2</v>
          </cell>
          <cell r="J81">
            <v>5.525E-2</v>
          </cell>
          <cell r="K81">
            <v>0.55747000000000002</v>
          </cell>
          <cell r="L81">
            <v>0</v>
          </cell>
          <cell r="M81">
            <v>653.4</v>
          </cell>
        </row>
        <row r="82">
          <cell r="B82" t="str">
            <v>Naphtha</v>
          </cell>
          <cell r="C82">
            <v>69.070793389959675</v>
          </cell>
          <cell r="D82">
            <v>14.100000000000001</v>
          </cell>
          <cell r="E82">
            <v>83.17079338995967</v>
          </cell>
          <cell r="F82">
            <v>0.16953066605833467</v>
          </cell>
          <cell r="G82">
            <v>0.20413838191193584</v>
          </cell>
          <cell r="H82">
            <v>0</v>
          </cell>
          <cell r="I82">
            <v>4.8219999999999999E-2</v>
          </cell>
          <cell r="J82">
            <v>5.076E-2</v>
          </cell>
          <cell r="K82">
            <v>0.43752999999999997</v>
          </cell>
          <cell r="L82">
            <v>0</v>
          </cell>
          <cell r="M82">
            <v>639.20000000000005</v>
          </cell>
        </row>
        <row r="83">
          <cell r="B83" t="str">
            <v>Natural gas</v>
          </cell>
          <cell r="C83">
            <v>56.680640242882788</v>
          </cell>
          <cell r="D83">
            <v>7.712024949183597</v>
          </cell>
          <cell r="E83">
            <v>64.392665192066389</v>
          </cell>
          <cell r="F83">
            <v>0.11976558084963022</v>
          </cell>
          <cell r="G83">
            <v>0.13606100630015328</v>
          </cell>
          <cell r="H83">
            <v>0</v>
          </cell>
          <cell r="I83">
            <v>2.4989999999999998E-2</v>
          </cell>
          <cell r="J83">
            <v>2.776E-2</v>
          </cell>
          <cell r="K83">
            <v>2.7999999999999998E-4</v>
          </cell>
          <cell r="L83">
            <v>0.27545999999999998</v>
          </cell>
          <cell r="M83">
            <v>368.8</v>
          </cell>
        </row>
        <row r="84">
          <cell r="B84" t="str">
            <v>Other petroleum gas</v>
          </cell>
          <cell r="C84">
            <v>56.85075111073732</v>
          </cell>
          <cell r="D84">
            <v>6.9607798144608752</v>
          </cell>
          <cell r="E84">
            <v>63.811530925198198</v>
          </cell>
          <cell r="F84">
            <v>0.10908341664174319</v>
          </cell>
          <cell r="G84">
            <v>0.12243953999661761</v>
          </cell>
          <cell r="H84">
            <v>0</v>
          </cell>
          <cell r="I84">
            <v>2.3050000000000001E-2</v>
          </cell>
          <cell r="J84">
            <v>2.5059999999999999E-2</v>
          </cell>
          <cell r="K84">
            <v>0.11882</v>
          </cell>
          <cell r="L84">
            <v>0</v>
          </cell>
          <cell r="M84">
            <v>324.39999999999998</v>
          </cell>
        </row>
        <row r="85">
          <cell r="B85" t="str">
            <v>Petrol (100% mineral petrol)</v>
          </cell>
          <cell r="C85">
            <v>69.999051984607235</v>
          </cell>
          <cell r="D85">
            <v>13.7575</v>
          </cell>
          <cell r="E85">
            <v>83.756551984607228</v>
          </cell>
          <cell r="F85">
            <v>0.1642558065490608</v>
          </cell>
          <cell r="G85">
            <v>0.19653837602008195</v>
          </cell>
          <cell r="H85">
            <v>0</v>
          </cell>
          <cell r="I85">
            <v>4.7050000000000002E-2</v>
          </cell>
          <cell r="J85">
            <v>4.9529999999999998E-2</v>
          </cell>
          <cell r="K85">
            <v>0.45040000000000002</v>
          </cell>
          <cell r="L85">
            <v>0</v>
          </cell>
          <cell r="M85">
            <v>616.1</v>
          </cell>
        </row>
        <row r="86">
          <cell r="B86" t="str">
            <v>Petrol (average biofuel blend)</v>
          </cell>
          <cell r="C86">
            <v>67.868909207078843</v>
          </cell>
          <cell r="D86">
            <v>14.321144629641099</v>
          </cell>
          <cell r="E86">
            <v>82.19005383671994</v>
          </cell>
          <cell r="F86">
            <v>0.17424425415381417</v>
          </cell>
          <cell r="G86">
            <v>0.21101185796201627</v>
          </cell>
          <cell r="H86">
            <v>0</v>
          </cell>
          <cell r="I86">
            <v>4.8809205177654531E-2</v>
          </cell>
          <cell r="J86">
            <v>5.1559029373638238E-2</v>
          </cell>
          <cell r="K86">
            <v>0.4613008517261748</v>
          </cell>
          <cell r="L86">
            <v>0</v>
          </cell>
          <cell r="M86">
            <v>628.50885300299967</v>
          </cell>
        </row>
        <row r="87">
          <cell r="B87" t="str">
            <v>Petroleum coke</v>
          </cell>
          <cell r="C87">
            <v>99.061694421697894</v>
          </cell>
          <cell r="D87">
            <v>12.129068296278191</v>
          </cell>
          <cell r="E87">
            <v>111.19076271797609</v>
          </cell>
          <cell r="F87">
            <v>0.1090834166417432</v>
          </cell>
          <cell r="G87">
            <v>0.12243953999661762</v>
          </cell>
          <cell r="H87">
            <v>0</v>
          </cell>
          <cell r="I87">
            <v>4.1480000000000003E-2</v>
          </cell>
          <cell r="J87">
            <v>4.3659999999999997E-2</v>
          </cell>
          <cell r="K87">
            <v>0</v>
          </cell>
          <cell r="L87">
            <v>0</v>
          </cell>
          <cell r="M87">
            <v>412</v>
          </cell>
        </row>
        <row r="88">
          <cell r="B88" t="str">
            <v>Processed fuel oils - distillate oil</v>
          </cell>
          <cell r="C88">
            <v>74.937503780757993</v>
          </cell>
          <cell r="D88">
            <v>9.175313491410801</v>
          </cell>
          <cell r="E88">
            <v>84.112817272168797</v>
          </cell>
          <cell r="F88">
            <v>0.10908341664174317</v>
          </cell>
          <cell r="G88">
            <v>0.12243953999661761</v>
          </cell>
          <cell r="H88">
            <v>0</v>
          </cell>
          <cell r="I88">
            <v>3.1050000000000001E-2</v>
          </cell>
          <cell r="J88">
            <v>3.3029999999999997E-2</v>
          </cell>
          <cell r="K88">
            <v>0.33326</v>
          </cell>
          <cell r="L88">
            <v>0</v>
          </cell>
          <cell r="M88">
            <v>390.6</v>
          </cell>
        </row>
        <row r="89">
          <cell r="B89" t="str">
            <v>Processed fuel oils - residual oil</v>
          </cell>
          <cell r="C89">
            <v>78.86181053481927</v>
          </cell>
          <cell r="D89">
            <v>9.6558038051836839</v>
          </cell>
          <cell r="E89">
            <v>88.51761434000295</v>
          </cell>
          <cell r="F89">
            <v>0.10908341664174319</v>
          </cell>
          <cell r="G89">
            <v>0.12243953999661761</v>
          </cell>
          <cell r="H89">
            <v>0</v>
          </cell>
          <cell r="I89">
            <v>3.2680000000000001E-2</v>
          </cell>
          <cell r="J89">
            <v>3.4759999999999999E-2</v>
          </cell>
          <cell r="K89">
            <v>0.38804</v>
          </cell>
          <cell r="L89">
            <v>0</v>
          </cell>
          <cell r="M89">
            <v>393.5</v>
          </cell>
        </row>
        <row r="90">
          <cell r="B90" t="str">
            <v>Refinery miscellaneous</v>
          </cell>
          <cell r="C90">
            <v>71.719641401735601</v>
          </cell>
          <cell r="D90">
            <v>8.7813199019508783</v>
          </cell>
          <cell r="E90">
            <v>80.500961303686481</v>
          </cell>
          <cell r="F90">
            <v>0.10908341664174319</v>
          </cell>
          <cell r="G90">
            <v>0.12243953999661761</v>
          </cell>
          <cell r="H90">
            <v>0</v>
          </cell>
          <cell r="I90">
            <v>2.9960000000000001E-2</v>
          </cell>
          <cell r="J90">
            <v>3.1609999999999999E-2</v>
          </cell>
          <cell r="K90">
            <v>0</v>
          </cell>
          <cell r="L90">
            <v>0</v>
          </cell>
          <cell r="M90">
            <v>359.2</v>
          </cell>
        </row>
        <row r="91">
          <cell r="B91" t="str">
            <v>Waste oils</v>
          </cell>
          <cell r="C91">
            <v>77.818769824261281</v>
          </cell>
          <cell r="D91">
            <v>9.5280943803852178</v>
          </cell>
          <cell r="E91">
            <v>87.346864204646494</v>
          </cell>
          <cell r="F91">
            <v>0.10908341664174319</v>
          </cell>
          <cell r="G91">
            <v>0.12243953999661759</v>
          </cell>
          <cell r="H91">
            <v>0</v>
          </cell>
          <cell r="I91">
            <v>3.2239999999999998E-2</v>
          </cell>
          <cell r="J91">
            <v>3.4299999999999997E-2</v>
          </cell>
          <cell r="K91">
            <v>0.38290999999999997</v>
          </cell>
          <cell r="L91">
            <v>0</v>
          </cell>
          <cell r="M91">
            <v>388.3</v>
          </cell>
        </row>
        <row r="92">
          <cell r="I92">
            <v>0</v>
          </cell>
          <cell r="J92">
            <v>0</v>
          </cell>
          <cell r="K92">
            <v>0</v>
          </cell>
          <cell r="L92">
            <v>0</v>
          </cell>
          <cell r="M92">
            <v>0</v>
          </cell>
        </row>
      </sheetData>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L Table"/>
      <sheetName val="tsl chart"/>
      <sheetName val="TSL peak spread chart"/>
      <sheetName val="strategy charts"/>
      <sheetName val="longtab"/>
      <sheetName val="Data"/>
      <sheetName val="table"/>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l chart"/>
      <sheetName val="Lt charts"/>
      <sheetName val="cordon table"/>
      <sheetName val="adf table"/>
      <sheetName val="traff vol table"/>
      <sheetName val="GOL projections"/>
      <sheetName val="longtab2"/>
      <sheetName val="longtab1"/>
      <sheetName val="road traffic data"/>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l table"/>
      <sheetName val="raw data"/>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2 model"/>
      <sheetName val="Introduction"/>
      <sheetName val="Preset scenario data"/>
      <sheetName val="Scenario Data - BFF"/>
      <sheetName val="Footprint Charts"/>
      <sheetName val="sector data"/>
      <sheetName val="BAU - CO2"/>
      <sheetName val="BAU - Footprint"/>
      <sheetName val="BAU - Financials"/>
      <sheetName val="CO2 Chart"/>
      <sheetName val="Scenario Data"/>
      <sheetName val="Basic Data"/>
      <sheetName val="Specifi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Report Tables - Ch 3"/>
      <sheetName val="Report Tables - Ch 4"/>
      <sheetName val="Report Tables - Ch 5"/>
      <sheetName val="Report Tables - Ch 6"/>
      <sheetName val="Report Tables - Ch 7"/>
      <sheetName val="Base Case"/>
      <sheetName val="Direct Replacement"/>
      <sheetName val="Fuel Switch to Gas"/>
      <sheetName val="Solar Thermal"/>
      <sheetName val="Solar PV"/>
      <sheetName val="ASHPs"/>
      <sheetName val="GSHPs"/>
      <sheetName val="Biomass"/>
      <sheetName val="Wind Power"/>
      <sheetName val="CHP "/>
      <sheetName val="HRV"/>
      <sheetName val="Cavity Wall insulation"/>
      <sheetName val="Loft insulation"/>
      <sheetName val="Pipe Insulation"/>
      <sheetName val="F&amp;V"/>
      <sheetName val="Motion Sensors"/>
      <sheetName val="Cost"/>
      <sheetName val="Per Dwelling Energy Calcs"/>
      <sheetName val="Site Energy Consumption"/>
      <sheetName val="Temperature Data"/>
      <sheetName val="Appliance Energy Use"/>
      <sheetName val="Lookups"/>
      <sheetName val="Cav Wall Assumptions"/>
      <sheetName val="Cav Wall Per Dwelling"/>
      <sheetName val="Cav Wall Site Cons"/>
      <sheetName val="Loft Assumptions"/>
      <sheetName val="Loft Per Dwelling"/>
      <sheetName val="Loft Site Cons"/>
      <sheetName val="HRV Assumptions"/>
      <sheetName val="HRV Per Dwelling"/>
      <sheetName val="HRV Site Cons"/>
      <sheetName val="Sheet1"/>
      <sheetName val="Sheet2"/>
    </sheetNames>
    <sheetDataSet>
      <sheetData sheetId="0">
        <row r="88">
          <cell r="C88">
            <v>12</v>
          </cell>
        </row>
        <row r="90">
          <cell r="C90">
            <v>12</v>
          </cell>
        </row>
        <row r="92">
          <cell r="C92">
            <v>4.5</v>
          </cell>
        </row>
        <row r="106">
          <cell r="C106">
            <v>0.54</v>
          </cell>
        </row>
        <row r="107">
          <cell r="C107">
            <v>0.185</v>
          </cell>
        </row>
        <row r="108">
          <cell r="C108">
            <v>0.25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D4" t="str">
            <v xml:space="preserve">Yes </v>
          </cell>
        </row>
        <row r="5">
          <cell r="D5" t="str">
            <v>No</v>
          </cell>
        </row>
        <row r="23">
          <cell r="D23" t="str">
            <v>Hot Water Only</v>
          </cell>
        </row>
        <row r="24">
          <cell r="D24" t="str">
            <v>Communal with heating</v>
          </cell>
        </row>
        <row r="29">
          <cell r="D29" t="str">
            <v>immersion</v>
          </cell>
        </row>
        <row r="30">
          <cell r="D30" t="str">
            <v>Same as Heating Fuel</v>
          </cell>
        </row>
      </sheetData>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_Index"/>
      <sheetName val="Version&amp;Issue_Log"/>
      <sheetName val="Update_Checklist"/>
      <sheetName val="DataSources"/>
      <sheetName val="QC_Checklist"/>
      <sheetName val="RAW1_GWP Factors"/>
      <sheetName val="RAW2_DfT HGV 2016 data"/>
      <sheetName val="OtherAssumptions"/>
      <sheetName val="Calc1_HGV EFs"/>
      <sheetName val="LinkedInOutput"/>
      <sheetName val="MethodPaper"/>
      <sheetName val="Delivery vehicles"/>
      <sheetName val="Freighting goods"/>
      <sheetName val="Managed assets- vehicles"/>
      <sheetName val="WTT- delivery vehs &amp; freight"/>
      <sheetName val="Delivery vehicles 2014"/>
      <sheetName val="Conversions"/>
      <sheetName val="Annex 7 FTrans - 2013 upd"/>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2">
          <cell r="F52">
            <v>0.62137119223733395</v>
          </cell>
        </row>
      </sheetData>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LBS CO2"/>
      <sheetName val="NPI Summary"/>
      <sheetName val="Measures 3"/>
      <sheetName val="Footprint"/>
      <sheetName val="Summary Summary"/>
      <sheetName val="Woodmill Summary"/>
      <sheetName val="29 Peckham summary"/>
      <sheetName val="South House summary "/>
      <sheetName val="Larcom summary"/>
      <sheetName val="Rodney summary"/>
      <sheetName val="Crown summary"/>
      <sheetName val="Denmark summary"/>
      <sheetName val="Abbeyfield summary"/>
      <sheetName val="Water- abbeyfield"/>
      <sheetName val="Elec- Abbeyfield"/>
      <sheetName val="Responses"/>
      <sheetName val="Sheet1"/>
      <sheetName val="Water- denmark"/>
      <sheetName val="Elec - Denmark"/>
      <sheetName val="Crown House - Gas"/>
      <sheetName val="Water - Crown House"/>
      <sheetName val="Elec - Crown hse"/>
      <sheetName val="Water -Rodney Rd"/>
      <sheetName val="Gas - rodney"/>
      <sheetName val="Gas t hall"/>
      <sheetName val="Summary"/>
      <sheetName val="Gas- Larcom St"/>
      <sheetName val="Elec - Larcom st"/>
      <sheetName val="Water -Larcom St"/>
      <sheetName val="Gas S house"/>
      <sheetName val="Water - S House"/>
      <sheetName val="Water TH, EH, CH, WH"/>
      <sheetName val="Elec"/>
      <sheetName val="Details"/>
      <sheetName val="Overheating (2)"/>
      <sheetName val="Overheating"/>
      <sheetName val="Dimensions"/>
      <sheetName val="Mezzanine"/>
      <sheetName val="Lighting schedule"/>
      <sheetName val="Electrical"/>
      <sheetName val="Ave Areas"/>
      <sheetName val="Detailed kWh Bmarks"/>
      <sheetName val="Detailed £ Benchmarks"/>
      <sheetName val="Detailed % Benchms"/>
      <sheetName val="Benchmarks"/>
      <sheetName val="deg days 2"/>
      <sheetName val="Degree Days"/>
      <sheetName val="contract"/>
      <sheetName val="wind"/>
      <sheetName val="CHP (2)"/>
      <sheetName val="CHP"/>
      <sheetName val="Measures (2)"/>
      <sheetName val="Measures"/>
      <sheetName val="Costs"/>
      <sheetName val="Tariffs"/>
      <sheetName val="NPIs"/>
      <sheetName val="Emission Factors"/>
      <sheetName val="Template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row r="2">
          <cell r="E2">
            <v>1.8993333333333331E-4</v>
          </cell>
        </row>
        <row r="3">
          <cell r="E3">
            <v>4.4733333333333338E-4</v>
          </cell>
        </row>
      </sheetData>
      <sheetData sheetId="58"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Sustain1">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Module">
      <a:majorFont>
        <a:latin typeface="Corbel"/>
        <a:ea typeface=""/>
        <a:cs typeface=""/>
        <a:font script="Jpan" typeface="HGｺﾞｼｯｸM"/>
        <a:font script="Hang" typeface="HY엽서L"/>
        <a:font script="Hans" typeface="华文楷体"/>
        <a:font script="Hant" typeface="新細明體"/>
        <a:font script="Arab" typeface="Tahoma"/>
        <a:font script="Hebr" typeface="Miriam"/>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Corbel"/>
        <a:ea typeface=""/>
        <a:cs typeface=""/>
        <a:font script="Jpan" typeface="HGｺﾞｼｯｸM"/>
        <a:font script="Hang" typeface="HY엽서L"/>
        <a:font script="Hans" typeface="华文楷体"/>
        <a:font script="Hant" typeface="新細明體"/>
        <a:font script="Arab" typeface="Tahoma"/>
        <a:font script="Hebr" typeface="Miriam"/>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Modul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7500"/>
                <a:satMod val="137000"/>
              </a:schemeClr>
            </a:gs>
            <a:gs pos="55000">
              <a:schemeClr val="phClr">
                <a:shade val="69000"/>
                <a:satMod val="137000"/>
              </a:schemeClr>
            </a:gs>
            <a:gs pos="100000">
              <a:schemeClr val="phClr">
                <a:shade val="98000"/>
                <a:satMod val="137000"/>
              </a:schemeClr>
            </a:gs>
          </a:gsLst>
          <a:lin ang="16200000" scaled="0"/>
        </a:gradFill>
      </a:fillStyleLst>
      <a:lnStyleLst>
        <a:ln w="6350" cap="rnd" cmpd="sng" algn="ctr">
          <a:solidFill>
            <a:schemeClr val="phClr">
              <a:shade val="95000"/>
              <a:satMod val="105000"/>
            </a:schemeClr>
          </a:solidFill>
          <a:prstDash val="solid"/>
        </a:ln>
        <a:ln w="48000" cap="flat" cmpd="thickThin" algn="ctr">
          <a:solidFill>
            <a:schemeClr val="phClr"/>
          </a:solidFill>
          <a:prstDash val="solid"/>
        </a:ln>
        <a:ln w="48500" cap="flat" cmpd="thickThin" algn="ctr">
          <a:solidFill>
            <a:schemeClr val="phClr"/>
          </a:solidFill>
          <a:prstDash val="solid"/>
        </a:ln>
      </a:lnStyleLst>
      <a:effectStyleLst>
        <a:effectStyle>
          <a:effectLst>
            <a:outerShdw blurRad="45000" dist="25000" dir="5400000" rotWithShape="0">
              <a:srgbClr val="000000">
                <a:alpha val="38000"/>
              </a:srgbClr>
            </a:outerShdw>
          </a:effectLst>
        </a:effectStyle>
        <a:effectStyle>
          <a:effectLst>
            <a:outerShdw blurRad="39000" dist="25400" dir="5400000" rotWithShape="0">
              <a:srgbClr val="000000">
                <a:alpha val="38000"/>
              </a:srgbClr>
            </a:outerShdw>
          </a:effectLst>
        </a:effectStyle>
        <a:effectStyle>
          <a:effectLst>
            <a:outerShdw blurRad="39000" dist="25400" dir="5400000" rotWithShape="0">
              <a:srgbClr val="000000">
                <a:alpha val="38000"/>
              </a:srgbClr>
            </a:outerShdw>
          </a:effectLst>
          <a:scene3d>
            <a:camera prst="orthographicFront" fov="0">
              <a:rot lat="0" lon="0" rev="0"/>
            </a:camera>
            <a:lightRig rig="threePt" dir="t">
              <a:rot lat="0" lon="0" rev="1800000"/>
            </a:lightRig>
          </a:scene3d>
          <a:sp3d prstMaterial="matte">
            <a:bevelT h="20000"/>
          </a:sp3d>
        </a:effectStyle>
      </a:effectStyleLst>
      <a:bgFillStyleLst>
        <a:solidFill>
          <a:schemeClr val="phClr"/>
        </a:solidFill>
        <a:gradFill rotWithShape="1">
          <a:gsLst>
            <a:gs pos="0">
              <a:schemeClr val="phClr">
                <a:tint val="48000"/>
                <a:satMod val="300000"/>
              </a:schemeClr>
            </a:gs>
            <a:gs pos="12000">
              <a:schemeClr val="phClr">
                <a:tint val="48000"/>
                <a:satMod val="300000"/>
              </a:schemeClr>
            </a:gs>
            <a:gs pos="20000">
              <a:schemeClr val="phClr">
                <a:tint val="49000"/>
                <a:satMod val="300000"/>
              </a:schemeClr>
            </a:gs>
            <a:gs pos="100000">
              <a:schemeClr val="phClr">
                <a:shade val="30000"/>
              </a:schemeClr>
            </a:gs>
          </a:gsLst>
          <a:path path="circle">
            <a:fillToRect l="10000" t="-25000" r="10000" b="125000"/>
          </a:path>
        </a:gradFill>
        <a:blipFill>
          <a:blip xmlns:r="http://schemas.openxmlformats.org/officeDocument/2006/relationships" r:embed="rId1">
            <a:duotone>
              <a:schemeClr val="phClr">
                <a:shade val="75000"/>
                <a:satMod val="105000"/>
              </a:schemeClr>
              <a:schemeClr val="phClr">
                <a:tint val="95000"/>
                <a:satMod val="105000"/>
              </a:schemeClr>
            </a:duotone>
          </a:blip>
          <a:tile tx="0" ty="0" sx="38000" sy="38000" flip="none" algn="tl"/>
        </a:blipFill>
      </a:bgFillStyleLst>
    </a:fmtScheme>
  </a:themeElements>
  <a:objectDefaults/>
  <a:extraClrSchemeLst/>
  <a:custClrLst>
    <a:custClr name="Sustain Green">
      <a:srgbClr val="9BC120"/>
    </a:custClr>
    <a:custClr name="Sustain Blue">
      <a:srgbClr val="01224B"/>
    </a:custClr>
  </a:custClr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waterwise.org.uk/wp-content/uploads/2018/02/CIRIA-2006_Water-Key-Performance-Indicators-and-Benchmarks-for-Offices-and-Hotels.pdf"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hyperlink" Target="http://journeyplanningportal.com/wp-content/uploads/2015/03/JPP_leaflet_05_web.pdf" TargetMode="External"/><Relationship Id="rId2" Type="http://schemas.openxmlformats.org/officeDocument/2006/relationships/hyperlink" Target="http://journeyplanningportal.com/" TargetMode="External"/><Relationship Id="rId1" Type="http://schemas.openxmlformats.org/officeDocument/2006/relationships/hyperlink" Target="http://www.greentomatocars.com/" TargetMode="External"/><Relationship Id="rId6" Type="http://schemas.openxmlformats.org/officeDocument/2006/relationships/drawing" Target="../drawings/drawing9.xml"/><Relationship Id="rId5" Type="http://schemas.openxmlformats.org/officeDocument/2006/relationships/printerSettings" Target="../printerSettings/printerSettings20.bin"/><Relationship Id="rId4" Type="http://schemas.openxmlformats.org/officeDocument/2006/relationships/hyperlink" Target="http://assets.wwf.org.uk/downloads/wwf_business_toolkit_report.pdf"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www.livingroofs.org/"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gov.uk/government/statistics/solar-pv-cost-data" TargetMode="External"/><Relationship Id="rId2" Type="http://schemas.openxmlformats.org/officeDocument/2006/relationships/hyperlink" Target="http://www.ofgem.gov.uk/environmental-programmes/fit/fit-tariff-rates" TargetMode="External"/><Relationship Id="rId1" Type="http://schemas.openxmlformats.org/officeDocument/2006/relationships/hyperlink" Target="https://www.gov.uk/government/statistics/solar-pv-cost-data" TargetMode="External"/><Relationship Id="rId5" Type="http://schemas.openxmlformats.org/officeDocument/2006/relationships/drawing" Target="../drawings/drawing11.xml"/><Relationship Id="rId4"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4.bin"/><Relationship Id="rId1" Type="http://schemas.openxmlformats.org/officeDocument/2006/relationships/hyperlink" Target="http://www.carbontrust.com/resources/guides/energy-efficiency/lighting/"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carbontrust.com/media/131445/ctl035_how_to_implement_optimum_start_control.pdf" TargetMode="External"/><Relationship Id="rId1" Type="http://schemas.openxmlformats.org/officeDocument/2006/relationships/hyperlink" Target="https://www.carbontrust.com/media/131445/ctl035_how_to_implement_optimum_start_control.pdf" TargetMode="External"/><Relationship Id="rId4" Type="http://schemas.openxmlformats.org/officeDocument/2006/relationships/drawing" Target="../drawings/drawing13.x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2.bin"/><Relationship Id="rId1" Type="http://schemas.openxmlformats.org/officeDocument/2006/relationships/hyperlink" Target="https://valentin.de/calculation/thermal/system/ww/en"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4.bin"/><Relationship Id="rId1" Type="http://schemas.openxmlformats.org/officeDocument/2006/relationships/hyperlink" Target="http://www.wrap.org.uk/sites/files/wrap/GG522_commercial%20Cost-effective%20water%20saving%20devices%20and%20practices%20for%20commercial%20sites.pdf"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forestry.gov.uk/carboncode" TargetMode="External"/></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www.ghgprotocol.org/standards/corporate-standard" TargetMode="External"/><Relationship Id="rId1" Type="http://schemas.openxmlformats.org/officeDocument/2006/relationships/hyperlink" Target="http://www.ghgprotocol.org/standards/corporate-standard" TargetMode="External"/><Relationship Id="rId5" Type="http://schemas.openxmlformats.org/officeDocument/2006/relationships/comments" Target="../comments22.xml"/><Relationship Id="rId4" Type="http://schemas.openxmlformats.org/officeDocument/2006/relationships/vmlDrawing" Target="../drawings/vmlDrawing22.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39.bin"/><Relationship Id="rId1" Type="http://schemas.openxmlformats.org/officeDocument/2006/relationships/hyperlink" Target="http://www.ghgprotocol.org/corporate-standard" TargetMode="External"/><Relationship Id="rId4" Type="http://schemas.openxmlformats.org/officeDocument/2006/relationships/comments" Target="../comments23.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www.gov.uk/crc-energy-efficiency-scheme" TargetMode="External"/><Relationship Id="rId1" Type="http://schemas.openxmlformats.org/officeDocument/2006/relationships/hyperlink" Target="https://www.gov.uk/government/publications/environmental-reporting-guidelines-including-mandatory-greenhouse-gas-emissions-reporting-guidance" TargetMode="External"/><Relationship Id="rId5" Type="http://schemas.openxmlformats.org/officeDocument/2006/relationships/comments" Target="../comments24.xml"/><Relationship Id="rId4" Type="http://schemas.openxmlformats.org/officeDocument/2006/relationships/vmlDrawing" Target="../drawings/vmlDrawing24.vm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gov.uk/government/publications/environmental-reporting-guidelines-including-mandatory-greenhouse-gas-emissions-reporting-guidance" TargetMode="External"/></Relationships>
</file>

<file path=xl/worksheets/_rels/sheet5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65.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7.xml.rels><?xml version="1.0" encoding="UTF-8" standalone="yes"?>
<Relationships xmlns="http://schemas.openxmlformats.org/package/2006/relationships"><Relationship Id="rId8" Type="http://schemas.openxmlformats.org/officeDocument/2006/relationships/hyperlink" Target="http://www.hp.com/united-states/campaigns/elite-products/assets/elitedisplay_e231.pdf" TargetMode="External"/><Relationship Id="rId13" Type="http://schemas.openxmlformats.org/officeDocument/2006/relationships/hyperlink" Target="http://www.hp.com/hpinfo/newsroom/press_kits/2013/CommercialPPSFall2013/HPEliteBook820G1NotebookPC_datasheet.pdf" TargetMode="External"/><Relationship Id="rId18" Type="http://schemas.openxmlformats.org/officeDocument/2006/relationships/hyperlink" Target="https://www.energy.gov/energysaver/articles/watch-watts-tips-buying-new-television" TargetMode="External"/><Relationship Id="rId3" Type="http://schemas.openxmlformats.org/officeDocument/2006/relationships/hyperlink" Target="https://support.hp.com/gb-en/document/c04659843" TargetMode="External"/><Relationship Id="rId21" Type="http://schemas.openxmlformats.org/officeDocument/2006/relationships/drawing" Target="../drawings/drawing4.xml"/><Relationship Id="rId7" Type="http://schemas.openxmlformats.org/officeDocument/2006/relationships/hyperlink" Target="http://www.hp.com/united-states/campaigns/elite-products/assets/elitedisplay_e231.pdf" TargetMode="External"/><Relationship Id="rId12" Type="http://schemas.openxmlformats.org/officeDocument/2006/relationships/hyperlink" Target="https://www.energystar.gov/productfinder/product/certified-computers/details/2254808" TargetMode="External"/><Relationship Id="rId17" Type="http://schemas.openxmlformats.org/officeDocument/2006/relationships/hyperlink" Target="https://www.energy.gov/energysaver/articles/watch-watts-tips-buying-new-television" TargetMode="External"/><Relationship Id="rId2" Type="http://schemas.openxmlformats.org/officeDocument/2006/relationships/hyperlink" Target="http://h22235.www2.hp.com/hpinfo/globalcitizenship/environment/productdata/Countries/us/lp_hpcolorlaserjetpromfpm477fdw_us_eng_v1.pdf" TargetMode="External"/><Relationship Id="rId16" Type="http://schemas.openxmlformats.org/officeDocument/2006/relationships/hyperlink" Target="https://support.hp.com/us-en/product/hp-compaq-elite-8300-ultra-slim-pc/5232866/document/c03345460" TargetMode="External"/><Relationship Id="rId20" Type="http://schemas.openxmlformats.org/officeDocument/2006/relationships/printerSettings" Target="../printerSettings/printerSettings7.bin"/><Relationship Id="rId1" Type="http://schemas.openxmlformats.org/officeDocument/2006/relationships/hyperlink" Target="https://www.canon.co.uk/for_work/products/office_print_copy_solutions/office_colour_printers/imagerunner_advance_c5500_series/specification.aspx" TargetMode="External"/><Relationship Id="rId6" Type="http://schemas.openxmlformats.org/officeDocument/2006/relationships/hyperlink" Target="https://hp-laserjet-p2055-printer-series.printerdoc.net/en/regulatory-information/environmental-product-stewardship-program/power-consumption/" TargetMode="External"/><Relationship Id="rId11" Type="http://schemas.openxmlformats.org/officeDocument/2006/relationships/hyperlink" Target="https://www.energystar.gov/productfinder/product/certified-computers/details/2254808" TargetMode="External"/><Relationship Id="rId5" Type="http://schemas.openxmlformats.org/officeDocument/2006/relationships/hyperlink" Target="https://hp-laserjet-p2055-printer-series.printerdoc.net/en/regulatory-information/environmental-product-stewardship-program/power-consumption/" TargetMode="External"/><Relationship Id="rId15" Type="http://schemas.openxmlformats.org/officeDocument/2006/relationships/hyperlink" Target="https://support.hp.com/vn-en/document/c05105779" TargetMode="External"/><Relationship Id="rId23" Type="http://schemas.openxmlformats.org/officeDocument/2006/relationships/comments" Target="../comments3.xml"/><Relationship Id="rId10" Type="http://schemas.openxmlformats.org/officeDocument/2006/relationships/hyperlink" Target="https://support.hp.com/gb-en/document/c04132545" TargetMode="External"/><Relationship Id="rId19" Type="http://schemas.openxmlformats.org/officeDocument/2006/relationships/hyperlink" Target="https://www.apc.com/shop/lt/en/products/APC-Smart-UPS-3000VA-LCD-230V/P-SMT3000I" TargetMode="External"/><Relationship Id="rId4" Type="http://schemas.openxmlformats.org/officeDocument/2006/relationships/hyperlink" Target="http://h71016.www7.hp.com/html/pdfs/LJPro_400_Color_M451.pdf" TargetMode="External"/><Relationship Id="rId9" Type="http://schemas.openxmlformats.org/officeDocument/2006/relationships/hyperlink" Target="https://support.hp.com/gb-en/document/c04132545" TargetMode="External"/><Relationship Id="rId14" Type="http://schemas.openxmlformats.org/officeDocument/2006/relationships/hyperlink" Target="https://support.hp.com/us-en/product/hp-elitebook-folio-1020-g1-notebook-pc/7343089/document/c04576664" TargetMode="External"/><Relationship Id="rId22"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ucspowercalc.cloudapps.cisco.com/public/index.jsp" TargetMode="External"/><Relationship Id="rId1" Type="http://schemas.openxmlformats.org/officeDocument/2006/relationships/hyperlink" Target="file:///D:\nickb\Downloads\R630_energy_efficiency.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244"/>
  <sheetViews>
    <sheetView zoomScale="60" zoomScaleNormal="60" workbookViewId="0">
      <selection activeCell="AB4" sqref="AB4"/>
    </sheetView>
  </sheetViews>
  <sheetFormatPr defaultColWidth="9.140625" defaultRowHeight="15" x14ac:dyDescent="0.2"/>
  <cols>
    <col min="1" max="1" width="3.42578125" style="449" customWidth="1"/>
    <col min="2" max="2" width="59.28515625" style="449" customWidth="1"/>
    <col min="3" max="3" width="31.28515625" style="449" customWidth="1"/>
    <col min="4" max="4" width="50.42578125" style="449" customWidth="1"/>
    <col min="5" max="5" width="24" style="449" customWidth="1"/>
    <col min="6" max="6" width="13" style="449" customWidth="1"/>
    <col min="7" max="7" width="28.28515625" style="449" customWidth="1"/>
    <col min="8" max="8" width="16.42578125" style="449" customWidth="1"/>
    <col min="9" max="9" width="11.85546875" style="449" customWidth="1"/>
    <col min="10" max="10" width="34.42578125" style="449" customWidth="1"/>
    <col min="11" max="11" width="20" style="449" customWidth="1"/>
    <col min="12" max="16384" width="9.140625" style="449"/>
  </cols>
  <sheetData>
    <row r="1" spans="2:15" ht="33" customHeight="1" x14ac:dyDescent="0.2">
      <c r="B1" s="644" t="s">
        <v>552</v>
      </c>
    </row>
    <row r="2" spans="2:15" ht="24.75" customHeight="1" x14ac:dyDescent="0.2">
      <c r="B2" s="605"/>
      <c r="J2" s="613"/>
      <c r="K2" s="613"/>
      <c r="L2" s="613"/>
      <c r="M2" s="613"/>
      <c r="N2" s="613"/>
      <c r="O2" s="613"/>
    </row>
    <row r="3" spans="2:15" s="609" customFormat="1" x14ac:dyDescent="0.2">
      <c r="B3" s="201"/>
      <c r="C3" s="201"/>
      <c r="D3" s="201"/>
      <c r="E3" s="815"/>
    </row>
    <row r="4" spans="2:15" s="609" customFormat="1" ht="63" x14ac:dyDescent="0.2">
      <c r="B4" s="642" t="s">
        <v>1530</v>
      </c>
      <c r="C4" s="201"/>
      <c r="D4" s="201"/>
      <c r="E4" s="815"/>
    </row>
    <row r="5" spans="2:15" s="609" customFormat="1" ht="30" x14ac:dyDescent="0.2">
      <c r="C5" s="500" t="s">
        <v>641</v>
      </c>
      <c r="D5" s="500" t="s">
        <v>1124</v>
      </c>
      <c r="E5" s="500" t="s">
        <v>1531</v>
      </c>
    </row>
    <row r="6" spans="2:15" s="609" customFormat="1" x14ac:dyDescent="0.2">
      <c r="B6" s="497" t="s">
        <v>1497</v>
      </c>
      <c r="C6" s="497">
        <f>'Electricity data'!F19</f>
        <v>0</v>
      </c>
      <c r="D6" s="497">
        <f>C6*'General reference data'!C13</f>
        <v>0</v>
      </c>
      <c r="E6" s="814">
        <f>C6*'General reference data'!C4</f>
        <v>0</v>
      </c>
    </row>
    <row r="7" spans="2:15" s="609" customFormat="1" x14ac:dyDescent="0.2">
      <c r="B7" s="497" t="s">
        <v>1495</v>
      </c>
      <c r="C7" s="497">
        <v>0</v>
      </c>
      <c r="D7" s="497">
        <v>0</v>
      </c>
      <c r="E7" s="814">
        <v>0</v>
      </c>
    </row>
    <row r="8" spans="2:15" s="609" customFormat="1" x14ac:dyDescent="0.2">
      <c r="B8" s="497" t="s">
        <v>1496</v>
      </c>
      <c r="C8" s="497">
        <v>0</v>
      </c>
      <c r="D8" s="497">
        <v>0</v>
      </c>
      <c r="E8" s="814">
        <v>0</v>
      </c>
    </row>
    <row r="9" spans="2:15" s="609" customFormat="1" x14ac:dyDescent="0.2">
      <c r="B9" s="497" t="s">
        <v>1493</v>
      </c>
      <c r="C9" s="497">
        <f>'Gas data'!D17</f>
        <v>0</v>
      </c>
      <c r="D9" s="497">
        <f>C9*'General reference data'!C14</f>
        <v>0</v>
      </c>
      <c r="E9" s="814">
        <f>C9*'General reference data'!C6</f>
        <v>0</v>
      </c>
    </row>
    <row r="10" spans="2:15" s="609" customFormat="1" x14ac:dyDescent="0.2">
      <c r="B10" s="497" t="s">
        <v>1494</v>
      </c>
      <c r="C10" s="497">
        <v>0</v>
      </c>
      <c r="D10" s="497">
        <v>0</v>
      </c>
      <c r="E10" s="814">
        <v>0</v>
      </c>
    </row>
    <row r="11" spans="2:15" s="609" customFormat="1" x14ac:dyDescent="0.2">
      <c r="B11" s="612" t="s">
        <v>1</v>
      </c>
      <c r="C11" s="612">
        <f>SUM(C6:C10)</f>
        <v>0</v>
      </c>
      <c r="D11" s="612">
        <f>SUM(D6:D10)</f>
        <v>0</v>
      </c>
      <c r="E11" s="816">
        <f>SUM(E6:E10)</f>
        <v>0</v>
      </c>
    </row>
    <row r="12" spans="2:15" s="609" customFormat="1" x14ac:dyDescent="0.2">
      <c r="B12" s="201"/>
      <c r="C12" s="201"/>
      <c r="D12" s="201"/>
      <c r="E12" s="815"/>
    </row>
    <row r="13" spans="2:15" s="609" customFormat="1" x14ac:dyDescent="0.2">
      <c r="B13" s="201"/>
      <c r="C13" s="201"/>
      <c r="D13" s="201"/>
      <c r="E13" s="815"/>
    </row>
    <row r="14" spans="2:15" s="609" customFormat="1" ht="43.5" customHeight="1" x14ac:dyDescent="0.2">
      <c r="B14" s="642" t="s">
        <v>1492</v>
      </c>
      <c r="C14" s="201"/>
      <c r="D14" s="201"/>
      <c r="E14" s="815"/>
    </row>
    <row r="15" spans="2:15" s="609" customFormat="1" x14ac:dyDescent="0.2"/>
    <row r="16" spans="2:15" s="609" customFormat="1" ht="30" x14ac:dyDescent="0.2">
      <c r="B16" s="500" t="s">
        <v>1476</v>
      </c>
      <c r="C16" s="500" t="s">
        <v>641</v>
      </c>
      <c r="D16" s="500" t="s">
        <v>1124</v>
      </c>
      <c r="E16" s="500" t="s">
        <v>1531</v>
      </c>
      <c r="F16" s="201"/>
      <c r="G16" s="201"/>
      <c r="H16" s="817"/>
    </row>
    <row r="17" spans="2:8" x14ac:dyDescent="0.2">
      <c r="B17" s="448" t="s">
        <v>1307</v>
      </c>
      <c r="C17" s="448">
        <f>'Lighting inventory'!S47</f>
        <v>982.79999999999984</v>
      </c>
      <c r="D17" s="448">
        <f>C17*'General reference data'!$C$13</f>
        <v>278.20119599999992</v>
      </c>
      <c r="E17" s="448">
        <f>C17*'General reference data'!$C$4</f>
        <v>127.76399999999998</v>
      </c>
      <c r="F17" s="613"/>
      <c r="G17" s="613"/>
      <c r="H17" s="817"/>
    </row>
    <row r="18" spans="2:8" x14ac:dyDescent="0.2">
      <c r="B18" s="448" t="s">
        <v>1308</v>
      </c>
      <c r="C18" s="448">
        <f>'Server inventory'!B21</f>
        <v>0</v>
      </c>
      <c r="D18" s="448">
        <f>C18*'General reference data'!$C$13</f>
        <v>0</v>
      </c>
      <c r="E18" s="448">
        <f>C18*'General reference data'!$C$4</f>
        <v>0</v>
      </c>
      <c r="F18" s="613"/>
      <c r="G18" s="613"/>
      <c r="H18" s="817"/>
    </row>
    <row r="19" spans="2:8" x14ac:dyDescent="0.2">
      <c r="B19" s="448" t="s">
        <v>1309</v>
      </c>
      <c r="C19" s="448">
        <f>'Server inventory'!B22</f>
        <v>0</v>
      </c>
      <c r="D19" s="448">
        <f>C19*'General reference data'!$C$13</f>
        <v>0</v>
      </c>
      <c r="E19" s="448">
        <f>C19*'General reference data'!$C$4</f>
        <v>0</v>
      </c>
      <c r="F19" s="613"/>
      <c r="G19" s="613"/>
      <c r="H19" s="817"/>
    </row>
    <row r="20" spans="2:8" x14ac:dyDescent="0.2">
      <c r="B20" s="611" t="s">
        <v>1310</v>
      </c>
      <c r="C20" s="448">
        <f>'IT Inventory'!K9</f>
        <v>0</v>
      </c>
      <c r="D20" s="448">
        <f>C20*'General reference data'!$C$13</f>
        <v>0</v>
      </c>
      <c r="E20" s="448">
        <f>C20*'General reference data'!$C$4</f>
        <v>0</v>
      </c>
      <c r="F20" s="613"/>
      <c r="G20" s="818"/>
      <c r="H20" s="817"/>
    </row>
    <row r="21" spans="2:8" x14ac:dyDescent="0.2">
      <c r="B21" s="611" t="s">
        <v>1311</v>
      </c>
      <c r="C21" s="448">
        <f>'IT Inventory'!K60</f>
        <v>0</v>
      </c>
      <c r="D21" s="448">
        <f>C21*'General reference data'!$C$13</f>
        <v>0</v>
      </c>
      <c r="E21" s="448">
        <f>C21*'General reference data'!$C$4</f>
        <v>0</v>
      </c>
      <c r="F21" s="613"/>
      <c r="G21" s="818"/>
      <c r="H21" s="817"/>
    </row>
    <row r="22" spans="2:8" x14ac:dyDescent="0.2">
      <c r="B22" s="611" t="s">
        <v>1312</v>
      </c>
      <c r="C22" s="448">
        <f>'IT Inventory'!K103</f>
        <v>0</v>
      </c>
      <c r="D22" s="448">
        <f>C22*'General reference data'!$C$13</f>
        <v>0</v>
      </c>
      <c r="E22" s="448">
        <f>C22*'General reference data'!$C$4</f>
        <v>0</v>
      </c>
      <c r="F22" s="613"/>
      <c r="G22" s="818"/>
      <c r="H22" s="817"/>
    </row>
    <row r="23" spans="2:8" x14ac:dyDescent="0.2">
      <c r="B23" s="611" t="s">
        <v>1313</v>
      </c>
      <c r="C23" s="448">
        <f>'IT Inventory'!I137</f>
        <v>0</v>
      </c>
      <c r="D23" s="448">
        <f>C23*'General reference data'!$C$13</f>
        <v>0</v>
      </c>
      <c r="E23" s="448">
        <f>C23*'General reference data'!$C$4</f>
        <v>0</v>
      </c>
      <c r="F23" s="613"/>
      <c r="G23" s="613"/>
      <c r="H23" s="613"/>
    </row>
    <row r="24" spans="2:8" x14ac:dyDescent="0.2">
      <c r="B24" s="497" t="s">
        <v>1314</v>
      </c>
      <c r="C24" s="448">
        <f>'IT Inventory'!J127</f>
        <v>0</v>
      </c>
      <c r="D24" s="448">
        <f>C24*'General reference data'!$C$13</f>
        <v>0</v>
      </c>
      <c r="E24" s="448">
        <f>C24*'General reference data'!$C$4</f>
        <v>0</v>
      </c>
      <c r="F24" s="613"/>
    </row>
    <row r="25" spans="2:8" ht="30" x14ac:dyDescent="0.2">
      <c r="B25" s="497" t="s">
        <v>1315</v>
      </c>
      <c r="C25" s="448">
        <f>'Kitchen inventory'!B9</f>
        <v>0</v>
      </c>
      <c r="D25" s="448">
        <f>C25*'General reference data'!$C$13</f>
        <v>0</v>
      </c>
      <c r="E25" s="448">
        <f>C25*'General reference data'!$C$4</f>
        <v>0</v>
      </c>
      <c r="F25" s="613"/>
    </row>
    <row r="26" spans="2:8" x14ac:dyDescent="0.2">
      <c r="B26" s="612" t="s">
        <v>1</v>
      </c>
      <c r="C26" s="612">
        <f>SUM(C17:C25)</f>
        <v>982.79999999999984</v>
      </c>
      <c r="D26" s="612">
        <f>SUM(D17:D25)</f>
        <v>278.20119599999992</v>
      </c>
      <c r="E26" s="612">
        <f>SUM(E17:E25)</f>
        <v>127.76399999999998</v>
      </c>
      <c r="F26" s="613"/>
    </row>
    <row r="27" spans="2:8" x14ac:dyDescent="0.2">
      <c r="F27" s="613"/>
    </row>
    <row r="28" spans="2:8" x14ac:dyDescent="0.2">
      <c r="B28" s="201"/>
      <c r="C28" s="201"/>
      <c r="D28" s="613"/>
      <c r="E28" s="201"/>
      <c r="F28" s="613"/>
      <c r="G28" s="613"/>
      <c r="H28" s="613"/>
    </row>
    <row r="29" spans="2:8" ht="30" x14ac:dyDescent="0.2">
      <c r="B29" s="500" t="s">
        <v>1540</v>
      </c>
      <c r="C29" s="500" t="s">
        <v>641</v>
      </c>
      <c r="D29" s="500" t="s">
        <v>1124</v>
      </c>
      <c r="E29" s="500" t="s">
        <v>1531</v>
      </c>
      <c r="F29" s="613"/>
      <c r="G29" s="613"/>
      <c r="H29" s="613"/>
    </row>
    <row r="30" spans="2:8" x14ac:dyDescent="0.2">
      <c r="B30" s="448" t="s">
        <v>1306</v>
      </c>
      <c r="C30" s="448">
        <f>'Hot water'!B9</f>
        <v>0</v>
      </c>
      <c r="D30" s="448">
        <f>C30*'General reference data'!$C$13</f>
        <v>0</v>
      </c>
      <c r="E30" s="497">
        <f>C30*'General reference data'!$C$4</f>
        <v>0</v>
      </c>
      <c r="F30" s="613"/>
      <c r="G30" s="613"/>
      <c r="H30" s="613"/>
    </row>
    <row r="31" spans="2:8" x14ac:dyDescent="0.2">
      <c r="B31" s="448" t="s">
        <v>1189</v>
      </c>
      <c r="C31" s="448">
        <f>Lifts!B20</f>
        <v>0</v>
      </c>
      <c r="D31" s="448">
        <f>C31*'General reference data'!$C$13</f>
        <v>0</v>
      </c>
      <c r="E31" s="497">
        <f>C31*'General reference data'!$C$4</f>
        <v>0</v>
      </c>
      <c r="G31" s="613"/>
      <c r="H31" s="613"/>
    </row>
    <row r="32" spans="2:8" x14ac:dyDescent="0.2">
      <c r="B32" s="612" t="s">
        <v>214</v>
      </c>
      <c r="C32" s="612">
        <f>SUM(C30:C31)</f>
        <v>0</v>
      </c>
      <c r="D32" s="612">
        <f>C32*'General reference data'!$C$13</f>
        <v>0</v>
      </c>
      <c r="E32" s="612">
        <f>SUM(E30:E31)</f>
        <v>0</v>
      </c>
      <c r="G32" s="613"/>
      <c r="H32" s="613"/>
    </row>
    <row r="33" spans="1:9" x14ac:dyDescent="0.2">
      <c r="D33" s="201"/>
      <c r="E33" s="201"/>
      <c r="G33" s="613"/>
      <c r="H33" s="613"/>
    </row>
    <row r="34" spans="1:9" ht="56.25" customHeight="1" x14ac:dyDescent="0.2">
      <c r="B34" s="500" t="s">
        <v>1493</v>
      </c>
      <c r="C34" s="500" t="s">
        <v>641</v>
      </c>
      <c r="D34" s="500" t="s">
        <v>1124</v>
      </c>
      <c r="E34" s="500" t="s">
        <v>1531</v>
      </c>
      <c r="G34" s="613"/>
      <c r="H34" s="613"/>
    </row>
    <row r="35" spans="1:9" x14ac:dyDescent="0.2">
      <c r="B35" s="448" t="s">
        <v>1565</v>
      </c>
      <c r="C35" s="448">
        <f>Heating!B4</f>
        <v>0</v>
      </c>
      <c r="D35" s="497">
        <f>C35*'General reference data'!$C$14</f>
        <v>0</v>
      </c>
      <c r="E35" s="497">
        <f>C35*'General reference data'!$C$6</f>
        <v>0</v>
      </c>
      <c r="G35" s="613"/>
      <c r="H35" s="613"/>
    </row>
    <row r="36" spans="1:9" x14ac:dyDescent="0.2">
      <c r="B36" s="448" t="s">
        <v>1566</v>
      </c>
      <c r="C36" s="448">
        <f>'Hot water'!B11</f>
        <v>0</v>
      </c>
      <c r="D36" s="497">
        <f>C36*'General reference data'!$C$14</f>
        <v>0</v>
      </c>
      <c r="E36" s="497">
        <f>C36*'General reference data'!$C$6</f>
        <v>0</v>
      </c>
      <c r="G36" s="613"/>
      <c r="H36" s="613"/>
    </row>
    <row r="37" spans="1:9" x14ac:dyDescent="0.2">
      <c r="B37" s="612" t="s">
        <v>1</v>
      </c>
      <c r="C37" s="612">
        <f>SUM(C35:C36)</f>
        <v>0</v>
      </c>
      <c r="D37" s="612">
        <f>SUM(D35:D36)</f>
        <v>0</v>
      </c>
      <c r="E37" s="612">
        <f t="shared" ref="E37" si="0">SUM(E34)</f>
        <v>0</v>
      </c>
      <c r="G37" s="613"/>
      <c r="H37" s="613"/>
    </row>
    <row r="38" spans="1:9" s="613" customFormat="1" x14ac:dyDescent="0.2"/>
    <row r="39" spans="1:9" s="613" customFormat="1" ht="31.5" x14ac:dyDescent="0.2">
      <c r="B39" s="642" t="s">
        <v>544</v>
      </c>
    </row>
    <row r="40" spans="1:9" s="613" customFormat="1" x14ac:dyDescent="0.2">
      <c r="G40" s="609"/>
      <c r="H40" s="609"/>
    </row>
    <row r="41" spans="1:9" s="613" customFormat="1" ht="67.5" customHeight="1" x14ac:dyDescent="0.2">
      <c r="B41" s="500" t="s">
        <v>1226</v>
      </c>
      <c r="C41" s="500" t="s">
        <v>1120</v>
      </c>
      <c r="D41" s="500" t="s">
        <v>1124</v>
      </c>
      <c r="E41" s="500" t="s">
        <v>1531</v>
      </c>
      <c r="F41" s="201"/>
      <c r="H41" s="609"/>
    </row>
    <row r="42" spans="1:9" s="613" customFormat="1" x14ac:dyDescent="0.2">
      <c r="B42" s="497" t="s">
        <v>913</v>
      </c>
      <c r="C42" s="497">
        <f>'Water consumption'!B21</f>
        <v>0</v>
      </c>
      <c r="D42" s="497">
        <f>C42*'Water supply'!E18</f>
        <v>0</v>
      </c>
      <c r="E42" s="497" t="e">
        <f>C42*'Water consumption'!B13</f>
        <v>#DIV/0!</v>
      </c>
      <c r="F42" s="201"/>
      <c r="G42" s="201"/>
      <c r="H42" s="609"/>
    </row>
    <row r="43" spans="1:9" s="613" customFormat="1" ht="25.5" customHeight="1" x14ac:dyDescent="0.2">
      <c r="B43" s="497" t="s">
        <v>1326</v>
      </c>
      <c r="C43" s="497">
        <f>C42</f>
        <v>0</v>
      </c>
      <c r="D43" s="497">
        <f>C43*'Water treatment'!E17</f>
        <v>0</v>
      </c>
      <c r="E43" s="497" t="e">
        <f>C43*'Water consumption'!B14</f>
        <v>#DIV/0!</v>
      </c>
      <c r="F43" s="609"/>
      <c r="G43" s="201"/>
      <c r="H43" s="609"/>
    </row>
    <row r="44" spans="1:9" s="613" customFormat="1" ht="15" customHeight="1" x14ac:dyDescent="0.2">
      <c r="B44" s="497" t="s">
        <v>1255</v>
      </c>
      <c r="C44" s="875" t="s">
        <v>1256</v>
      </c>
      <c r="D44" s="201"/>
      <c r="E44" s="201"/>
      <c r="F44" s="609"/>
      <c r="G44" s="609"/>
      <c r="H44" s="609"/>
    </row>
    <row r="45" spans="1:9" s="201" customFormat="1" ht="30" customHeight="1" x14ac:dyDescent="0.2">
      <c r="B45" s="497">
        <v>1</v>
      </c>
      <c r="C45" s="820">
        <v>1E-3</v>
      </c>
      <c r="D45" s="497" t="s">
        <v>1251</v>
      </c>
      <c r="E45" s="877" t="s">
        <v>1250</v>
      </c>
      <c r="F45" s="609"/>
      <c r="H45" s="609"/>
    </row>
    <row r="46" spans="1:9" s="201" customFormat="1" x14ac:dyDescent="0.2">
      <c r="B46" s="497"/>
      <c r="C46" s="876"/>
      <c r="D46" s="609"/>
      <c r="E46" s="609"/>
      <c r="F46" s="609"/>
      <c r="G46" s="609"/>
      <c r="H46" s="609"/>
    </row>
    <row r="47" spans="1:9" s="201" customFormat="1" ht="18.75" x14ac:dyDescent="0.2">
      <c r="B47" s="615" t="s">
        <v>1266</v>
      </c>
      <c r="C47" s="466" t="s">
        <v>1541</v>
      </c>
      <c r="D47" s="466" t="s">
        <v>1252</v>
      </c>
      <c r="E47" s="466" t="s">
        <v>601</v>
      </c>
      <c r="F47" s="466" t="s">
        <v>1253</v>
      </c>
    </row>
    <row r="48" spans="1:9" s="609" customFormat="1" x14ac:dyDescent="0.2">
      <c r="A48" s="201"/>
      <c r="B48" s="497" t="s">
        <v>1254</v>
      </c>
      <c r="C48" s="497" t="e">
        <f>C42/'General reference data'!C8</f>
        <v>#DIV/0!</v>
      </c>
      <c r="D48" s="497" t="s">
        <v>1260</v>
      </c>
      <c r="E48" s="497" t="s">
        <v>1259</v>
      </c>
      <c r="F48" s="497">
        <v>7</v>
      </c>
      <c r="G48" s="201"/>
      <c r="H48" s="201"/>
      <c r="I48" s="201"/>
    </row>
    <row r="49" spans="1:11" s="609" customFormat="1" ht="28.5" customHeight="1" x14ac:dyDescent="0.2">
      <c r="A49" s="201"/>
      <c r="B49" s="497" t="s">
        <v>1257</v>
      </c>
      <c r="C49" s="819" t="e">
        <f>C42/'General reference data'!C9</f>
        <v>#DIV/0!</v>
      </c>
      <c r="D49" s="821">
        <v>0.6</v>
      </c>
      <c r="E49" s="819">
        <v>0.4</v>
      </c>
      <c r="F49" s="819">
        <v>0.8</v>
      </c>
      <c r="G49" s="201"/>
      <c r="H49" s="201"/>
      <c r="I49" s="201"/>
    </row>
    <row r="50" spans="1:11" s="609" customFormat="1" x14ac:dyDescent="0.2">
      <c r="A50" s="201"/>
      <c r="G50" s="201"/>
      <c r="H50" s="201"/>
      <c r="I50" s="201"/>
      <c r="J50" s="201"/>
      <c r="K50" s="822"/>
    </row>
    <row r="51" spans="1:11" s="609" customFormat="1" ht="32.25" customHeight="1" x14ac:dyDescent="0.2">
      <c r="A51" s="201"/>
      <c r="B51" s="643" t="s">
        <v>545</v>
      </c>
      <c r="G51" s="201"/>
      <c r="H51" s="201"/>
      <c r="I51" s="201"/>
      <c r="J51" s="201"/>
    </row>
    <row r="52" spans="1:11" s="609" customFormat="1" ht="30" x14ac:dyDescent="0.2">
      <c r="A52" s="201"/>
      <c r="B52" s="466" t="s">
        <v>1352</v>
      </c>
      <c r="C52" s="466" t="s">
        <v>1267</v>
      </c>
      <c r="D52" s="466" t="s">
        <v>1268</v>
      </c>
      <c r="E52" s="466" t="s">
        <v>1272</v>
      </c>
      <c r="F52" s="466" t="s">
        <v>1277</v>
      </c>
      <c r="G52" s="466" t="s">
        <v>1333</v>
      </c>
      <c r="H52" s="201"/>
      <c r="I52" s="201"/>
      <c r="J52" s="201"/>
    </row>
    <row r="53" spans="1:11" s="609" customFormat="1" x14ac:dyDescent="0.2">
      <c r="A53" s="201"/>
      <c r="B53" s="497" t="s">
        <v>1329</v>
      </c>
      <c r="C53" s="497">
        <v>0</v>
      </c>
      <c r="D53" s="497">
        <f>C53*52</f>
        <v>0</v>
      </c>
      <c r="E53" s="497" t="e">
        <f>D53/'General reference data'!$C$8</f>
        <v>#DIV/0!</v>
      </c>
      <c r="F53" s="820">
        <f>D53/1000</f>
        <v>0</v>
      </c>
      <c r="G53" s="819">
        <f>F53*'Waste disposal factors'!H49</f>
        <v>0</v>
      </c>
      <c r="H53" s="201"/>
      <c r="I53" s="201"/>
    </row>
    <row r="54" spans="1:11" s="609" customFormat="1" x14ac:dyDescent="0.2">
      <c r="A54" s="201"/>
      <c r="B54" s="497" t="s">
        <v>1328</v>
      </c>
      <c r="C54" s="497">
        <v>0</v>
      </c>
      <c r="D54" s="497">
        <f t="shared" ref="D54:D56" si="1">C54*52</f>
        <v>0</v>
      </c>
      <c r="E54" s="497" t="e">
        <f>D54/'General reference data'!$C$8</f>
        <v>#DIV/0!</v>
      </c>
      <c r="F54" s="820">
        <f t="shared" ref="F54:F58" si="2">D54/1000</f>
        <v>0</v>
      </c>
      <c r="G54" s="497">
        <f>F54*'Waste disposal factors'!F45</f>
        <v>0</v>
      </c>
      <c r="H54" s="201"/>
      <c r="I54" s="201"/>
    </row>
    <row r="55" spans="1:11" s="609" customFormat="1" ht="23.25" customHeight="1" x14ac:dyDescent="0.2">
      <c r="A55" s="201"/>
      <c r="B55" s="497" t="s">
        <v>1330</v>
      </c>
      <c r="C55" s="497">
        <v>0</v>
      </c>
      <c r="D55" s="497">
        <f t="shared" si="1"/>
        <v>0</v>
      </c>
      <c r="E55" s="497" t="e">
        <f>D55/'General reference data'!$C$8</f>
        <v>#DIV/0!</v>
      </c>
      <c r="F55" s="820">
        <f t="shared" si="2"/>
        <v>0</v>
      </c>
      <c r="G55" s="497">
        <f>F55*'Waste disposal factors'!G86</f>
        <v>0</v>
      </c>
      <c r="H55" s="760"/>
      <c r="I55" s="201"/>
    </row>
    <row r="56" spans="1:11" s="609" customFormat="1" x14ac:dyDescent="0.2">
      <c r="B56" s="497" t="s">
        <v>1331</v>
      </c>
      <c r="C56" s="497">
        <v>0</v>
      </c>
      <c r="D56" s="497">
        <f t="shared" si="1"/>
        <v>0</v>
      </c>
      <c r="E56" s="497" t="e">
        <f>D56/'General reference data'!$C$8</f>
        <v>#DIV/0!</v>
      </c>
      <c r="F56" s="820">
        <f t="shared" si="2"/>
        <v>0</v>
      </c>
      <c r="G56" s="497">
        <f>F56*'Waste disposal factors'!H46</f>
        <v>0</v>
      </c>
      <c r="H56" s="760"/>
      <c r="I56" s="201"/>
    </row>
    <row r="57" spans="1:11" s="609" customFormat="1" x14ac:dyDescent="0.2">
      <c r="B57" s="497" t="str">
        <f>Waste!A10</f>
        <v>WEEE waste and lighting</v>
      </c>
      <c r="C57" s="822">
        <f>D57/52</f>
        <v>0</v>
      </c>
      <c r="D57" s="497">
        <f>Waste!C10</f>
        <v>0</v>
      </c>
      <c r="E57" s="497" t="e">
        <f>D57/'General reference data'!$C$8</f>
        <v>#DIV/0!</v>
      </c>
      <c r="F57" s="820">
        <f>D57/1000</f>
        <v>0</v>
      </c>
      <c r="G57" s="497">
        <f>Waste!F10</f>
        <v>0</v>
      </c>
      <c r="H57" s="760"/>
      <c r="I57" s="201"/>
    </row>
    <row r="58" spans="1:11" s="609" customFormat="1" x14ac:dyDescent="0.2">
      <c r="B58" s="455" t="s">
        <v>1</v>
      </c>
      <c r="C58" s="495">
        <f>SUM(C53:C56)</f>
        <v>0</v>
      </c>
      <c r="D58" s="495">
        <f>SUM(D53:D56)</f>
        <v>0</v>
      </c>
      <c r="E58" s="495" t="e">
        <f>SUM(E53:E57)</f>
        <v>#DIV/0!</v>
      </c>
      <c r="F58" s="823">
        <f t="shared" si="2"/>
        <v>0</v>
      </c>
      <c r="G58" s="495">
        <f>SUM(G53:G56)</f>
        <v>0</v>
      </c>
      <c r="H58" s="760"/>
      <c r="I58" s="201"/>
    </row>
    <row r="59" spans="1:11" s="609" customFormat="1" x14ac:dyDescent="0.2">
      <c r="E59" s="201"/>
      <c r="F59" s="760"/>
      <c r="G59" s="201"/>
      <c r="H59" s="760"/>
      <c r="I59" s="201"/>
      <c r="J59" s="201"/>
    </row>
    <row r="60" spans="1:11" s="609" customFormat="1" x14ac:dyDescent="0.2">
      <c r="E60" s="201"/>
      <c r="F60" s="760"/>
      <c r="G60" s="201"/>
      <c r="H60" s="760"/>
      <c r="I60" s="201"/>
      <c r="J60" s="201"/>
    </row>
    <row r="61" spans="1:11" s="609" customFormat="1" ht="30" x14ac:dyDescent="0.2">
      <c r="B61" s="500" t="s">
        <v>1269</v>
      </c>
      <c r="C61" s="466" t="s">
        <v>1271</v>
      </c>
      <c r="D61" s="466" t="s">
        <v>1273</v>
      </c>
    </row>
    <row r="62" spans="1:11" s="609" customFormat="1" x14ac:dyDescent="0.2">
      <c r="B62" s="614" t="s">
        <v>1270</v>
      </c>
      <c r="C62" s="497">
        <v>200</v>
      </c>
      <c r="D62" s="201"/>
    </row>
    <row r="63" spans="1:11" s="609" customFormat="1" x14ac:dyDescent="0.2">
      <c r="B63" s="616"/>
      <c r="C63" s="201"/>
      <c r="D63" s="201"/>
    </row>
    <row r="64" spans="1:11" s="609" customFormat="1" x14ac:dyDescent="0.2">
      <c r="B64" s="497" t="s">
        <v>1359</v>
      </c>
      <c r="C64" s="819">
        <v>0.7</v>
      </c>
      <c r="D64" s="1133" t="s">
        <v>1362</v>
      </c>
      <c r="E64" s="1134"/>
      <c r="F64" s="1134"/>
      <c r="G64" s="1134"/>
    </row>
    <row r="65" spans="2:14" s="609" customFormat="1" x14ac:dyDescent="0.2">
      <c r="B65" s="497" t="s">
        <v>1542</v>
      </c>
      <c r="C65" s="819" t="e">
        <f>SUM(F54:F56)/F58*100</f>
        <v>#DIV/0!</v>
      </c>
      <c r="D65" s="201"/>
    </row>
    <row r="66" spans="2:14" s="609" customFormat="1" x14ac:dyDescent="0.2"/>
    <row r="67" spans="2:14" s="609" customFormat="1" ht="31.5" x14ac:dyDescent="0.2">
      <c r="B67" s="643" t="s">
        <v>1278</v>
      </c>
    </row>
    <row r="68" spans="2:14" s="609" customFormat="1" ht="30" x14ac:dyDescent="0.2">
      <c r="B68" s="466" t="s">
        <v>1278</v>
      </c>
      <c r="C68" s="466" t="s">
        <v>1341</v>
      </c>
      <c r="D68" s="466" t="s">
        <v>1280</v>
      </c>
      <c r="E68" s="466" t="s">
        <v>1332</v>
      </c>
      <c r="G68" s="466" t="s">
        <v>1282</v>
      </c>
      <c r="H68" s="466" t="s">
        <v>1283</v>
      </c>
    </row>
    <row r="69" spans="2:14" s="609" customFormat="1" x14ac:dyDescent="0.2">
      <c r="B69" s="497" t="s">
        <v>1340</v>
      </c>
      <c r="C69" s="497">
        <f>'Materials use'!B6</f>
        <v>0</v>
      </c>
      <c r="D69" s="497">
        <f>'Materials use'!C6</f>
        <v>0</v>
      </c>
      <c r="E69" s="497">
        <f>'Materials use'!D6</f>
        <v>0</v>
      </c>
      <c r="G69" s="497" t="e">
        <f>'paper calculations'!C25/'General reference data'!C8</f>
        <v>#DIV/0!</v>
      </c>
      <c r="H69" s="497">
        <v>7</v>
      </c>
    </row>
    <row r="70" spans="2:14" s="609" customFormat="1" x14ac:dyDescent="0.2">
      <c r="B70" s="497" t="str">
        <f>Waste!A17</f>
        <v>Monitors</v>
      </c>
      <c r="C70" s="497">
        <f>'Materials use'!B7</f>
        <v>0</v>
      </c>
      <c r="D70" s="821">
        <f>Waste!C17</f>
        <v>0</v>
      </c>
      <c r="E70" s="497">
        <f>'Materials use'!D7</f>
        <v>0</v>
      </c>
      <c r="F70" s="201"/>
      <c r="G70" s="201"/>
    </row>
    <row r="71" spans="2:14" s="609" customFormat="1" x14ac:dyDescent="0.2">
      <c r="B71" s="497" t="str">
        <f>Waste!A18</f>
        <v xml:space="preserve">Computers </v>
      </c>
      <c r="C71" s="497">
        <f>'Materials use'!B8</f>
        <v>0</v>
      </c>
      <c r="D71" s="821">
        <f>Waste!C18</f>
        <v>0</v>
      </c>
      <c r="E71" s="497">
        <f>'Materials use'!D8</f>
        <v>0</v>
      </c>
      <c r="F71" s="201"/>
      <c r="G71" s="201"/>
    </row>
    <row r="72" spans="2:14" s="609" customFormat="1" x14ac:dyDescent="0.2">
      <c r="B72" s="495" t="s">
        <v>1</v>
      </c>
      <c r="C72" s="495"/>
      <c r="D72" s="495">
        <f>SUM(D69:D71)</f>
        <v>0</v>
      </c>
      <c r="E72" s="495">
        <f>SUM(E69:E71)</f>
        <v>0</v>
      </c>
      <c r="F72" s="201"/>
      <c r="G72" s="201"/>
    </row>
    <row r="73" spans="2:14" s="609" customFormat="1" x14ac:dyDescent="0.2">
      <c r="B73" s="201"/>
      <c r="C73" s="201"/>
      <c r="D73" s="201"/>
      <c r="E73" s="201"/>
      <c r="F73" s="201"/>
      <c r="G73" s="201"/>
    </row>
    <row r="75" spans="2:14" ht="31.5" x14ac:dyDescent="0.2">
      <c r="B75" s="642" t="s">
        <v>1274</v>
      </c>
      <c r="C75" s="609"/>
      <c r="D75" s="609"/>
      <c r="E75" s="609"/>
    </row>
    <row r="76" spans="2:14" x14ac:dyDescent="0.2">
      <c r="B76" s="609"/>
      <c r="C76" s="609"/>
      <c r="D76" s="609"/>
      <c r="E76" s="609"/>
    </row>
    <row r="77" spans="2:14" ht="30" x14ac:dyDescent="0.2">
      <c r="B77" s="500" t="s">
        <v>1227</v>
      </c>
      <c r="C77" s="500" t="s">
        <v>1348</v>
      </c>
      <c r="D77" s="500" t="s">
        <v>1125</v>
      </c>
      <c r="E77" s="500" t="s">
        <v>1349</v>
      </c>
    </row>
    <row r="78" spans="2:14" x14ac:dyDescent="0.2">
      <c r="B78" s="497" t="s">
        <v>799</v>
      </c>
      <c r="C78" s="824">
        <f>'Business travel'!B12</f>
        <v>0</v>
      </c>
      <c r="D78" s="825">
        <f>'Business travel'!D12</f>
        <v>0</v>
      </c>
      <c r="E78" s="497">
        <f>'Business travel'!C12</f>
        <v>0</v>
      </c>
    </row>
    <row r="79" spans="2:14" x14ac:dyDescent="0.2">
      <c r="B79" s="497" t="s">
        <v>1068</v>
      </c>
      <c r="C79" s="824">
        <f>'Business travel'!B13</f>
        <v>0</v>
      </c>
      <c r="D79" s="825">
        <f>'Business travel'!D13</f>
        <v>0</v>
      </c>
      <c r="E79" s="497">
        <f>'Business travel'!C13</f>
        <v>0</v>
      </c>
      <c r="F79" s="616"/>
      <c r="G79" s="616"/>
      <c r="H79" s="616"/>
      <c r="I79" s="201"/>
      <c r="J79" s="201"/>
    </row>
    <row r="80" spans="2:14" x14ac:dyDescent="0.2">
      <c r="B80" s="497" t="s">
        <v>1119</v>
      </c>
      <c r="C80" s="824">
        <f>'Business travel'!B14</f>
        <v>0</v>
      </c>
      <c r="D80" s="825">
        <f>'Business travel'!D14</f>
        <v>0</v>
      </c>
      <c r="E80" s="497">
        <f>'Business travel'!C14</f>
        <v>0</v>
      </c>
      <c r="F80" s="616"/>
      <c r="G80" s="616"/>
      <c r="H80" s="616"/>
      <c r="I80" s="201"/>
      <c r="J80" s="201"/>
      <c r="K80" s="201"/>
      <c r="L80" s="201"/>
      <c r="M80" s="201"/>
      <c r="N80" s="201"/>
    </row>
    <row r="81" spans="2:14" x14ac:dyDescent="0.2">
      <c r="B81" s="495" t="s">
        <v>1</v>
      </c>
      <c r="C81" s="495">
        <f>SUM(C78:C80)</f>
        <v>0</v>
      </c>
      <c r="D81" s="495">
        <f>SUM(D78:D80)</f>
        <v>0</v>
      </c>
      <c r="E81" s="495">
        <f>SUM(E78:E80)</f>
        <v>0</v>
      </c>
      <c r="F81" s="616"/>
      <c r="G81" s="616"/>
      <c r="H81" s="616"/>
      <c r="I81" s="201"/>
      <c r="J81" s="201"/>
      <c r="K81" s="201"/>
      <c r="L81" s="201"/>
      <c r="M81" s="201"/>
      <c r="N81" s="201"/>
    </row>
    <row r="82" spans="2:14" x14ac:dyDescent="0.2">
      <c r="G82" s="201"/>
      <c r="H82" s="201"/>
      <c r="I82" s="201"/>
      <c r="J82" s="201"/>
      <c r="K82" s="201"/>
      <c r="L82" s="201"/>
      <c r="M82" s="201"/>
      <c r="N82" s="201"/>
    </row>
    <row r="83" spans="2:14" x14ac:dyDescent="0.2">
      <c r="G83" s="201"/>
      <c r="H83" s="201"/>
      <c r="I83" s="201"/>
      <c r="J83" s="201"/>
      <c r="K83" s="201"/>
      <c r="L83" s="201"/>
      <c r="M83" s="201"/>
      <c r="N83" s="201"/>
    </row>
    <row r="84" spans="2:14" ht="36.75" customHeight="1" x14ac:dyDescent="0.2">
      <c r="B84" s="1130" t="s">
        <v>1275</v>
      </c>
      <c r="C84" s="1131"/>
      <c r="D84" s="1131"/>
      <c r="E84" s="1132"/>
      <c r="G84" s="201"/>
      <c r="H84" s="201"/>
      <c r="I84" s="201"/>
      <c r="J84" s="201"/>
      <c r="K84" s="201"/>
      <c r="L84" s="201"/>
      <c r="M84" s="201"/>
      <c r="N84" s="201"/>
    </row>
    <row r="85" spans="2:14" x14ac:dyDescent="0.2">
      <c r="G85" s="201"/>
      <c r="H85" s="201"/>
      <c r="I85" s="201"/>
      <c r="J85" s="201"/>
      <c r="K85" s="201"/>
      <c r="L85" s="201"/>
      <c r="M85" s="201"/>
      <c r="N85" s="201"/>
    </row>
    <row r="86" spans="2:14" ht="72" customHeight="1" x14ac:dyDescent="0.2">
      <c r="B86" s="500" t="s">
        <v>1354</v>
      </c>
      <c r="C86" s="500" t="str">
        <f t="shared" ref="C86:E95" si="3">C16</f>
        <v>KWh / annum</v>
      </c>
      <c r="D86" s="500" t="str">
        <f t="shared" si="3"/>
        <v>kg CO2e/annum</v>
      </c>
      <c r="E86" s="600" t="str">
        <f t="shared" si="3"/>
        <v>Approximate cost (£) ex Vat and standing charges</v>
      </c>
      <c r="G86" s="201"/>
      <c r="H86" s="874"/>
      <c r="I86" s="201"/>
      <c r="J86" s="201"/>
      <c r="K86" s="874"/>
      <c r="L86" s="201"/>
      <c r="M86" s="201"/>
      <c r="N86" s="201"/>
    </row>
    <row r="87" spans="2:14" x14ac:dyDescent="0.2">
      <c r="B87" s="448" t="str">
        <f t="shared" ref="B87:B95" si="4">B17</f>
        <v>Lighting - office</v>
      </c>
      <c r="C87" s="448">
        <f t="shared" si="3"/>
        <v>982.79999999999984</v>
      </c>
      <c r="D87" s="448">
        <f t="shared" si="3"/>
        <v>278.20119599999992</v>
      </c>
      <c r="E87" s="826">
        <f t="shared" si="3"/>
        <v>127.76399999999998</v>
      </c>
      <c r="G87" s="201"/>
      <c r="H87" s="874"/>
      <c r="I87" s="201"/>
      <c r="J87" s="201"/>
      <c r="K87" s="874"/>
      <c r="L87" s="201"/>
      <c r="M87" s="201"/>
      <c r="N87" s="201"/>
    </row>
    <row r="88" spans="2:14" x14ac:dyDescent="0.2">
      <c r="B88" s="448" t="str">
        <f t="shared" si="4"/>
        <v>Server- office</v>
      </c>
      <c r="C88" s="448">
        <f t="shared" si="3"/>
        <v>0</v>
      </c>
      <c r="D88" s="448">
        <f t="shared" si="3"/>
        <v>0</v>
      </c>
      <c r="E88" s="826">
        <f t="shared" si="3"/>
        <v>0</v>
      </c>
      <c r="G88" s="201"/>
      <c r="H88" s="874"/>
      <c r="I88" s="201"/>
      <c r="J88" s="201"/>
      <c r="K88" s="874"/>
      <c r="L88" s="201"/>
      <c r="M88" s="201"/>
      <c r="N88" s="201"/>
    </row>
    <row r="89" spans="2:14" x14ac:dyDescent="0.2">
      <c r="B89" s="448" t="str">
        <f t="shared" si="4"/>
        <v>Server cooling - office</v>
      </c>
      <c r="C89" s="448">
        <f t="shared" si="3"/>
        <v>0</v>
      </c>
      <c r="D89" s="448">
        <f t="shared" si="3"/>
        <v>0</v>
      </c>
      <c r="E89" s="826">
        <f t="shared" si="3"/>
        <v>0</v>
      </c>
      <c r="G89" s="201"/>
      <c r="H89" s="874"/>
      <c r="I89" s="201"/>
      <c r="J89" s="201"/>
      <c r="K89" s="874"/>
      <c r="L89" s="201"/>
      <c r="M89" s="201"/>
      <c r="N89" s="201"/>
    </row>
    <row r="90" spans="2:14" x14ac:dyDescent="0.2">
      <c r="B90" s="448" t="str">
        <f t="shared" si="4"/>
        <v>Printers - office</v>
      </c>
      <c r="C90" s="448">
        <f t="shared" si="3"/>
        <v>0</v>
      </c>
      <c r="D90" s="448">
        <f t="shared" si="3"/>
        <v>0</v>
      </c>
      <c r="E90" s="826">
        <f t="shared" si="3"/>
        <v>0</v>
      </c>
      <c r="G90" s="201"/>
      <c r="H90" s="874"/>
      <c r="I90" s="201"/>
      <c r="J90" s="201"/>
      <c r="K90" s="874"/>
      <c r="L90" s="201"/>
      <c r="M90" s="201"/>
      <c r="N90" s="201"/>
    </row>
    <row r="91" spans="2:14" x14ac:dyDescent="0.2">
      <c r="B91" s="448" t="str">
        <f t="shared" si="4"/>
        <v>Monitors - office</v>
      </c>
      <c r="C91" s="448">
        <f t="shared" si="3"/>
        <v>0</v>
      </c>
      <c r="D91" s="448">
        <f t="shared" si="3"/>
        <v>0</v>
      </c>
      <c r="E91" s="826">
        <f t="shared" si="3"/>
        <v>0</v>
      </c>
      <c r="G91" s="201"/>
      <c r="H91" s="874"/>
      <c r="I91" s="201"/>
      <c r="J91" s="201"/>
      <c r="K91" s="874"/>
      <c r="L91" s="201"/>
      <c r="M91" s="201"/>
      <c r="N91" s="201"/>
    </row>
    <row r="92" spans="2:14" x14ac:dyDescent="0.2">
      <c r="B92" s="448" t="str">
        <f t="shared" si="4"/>
        <v>Desktops - office</v>
      </c>
      <c r="C92" s="448">
        <f t="shared" si="3"/>
        <v>0</v>
      </c>
      <c r="D92" s="448">
        <f t="shared" si="3"/>
        <v>0</v>
      </c>
      <c r="E92" s="826">
        <f t="shared" si="3"/>
        <v>0</v>
      </c>
      <c r="G92" s="201"/>
      <c r="H92" s="874"/>
      <c r="I92" s="201"/>
      <c r="J92" s="201"/>
      <c r="K92" s="874"/>
      <c r="L92" s="201"/>
      <c r="M92" s="201"/>
      <c r="N92" s="201"/>
    </row>
    <row r="93" spans="2:14" x14ac:dyDescent="0.2">
      <c r="B93" s="448" t="str">
        <f t="shared" si="4"/>
        <v>UPS - office</v>
      </c>
      <c r="C93" s="448">
        <f t="shared" si="3"/>
        <v>0</v>
      </c>
      <c r="D93" s="448">
        <f t="shared" si="3"/>
        <v>0</v>
      </c>
      <c r="E93" s="826">
        <f t="shared" si="3"/>
        <v>0</v>
      </c>
      <c r="G93" s="201"/>
      <c r="H93" s="201"/>
      <c r="I93" s="201"/>
      <c r="J93" s="201"/>
      <c r="K93" s="201"/>
      <c r="L93" s="201"/>
      <c r="M93" s="201"/>
      <c r="N93" s="201"/>
    </row>
    <row r="94" spans="2:14" x14ac:dyDescent="0.2">
      <c r="B94" s="497" t="str">
        <f t="shared" si="4"/>
        <v>TVs and AV - office</v>
      </c>
      <c r="C94" s="448">
        <f t="shared" si="3"/>
        <v>0</v>
      </c>
      <c r="D94" s="448">
        <f t="shared" si="3"/>
        <v>0</v>
      </c>
      <c r="E94" s="826">
        <f t="shared" si="3"/>
        <v>0</v>
      </c>
      <c r="G94" s="201"/>
      <c r="H94" s="201"/>
      <c r="I94" s="201"/>
      <c r="J94" s="201"/>
      <c r="K94" s="201"/>
      <c r="L94" s="201"/>
      <c r="M94" s="201"/>
      <c r="N94" s="201"/>
    </row>
    <row r="95" spans="2:14" ht="31.5" customHeight="1" x14ac:dyDescent="0.2">
      <c r="B95" s="497" t="str">
        <f t="shared" si="4"/>
        <v>Kitchen (larder fridge, dishwasher, microwave, coffee machine, kettle) - office</v>
      </c>
      <c r="C95" s="448">
        <f t="shared" si="3"/>
        <v>0</v>
      </c>
      <c r="D95" s="448">
        <f t="shared" si="3"/>
        <v>0</v>
      </c>
      <c r="E95" s="826">
        <f t="shared" si="3"/>
        <v>0</v>
      </c>
      <c r="G95" s="201"/>
      <c r="H95" s="201"/>
      <c r="I95" s="201"/>
      <c r="J95" s="201"/>
      <c r="K95" s="201"/>
      <c r="L95" s="201"/>
      <c r="M95" s="201"/>
      <c r="N95" s="201"/>
    </row>
    <row r="96" spans="2:14" x14ac:dyDescent="0.2">
      <c r="B96" s="495" t="s">
        <v>1350</v>
      </c>
      <c r="C96" s="495">
        <f>SUM(C87:C95)</f>
        <v>982.79999999999984</v>
      </c>
      <c r="D96" s="495">
        <f>SUM(D87:D95)</f>
        <v>278.20119599999992</v>
      </c>
      <c r="E96" s="828">
        <f>SUM(E87:E95)</f>
        <v>127.76399999999998</v>
      </c>
      <c r="G96" s="201"/>
      <c r="H96" s="201"/>
      <c r="I96" s="201"/>
      <c r="J96" s="201"/>
      <c r="K96" s="201"/>
      <c r="L96" s="201"/>
      <c r="M96" s="201"/>
      <c r="N96" s="201"/>
    </row>
    <row r="97" spans="2:14" ht="48" customHeight="1" x14ac:dyDescent="0.2">
      <c r="B97" s="500" t="s">
        <v>1353</v>
      </c>
      <c r="C97" s="500" t="str">
        <f t="shared" ref="C97:E99" si="5">C29</f>
        <v>KWh / annum</v>
      </c>
      <c r="D97" s="500" t="str">
        <f t="shared" si="5"/>
        <v>kg CO2e/annum</v>
      </c>
      <c r="E97" s="600" t="str">
        <f t="shared" si="5"/>
        <v>Approximate cost (£) ex Vat and standing charges</v>
      </c>
      <c r="G97" s="201"/>
      <c r="H97" s="201"/>
      <c r="I97" s="201"/>
      <c r="J97" s="201"/>
      <c r="K97" s="201"/>
      <c r="L97" s="760"/>
      <c r="M97" s="201"/>
      <c r="N97" s="201"/>
    </row>
    <row r="98" spans="2:14" x14ac:dyDescent="0.2">
      <c r="B98" s="448" t="str">
        <f>B30</f>
        <v xml:space="preserve">Electrical water heating (central calorifier) </v>
      </c>
      <c r="C98" s="448">
        <f t="shared" si="5"/>
        <v>0</v>
      </c>
      <c r="D98" s="448">
        <f t="shared" si="5"/>
        <v>0</v>
      </c>
      <c r="E98" s="827">
        <f t="shared" si="5"/>
        <v>0</v>
      </c>
      <c r="G98" s="201"/>
      <c r="H98" s="201"/>
      <c r="I98" s="201"/>
      <c r="J98" s="201"/>
      <c r="K98" s="201"/>
      <c r="L98" s="760"/>
      <c r="M98" s="201"/>
      <c r="N98" s="201"/>
    </row>
    <row r="99" spans="2:14" x14ac:dyDescent="0.2">
      <c r="B99" s="448" t="str">
        <f>B31</f>
        <v>Lifts</v>
      </c>
      <c r="C99" s="448">
        <f t="shared" si="5"/>
        <v>0</v>
      </c>
      <c r="D99" s="448">
        <f t="shared" si="5"/>
        <v>0</v>
      </c>
      <c r="E99" s="827">
        <f t="shared" si="5"/>
        <v>0</v>
      </c>
      <c r="G99" s="201"/>
      <c r="H99" s="201"/>
      <c r="I99" s="201"/>
      <c r="J99" s="201"/>
      <c r="K99" s="201"/>
      <c r="L99" s="760"/>
      <c r="M99" s="201"/>
      <c r="N99" s="201"/>
    </row>
    <row r="100" spans="2:14" x14ac:dyDescent="0.2">
      <c r="B100" s="495" t="s">
        <v>1350</v>
      </c>
      <c r="C100" s="495">
        <f>SUM(C98:C99)</f>
        <v>0</v>
      </c>
      <c r="D100" s="495">
        <f>SUM(D98:D99)</f>
        <v>0</v>
      </c>
      <c r="E100" s="828">
        <f>SUM(E98:E99)</f>
        <v>0</v>
      </c>
      <c r="G100" s="201"/>
      <c r="H100" s="201"/>
      <c r="I100" s="201"/>
      <c r="J100" s="201"/>
      <c r="K100" s="201"/>
      <c r="L100" s="201"/>
      <c r="M100" s="201"/>
      <c r="N100" s="201"/>
    </row>
    <row r="101" spans="2:14" ht="47.45" customHeight="1" x14ac:dyDescent="0.2">
      <c r="B101" s="500" t="s">
        <v>1567</v>
      </c>
      <c r="C101" s="500" t="s">
        <v>641</v>
      </c>
      <c r="D101" s="500" t="s">
        <v>1124</v>
      </c>
      <c r="E101" s="600" t="s">
        <v>1531</v>
      </c>
      <c r="G101" s="201"/>
      <c r="H101" s="201"/>
      <c r="I101" s="201"/>
      <c r="J101" s="201"/>
      <c r="K101" s="201"/>
      <c r="L101" s="201"/>
      <c r="M101" s="201"/>
      <c r="N101" s="201"/>
    </row>
    <row r="102" spans="2:14" x14ac:dyDescent="0.2">
      <c r="B102" s="497" t="s">
        <v>1568</v>
      </c>
      <c r="C102" s="497">
        <f>C35</f>
        <v>0</v>
      </c>
      <c r="D102" s="448">
        <f>C102*'General reference data'!C14</f>
        <v>0</v>
      </c>
      <c r="E102" s="827">
        <f>C102*'General reference data'!$C$6</f>
        <v>0</v>
      </c>
    </row>
    <row r="103" spans="2:14" x14ac:dyDescent="0.2">
      <c r="B103" s="497" t="s">
        <v>1164</v>
      </c>
      <c r="C103" s="497">
        <f>'Hot water'!B11</f>
        <v>0</v>
      </c>
      <c r="D103" s="448">
        <f>C103*'General reference data'!C14</f>
        <v>0</v>
      </c>
      <c r="E103" s="827">
        <f>C103*'General reference data'!$C$6</f>
        <v>0</v>
      </c>
    </row>
    <row r="104" spans="2:14" x14ac:dyDescent="0.2">
      <c r="B104" s="495" t="s">
        <v>1350</v>
      </c>
      <c r="C104" s="495">
        <f>SUM(C102)</f>
        <v>0</v>
      </c>
      <c r="D104" s="495">
        <f t="shared" ref="D104:E104" si="6">SUM(D102)</f>
        <v>0</v>
      </c>
      <c r="E104" s="828">
        <f t="shared" si="6"/>
        <v>0</v>
      </c>
    </row>
    <row r="105" spans="2:14" ht="45.6" customHeight="1" x14ac:dyDescent="0.2">
      <c r="B105" s="500" t="s">
        <v>1226</v>
      </c>
      <c r="C105" s="500" t="s">
        <v>1120</v>
      </c>
      <c r="D105" s="500" t="s">
        <v>1124</v>
      </c>
      <c r="E105" s="600" t="s">
        <v>1531</v>
      </c>
    </row>
    <row r="106" spans="2:14" x14ac:dyDescent="0.2">
      <c r="B106" s="497" t="str">
        <f t="shared" ref="B106:E107" si="7">B42</f>
        <v>Water supply</v>
      </c>
      <c r="C106" s="497">
        <f t="shared" si="7"/>
        <v>0</v>
      </c>
      <c r="D106" s="497">
        <f t="shared" si="7"/>
        <v>0</v>
      </c>
      <c r="E106" s="827" t="e">
        <f t="shared" si="7"/>
        <v>#DIV/0!</v>
      </c>
    </row>
    <row r="107" spans="2:14" x14ac:dyDescent="0.2">
      <c r="B107" s="497" t="str">
        <f t="shared" si="7"/>
        <v xml:space="preserve">Water waste </v>
      </c>
      <c r="C107" s="497">
        <f t="shared" si="7"/>
        <v>0</v>
      </c>
      <c r="D107" s="497">
        <f t="shared" si="7"/>
        <v>0</v>
      </c>
      <c r="E107" s="827" t="e">
        <f t="shared" si="7"/>
        <v>#DIV/0!</v>
      </c>
    </row>
    <row r="108" spans="2:14" x14ac:dyDescent="0.2">
      <c r="B108" s="495" t="s">
        <v>1350</v>
      </c>
      <c r="C108" s="495">
        <f>SUM(C106:C107)</f>
        <v>0</v>
      </c>
      <c r="D108" s="495">
        <f t="shared" ref="D108:E108" si="8">SUM(D106:D107)</f>
        <v>0</v>
      </c>
      <c r="E108" s="828" t="e">
        <f t="shared" si="8"/>
        <v>#DIV/0!</v>
      </c>
    </row>
    <row r="109" spans="2:14" ht="38.25" customHeight="1" x14ac:dyDescent="0.2">
      <c r="B109" s="500" t="str">
        <f t="shared" ref="B109:B114" si="9">B52</f>
        <v>Waste disposal and recycling</v>
      </c>
      <c r="C109" s="500" t="str">
        <f t="shared" ref="C109:C114" si="10">D52</f>
        <v>kg / annum</v>
      </c>
      <c r="D109" s="500" t="str">
        <f t="shared" ref="D109:D114" si="11">G52</f>
        <v>kg CO2e disposal or recycling/annum</v>
      </c>
      <c r="E109" s="600" t="s">
        <v>1531</v>
      </c>
    </row>
    <row r="110" spans="2:14" x14ac:dyDescent="0.2">
      <c r="B110" s="497" t="str">
        <f t="shared" si="9"/>
        <v>Residual waste (non recyclate)</v>
      </c>
      <c r="C110" s="497">
        <f t="shared" si="10"/>
        <v>0</v>
      </c>
      <c r="D110" s="497">
        <f t="shared" si="11"/>
        <v>0</v>
      </c>
      <c r="E110" s="827">
        <f>Waste!G6</f>
        <v>0</v>
      </c>
    </row>
    <row r="111" spans="2:14" x14ac:dyDescent="0.2">
      <c r="B111" s="497" t="str">
        <f t="shared" si="9"/>
        <v>Recyclate waste</v>
      </c>
      <c r="C111" s="497">
        <f t="shared" si="10"/>
        <v>0</v>
      </c>
      <c r="D111" s="497">
        <f t="shared" si="11"/>
        <v>0</v>
      </c>
      <c r="E111" s="827">
        <f>Waste!G7</f>
        <v>0</v>
      </c>
    </row>
    <row r="112" spans="2:14" x14ac:dyDescent="0.2">
      <c r="B112" s="497" t="str">
        <f t="shared" si="9"/>
        <v>Confidential paper waste (recycled by First Mile)</v>
      </c>
      <c r="C112" s="497">
        <f t="shared" si="10"/>
        <v>0</v>
      </c>
      <c r="D112" s="497">
        <f t="shared" si="11"/>
        <v>0</v>
      </c>
      <c r="E112" s="827">
        <f>Waste!G8</f>
        <v>0</v>
      </c>
    </row>
    <row r="113" spans="2:6" x14ac:dyDescent="0.2">
      <c r="B113" s="497" t="str">
        <f t="shared" si="9"/>
        <v>Food waste</v>
      </c>
      <c r="C113" s="497">
        <f t="shared" si="10"/>
        <v>0</v>
      </c>
      <c r="D113" s="497">
        <f t="shared" si="11"/>
        <v>0</v>
      </c>
      <c r="E113" s="827">
        <f>Waste!G9</f>
        <v>0</v>
      </c>
    </row>
    <row r="114" spans="2:6" x14ac:dyDescent="0.2">
      <c r="B114" s="497" t="str">
        <f t="shared" si="9"/>
        <v>WEEE waste and lighting</v>
      </c>
      <c r="C114" s="497">
        <f t="shared" si="10"/>
        <v>0</v>
      </c>
      <c r="D114" s="497">
        <f t="shared" si="11"/>
        <v>0</v>
      </c>
      <c r="E114" s="827">
        <f>Waste!G10</f>
        <v>0</v>
      </c>
    </row>
    <row r="115" spans="2:6" x14ac:dyDescent="0.2">
      <c r="B115" s="495" t="s">
        <v>1350</v>
      </c>
      <c r="C115" s="495">
        <f>SUM(C110:C114)</f>
        <v>0</v>
      </c>
      <c r="D115" s="495">
        <f>SUM(D110:D114)</f>
        <v>0</v>
      </c>
      <c r="E115" s="828">
        <f>SUM(E110:E114)</f>
        <v>0</v>
      </c>
    </row>
    <row r="116" spans="2:6" ht="61.5" customHeight="1" x14ac:dyDescent="0.2">
      <c r="B116" s="500" t="str">
        <f>B68</f>
        <v>Materials use</v>
      </c>
      <c r="C116" s="500" t="s">
        <v>1339</v>
      </c>
      <c r="D116" s="500" t="str">
        <f>E68</f>
        <v>kg CO2e / annum</v>
      </c>
      <c r="E116" s="600" t="s">
        <v>1531</v>
      </c>
    </row>
    <row r="117" spans="2:6" x14ac:dyDescent="0.2">
      <c r="B117" s="497" t="str">
        <f>B69</f>
        <v>Paper  (reams)</v>
      </c>
      <c r="C117" s="497">
        <f>D69</f>
        <v>0</v>
      </c>
      <c r="D117" s="497">
        <f>E69</f>
        <v>0</v>
      </c>
      <c r="E117" s="827">
        <f>C117*'paper calculations'!B35</f>
        <v>0</v>
      </c>
      <c r="F117" s="201"/>
    </row>
    <row r="118" spans="2:6" x14ac:dyDescent="0.2">
      <c r="B118" s="497" t="str">
        <f>B70</f>
        <v>Monitors</v>
      </c>
      <c r="C118" s="497">
        <f>'Materials use'!B7</f>
        <v>0</v>
      </c>
      <c r="D118" s="497">
        <f>E70</f>
        <v>0</v>
      </c>
      <c r="E118" s="827">
        <f>'IT Inventory'!B63</f>
        <v>0</v>
      </c>
      <c r="F118" s="201"/>
    </row>
    <row r="119" spans="2:6" x14ac:dyDescent="0.2">
      <c r="B119" s="497" t="str">
        <f>B71</f>
        <v xml:space="preserve">Computers </v>
      </c>
      <c r="C119" s="497">
        <f>'Materials use'!B8</f>
        <v>0</v>
      </c>
      <c r="D119" s="497">
        <f>E71</f>
        <v>0</v>
      </c>
      <c r="E119" s="827">
        <f>'IT Inventory'!B107</f>
        <v>0</v>
      </c>
      <c r="F119" s="201"/>
    </row>
    <row r="120" spans="2:6" x14ac:dyDescent="0.2">
      <c r="B120" s="495" t="s">
        <v>1350</v>
      </c>
      <c r="C120" s="495" t="s">
        <v>519</v>
      </c>
      <c r="D120" s="495">
        <f>SUM(D117:D119)</f>
        <v>0</v>
      </c>
      <c r="E120" s="828">
        <f>SUM(E117:E119)</f>
        <v>0</v>
      </c>
    </row>
    <row r="121" spans="2:6" ht="69" customHeight="1" x14ac:dyDescent="0.2">
      <c r="B121" s="500" t="str">
        <f t="shared" ref="B121:D124" si="12">B77</f>
        <v>Business travel (2017)</v>
      </c>
      <c r="C121" s="500" t="str">
        <f t="shared" si="12"/>
        <v>miles/annum</v>
      </c>
      <c r="D121" s="500" t="str">
        <f t="shared" si="12"/>
        <v>kg CO2e /annum</v>
      </c>
      <c r="E121" s="600" t="s">
        <v>1531</v>
      </c>
      <c r="F121" s="201"/>
    </row>
    <row r="122" spans="2:6" x14ac:dyDescent="0.2">
      <c r="B122" s="497" t="str">
        <f t="shared" si="12"/>
        <v>Taxi</v>
      </c>
      <c r="C122" s="824">
        <f t="shared" si="12"/>
        <v>0</v>
      </c>
      <c r="D122" s="825">
        <f t="shared" si="12"/>
        <v>0</v>
      </c>
      <c r="E122" s="827">
        <f>E78</f>
        <v>0</v>
      </c>
      <c r="F122" s="201"/>
    </row>
    <row r="123" spans="2:6" x14ac:dyDescent="0.2">
      <c r="B123" s="497" t="str">
        <f t="shared" si="12"/>
        <v>Rail</v>
      </c>
      <c r="C123" s="824">
        <f t="shared" si="12"/>
        <v>0</v>
      </c>
      <c r="D123" s="825">
        <f t="shared" si="12"/>
        <v>0</v>
      </c>
      <c r="E123" s="827">
        <f>E79</f>
        <v>0</v>
      </c>
    </row>
    <row r="124" spans="2:6" x14ac:dyDescent="0.2">
      <c r="B124" s="497" t="str">
        <f t="shared" si="12"/>
        <v>Air</v>
      </c>
      <c r="C124" s="824">
        <f t="shared" si="12"/>
        <v>0</v>
      </c>
      <c r="D124" s="825">
        <f t="shared" si="12"/>
        <v>0</v>
      </c>
      <c r="E124" s="827">
        <f>E80</f>
        <v>0</v>
      </c>
    </row>
    <row r="125" spans="2:6" x14ac:dyDescent="0.2">
      <c r="B125" s="495" t="s">
        <v>1350</v>
      </c>
      <c r="C125" s="495">
        <f>SUM(C122:C124)</f>
        <v>0</v>
      </c>
      <c r="D125" s="495">
        <f t="shared" ref="D125:E125" si="13">SUM(D122:D124)</f>
        <v>0</v>
      </c>
      <c r="E125" s="828">
        <f t="shared" si="13"/>
        <v>0</v>
      </c>
    </row>
    <row r="127" spans="2:6" x14ac:dyDescent="0.2">
      <c r="B127" s="645" t="s">
        <v>1351</v>
      </c>
      <c r="C127" s="645"/>
      <c r="D127" s="645">
        <f>SUM(D96,D100,D104,D108,D115,D120,D125)</f>
        <v>278.20119599999992</v>
      </c>
      <c r="E127" s="829" t="e">
        <f>SUM(E96,E100,E104,E108,E115,E120,E125)</f>
        <v>#DIV/0!</v>
      </c>
    </row>
    <row r="128" spans="2:6" x14ac:dyDescent="0.2">
      <c r="B128" s="616"/>
      <c r="C128" s="616"/>
      <c r="D128" s="616"/>
      <c r="E128" s="830"/>
    </row>
    <row r="129" spans="1:11" x14ac:dyDescent="0.2">
      <c r="B129" s="616"/>
      <c r="C129" s="616"/>
      <c r="D129" s="616"/>
      <c r="E129" s="830"/>
    </row>
    <row r="130" spans="1:11" x14ac:dyDescent="0.2">
      <c r="B130" s="664" t="s">
        <v>1368</v>
      </c>
      <c r="C130" s="616"/>
      <c r="D130" s="616"/>
      <c r="E130" s="830"/>
    </row>
    <row r="131" spans="1:11" ht="75" x14ac:dyDescent="0.2">
      <c r="B131" s="500"/>
      <c r="C131" s="500" t="s">
        <v>1365</v>
      </c>
      <c r="D131" s="500" t="s">
        <v>1366</v>
      </c>
      <c r="E131" s="600" t="s">
        <v>1367</v>
      </c>
      <c r="F131" s="612" t="s">
        <v>1</v>
      </c>
    </row>
    <row r="132" spans="1:11" x14ac:dyDescent="0.2">
      <c r="B132" s="614" t="s">
        <v>1363</v>
      </c>
      <c r="C132" s="497">
        <f>D104</f>
        <v>0</v>
      </c>
      <c r="D132" s="497">
        <f>SUM(D96,D100)</f>
        <v>278.20119599999992</v>
      </c>
      <c r="E132" s="831">
        <f>SUM(D108,D115,D120,D125)</f>
        <v>0</v>
      </c>
      <c r="F132" s="612">
        <f>SUM(C132:E132)</f>
        <v>278.20119599999992</v>
      </c>
    </row>
    <row r="133" spans="1:11" ht="46.5" customHeight="1" x14ac:dyDescent="0.2">
      <c r="B133" s="614" t="s">
        <v>1364</v>
      </c>
      <c r="C133" s="497">
        <f>D104</f>
        <v>0</v>
      </c>
      <c r="D133" s="497">
        <v>0</v>
      </c>
      <c r="E133" s="831">
        <f>SUM(D108,D115,D120,D125)</f>
        <v>0</v>
      </c>
      <c r="F133" s="612">
        <f>SUM(C133:E133)</f>
        <v>0</v>
      </c>
    </row>
    <row r="134" spans="1:11" x14ac:dyDescent="0.2">
      <c r="B134" s="616"/>
      <c r="C134" s="616"/>
      <c r="D134" s="616"/>
      <c r="E134" s="830"/>
    </row>
    <row r="135" spans="1:11" x14ac:dyDescent="0.2">
      <c r="A135" s="201"/>
      <c r="B135" s="613"/>
      <c r="C135" s="613"/>
      <c r="D135" s="832"/>
      <c r="E135" s="613"/>
      <c r="F135" s="613"/>
      <c r="G135" s="613"/>
      <c r="H135" s="613"/>
      <c r="I135" s="613"/>
      <c r="K135" s="201"/>
    </row>
    <row r="136" spans="1:11" x14ac:dyDescent="0.2">
      <c r="A136" s="201"/>
      <c r="B136" s="201"/>
      <c r="C136" s="201"/>
      <c r="D136" s="201"/>
      <c r="E136" s="201"/>
      <c r="F136" s="201"/>
      <c r="G136" s="201"/>
      <c r="H136" s="201"/>
      <c r="I136" s="201"/>
      <c r="J136" s="201"/>
      <c r="K136" s="201"/>
    </row>
    <row r="137" spans="1:11" x14ac:dyDescent="0.2">
      <c r="A137" s="201"/>
      <c r="B137" s="201"/>
      <c r="C137" s="201"/>
      <c r="D137" s="201"/>
      <c r="E137" s="201"/>
      <c r="F137" s="201"/>
      <c r="G137" s="201"/>
      <c r="H137" s="201"/>
      <c r="I137" s="201"/>
      <c r="J137" s="201"/>
      <c r="K137" s="201"/>
    </row>
    <row r="138" spans="1:11" x14ac:dyDescent="0.2">
      <c r="A138" s="201"/>
      <c r="B138" s="201"/>
      <c r="C138" s="201"/>
      <c r="D138" s="201"/>
      <c r="E138" s="201"/>
      <c r="F138" s="201"/>
      <c r="G138" s="201"/>
      <c r="H138" s="201"/>
      <c r="I138" s="201"/>
      <c r="J138" s="201"/>
      <c r="K138" s="201"/>
    </row>
    <row r="139" spans="1:11" x14ac:dyDescent="0.2">
      <c r="A139" s="201"/>
      <c r="B139" s="201"/>
      <c r="C139" s="201"/>
      <c r="D139" s="201"/>
      <c r="E139" s="201"/>
      <c r="F139" s="201"/>
      <c r="G139" s="201"/>
      <c r="H139" s="201"/>
      <c r="I139" s="201"/>
      <c r="J139" s="201"/>
      <c r="K139" s="201"/>
    </row>
    <row r="140" spans="1:11" x14ac:dyDescent="0.2">
      <c r="A140" s="201"/>
      <c r="B140" s="201"/>
      <c r="C140" s="201"/>
      <c r="D140" s="201"/>
      <c r="E140" s="201"/>
      <c r="F140" s="201"/>
      <c r="G140" s="201"/>
      <c r="H140" s="201"/>
      <c r="I140" s="201"/>
      <c r="J140" s="201"/>
      <c r="K140" s="201"/>
    </row>
    <row r="141" spans="1:11" x14ac:dyDescent="0.2">
      <c r="A141" s="201"/>
      <c r="B141" s="201"/>
      <c r="C141" s="201"/>
      <c r="D141" s="201"/>
      <c r="E141" s="201"/>
      <c r="F141" s="760"/>
      <c r="G141" s="201"/>
      <c r="H141" s="201"/>
      <c r="I141" s="201"/>
      <c r="J141" s="201"/>
      <c r="K141" s="201"/>
    </row>
    <row r="142" spans="1:11" x14ac:dyDescent="0.2">
      <c r="A142" s="201"/>
      <c r="B142" s="201"/>
      <c r="C142" s="201"/>
      <c r="D142" s="201"/>
      <c r="E142" s="201"/>
      <c r="F142" s="201"/>
      <c r="G142" s="201"/>
      <c r="H142" s="201"/>
      <c r="I142" s="201"/>
      <c r="J142" s="201"/>
      <c r="K142" s="201"/>
    </row>
    <row r="143" spans="1:11" x14ac:dyDescent="0.2">
      <c r="A143" s="201"/>
      <c r="B143" s="201"/>
      <c r="C143" s="201"/>
      <c r="D143" s="201"/>
      <c r="E143" s="201"/>
      <c r="F143" s="201"/>
      <c r="G143" s="201"/>
      <c r="H143" s="201"/>
      <c r="I143" s="201"/>
      <c r="J143" s="201"/>
      <c r="K143" s="201"/>
    </row>
    <row r="144" spans="1:11" x14ac:dyDescent="0.2">
      <c r="A144" s="201"/>
      <c r="B144" s="201"/>
      <c r="C144" s="201"/>
      <c r="D144" s="201"/>
      <c r="E144" s="201"/>
      <c r="F144" s="201"/>
      <c r="G144" s="201"/>
      <c r="H144" s="201"/>
      <c r="I144" s="201"/>
      <c r="J144" s="201"/>
      <c r="K144" s="201"/>
    </row>
    <row r="145" spans="1:11" x14ac:dyDescent="0.2">
      <c r="A145" s="201"/>
      <c r="B145" s="201"/>
      <c r="C145" s="201"/>
      <c r="D145" s="201"/>
      <c r="E145" s="201"/>
      <c r="F145" s="201"/>
      <c r="G145" s="201"/>
      <c r="H145" s="201"/>
      <c r="I145" s="201"/>
      <c r="J145" s="201"/>
      <c r="K145" s="201"/>
    </row>
    <row r="146" spans="1:11" x14ac:dyDescent="0.2">
      <c r="A146" s="201"/>
      <c r="B146" s="201"/>
      <c r="C146" s="201"/>
      <c r="D146" s="201"/>
      <c r="E146" s="201"/>
      <c r="F146" s="201"/>
      <c r="G146" s="201"/>
      <c r="H146" s="201"/>
      <c r="I146" s="201"/>
      <c r="J146" s="201"/>
      <c r="K146" s="201"/>
    </row>
    <row r="147" spans="1:11" x14ac:dyDescent="0.2">
      <c r="A147" s="201"/>
      <c r="B147" s="201"/>
      <c r="C147" s="201"/>
      <c r="D147" s="201"/>
      <c r="E147" s="201"/>
      <c r="F147" s="201"/>
      <c r="G147" s="201"/>
      <c r="H147" s="201"/>
      <c r="I147" s="201"/>
      <c r="J147" s="201"/>
      <c r="K147" s="201"/>
    </row>
    <row r="148" spans="1:11" x14ac:dyDescent="0.2">
      <c r="A148" s="201"/>
      <c r="B148" s="201"/>
      <c r="C148" s="201"/>
      <c r="D148" s="201"/>
      <c r="E148" s="201"/>
      <c r="F148" s="201"/>
      <c r="G148" s="201"/>
      <c r="H148" s="201"/>
      <c r="I148" s="201"/>
      <c r="J148" s="201"/>
      <c r="K148" s="201"/>
    </row>
    <row r="149" spans="1:11" ht="12.75" customHeight="1" x14ac:dyDescent="0.2">
      <c r="A149" s="201"/>
      <c r="B149" s="201"/>
      <c r="C149" s="201"/>
      <c r="D149" s="201"/>
      <c r="E149" s="201"/>
      <c r="F149" s="201"/>
      <c r="G149" s="201"/>
      <c r="H149" s="201"/>
      <c r="I149" s="201"/>
      <c r="J149" s="201"/>
      <c r="K149" s="201"/>
    </row>
    <row r="150" spans="1:11" x14ac:dyDescent="0.2">
      <c r="A150" s="201"/>
      <c r="B150" s="201"/>
      <c r="C150" s="201"/>
      <c r="D150" s="201"/>
      <c r="E150" s="201"/>
      <c r="F150" s="201"/>
      <c r="G150" s="201"/>
      <c r="H150" s="201"/>
      <c r="I150" s="201"/>
      <c r="J150" s="201"/>
      <c r="K150" s="201"/>
    </row>
    <row r="151" spans="1:11" x14ac:dyDescent="0.2">
      <c r="A151" s="201"/>
      <c r="B151" s="201"/>
      <c r="C151" s="201"/>
      <c r="D151" s="201"/>
      <c r="E151" s="201"/>
      <c r="F151" s="201"/>
      <c r="G151" s="201"/>
      <c r="H151" s="201"/>
      <c r="I151" s="201"/>
      <c r="J151" s="201"/>
      <c r="K151" s="201"/>
    </row>
    <row r="152" spans="1:11" x14ac:dyDescent="0.2">
      <c r="A152" s="201"/>
      <c r="B152" s="201"/>
      <c r="C152" s="201"/>
      <c r="D152" s="201"/>
      <c r="E152" s="201"/>
      <c r="F152" s="201"/>
      <c r="G152" s="201"/>
      <c r="H152" s="201"/>
      <c r="I152" s="201"/>
      <c r="J152" s="201"/>
      <c r="K152" s="201"/>
    </row>
    <row r="153" spans="1:11" x14ac:dyDescent="0.2">
      <c r="A153" s="201"/>
      <c r="B153" s="201"/>
      <c r="C153" s="201"/>
      <c r="D153" s="201"/>
      <c r="E153" s="201"/>
      <c r="F153" s="201"/>
      <c r="G153" s="201"/>
      <c r="H153" s="201"/>
      <c r="I153" s="201"/>
      <c r="J153" s="201"/>
      <c r="K153" s="201"/>
    </row>
    <row r="154" spans="1:11" x14ac:dyDescent="0.2">
      <c r="A154" s="201"/>
      <c r="B154" s="201"/>
      <c r="C154" s="201"/>
      <c r="D154" s="201"/>
      <c r="E154" s="201"/>
      <c r="F154" s="201"/>
      <c r="G154" s="201"/>
      <c r="H154" s="201"/>
      <c r="I154" s="201"/>
      <c r="J154" s="201"/>
      <c r="K154" s="201"/>
    </row>
    <row r="155" spans="1:11" x14ac:dyDescent="0.2">
      <c r="A155" s="201"/>
      <c r="B155" s="201"/>
      <c r="C155" s="201"/>
      <c r="D155" s="201"/>
      <c r="E155" s="201"/>
      <c r="F155" s="201"/>
      <c r="G155" s="201"/>
      <c r="H155" s="201"/>
      <c r="I155" s="201"/>
      <c r="J155" s="201"/>
      <c r="K155" s="201"/>
    </row>
    <row r="156" spans="1:11" x14ac:dyDescent="0.2">
      <c r="A156" s="201"/>
      <c r="B156" s="201"/>
      <c r="C156" s="201"/>
      <c r="D156" s="201"/>
      <c r="E156" s="201"/>
      <c r="F156" s="201"/>
      <c r="G156" s="201"/>
      <c r="H156" s="201"/>
      <c r="I156" s="201"/>
      <c r="J156" s="201"/>
      <c r="K156" s="201"/>
    </row>
    <row r="157" spans="1:11" x14ac:dyDescent="0.2">
      <c r="A157" s="201"/>
      <c r="B157" s="201"/>
      <c r="C157" s="201"/>
      <c r="D157" s="201"/>
      <c r="E157" s="201"/>
      <c r="F157" s="201"/>
      <c r="G157" s="201"/>
      <c r="H157" s="201"/>
      <c r="I157" s="201"/>
      <c r="J157" s="201"/>
      <c r="K157" s="201"/>
    </row>
    <row r="158" spans="1:11" x14ac:dyDescent="0.2">
      <c r="A158" s="201"/>
      <c r="B158" s="201"/>
      <c r="C158" s="201"/>
      <c r="D158" s="201"/>
      <c r="E158" s="201"/>
      <c r="F158" s="201"/>
      <c r="G158" s="201"/>
      <c r="H158" s="201"/>
      <c r="I158" s="201"/>
      <c r="J158" s="201"/>
      <c r="K158" s="201"/>
    </row>
    <row r="159" spans="1:11" x14ac:dyDescent="0.2">
      <c r="A159" s="201"/>
      <c r="B159" s="201"/>
      <c r="C159" s="201"/>
      <c r="D159" s="201"/>
      <c r="E159" s="201"/>
      <c r="F159" s="201"/>
      <c r="G159" s="201"/>
      <c r="H159" s="201"/>
      <c r="I159" s="201"/>
      <c r="J159" s="201"/>
      <c r="K159" s="201"/>
    </row>
    <row r="160" spans="1:11" x14ac:dyDescent="0.2">
      <c r="A160" s="201"/>
      <c r="B160" s="201"/>
      <c r="C160" s="201"/>
      <c r="D160" s="201"/>
      <c r="E160" s="201"/>
      <c r="F160" s="201"/>
      <c r="G160" s="201"/>
      <c r="H160" s="201"/>
      <c r="I160" s="201"/>
      <c r="J160" s="201"/>
      <c r="K160" s="201"/>
    </row>
    <row r="161" spans="1:11" x14ac:dyDescent="0.2">
      <c r="A161" s="201"/>
      <c r="B161" s="201"/>
      <c r="C161" s="201"/>
      <c r="D161" s="201"/>
      <c r="E161" s="201"/>
      <c r="F161" s="201"/>
      <c r="G161" s="201"/>
      <c r="H161" s="201"/>
      <c r="I161" s="201"/>
      <c r="J161" s="201"/>
      <c r="K161" s="201"/>
    </row>
    <row r="162" spans="1:11" x14ac:dyDescent="0.2">
      <c r="A162" s="201"/>
      <c r="B162" s="201"/>
      <c r="C162" s="201"/>
      <c r="D162" s="201"/>
      <c r="E162" s="201"/>
      <c r="F162" s="201"/>
      <c r="G162" s="201"/>
      <c r="H162" s="201"/>
      <c r="I162" s="201"/>
      <c r="J162" s="201"/>
      <c r="K162" s="201"/>
    </row>
    <row r="163" spans="1:11" x14ac:dyDescent="0.2">
      <c r="A163" s="201"/>
      <c r="B163" s="201"/>
      <c r="C163" s="201"/>
      <c r="D163" s="201"/>
      <c r="E163" s="201"/>
      <c r="F163" s="201"/>
      <c r="G163" s="201"/>
      <c r="H163" s="201"/>
      <c r="I163" s="201"/>
      <c r="J163" s="201"/>
      <c r="K163" s="201"/>
    </row>
    <row r="164" spans="1:11" ht="45.75" customHeight="1" x14ac:dyDescent="0.2">
      <c r="A164" s="201"/>
      <c r="B164" s="201"/>
      <c r="C164" s="201"/>
      <c r="D164" s="201"/>
      <c r="E164" s="201"/>
      <c r="F164" s="201"/>
      <c r="G164" s="201"/>
      <c r="H164" s="201"/>
      <c r="I164" s="201"/>
      <c r="J164" s="201"/>
      <c r="K164" s="201"/>
    </row>
    <row r="165" spans="1:11" x14ac:dyDescent="0.2">
      <c r="A165" s="201"/>
      <c r="B165" s="201"/>
      <c r="C165" s="201"/>
      <c r="D165" s="201"/>
      <c r="E165" s="201"/>
      <c r="F165" s="201"/>
      <c r="G165" s="201"/>
      <c r="H165" s="201"/>
      <c r="I165" s="201"/>
      <c r="J165" s="201"/>
      <c r="K165" s="201"/>
    </row>
    <row r="166" spans="1:11" x14ac:dyDescent="0.2">
      <c r="A166" s="201"/>
      <c r="B166" s="201"/>
      <c r="C166" s="201"/>
      <c r="D166" s="201"/>
      <c r="E166" s="201"/>
      <c r="F166" s="201"/>
      <c r="G166" s="201"/>
      <c r="H166" s="201"/>
      <c r="I166" s="201"/>
      <c r="J166" s="201"/>
      <c r="K166" s="201"/>
    </row>
    <row r="167" spans="1:11" x14ac:dyDescent="0.2">
      <c r="A167" s="201"/>
      <c r="B167" s="201"/>
      <c r="C167" s="201"/>
      <c r="D167" s="201"/>
      <c r="E167" s="201"/>
      <c r="F167" s="201"/>
      <c r="G167" s="201"/>
      <c r="H167" s="201"/>
      <c r="I167" s="201"/>
      <c r="J167" s="201"/>
      <c r="K167" s="201"/>
    </row>
    <row r="168" spans="1:11" ht="40.5" customHeight="1" x14ac:dyDescent="0.2">
      <c r="A168" s="201"/>
      <c r="B168" s="201"/>
      <c r="C168" s="201"/>
      <c r="D168" s="201"/>
      <c r="E168" s="201"/>
      <c r="F168" s="201"/>
      <c r="G168" s="201"/>
      <c r="H168" s="201"/>
      <c r="I168" s="201"/>
      <c r="J168" s="201"/>
      <c r="K168" s="201"/>
    </row>
    <row r="169" spans="1:11" x14ac:dyDescent="0.2">
      <c r="A169" s="201"/>
      <c r="B169" s="201"/>
      <c r="C169" s="201"/>
      <c r="D169" s="201"/>
      <c r="E169" s="201"/>
      <c r="F169" s="201"/>
      <c r="G169" s="201"/>
      <c r="H169" s="201"/>
      <c r="I169" s="201"/>
      <c r="J169" s="201"/>
      <c r="K169" s="201"/>
    </row>
    <row r="170" spans="1:11" x14ac:dyDescent="0.2">
      <c r="A170" s="201"/>
      <c r="B170" s="201"/>
      <c r="C170" s="201"/>
      <c r="D170" s="201"/>
      <c r="E170" s="201"/>
      <c r="F170" s="201"/>
      <c r="G170" s="201"/>
      <c r="H170" s="201"/>
      <c r="I170" s="201"/>
      <c r="J170" s="201"/>
      <c r="K170" s="201"/>
    </row>
    <row r="171" spans="1:11" x14ac:dyDescent="0.2">
      <c r="A171" s="201"/>
      <c r="B171" s="201"/>
      <c r="C171" s="201"/>
      <c r="D171" s="201"/>
      <c r="E171" s="201"/>
      <c r="F171" s="201"/>
      <c r="G171" s="201"/>
      <c r="H171" s="201"/>
      <c r="I171" s="201"/>
      <c r="J171" s="201"/>
      <c r="K171" s="201"/>
    </row>
    <row r="172" spans="1:11" x14ac:dyDescent="0.2">
      <c r="A172" s="201"/>
      <c r="B172" s="201"/>
      <c r="C172" s="201"/>
      <c r="D172" s="201"/>
      <c r="E172" s="201"/>
      <c r="F172" s="201"/>
      <c r="G172" s="201"/>
      <c r="H172" s="201"/>
      <c r="I172" s="201"/>
      <c r="J172" s="201"/>
      <c r="K172" s="201"/>
    </row>
    <row r="173" spans="1:11" x14ac:dyDescent="0.2">
      <c r="A173" s="201"/>
      <c r="B173" s="201"/>
      <c r="C173" s="201"/>
      <c r="D173" s="201"/>
      <c r="E173" s="201"/>
      <c r="F173" s="201"/>
      <c r="G173" s="201"/>
      <c r="H173" s="201"/>
      <c r="I173" s="201"/>
      <c r="J173" s="201"/>
      <c r="K173" s="201"/>
    </row>
    <row r="174" spans="1:11" x14ac:dyDescent="0.2">
      <c r="A174" s="201"/>
      <c r="B174" s="201"/>
      <c r="C174" s="201"/>
      <c r="D174" s="201"/>
      <c r="E174" s="201"/>
      <c r="F174" s="201"/>
      <c r="G174" s="201"/>
      <c r="H174" s="201"/>
      <c r="I174" s="201"/>
      <c r="J174" s="201"/>
      <c r="K174" s="201"/>
    </row>
    <row r="175" spans="1:11" x14ac:dyDescent="0.2">
      <c r="A175" s="201"/>
      <c r="B175" s="201"/>
      <c r="C175" s="201"/>
      <c r="D175" s="201"/>
      <c r="E175" s="201"/>
      <c r="F175" s="201"/>
      <c r="G175" s="201"/>
      <c r="H175" s="201"/>
      <c r="I175" s="201"/>
      <c r="J175" s="201"/>
      <c r="K175" s="201"/>
    </row>
    <row r="176" spans="1:11" x14ac:dyDescent="0.2">
      <c r="A176" s="201"/>
      <c r="B176" s="201"/>
      <c r="C176" s="201"/>
      <c r="D176" s="201"/>
      <c r="E176" s="201"/>
      <c r="F176" s="201"/>
      <c r="G176" s="201"/>
      <c r="H176" s="201"/>
      <c r="I176" s="201"/>
      <c r="J176" s="201"/>
      <c r="K176" s="201"/>
    </row>
    <row r="177" spans="1:11" x14ac:dyDescent="0.2">
      <c r="A177" s="201"/>
      <c r="B177" s="201"/>
      <c r="C177" s="201"/>
      <c r="D177" s="201"/>
      <c r="E177" s="201"/>
      <c r="F177" s="201"/>
      <c r="G177" s="201"/>
      <c r="H177" s="201"/>
      <c r="I177" s="201"/>
      <c r="J177" s="201"/>
      <c r="K177" s="201"/>
    </row>
    <row r="178" spans="1:11" x14ac:dyDescent="0.2">
      <c r="A178" s="201"/>
      <c r="B178" s="201"/>
      <c r="C178" s="201"/>
      <c r="D178" s="201"/>
      <c r="E178" s="201"/>
      <c r="F178" s="201"/>
      <c r="G178" s="201"/>
      <c r="H178" s="201"/>
      <c r="I178" s="201"/>
      <c r="J178" s="201"/>
      <c r="K178" s="201"/>
    </row>
    <row r="179" spans="1:11" x14ac:dyDescent="0.2">
      <c r="A179" s="201"/>
      <c r="B179" s="201"/>
      <c r="C179" s="201"/>
      <c r="D179" s="201"/>
      <c r="E179" s="201"/>
      <c r="F179" s="201"/>
      <c r="G179" s="201"/>
      <c r="H179" s="201"/>
      <c r="I179" s="201"/>
      <c r="J179" s="201"/>
      <c r="K179" s="201"/>
    </row>
    <row r="180" spans="1:11" x14ac:dyDescent="0.2">
      <c r="A180" s="201"/>
      <c r="B180" s="201"/>
      <c r="C180" s="201"/>
      <c r="D180" s="201"/>
      <c r="E180" s="201"/>
      <c r="F180" s="201"/>
      <c r="G180" s="201"/>
      <c r="H180" s="201"/>
      <c r="I180" s="201"/>
      <c r="J180" s="201"/>
      <c r="K180" s="201"/>
    </row>
    <row r="181" spans="1:11" x14ac:dyDescent="0.2">
      <c r="A181" s="201"/>
      <c r="B181" s="201"/>
      <c r="C181" s="201"/>
      <c r="D181" s="201"/>
      <c r="E181" s="201"/>
      <c r="F181" s="201"/>
      <c r="G181" s="201"/>
      <c r="H181" s="201"/>
      <c r="I181" s="201"/>
      <c r="J181" s="201"/>
      <c r="K181" s="201"/>
    </row>
    <row r="182" spans="1:11" x14ac:dyDescent="0.2">
      <c r="A182" s="201"/>
      <c r="B182" s="201"/>
      <c r="C182" s="201"/>
      <c r="D182" s="201"/>
      <c r="E182" s="201"/>
      <c r="F182" s="201"/>
      <c r="G182" s="201"/>
      <c r="H182" s="201"/>
      <c r="I182" s="201"/>
      <c r="J182" s="201"/>
      <c r="K182" s="201"/>
    </row>
    <row r="183" spans="1:11" x14ac:dyDescent="0.2">
      <c r="A183" s="201"/>
      <c r="B183" s="201"/>
      <c r="C183" s="201"/>
      <c r="D183" s="201"/>
      <c r="E183" s="201"/>
      <c r="F183" s="201"/>
      <c r="G183" s="201"/>
      <c r="H183" s="201"/>
      <c r="I183" s="201"/>
      <c r="J183" s="201"/>
      <c r="K183" s="201"/>
    </row>
    <row r="184" spans="1:11" x14ac:dyDescent="0.2">
      <c r="A184" s="201"/>
      <c r="B184" s="201"/>
      <c r="C184" s="201"/>
      <c r="D184" s="201"/>
      <c r="E184" s="201"/>
      <c r="F184" s="201"/>
      <c r="G184" s="201"/>
      <c r="H184" s="201"/>
      <c r="I184" s="201"/>
      <c r="J184" s="201"/>
      <c r="K184" s="201"/>
    </row>
    <row r="185" spans="1:11" x14ac:dyDescent="0.2">
      <c r="A185" s="201"/>
      <c r="B185" s="201"/>
      <c r="C185" s="201"/>
      <c r="D185" s="201"/>
      <c r="E185" s="201"/>
      <c r="F185" s="201"/>
      <c r="G185" s="201"/>
      <c r="H185" s="201"/>
      <c r="I185" s="201"/>
      <c r="J185" s="201"/>
      <c r="K185" s="201"/>
    </row>
    <row r="186" spans="1:11" x14ac:dyDescent="0.2">
      <c r="A186" s="201"/>
      <c r="B186" s="201"/>
      <c r="C186" s="201"/>
      <c r="D186" s="201"/>
      <c r="E186" s="201"/>
      <c r="F186" s="201"/>
      <c r="G186" s="201"/>
      <c r="H186" s="201"/>
      <c r="I186" s="201"/>
      <c r="J186" s="201"/>
      <c r="K186" s="201"/>
    </row>
    <row r="187" spans="1:11" x14ac:dyDescent="0.2">
      <c r="A187" s="201"/>
      <c r="B187" s="201"/>
      <c r="C187" s="201"/>
      <c r="D187" s="201"/>
      <c r="E187" s="201"/>
      <c r="F187" s="201"/>
      <c r="G187" s="201"/>
      <c r="H187" s="201"/>
      <c r="I187" s="201"/>
      <c r="J187" s="201"/>
      <c r="K187" s="201"/>
    </row>
    <row r="188" spans="1:11" x14ac:dyDescent="0.2">
      <c r="A188" s="201"/>
      <c r="B188" s="201"/>
      <c r="C188" s="201"/>
      <c r="D188" s="201"/>
      <c r="E188" s="201"/>
      <c r="F188" s="201"/>
      <c r="G188" s="201"/>
      <c r="H188" s="201"/>
      <c r="I188" s="201"/>
      <c r="J188" s="201"/>
      <c r="K188" s="201"/>
    </row>
    <row r="189" spans="1:11" x14ac:dyDescent="0.2">
      <c r="A189" s="201"/>
      <c r="B189" s="201"/>
      <c r="C189" s="201"/>
      <c r="D189" s="201"/>
      <c r="E189" s="201"/>
      <c r="F189" s="201"/>
      <c r="G189" s="201"/>
      <c r="H189" s="201"/>
      <c r="I189" s="201"/>
      <c r="J189" s="201"/>
      <c r="K189" s="201"/>
    </row>
    <row r="190" spans="1:11" x14ac:dyDescent="0.2">
      <c r="A190" s="201"/>
      <c r="B190" s="201"/>
      <c r="C190" s="201"/>
      <c r="D190" s="201"/>
      <c r="E190" s="201"/>
      <c r="F190" s="201"/>
      <c r="G190" s="201"/>
      <c r="H190" s="201"/>
      <c r="I190" s="201"/>
      <c r="J190" s="201"/>
      <c r="K190" s="201"/>
    </row>
    <row r="191" spans="1:11" x14ac:dyDescent="0.2">
      <c r="A191" s="201"/>
      <c r="B191" s="201"/>
      <c r="C191" s="201"/>
      <c r="D191" s="201"/>
      <c r="E191" s="201"/>
      <c r="F191" s="201"/>
      <c r="G191" s="201"/>
      <c r="H191" s="201"/>
      <c r="I191" s="201"/>
      <c r="J191" s="201"/>
      <c r="K191" s="201"/>
    </row>
    <row r="192" spans="1:11" x14ac:dyDescent="0.2">
      <c r="A192" s="201"/>
      <c r="B192" s="201"/>
      <c r="C192" s="201"/>
      <c r="D192" s="201"/>
      <c r="E192" s="201"/>
      <c r="F192" s="201"/>
      <c r="G192" s="201"/>
      <c r="H192" s="201"/>
      <c r="I192" s="201"/>
      <c r="J192" s="201"/>
      <c r="K192" s="201"/>
    </row>
    <row r="193" spans="1:11" x14ac:dyDescent="0.2">
      <c r="A193" s="201"/>
      <c r="B193" s="201"/>
      <c r="C193" s="201"/>
      <c r="D193" s="201"/>
      <c r="E193" s="201"/>
      <c r="F193" s="201"/>
      <c r="G193" s="201"/>
      <c r="H193" s="201"/>
      <c r="I193" s="201"/>
      <c r="J193" s="201"/>
      <c r="K193" s="201"/>
    </row>
    <row r="194" spans="1:11" x14ac:dyDescent="0.2">
      <c r="A194" s="201"/>
      <c r="B194" s="201"/>
      <c r="C194" s="201"/>
      <c r="D194" s="201"/>
      <c r="E194" s="201"/>
      <c r="F194" s="201"/>
      <c r="G194" s="201"/>
      <c r="H194" s="201"/>
      <c r="I194" s="201"/>
      <c r="J194" s="201"/>
      <c r="K194" s="201"/>
    </row>
    <row r="195" spans="1:11" x14ac:dyDescent="0.2">
      <c r="A195" s="201"/>
      <c r="B195" s="201"/>
      <c r="C195" s="201"/>
      <c r="D195" s="201"/>
      <c r="E195" s="201"/>
      <c r="F195" s="201"/>
      <c r="G195" s="201"/>
      <c r="H195" s="201"/>
      <c r="I195" s="201"/>
      <c r="J195" s="201"/>
      <c r="K195" s="201"/>
    </row>
    <row r="196" spans="1:11" x14ac:dyDescent="0.2">
      <c r="A196" s="201"/>
      <c r="B196" s="201"/>
      <c r="C196" s="201"/>
      <c r="D196" s="201"/>
      <c r="E196" s="201"/>
      <c r="F196" s="201"/>
      <c r="G196" s="201"/>
      <c r="H196" s="201"/>
      <c r="I196" s="201"/>
      <c r="J196" s="201"/>
      <c r="K196" s="201"/>
    </row>
    <row r="197" spans="1:11" x14ac:dyDescent="0.2">
      <c r="A197" s="201"/>
      <c r="B197" s="201"/>
      <c r="C197" s="201"/>
      <c r="D197" s="201"/>
      <c r="E197" s="201"/>
      <c r="F197" s="201"/>
      <c r="G197" s="201"/>
      <c r="H197" s="201"/>
      <c r="I197" s="201"/>
      <c r="J197" s="201"/>
      <c r="K197" s="201"/>
    </row>
    <row r="198" spans="1:11" x14ac:dyDescent="0.2">
      <c r="A198" s="201"/>
      <c r="B198" s="201"/>
      <c r="C198" s="201"/>
      <c r="D198" s="201"/>
      <c r="E198" s="201"/>
      <c r="F198" s="201"/>
      <c r="G198" s="201"/>
      <c r="H198" s="201"/>
      <c r="I198" s="201"/>
      <c r="J198" s="201"/>
      <c r="K198" s="201"/>
    </row>
    <row r="199" spans="1:11" x14ac:dyDescent="0.2">
      <c r="A199" s="201"/>
      <c r="B199" s="201"/>
      <c r="C199" s="201"/>
      <c r="D199" s="201"/>
      <c r="E199" s="201"/>
      <c r="F199" s="201"/>
      <c r="G199" s="201"/>
      <c r="H199" s="201"/>
      <c r="I199" s="201"/>
      <c r="J199" s="201"/>
      <c r="K199" s="201"/>
    </row>
    <row r="200" spans="1:11" x14ac:dyDescent="0.2">
      <c r="A200" s="201"/>
      <c r="B200" s="201"/>
      <c r="C200" s="201"/>
      <c r="D200" s="201"/>
      <c r="E200" s="201"/>
      <c r="F200" s="201"/>
      <c r="G200" s="201"/>
      <c r="H200" s="201"/>
      <c r="I200" s="201"/>
      <c r="J200" s="201"/>
      <c r="K200" s="201"/>
    </row>
    <row r="201" spans="1:11" x14ac:dyDescent="0.2">
      <c r="A201" s="201"/>
      <c r="B201" s="201"/>
      <c r="C201" s="201"/>
      <c r="D201" s="201"/>
      <c r="E201" s="201"/>
      <c r="F201" s="201"/>
      <c r="G201" s="201"/>
      <c r="H201" s="201"/>
      <c r="I201" s="201"/>
      <c r="J201" s="201"/>
      <c r="K201" s="201"/>
    </row>
    <row r="202" spans="1:11" x14ac:dyDescent="0.2">
      <c r="A202" s="201"/>
      <c r="B202" s="201"/>
      <c r="C202" s="201"/>
      <c r="D202" s="201"/>
      <c r="E202" s="201"/>
      <c r="F202" s="201"/>
      <c r="G202" s="201"/>
      <c r="H202" s="201"/>
      <c r="I202" s="201"/>
      <c r="J202" s="201"/>
      <c r="K202" s="201"/>
    </row>
    <row r="203" spans="1:11" x14ac:dyDescent="0.2">
      <c r="A203" s="201"/>
      <c r="B203" s="201"/>
      <c r="C203" s="201"/>
      <c r="D203" s="201"/>
      <c r="E203" s="201"/>
      <c r="F203" s="201"/>
      <c r="G203" s="201"/>
      <c r="H203" s="201"/>
      <c r="I203" s="201"/>
      <c r="J203" s="201"/>
      <c r="K203" s="201"/>
    </row>
    <row r="204" spans="1:11" x14ac:dyDescent="0.2">
      <c r="A204" s="201"/>
      <c r="B204" s="201"/>
      <c r="C204" s="201"/>
      <c r="D204" s="201"/>
      <c r="E204" s="201"/>
      <c r="F204" s="201"/>
      <c r="G204" s="201"/>
      <c r="H204" s="201"/>
      <c r="I204" s="201"/>
      <c r="J204" s="201"/>
      <c r="K204" s="201"/>
    </row>
    <row r="205" spans="1:11" x14ac:dyDescent="0.2">
      <c r="A205" s="201"/>
      <c r="B205" s="201"/>
      <c r="C205" s="201"/>
      <c r="D205" s="201"/>
      <c r="E205" s="201"/>
      <c r="F205" s="201"/>
      <c r="G205" s="201"/>
      <c r="H205" s="201"/>
      <c r="I205" s="201"/>
      <c r="J205" s="201"/>
      <c r="K205" s="201"/>
    </row>
    <row r="206" spans="1:11" x14ac:dyDescent="0.2">
      <c r="A206" s="201"/>
      <c r="B206" s="201"/>
      <c r="C206" s="201"/>
      <c r="D206" s="201"/>
      <c r="E206" s="201"/>
      <c r="F206" s="201"/>
      <c r="G206" s="201"/>
      <c r="H206" s="201"/>
      <c r="I206" s="201"/>
      <c r="J206" s="201"/>
      <c r="K206" s="201"/>
    </row>
    <row r="207" spans="1:11" x14ac:dyDescent="0.2">
      <c r="A207" s="201"/>
      <c r="B207" s="201"/>
      <c r="C207" s="201"/>
      <c r="D207" s="201"/>
      <c r="E207" s="201"/>
      <c r="F207" s="201"/>
      <c r="G207" s="201"/>
      <c r="H207" s="201"/>
      <c r="I207" s="201"/>
      <c r="J207" s="201"/>
      <c r="K207" s="201"/>
    </row>
    <row r="208" spans="1:11" x14ac:dyDescent="0.2">
      <c r="A208" s="201"/>
      <c r="B208" s="201"/>
      <c r="C208" s="201"/>
      <c r="D208" s="201"/>
      <c r="E208" s="201"/>
      <c r="F208" s="201"/>
      <c r="G208" s="201"/>
      <c r="H208" s="201"/>
      <c r="I208" s="201"/>
      <c r="J208" s="201"/>
      <c r="K208" s="201"/>
    </row>
    <row r="209" spans="1:11" x14ac:dyDescent="0.2">
      <c r="A209" s="201"/>
      <c r="B209" s="201"/>
      <c r="C209" s="201"/>
      <c r="D209" s="201"/>
      <c r="E209" s="201"/>
      <c r="F209" s="201"/>
      <c r="G209" s="201"/>
      <c r="H209" s="201"/>
      <c r="I209" s="201"/>
      <c r="J209" s="201"/>
      <c r="K209" s="201"/>
    </row>
    <row r="210" spans="1:11" x14ac:dyDescent="0.2">
      <c r="A210" s="201"/>
      <c r="B210" s="201"/>
      <c r="C210" s="201"/>
      <c r="D210" s="201"/>
      <c r="E210" s="201"/>
      <c r="F210" s="201"/>
      <c r="G210" s="201"/>
      <c r="H210" s="201"/>
      <c r="I210" s="201"/>
      <c r="J210" s="201"/>
      <c r="K210" s="201"/>
    </row>
    <row r="211" spans="1:11" x14ac:dyDescent="0.2">
      <c r="A211" s="201"/>
      <c r="B211" s="201"/>
      <c r="C211" s="201"/>
      <c r="D211" s="201"/>
      <c r="E211" s="201"/>
      <c r="F211" s="201"/>
      <c r="G211" s="201"/>
      <c r="H211" s="201"/>
      <c r="I211" s="201"/>
      <c r="J211" s="201"/>
      <c r="K211" s="201"/>
    </row>
    <row r="212" spans="1:11" x14ac:dyDescent="0.2">
      <c r="A212" s="201"/>
      <c r="B212" s="201"/>
      <c r="C212" s="201"/>
      <c r="D212" s="201"/>
      <c r="E212" s="201"/>
      <c r="F212" s="201"/>
      <c r="G212" s="201"/>
      <c r="H212" s="201"/>
      <c r="I212" s="201"/>
      <c r="J212" s="201"/>
      <c r="K212" s="201"/>
    </row>
    <row r="213" spans="1:11" x14ac:dyDescent="0.2">
      <c r="A213" s="201"/>
      <c r="B213" s="201"/>
      <c r="C213" s="201"/>
      <c r="D213" s="201"/>
      <c r="E213" s="201"/>
      <c r="F213" s="201"/>
      <c r="G213" s="201"/>
      <c r="H213" s="201"/>
      <c r="I213" s="201"/>
      <c r="J213" s="201"/>
      <c r="K213" s="201"/>
    </row>
    <row r="214" spans="1:11" x14ac:dyDescent="0.2">
      <c r="A214" s="201"/>
      <c r="B214" s="201"/>
      <c r="C214" s="201"/>
      <c r="D214" s="201"/>
      <c r="E214" s="201"/>
      <c r="F214" s="201"/>
      <c r="G214" s="201"/>
      <c r="H214" s="201"/>
      <c r="I214" s="201"/>
      <c r="J214" s="201"/>
      <c r="K214" s="201"/>
    </row>
    <row r="215" spans="1:11" x14ac:dyDescent="0.2">
      <c r="A215" s="201"/>
      <c r="B215" s="201"/>
      <c r="C215" s="760"/>
      <c r="D215" s="760"/>
      <c r="E215" s="760"/>
      <c r="F215" s="760"/>
      <c r="G215" s="201"/>
      <c r="H215" s="201"/>
      <c r="I215" s="201"/>
      <c r="J215" s="201"/>
      <c r="K215" s="201"/>
    </row>
    <row r="216" spans="1:11" x14ac:dyDescent="0.2">
      <c r="A216" s="201"/>
      <c r="B216" s="201"/>
      <c r="C216" s="760"/>
      <c r="D216" s="760"/>
      <c r="E216" s="201"/>
      <c r="F216" s="760"/>
      <c r="G216" s="201"/>
      <c r="H216" s="201"/>
      <c r="I216" s="201"/>
      <c r="J216" s="201"/>
      <c r="K216" s="201"/>
    </row>
    <row r="217" spans="1:11" x14ac:dyDescent="0.2">
      <c r="A217" s="201"/>
      <c r="B217" s="201"/>
      <c r="C217" s="760"/>
      <c r="D217" s="760"/>
      <c r="E217" s="201"/>
      <c r="F217" s="201"/>
      <c r="G217" s="201"/>
      <c r="H217" s="201"/>
      <c r="I217" s="201"/>
      <c r="J217" s="201"/>
      <c r="K217" s="201"/>
    </row>
    <row r="218" spans="1:11" x14ac:dyDescent="0.2">
      <c r="A218" s="201"/>
      <c r="B218" s="201"/>
      <c r="C218" s="760"/>
      <c r="D218" s="760"/>
      <c r="E218" s="201"/>
      <c r="F218" s="201"/>
      <c r="G218" s="201"/>
      <c r="H218" s="201"/>
      <c r="I218" s="201"/>
      <c r="J218" s="201"/>
      <c r="K218" s="201"/>
    </row>
    <row r="219" spans="1:11" x14ac:dyDescent="0.2">
      <c r="A219" s="201"/>
      <c r="B219" s="201"/>
      <c r="C219" s="760"/>
      <c r="D219" s="760"/>
      <c r="E219" s="201"/>
      <c r="F219" s="201"/>
      <c r="G219" s="201"/>
      <c r="H219" s="201"/>
      <c r="I219" s="201"/>
      <c r="J219" s="201"/>
      <c r="K219" s="201"/>
    </row>
    <row r="220" spans="1:11" x14ac:dyDescent="0.2">
      <c r="A220" s="201"/>
      <c r="B220" s="201"/>
      <c r="C220" s="760"/>
      <c r="D220" s="760"/>
      <c r="E220" s="201"/>
      <c r="F220" s="201"/>
      <c r="G220" s="201"/>
      <c r="H220" s="201"/>
      <c r="I220" s="201"/>
      <c r="J220" s="201"/>
      <c r="K220" s="201"/>
    </row>
    <row r="221" spans="1:11" x14ac:dyDescent="0.2">
      <c r="A221" s="201"/>
      <c r="B221" s="201"/>
      <c r="C221" s="760"/>
      <c r="D221" s="760"/>
      <c r="E221" s="201"/>
      <c r="F221" s="201"/>
      <c r="G221" s="201"/>
      <c r="H221" s="201"/>
      <c r="I221" s="201"/>
      <c r="J221" s="201"/>
      <c r="K221" s="201"/>
    </row>
    <row r="222" spans="1:11" x14ac:dyDescent="0.2">
      <c r="A222" s="201"/>
      <c r="B222" s="201"/>
      <c r="C222" s="760"/>
      <c r="D222" s="760"/>
      <c r="E222" s="201"/>
      <c r="F222" s="201"/>
      <c r="G222" s="201"/>
      <c r="H222" s="201"/>
      <c r="I222" s="201"/>
      <c r="J222" s="201"/>
      <c r="K222" s="201"/>
    </row>
    <row r="223" spans="1:11" x14ac:dyDescent="0.2">
      <c r="A223" s="201"/>
      <c r="B223" s="201"/>
      <c r="C223" s="760"/>
      <c r="D223" s="760"/>
      <c r="E223" s="201"/>
      <c r="F223" s="201"/>
      <c r="G223" s="201"/>
      <c r="H223" s="201"/>
      <c r="I223" s="201"/>
      <c r="J223" s="201"/>
      <c r="K223" s="201"/>
    </row>
    <row r="224" spans="1:11" x14ac:dyDescent="0.2">
      <c r="A224" s="201"/>
      <c r="B224" s="201"/>
      <c r="C224" s="760"/>
      <c r="D224" s="760"/>
      <c r="E224" s="201"/>
      <c r="F224" s="201"/>
      <c r="G224" s="201"/>
      <c r="H224" s="201"/>
      <c r="I224" s="201"/>
      <c r="J224" s="201"/>
      <c r="K224" s="201"/>
    </row>
    <row r="225" spans="1:11" x14ac:dyDescent="0.2">
      <c r="A225" s="201"/>
      <c r="B225" s="201"/>
      <c r="C225" s="760"/>
      <c r="D225" s="760"/>
      <c r="E225" s="201"/>
      <c r="F225" s="201"/>
      <c r="G225" s="201"/>
      <c r="H225" s="201"/>
      <c r="I225" s="201"/>
      <c r="J225" s="201"/>
      <c r="K225" s="201"/>
    </row>
    <row r="226" spans="1:11" x14ac:dyDescent="0.2">
      <c r="A226" s="201"/>
      <c r="B226" s="201"/>
      <c r="C226" s="760"/>
      <c r="D226" s="760"/>
      <c r="E226" s="201"/>
      <c r="F226" s="201"/>
      <c r="G226" s="201"/>
      <c r="H226" s="201"/>
      <c r="I226" s="201"/>
      <c r="J226" s="201"/>
      <c r="K226" s="201"/>
    </row>
    <row r="227" spans="1:11" x14ac:dyDescent="0.2">
      <c r="A227" s="201"/>
      <c r="B227" s="201"/>
      <c r="C227" s="760"/>
      <c r="D227" s="760"/>
      <c r="E227" s="201"/>
      <c r="F227" s="201"/>
      <c r="G227" s="201"/>
      <c r="H227" s="201"/>
      <c r="I227" s="201"/>
      <c r="J227" s="201"/>
      <c r="K227" s="201"/>
    </row>
    <row r="228" spans="1:11" x14ac:dyDescent="0.2">
      <c r="A228" s="201"/>
      <c r="B228" s="201"/>
      <c r="C228" s="760"/>
      <c r="D228" s="760"/>
      <c r="E228" s="201"/>
      <c r="F228" s="201"/>
      <c r="G228" s="201"/>
      <c r="H228" s="201"/>
      <c r="I228" s="201"/>
      <c r="J228" s="201"/>
      <c r="K228" s="201"/>
    </row>
    <row r="229" spans="1:11" x14ac:dyDescent="0.2">
      <c r="A229" s="201"/>
      <c r="B229" s="201"/>
      <c r="C229" s="760"/>
      <c r="D229" s="760"/>
      <c r="E229" s="201"/>
      <c r="F229" s="201"/>
      <c r="G229" s="201"/>
      <c r="H229" s="201"/>
      <c r="I229" s="201"/>
      <c r="J229" s="201"/>
      <c r="K229" s="201"/>
    </row>
    <row r="230" spans="1:11" x14ac:dyDescent="0.2">
      <c r="A230" s="201"/>
      <c r="B230" s="201"/>
      <c r="C230" s="760"/>
      <c r="D230" s="760"/>
      <c r="E230" s="201"/>
      <c r="F230" s="201"/>
      <c r="G230" s="201"/>
      <c r="H230" s="201"/>
      <c r="I230" s="201"/>
      <c r="J230" s="201"/>
      <c r="K230" s="201"/>
    </row>
    <row r="231" spans="1:11" x14ac:dyDescent="0.2">
      <c r="A231" s="201"/>
      <c r="B231" s="201"/>
      <c r="C231" s="760"/>
      <c r="D231" s="760"/>
      <c r="E231" s="201"/>
      <c r="F231" s="201"/>
      <c r="G231" s="201"/>
      <c r="H231" s="201"/>
      <c r="I231" s="201"/>
      <c r="J231" s="201"/>
      <c r="K231" s="201"/>
    </row>
    <row r="232" spans="1:11" x14ac:dyDescent="0.2">
      <c r="A232" s="201"/>
      <c r="B232" s="201"/>
      <c r="C232" s="760"/>
      <c r="D232" s="760"/>
      <c r="E232" s="201"/>
      <c r="F232" s="201"/>
      <c r="G232" s="201"/>
      <c r="H232" s="201"/>
      <c r="I232" s="201"/>
      <c r="J232" s="201"/>
      <c r="K232" s="201"/>
    </row>
    <row r="233" spans="1:11" x14ac:dyDescent="0.2">
      <c r="A233" s="201"/>
      <c r="B233" s="201"/>
      <c r="C233" s="760"/>
      <c r="D233" s="760"/>
      <c r="E233" s="201"/>
      <c r="F233" s="201"/>
      <c r="G233" s="201"/>
      <c r="H233" s="201"/>
      <c r="I233" s="201"/>
      <c r="J233" s="201"/>
      <c r="K233" s="201"/>
    </row>
    <row r="234" spans="1:11" x14ac:dyDescent="0.2">
      <c r="A234" s="201"/>
      <c r="B234" s="201"/>
      <c r="C234" s="760"/>
      <c r="D234" s="760"/>
      <c r="E234" s="201"/>
      <c r="F234" s="201"/>
      <c r="G234" s="201"/>
      <c r="H234" s="201"/>
      <c r="I234" s="201"/>
      <c r="J234" s="201"/>
      <c r="K234" s="201"/>
    </row>
    <row r="235" spans="1:11" x14ac:dyDescent="0.2">
      <c r="A235" s="201"/>
      <c r="B235" s="201"/>
      <c r="C235" s="760"/>
      <c r="D235" s="760"/>
      <c r="E235" s="201"/>
      <c r="F235" s="201"/>
      <c r="G235" s="201"/>
      <c r="H235" s="201"/>
      <c r="I235" s="201"/>
      <c r="J235" s="201"/>
      <c r="K235" s="201"/>
    </row>
    <row r="236" spans="1:11" x14ac:dyDescent="0.2">
      <c r="A236" s="201"/>
      <c r="B236" s="201"/>
      <c r="C236" s="760"/>
      <c r="D236" s="760"/>
      <c r="E236" s="201"/>
      <c r="F236" s="201"/>
      <c r="G236" s="201"/>
      <c r="H236" s="201"/>
      <c r="I236" s="201"/>
      <c r="J236" s="201"/>
      <c r="K236" s="201"/>
    </row>
    <row r="237" spans="1:11" x14ac:dyDescent="0.2">
      <c r="A237" s="201"/>
      <c r="B237" s="201"/>
      <c r="C237" s="201"/>
      <c r="D237" s="201"/>
      <c r="E237" s="201"/>
      <c r="F237" s="201"/>
      <c r="G237" s="201"/>
      <c r="H237" s="201"/>
      <c r="I237" s="201"/>
      <c r="J237" s="201"/>
      <c r="K237" s="201"/>
    </row>
    <row r="238" spans="1:11" x14ac:dyDescent="0.2">
      <c r="A238" s="201"/>
      <c r="B238" s="201"/>
      <c r="C238" s="201"/>
      <c r="D238" s="201"/>
      <c r="E238" s="201"/>
      <c r="F238" s="201"/>
      <c r="G238" s="201"/>
      <c r="H238" s="201"/>
      <c r="I238" s="201"/>
      <c r="J238" s="201"/>
      <c r="K238" s="201"/>
    </row>
    <row r="239" spans="1:11" x14ac:dyDescent="0.2">
      <c r="A239" s="201"/>
      <c r="B239" s="201"/>
      <c r="C239" s="201"/>
      <c r="D239" s="201"/>
      <c r="E239" s="201"/>
      <c r="F239" s="201"/>
      <c r="G239" s="201"/>
      <c r="H239" s="201"/>
      <c r="I239" s="201"/>
      <c r="J239" s="201"/>
      <c r="K239" s="201"/>
    </row>
    <row r="240" spans="1:11" x14ac:dyDescent="0.2">
      <c r="A240" s="201"/>
      <c r="B240" s="616"/>
      <c r="C240" s="616"/>
      <c r="D240" s="616"/>
      <c r="E240" s="616"/>
      <c r="F240" s="616"/>
      <c r="G240" s="616"/>
      <c r="H240" s="201"/>
      <c r="I240" s="201"/>
      <c r="J240" s="201"/>
      <c r="K240" s="201"/>
    </row>
    <row r="241" spans="1:11" x14ac:dyDescent="0.2">
      <c r="A241" s="201"/>
      <c r="B241" s="201"/>
      <c r="C241" s="201"/>
      <c r="D241" s="201"/>
      <c r="E241" s="201"/>
      <c r="F241" s="201"/>
      <c r="G241" s="201"/>
      <c r="H241" s="201"/>
      <c r="I241" s="201"/>
      <c r="J241" s="201"/>
      <c r="K241" s="201"/>
    </row>
    <row r="242" spans="1:11" x14ac:dyDescent="0.2">
      <c r="A242" s="201"/>
      <c r="B242" s="201"/>
      <c r="C242" s="201"/>
      <c r="D242" s="201"/>
      <c r="E242" s="201"/>
      <c r="F242" s="201"/>
      <c r="G242" s="201"/>
      <c r="H242" s="201"/>
      <c r="I242" s="201"/>
      <c r="J242" s="201"/>
      <c r="K242" s="201"/>
    </row>
    <row r="243" spans="1:11" x14ac:dyDescent="0.2">
      <c r="A243" s="201"/>
      <c r="B243" s="201"/>
      <c r="C243" s="201"/>
      <c r="D243" s="201"/>
      <c r="E243" s="201"/>
      <c r="F243" s="201"/>
      <c r="G243" s="201"/>
      <c r="H243" s="201"/>
      <c r="I243" s="201"/>
      <c r="J243" s="201"/>
      <c r="K243" s="201"/>
    </row>
    <row r="244" spans="1:11" x14ac:dyDescent="0.2">
      <c r="A244" s="201"/>
      <c r="B244" s="201"/>
      <c r="C244" s="201"/>
      <c r="D244" s="201"/>
      <c r="E244" s="201"/>
      <c r="F244" s="201"/>
      <c r="G244" s="201"/>
      <c r="H244" s="201"/>
      <c r="I244" s="201"/>
      <c r="J244" s="201"/>
      <c r="K244" s="201"/>
    </row>
  </sheetData>
  <sortState ref="J171:K177">
    <sortCondition descending="1" ref="K171:K177"/>
  </sortState>
  <mergeCells count="2">
    <mergeCell ref="B84:E84"/>
    <mergeCell ref="D64:G64"/>
  </mergeCells>
  <phoneticPr fontId="15" type="noConversion"/>
  <hyperlinks>
    <hyperlink ref="E45" r:id="rId1"/>
  </hyperlinks>
  <pageMargins left="0.75" right="0.75" top="1" bottom="1" header="0.5" footer="0.5"/>
  <pageSetup paperSize="9" orientation="landscape"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KM34"/>
  <sheetViews>
    <sheetView workbookViewId="0">
      <selection sqref="A1:B1"/>
    </sheetView>
  </sheetViews>
  <sheetFormatPr defaultColWidth="9.140625" defaultRowHeight="15" x14ac:dyDescent="0.25"/>
  <cols>
    <col min="1" max="1" width="23.28515625" style="255" customWidth="1"/>
    <col min="2" max="2" width="25.5703125" style="255" customWidth="1"/>
    <col min="3" max="3" width="28" style="255" customWidth="1"/>
    <col min="4" max="4" width="20.42578125" style="255" customWidth="1"/>
    <col min="5" max="5" width="25.5703125" style="255" customWidth="1"/>
    <col min="6" max="6" width="28" style="255" customWidth="1"/>
    <col min="7" max="7" width="15.85546875" style="255" customWidth="1"/>
    <col min="8" max="8" width="25.5703125" style="436" customWidth="1"/>
    <col min="9" max="9" width="28" style="438" customWidth="1"/>
    <col min="10" max="10" width="15.85546875" style="255" customWidth="1"/>
    <col min="11" max="11" width="28" style="255" customWidth="1"/>
    <col min="12" max="12" width="15.85546875" style="255" customWidth="1"/>
    <col min="13" max="13" width="25.5703125" style="255" customWidth="1"/>
    <col min="14" max="14" width="28" style="255" customWidth="1"/>
    <col min="15" max="15" width="15.85546875" style="255" customWidth="1"/>
    <col min="16" max="16" width="25.5703125" style="255" customWidth="1"/>
    <col min="17" max="17" width="28" style="255" customWidth="1"/>
    <col min="18" max="18" width="15.85546875" style="255" customWidth="1"/>
    <col min="19" max="19" width="25.5703125" style="255" customWidth="1"/>
    <col min="20" max="20" width="28" style="255" customWidth="1"/>
    <col min="21" max="21" width="15.85546875" style="255" customWidth="1"/>
    <col min="22" max="22" width="25.5703125" style="255" customWidth="1"/>
    <col min="23" max="23" width="28" style="255" customWidth="1"/>
    <col min="24" max="24" width="15.85546875" style="255" customWidth="1"/>
    <col min="25" max="25" width="25.5703125" style="255" customWidth="1"/>
    <col min="26" max="26" width="28" style="255" customWidth="1"/>
    <col min="27" max="27" width="15.85546875" style="255" customWidth="1"/>
    <col min="28" max="28" width="25.5703125" style="255" customWidth="1"/>
    <col min="29" max="29" width="28" style="255" customWidth="1"/>
    <col min="30" max="30" width="15.85546875" style="255" customWidth="1"/>
    <col min="31" max="31" width="25.5703125" style="255" customWidth="1"/>
    <col min="32" max="32" width="28" style="255" customWidth="1"/>
    <col min="33" max="33" width="15.85546875" style="255" customWidth="1"/>
    <col min="34" max="34" width="25.5703125" style="255" customWidth="1"/>
    <col min="35" max="35" width="28" style="255" customWidth="1"/>
    <col min="36" max="36" width="15.85546875" style="255" customWidth="1"/>
    <col min="37" max="37" width="25.5703125" style="255" customWidth="1"/>
    <col min="38" max="38" width="28" style="255" customWidth="1"/>
    <col min="39" max="39" width="15.85546875" style="255" customWidth="1"/>
    <col min="40" max="40" width="25.5703125" style="255" customWidth="1"/>
    <col min="41" max="41" width="28" style="255" customWidth="1"/>
    <col min="42" max="42" width="15.85546875" style="255" customWidth="1"/>
    <col min="43" max="43" width="25.5703125" style="255" customWidth="1"/>
    <col min="44" max="44" width="28" style="255" customWidth="1"/>
    <col min="45" max="45" width="15.85546875" style="255" customWidth="1"/>
    <col min="46" max="46" width="25.5703125" style="255" customWidth="1"/>
    <col min="47" max="47" width="28" style="255" customWidth="1"/>
    <col min="48" max="48" width="15.85546875" style="255" customWidth="1"/>
    <col min="49" max="49" width="25.5703125" style="255" customWidth="1"/>
    <col min="50" max="50" width="28" style="255" customWidth="1"/>
    <col min="51" max="51" width="15.85546875" style="255" customWidth="1"/>
    <col min="52" max="52" width="25.5703125" style="255" customWidth="1"/>
    <col min="53" max="53" width="28" style="255" customWidth="1"/>
    <col min="54" max="54" width="15.85546875" style="255" customWidth="1"/>
    <col min="55" max="55" width="25.5703125" style="255" customWidth="1"/>
    <col min="56" max="56" width="28" style="255" customWidth="1"/>
    <col min="57" max="57" width="15.85546875" style="255" customWidth="1"/>
    <col min="58" max="58" width="25.5703125" style="255" customWidth="1"/>
    <col min="59" max="59" width="28" style="255" customWidth="1"/>
    <col min="60" max="60" width="15.85546875" style="255" customWidth="1"/>
    <col min="61" max="61" width="25.5703125" style="255" customWidth="1"/>
    <col min="62" max="62" width="28" style="255" customWidth="1"/>
    <col min="63" max="63" width="15.85546875" style="255" customWidth="1"/>
    <col min="64" max="64" width="25.5703125" style="255" customWidth="1"/>
    <col min="65" max="65" width="28" style="255" customWidth="1"/>
    <col min="66" max="66" width="15.85546875" style="255" customWidth="1"/>
    <col min="67" max="67" width="25.5703125" style="255" customWidth="1"/>
    <col min="68" max="68" width="28" style="255" customWidth="1"/>
    <col min="69" max="69" width="15.85546875" style="255" customWidth="1"/>
    <col min="70" max="70" width="25.5703125" style="255" customWidth="1"/>
    <col min="71" max="71" width="28" style="255" customWidth="1"/>
    <col min="72" max="72" width="15.85546875" style="255" customWidth="1"/>
    <col min="73" max="73" width="25.5703125" style="255" customWidth="1"/>
    <col min="74" max="74" width="28" style="255" customWidth="1"/>
    <col min="75" max="75" width="15.85546875" style="255" customWidth="1"/>
    <col min="76" max="76" width="25.5703125" style="255" customWidth="1"/>
    <col min="77" max="77" width="28" style="255" customWidth="1"/>
    <col min="78" max="78" width="15.85546875" style="255" customWidth="1"/>
    <col min="79" max="79" width="25.5703125" style="255" customWidth="1"/>
    <col min="80" max="80" width="28" style="255" customWidth="1"/>
    <col min="81" max="81" width="15.85546875" style="255" customWidth="1"/>
    <col min="82" max="82" width="25.5703125" style="255" customWidth="1"/>
    <col min="83" max="83" width="28" style="255" customWidth="1"/>
    <col min="84" max="84" width="15.85546875" style="255" customWidth="1"/>
    <col min="85" max="85" width="25.5703125" style="255" customWidth="1"/>
    <col min="86" max="86" width="28" style="255" customWidth="1"/>
    <col min="87" max="87" width="15.85546875" style="255" customWidth="1"/>
    <col min="88" max="88" width="25.5703125" style="255" customWidth="1"/>
    <col min="89" max="89" width="28" style="255" customWidth="1"/>
    <col min="90" max="90" width="15.85546875" style="255" customWidth="1"/>
    <col min="91" max="91" width="25.5703125" style="255" customWidth="1"/>
    <col min="92" max="92" width="28" style="255" customWidth="1"/>
    <col min="93" max="93" width="15.85546875" style="255" customWidth="1"/>
    <col min="94" max="94" width="25.5703125" style="255" customWidth="1"/>
    <col min="95" max="95" width="28" style="255" customWidth="1"/>
    <col min="96" max="96" width="15.85546875" style="255" customWidth="1"/>
    <col min="97" max="97" width="25.5703125" style="255" customWidth="1"/>
    <col min="98" max="98" width="28" style="255" customWidth="1"/>
    <col min="99" max="99" width="15.85546875" style="255" customWidth="1"/>
    <col min="100" max="100" width="25.5703125" style="255" customWidth="1"/>
    <col min="101" max="101" width="28" style="255" customWidth="1"/>
    <col min="102" max="102" width="15.85546875" style="255" customWidth="1"/>
    <col min="103" max="103" width="25.5703125" style="255" customWidth="1"/>
    <col min="104" max="104" width="28" style="255" customWidth="1"/>
    <col min="105" max="105" width="15.85546875" style="255" customWidth="1"/>
    <col min="106" max="106" width="25.5703125" style="255" customWidth="1"/>
    <col min="107" max="107" width="28" style="255" customWidth="1"/>
    <col min="108" max="108" width="15.85546875" style="255" customWidth="1"/>
    <col min="109" max="109" width="25.5703125" style="255" customWidth="1"/>
    <col min="110" max="110" width="28" style="255" customWidth="1"/>
    <col min="111" max="111" width="15.85546875" style="255" customWidth="1"/>
    <col min="112" max="112" width="25.5703125" style="255" customWidth="1"/>
    <col min="113" max="113" width="28" style="255" customWidth="1"/>
    <col min="114" max="114" width="15.85546875" style="255" customWidth="1"/>
    <col min="115" max="115" width="25.5703125" style="255" customWidth="1"/>
    <col min="116" max="116" width="28" style="255" customWidth="1"/>
    <col min="117" max="117" width="15.85546875" style="255" customWidth="1"/>
    <col min="118" max="118" width="25.5703125" style="255" customWidth="1"/>
    <col min="119" max="119" width="28" style="255" customWidth="1"/>
    <col min="120" max="120" width="15.85546875" style="255" customWidth="1"/>
    <col min="121" max="121" width="25.5703125" style="255" customWidth="1"/>
    <col min="122" max="122" width="28" style="255" customWidth="1"/>
    <col min="123" max="123" width="15.85546875" style="255" customWidth="1"/>
    <col min="124" max="124" width="25.5703125" style="255" customWidth="1"/>
    <col min="125" max="125" width="28" style="255" customWidth="1"/>
    <col min="126" max="126" width="15.85546875" style="255" customWidth="1"/>
    <col min="127" max="127" width="25.5703125" style="255" customWidth="1"/>
    <col min="128" max="128" width="28" style="255" customWidth="1"/>
    <col min="129" max="129" width="15.85546875" style="255" customWidth="1"/>
    <col min="130" max="130" width="25.5703125" style="255" customWidth="1"/>
    <col min="131" max="131" width="28" style="255" customWidth="1"/>
    <col min="132" max="132" width="15.85546875" style="255" customWidth="1"/>
    <col min="133" max="133" width="25.5703125" style="255" customWidth="1"/>
    <col min="134" max="134" width="28" style="255" customWidth="1"/>
    <col min="135" max="135" width="15.85546875" style="255" customWidth="1"/>
    <col min="136" max="136" width="25.5703125" style="255" customWidth="1"/>
    <col min="137" max="137" width="28" style="255" customWidth="1"/>
    <col min="138" max="138" width="15.85546875" style="255" customWidth="1"/>
    <col min="139" max="139" width="25.5703125" style="255" customWidth="1"/>
    <col min="140" max="140" width="28" style="255" customWidth="1"/>
    <col min="141" max="141" width="15.85546875" style="255" customWidth="1"/>
    <col min="142" max="142" width="25.5703125" style="255" customWidth="1"/>
    <col min="143" max="143" width="28" style="255" customWidth="1"/>
    <col min="144" max="144" width="15.85546875" style="255" customWidth="1"/>
    <col min="145" max="145" width="25.5703125" style="255" customWidth="1"/>
    <col min="146" max="146" width="28" style="255" customWidth="1"/>
    <col min="147" max="147" width="15.85546875" style="255" customWidth="1"/>
    <col min="148" max="148" width="25.5703125" style="255" customWidth="1"/>
    <col min="149" max="149" width="28" style="255" customWidth="1"/>
    <col min="150" max="150" width="15.85546875" style="255" customWidth="1"/>
    <col min="151" max="151" width="25.5703125" style="255" customWidth="1"/>
    <col min="152" max="152" width="28" style="255" customWidth="1"/>
    <col min="153" max="153" width="15.85546875" style="255" customWidth="1"/>
    <col min="154" max="154" width="25.5703125" style="255" customWidth="1"/>
    <col min="155" max="155" width="28" style="255" customWidth="1"/>
    <col min="156" max="156" width="15.85546875" style="255" customWidth="1"/>
    <col min="157" max="157" width="25.5703125" style="255" customWidth="1"/>
    <col min="158" max="158" width="28" style="255" customWidth="1"/>
    <col min="159" max="159" width="15.85546875" style="255" customWidth="1"/>
    <col min="160" max="160" width="25.5703125" style="255" customWidth="1"/>
    <col min="161" max="161" width="28" style="255" customWidth="1"/>
    <col min="162" max="162" width="15.85546875" style="255" customWidth="1"/>
    <col min="163" max="163" width="25.5703125" style="255" customWidth="1"/>
    <col min="164" max="164" width="28" style="255" customWidth="1"/>
    <col min="165" max="165" width="15.85546875" style="255" customWidth="1"/>
    <col min="166" max="166" width="25.5703125" style="255" customWidth="1"/>
    <col min="167" max="167" width="28" style="255" customWidth="1"/>
    <col min="168" max="168" width="15.85546875" style="255" customWidth="1"/>
    <col min="169" max="169" width="25.5703125" style="255" customWidth="1"/>
    <col min="170" max="170" width="28" style="255" customWidth="1"/>
    <col min="171" max="171" width="15.85546875" style="255" customWidth="1"/>
    <col min="172" max="172" width="25.5703125" style="255" customWidth="1"/>
    <col min="173" max="173" width="28" style="255" customWidth="1"/>
    <col min="174" max="174" width="15.85546875" style="255" customWidth="1"/>
    <col min="175" max="175" width="25.5703125" style="255" customWidth="1"/>
    <col min="176" max="176" width="28" style="255" customWidth="1"/>
    <col min="177" max="177" width="15.85546875" style="255" customWidth="1"/>
    <col min="178" max="178" width="25.5703125" style="255" customWidth="1"/>
    <col min="179" max="179" width="28" style="255" customWidth="1"/>
    <col min="180" max="180" width="15.85546875" style="255" customWidth="1"/>
    <col min="181" max="181" width="25.5703125" style="255" customWidth="1"/>
    <col min="182" max="182" width="28" style="255" customWidth="1"/>
    <col min="183" max="183" width="15.85546875" style="255" customWidth="1"/>
    <col min="184" max="184" width="25.5703125" style="255" customWidth="1"/>
    <col min="185" max="185" width="28" style="255" customWidth="1"/>
    <col min="186" max="186" width="15.85546875" style="255" customWidth="1"/>
    <col min="187" max="187" width="25.5703125" style="255" customWidth="1"/>
    <col min="188" max="188" width="28" style="255" customWidth="1"/>
    <col min="189" max="189" width="15.85546875" style="255" customWidth="1"/>
    <col min="190" max="190" width="25.5703125" style="255" customWidth="1"/>
    <col min="191" max="191" width="28" style="255" customWidth="1"/>
    <col min="192" max="192" width="15.85546875" style="255" customWidth="1"/>
    <col min="193" max="193" width="25.5703125" style="255" customWidth="1"/>
    <col min="194" max="194" width="28" style="255" customWidth="1"/>
    <col min="195" max="195" width="15.85546875" style="255" customWidth="1"/>
    <col min="196" max="196" width="25.5703125" style="255" customWidth="1"/>
    <col min="197" max="197" width="28" style="255" customWidth="1"/>
    <col min="198" max="198" width="15.85546875" style="255" customWidth="1"/>
    <col min="199" max="199" width="25.5703125" style="255" customWidth="1"/>
    <col min="200" max="200" width="28" style="255" customWidth="1"/>
    <col min="201" max="201" width="15.85546875" style="255" customWidth="1"/>
    <col min="202" max="202" width="25.5703125" style="255" customWidth="1"/>
    <col min="203" max="203" width="28" style="255" customWidth="1"/>
    <col min="204" max="204" width="15.85546875" style="255" customWidth="1"/>
    <col min="205" max="205" width="25.5703125" style="255" customWidth="1"/>
    <col min="206" max="206" width="28" style="255" customWidth="1"/>
    <col min="207" max="207" width="15.85546875" style="255" customWidth="1"/>
    <col min="208" max="208" width="25.5703125" style="255" customWidth="1"/>
    <col min="209" max="209" width="28" style="255" customWidth="1"/>
    <col min="210" max="210" width="15.85546875" style="255" customWidth="1"/>
    <col min="211" max="211" width="25.5703125" style="255" customWidth="1"/>
    <col min="212" max="212" width="28" style="255" customWidth="1"/>
    <col min="213" max="213" width="15.85546875" style="255" customWidth="1"/>
    <col min="214" max="214" width="25.5703125" style="255" customWidth="1"/>
    <col min="215" max="215" width="28" style="255" customWidth="1"/>
    <col min="216" max="216" width="15.85546875" style="255" customWidth="1"/>
    <col min="217" max="217" width="25.5703125" style="255" customWidth="1"/>
    <col min="218" max="218" width="28" style="255" customWidth="1"/>
    <col min="219" max="219" width="15.85546875" style="255" customWidth="1"/>
    <col min="220" max="220" width="25.5703125" style="255" customWidth="1"/>
    <col min="221" max="221" width="28" style="255" customWidth="1"/>
    <col min="222" max="222" width="15.85546875" style="255" customWidth="1"/>
    <col min="223" max="223" width="25.5703125" style="255" customWidth="1"/>
    <col min="224" max="224" width="28" style="255" customWidth="1"/>
    <col min="225" max="225" width="15.85546875" style="255" customWidth="1"/>
    <col min="226" max="226" width="25.5703125" style="255" customWidth="1"/>
    <col min="227" max="227" width="28" style="255" customWidth="1"/>
    <col min="228" max="228" width="15.85546875" style="255" customWidth="1"/>
    <col min="229" max="229" width="25.5703125" style="255" customWidth="1"/>
    <col min="230" max="230" width="28" style="255" customWidth="1"/>
    <col min="231" max="231" width="15.85546875" style="255" customWidth="1"/>
    <col min="232" max="232" width="25.5703125" style="255" customWidth="1"/>
    <col min="233" max="233" width="28" style="255" customWidth="1"/>
    <col min="234" max="234" width="15.85546875" style="255" customWidth="1"/>
    <col min="235" max="235" width="25.5703125" style="255" customWidth="1"/>
    <col min="236" max="236" width="28" style="255" customWidth="1"/>
    <col min="237" max="237" width="15.85546875" style="255" customWidth="1"/>
    <col min="238" max="238" width="25.5703125" style="255" customWidth="1"/>
    <col min="239" max="239" width="28" style="255" customWidth="1"/>
    <col min="240" max="240" width="15.85546875" style="255" customWidth="1"/>
    <col min="241" max="241" width="25.5703125" style="255" customWidth="1"/>
    <col min="242" max="242" width="28" style="255" customWidth="1"/>
    <col min="243" max="243" width="15.85546875" style="255" customWidth="1"/>
    <col min="244" max="244" width="25.5703125" style="255" customWidth="1"/>
    <col min="245" max="245" width="28" style="255" customWidth="1"/>
    <col min="246" max="246" width="15.85546875" style="255" customWidth="1"/>
    <col min="247" max="247" width="25.5703125" style="255" customWidth="1"/>
    <col min="248" max="248" width="28" style="255" customWidth="1"/>
    <col min="249" max="249" width="15.85546875" style="255" customWidth="1"/>
    <col min="250" max="250" width="25.5703125" style="255" customWidth="1"/>
    <col min="251" max="251" width="28" style="255" customWidth="1"/>
    <col min="252" max="252" width="15.85546875" style="255" customWidth="1"/>
    <col min="253" max="253" width="25.5703125" style="255" customWidth="1"/>
    <col min="254" max="254" width="28" style="255" customWidth="1"/>
    <col min="255" max="255" width="15.85546875" style="255" customWidth="1"/>
    <col min="256" max="256" width="25.5703125" style="255" customWidth="1"/>
    <col min="257" max="257" width="28" style="255" customWidth="1"/>
    <col min="258" max="258" width="15.85546875" style="255" customWidth="1"/>
    <col min="259" max="259" width="30.85546875" style="255" customWidth="1"/>
    <col min="260" max="260" width="33.28515625" style="255" customWidth="1"/>
    <col min="261" max="261" width="21.140625" style="255" customWidth="1"/>
    <col min="262" max="262" width="25.5703125" style="255" customWidth="1"/>
    <col min="263" max="263" width="28" style="255" bestFit="1" customWidth="1"/>
    <col min="264" max="264" width="15.85546875" style="255" customWidth="1"/>
    <col min="265" max="265" width="28.140625" style="255" customWidth="1"/>
    <col min="266" max="266" width="30.7109375" style="255" customWidth="1"/>
    <col min="267" max="267" width="18.5703125" style="255" customWidth="1"/>
    <col min="268" max="268" width="25.5703125" style="255" customWidth="1"/>
    <col min="269" max="269" width="28" style="255" customWidth="1"/>
    <col min="270" max="270" width="15.85546875" style="255" customWidth="1"/>
    <col min="271" max="271" width="30.85546875" style="255" customWidth="1"/>
    <col min="272" max="272" width="33.28515625" style="255" customWidth="1"/>
    <col min="273" max="273" width="21.140625" style="255" customWidth="1"/>
    <col min="274" max="274" width="25.5703125" style="255" customWidth="1"/>
    <col min="275" max="275" width="28" style="255" customWidth="1"/>
    <col min="276" max="276" width="15.85546875" style="255" customWidth="1"/>
    <col min="277" max="277" width="29.85546875" style="255" customWidth="1"/>
    <col min="278" max="278" width="32.28515625" style="255" customWidth="1"/>
    <col min="279" max="279" width="20.140625" style="255" customWidth="1"/>
    <col min="280" max="280" width="25.5703125" style="255" customWidth="1"/>
    <col min="281" max="281" width="28" style="255" bestFit="1" customWidth="1"/>
    <col min="282" max="282" width="15.85546875" style="255" customWidth="1"/>
    <col min="283" max="283" width="29.85546875" style="255" customWidth="1"/>
    <col min="284" max="284" width="32.28515625" style="255" customWidth="1"/>
    <col min="285" max="285" width="20.140625" style="255" customWidth="1"/>
    <col min="286" max="286" width="25.5703125" style="255" customWidth="1"/>
    <col min="287" max="287" width="28" style="255" customWidth="1"/>
    <col min="288" max="288" width="15.85546875" style="255" customWidth="1"/>
    <col min="289" max="289" width="25.5703125" style="255" customWidth="1"/>
    <col min="290" max="290" width="28" style="255" customWidth="1"/>
    <col min="291" max="291" width="15.85546875" style="255" customWidth="1"/>
    <col min="292" max="292" width="28.140625" style="255" customWidth="1"/>
    <col min="293" max="293" width="30.7109375" style="255" customWidth="1"/>
    <col min="294" max="294" width="18.5703125" style="255" customWidth="1"/>
    <col min="295" max="295" width="25.5703125" style="255" customWidth="1"/>
    <col min="296" max="296" width="28" style="255" customWidth="1"/>
    <col min="297" max="297" width="15.85546875" style="255" customWidth="1"/>
    <col min="298" max="298" width="29.85546875" style="255" customWidth="1"/>
    <col min="299" max="299" width="32.28515625" style="255" bestFit="1" customWidth="1"/>
    <col min="300" max="300" width="20.140625" style="255" customWidth="1"/>
    <col min="301" max="301" width="25.5703125" style="255" customWidth="1"/>
    <col min="302" max="302" width="28" style="255" customWidth="1"/>
    <col min="303" max="303" width="15.85546875" style="255" customWidth="1"/>
    <col min="304" max="304" width="29.85546875" style="255" customWidth="1"/>
    <col min="305" max="305" width="32.28515625" style="255" customWidth="1"/>
    <col min="306" max="306" width="20.140625" style="255" customWidth="1"/>
    <col min="307" max="307" width="25.5703125" style="255" customWidth="1"/>
    <col min="308" max="308" width="28" style="255" customWidth="1"/>
    <col min="309" max="309" width="15.85546875" style="255" customWidth="1"/>
    <col min="310" max="310" width="28.140625" style="255" customWidth="1"/>
    <col min="311" max="311" width="30.7109375" style="255" customWidth="1"/>
    <col min="312" max="312" width="18.5703125" style="255" customWidth="1"/>
    <col min="313" max="313" width="25.5703125" style="255" customWidth="1"/>
    <col min="314" max="314" width="28" style="255" customWidth="1"/>
    <col min="315" max="315" width="15.85546875" style="255" customWidth="1"/>
    <col min="316" max="316" width="29.85546875" style="255" customWidth="1"/>
    <col min="317" max="317" width="32.28515625" style="255" bestFit="1" customWidth="1"/>
    <col min="318" max="318" width="20.140625" style="255" customWidth="1"/>
    <col min="319" max="319" width="25.5703125" style="255" customWidth="1"/>
    <col min="320" max="320" width="28" style="255" customWidth="1"/>
    <col min="321" max="321" width="15.85546875" style="255" customWidth="1"/>
    <col min="322" max="322" width="25.5703125" style="255" customWidth="1"/>
    <col min="323" max="323" width="28" style="255" customWidth="1"/>
    <col min="324" max="324" width="15.85546875" style="255" customWidth="1"/>
    <col min="325" max="325" width="29.85546875" style="255" customWidth="1"/>
    <col min="326" max="326" width="32.28515625" style="255" customWidth="1"/>
    <col min="327" max="327" width="20.140625" style="255" customWidth="1"/>
    <col min="328" max="328" width="25.5703125" style="255" customWidth="1"/>
    <col min="329" max="329" width="28" style="255" customWidth="1"/>
    <col min="330" max="330" width="15.85546875" style="255" customWidth="1"/>
    <col min="331" max="331" width="28.140625" style="255" customWidth="1"/>
    <col min="332" max="332" width="30.7109375" style="255" customWidth="1"/>
    <col min="333" max="333" width="18.5703125" style="255" customWidth="1"/>
    <col min="334" max="334" width="25.5703125" style="255" customWidth="1"/>
    <col min="335" max="335" width="28" style="255" bestFit="1" customWidth="1"/>
    <col min="336" max="336" width="15.85546875" style="255" customWidth="1"/>
    <col min="337" max="337" width="30.85546875" style="255" customWidth="1"/>
    <col min="338" max="338" width="33.28515625" style="255" customWidth="1"/>
    <col min="339" max="339" width="21.140625" style="255" customWidth="1"/>
    <col min="340" max="340" width="25.5703125" style="255" customWidth="1"/>
    <col min="341" max="341" width="28" style="255" customWidth="1"/>
    <col min="342" max="342" width="15.85546875" style="255" customWidth="1"/>
    <col min="343" max="343" width="29.85546875" style="255" customWidth="1"/>
    <col min="344" max="344" width="32.28515625" style="255" bestFit="1" customWidth="1"/>
    <col min="345" max="345" width="20.140625" style="255" customWidth="1"/>
    <col min="346" max="346" width="25.5703125" style="255" customWidth="1"/>
    <col min="347" max="347" width="28" style="255" customWidth="1"/>
    <col min="348" max="348" width="15.85546875" style="255" customWidth="1"/>
    <col min="349" max="349" width="30.85546875" style="255" customWidth="1"/>
    <col min="350" max="350" width="33.28515625" style="255" customWidth="1"/>
    <col min="351" max="351" width="21.140625" style="255" customWidth="1"/>
    <col min="352" max="352" width="25.5703125" style="255" customWidth="1"/>
    <col min="353" max="353" width="28" style="255" customWidth="1"/>
    <col min="354" max="354" width="15.85546875" style="255" customWidth="1"/>
    <col min="355" max="355" width="29.85546875" style="255" customWidth="1"/>
    <col min="356" max="356" width="32.28515625" style="255" customWidth="1"/>
    <col min="357" max="357" width="20.140625" style="255" customWidth="1"/>
    <col min="358" max="358" width="25.5703125" style="255" customWidth="1"/>
    <col min="359" max="359" width="28" style="255" customWidth="1"/>
    <col min="360" max="360" width="15.85546875" style="255" customWidth="1"/>
    <col min="361" max="361" width="29.85546875" style="255" customWidth="1"/>
    <col min="362" max="362" width="32.28515625" style="255" customWidth="1"/>
    <col min="363" max="363" width="20.140625" style="255" customWidth="1"/>
    <col min="364" max="364" width="25.5703125" style="255" customWidth="1"/>
    <col min="365" max="365" width="28" style="255" customWidth="1"/>
    <col min="366" max="366" width="15.85546875" style="255" customWidth="1"/>
    <col min="367" max="367" width="28.140625" style="255" customWidth="1"/>
    <col min="368" max="368" width="30.7109375" style="255" customWidth="1"/>
    <col min="369" max="369" width="18.5703125" style="255" customWidth="1"/>
    <col min="370" max="370" width="25.5703125" style="255" customWidth="1"/>
    <col min="371" max="371" width="28" style="255" customWidth="1"/>
    <col min="372" max="372" width="15.85546875" style="255" customWidth="1"/>
    <col min="373" max="373" width="30.85546875" style="255" customWidth="1"/>
    <col min="374" max="374" width="33.28515625" style="255" customWidth="1"/>
    <col min="375" max="375" width="21.140625" style="255" customWidth="1"/>
    <col min="376" max="376" width="25.5703125" style="255" customWidth="1"/>
    <col min="377" max="377" width="28" style="255" bestFit="1" customWidth="1"/>
    <col min="378" max="378" width="15.85546875" style="255" customWidth="1"/>
    <col min="379" max="379" width="29.85546875" style="255" customWidth="1"/>
    <col min="380" max="380" width="32.28515625" style="255" customWidth="1"/>
    <col min="381" max="381" width="20.140625" style="255" customWidth="1"/>
    <col min="382" max="382" width="25.5703125" style="255" customWidth="1"/>
    <col min="383" max="383" width="28" style="255" customWidth="1"/>
    <col min="384" max="384" width="15.85546875" style="255" customWidth="1"/>
    <col min="385" max="385" width="28.140625" style="255" customWidth="1"/>
    <col min="386" max="386" width="30.7109375" style="255" customWidth="1"/>
    <col min="387" max="387" width="18.5703125" style="255" customWidth="1"/>
    <col min="388" max="388" width="25.5703125" style="255" customWidth="1"/>
    <col min="389" max="389" width="28" style="255" customWidth="1"/>
    <col min="390" max="390" width="15.85546875" style="255" customWidth="1"/>
    <col min="391" max="391" width="30.85546875" style="255" customWidth="1"/>
    <col min="392" max="392" width="33.28515625" style="255" customWidth="1"/>
    <col min="393" max="393" width="21.140625" style="255" customWidth="1"/>
    <col min="394" max="394" width="25.5703125" style="255" customWidth="1"/>
    <col min="395" max="395" width="28" style="255" customWidth="1"/>
    <col min="396" max="396" width="15.85546875" style="255" customWidth="1"/>
    <col min="397" max="397" width="29.85546875" style="255" customWidth="1"/>
    <col min="398" max="398" width="32.28515625" style="255" customWidth="1"/>
    <col min="399" max="399" width="20.140625" style="255" customWidth="1"/>
    <col min="400" max="400" width="25.5703125" style="255" customWidth="1"/>
    <col min="401" max="401" width="28" style="255" customWidth="1"/>
    <col min="402" max="402" width="15.85546875" style="255" customWidth="1"/>
    <col min="403" max="403" width="28.140625" style="255" customWidth="1"/>
    <col min="404" max="404" width="30.7109375" style="255" bestFit="1" customWidth="1"/>
    <col min="405" max="405" width="18.5703125" style="255" customWidth="1"/>
    <col min="406" max="406" width="25.5703125" style="255" customWidth="1"/>
    <col min="407" max="407" width="28" style="255" customWidth="1"/>
    <col min="408" max="408" width="15.85546875" style="255" customWidth="1"/>
    <col min="409" max="409" width="30.85546875" style="255" customWidth="1"/>
    <col min="410" max="410" width="33.28515625" style="255" customWidth="1"/>
    <col min="411" max="411" width="21.140625" style="255" customWidth="1"/>
    <col min="412" max="412" width="25.5703125" style="255" customWidth="1"/>
    <col min="413" max="413" width="28" style="255" bestFit="1" customWidth="1"/>
    <col min="414" max="414" width="15.85546875" style="255" customWidth="1"/>
    <col min="415" max="415" width="30.85546875" style="255" customWidth="1"/>
    <col min="416" max="416" width="33.28515625" style="255" customWidth="1"/>
    <col min="417" max="417" width="21.140625" style="255" customWidth="1"/>
    <col min="418" max="418" width="25.5703125" style="255" customWidth="1"/>
    <col min="419" max="419" width="28" style="255" customWidth="1"/>
    <col min="420" max="420" width="15.85546875" style="255" customWidth="1"/>
    <col min="421" max="421" width="29.85546875" style="255" customWidth="1"/>
    <col min="422" max="422" width="32.28515625" style="255" customWidth="1"/>
    <col min="423" max="423" width="20.140625" style="255" customWidth="1"/>
    <col min="424" max="424" width="25.5703125" style="255" customWidth="1"/>
    <col min="425" max="425" width="28" style="255" customWidth="1"/>
    <col min="426" max="426" width="15.85546875" style="255" customWidth="1"/>
    <col min="427" max="427" width="29.85546875" style="255" customWidth="1"/>
    <col min="428" max="428" width="32.28515625" style="255" customWidth="1"/>
    <col min="429" max="429" width="20.140625" style="255" customWidth="1"/>
    <col min="430" max="430" width="25.5703125" style="255" customWidth="1"/>
    <col min="431" max="431" width="28" style="255" customWidth="1"/>
    <col min="432" max="432" width="15.85546875" style="255" customWidth="1"/>
    <col min="433" max="433" width="29.85546875" style="255" customWidth="1"/>
    <col min="434" max="434" width="32.28515625" style="255" customWidth="1"/>
    <col min="435" max="435" width="20.140625" style="255" customWidth="1"/>
    <col min="436" max="436" width="25.5703125" style="255" customWidth="1"/>
    <col min="437" max="437" width="28" style="255" customWidth="1"/>
    <col min="438" max="438" width="15.85546875" style="255" customWidth="1"/>
    <col min="439" max="439" width="30.85546875" style="255" customWidth="1"/>
    <col min="440" max="440" width="33.28515625" style="255" bestFit="1" customWidth="1"/>
    <col min="441" max="441" width="21.140625" style="255" customWidth="1"/>
    <col min="442" max="442" width="25.5703125" style="255" customWidth="1"/>
    <col min="443" max="443" width="28" style="255" customWidth="1"/>
    <col min="444" max="444" width="15.85546875" style="255" customWidth="1"/>
    <col min="445" max="445" width="28.140625" style="255" customWidth="1"/>
    <col min="446" max="446" width="30.7109375" style="255" customWidth="1"/>
    <col min="447" max="447" width="18.5703125" style="255" customWidth="1"/>
    <col min="448" max="448" width="25.5703125" style="255" customWidth="1"/>
    <col min="449" max="449" width="28" style="255" customWidth="1"/>
    <col min="450" max="450" width="15.85546875" style="255" customWidth="1"/>
    <col min="451" max="451" width="29.85546875" style="255" customWidth="1"/>
    <col min="452" max="452" width="32.28515625" style="255" customWidth="1"/>
    <col min="453" max="453" width="20.140625" style="255" customWidth="1"/>
    <col min="454" max="454" width="25.5703125" style="255" customWidth="1"/>
    <col min="455" max="455" width="28" style="255" customWidth="1"/>
    <col min="456" max="456" width="15.85546875" style="255" customWidth="1"/>
    <col min="457" max="457" width="29.85546875" style="255" customWidth="1"/>
    <col min="458" max="458" width="32.28515625" style="255" customWidth="1"/>
    <col min="459" max="459" width="20.140625" style="255" customWidth="1"/>
    <col min="460" max="460" width="25.5703125" style="255" customWidth="1"/>
    <col min="461" max="461" width="28" style="255" customWidth="1"/>
    <col min="462" max="462" width="15.85546875" style="255" customWidth="1"/>
    <col min="463" max="463" width="25.5703125" style="255" customWidth="1"/>
    <col min="464" max="464" width="28" style="255" customWidth="1"/>
    <col min="465" max="465" width="15.85546875" style="255" customWidth="1"/>
    <col min="466" max="466" width="28.140625" style="255" customWidth="1"/>
    <col min="467" max="467" width="30.7109375" style="255" bestFit="1" customWidth="1"/>
    <col min="468" max="468" width="18.5703125" style="255" customWidth="1"/>
    <col min="469" max="469" width="25.5703125" style="255" customWidth="1"/>
    <col min="470" max="470" width="28" style="255" customWidth="1"/>
    <col min="471" max="471" width="15.85546875" style="255" customWidth="1"/>
    <col min="472" max="472" width="28.140625" style="255" customWidth="1"/>
    <col min="473" max="473" width="30.7109375" style="255" customWidth="1"/>
    <col min="474" max="474" width="18.5703125" style="255" customWidth="1"/>
    <col min="475" max="475" width="25.5703125" style="255" customWidth="1"/>
    <col min="476" max="476" width="28" style="255" customWidth="1"/>
    <col min="477" max="477" width="15.85546875" style="255" customWidth="1"/>
    <col min="478" max="478" width="29.85546875" style="255" customWidth="1"/>
    <col min="479" max="479" width="32.28515625" style="255" customWidth="1"/>
    <col min="480" max="480" width="20.140625" style="255" customWidth="1"/>
    <col min="481" max="481" width="25.5703125" style="255" customWidth="1"/>
    <col min="482" max="482" width="28" style="255" customWidth="1"/>
    <col min="483" max="483" width="15.85546875" style="255" customWidth="1"/>
    <col min="484" max="484" width="28.140625" style="255" customWidth="1"/>
    <col min="485" max="485" width="30.7109375" style="255" bestFit="1" customWidth="1"/>
    <col min="486" max="486" width="18.5703125" style="255" customWidth="1"/>
    <col min="487" max="487" width="25.5703125" style="255" customWidth="1"/>
    <col min="488" max="488" width="28" style="255" customWidth="1"/>
    <col min="489" max="489" width="15.85546875" style="255" customWidth="1"/>
    <col min="490" max="490" width="30.85546875" style="255" customWidth="1"/>
    <col min="491" max="491" width="33.28515625" style="255" customWidth="1"/>
    <col min="492" max="492" width="21.140625" style="255" customWidth="1"/>
    <col min="493" max="493" width="25.5703125" style="255" customWidth="1"/>
    <col min="494" max="494" width="28" style="255" customWidth="1"/>
    <col min="495" max="495" width="15.85546875" style="255" customWidth="1"/>
    <col min="496" max="496" width="25.5703125" style="255" customWidth="1"/>
    <col min="497" max="497" width="28" style="255" customWidth="1"/>
    <col min="498" max="498" width="15.85546875" style="255" customWidth="1"/>
    <col min="499" max="499" width="29.85546875" style="255" customWidth="1"/>
    <col min="500" max="500" width="32.28515625" style="255" customWidth="1"/>
    <col min="501" max="501" width="20.140625" style="255" customWidth="1"/>
    <col min="502" max="502" width="25.5703125" style="255" customWidth="1"/>
    <col min="503" max="503" width="28" style="255" bestFit="1" customWidth="1"/>
    <col min="504" max="504" width="15.85546875" style="255" customWidth="1"/>
    <col min="505" max="505" width="28.140625" style="255" customWidth="1"/>
    <col min="506" max="506" width="30.7109375" style="255" customWidth="1"/>
    <col min="507" max="507" width="18.5703125" style="255" customWidth="1"/>
    <col min="508" max="508" width="25.5703125" style="255" customWidth="1"/>
    <col min="509" max="509" width="28" style="255" customWidth="1"/>
    <col min="510" max="510" width="15.85546875" style="255" customWidth="1"/>
    <col min="511" max="511" width="29.85546875" style="255" customWidth="1"/>
    <col min="512" max="512" width="32.28515625" style="255" bestFit="1" customWidth="1"/>
    <col min="513" max="513" width="20.140625" style="255" customWidth="1"/>
    <col min="514" max="514" width="25.5703125" style="255" customWidth="1"/>
    <col min="515" max="515" width="28" style="255" customWidth="1"/>
    <col min="516" max="516" width="15.85546875" style="255" customWidth="1"/>
    <col min="517" max="517" width="29.85546875" style="255" customWidth="1"/>
    <col min="518" max="518" width="32.28515625" style="255" bestFit="1" customWidth="1"/>
    <col min="519" max="519" width="20.140625" style="255" customWidth="1"/>
    <col min="520" max="520" width="25.5703125" style="255" customWidth="1"/>
    <col min="521" max="521" width="28" style="255" customWidth="1"/>
    <col min="522" max="522" width="15.85546875" style="255" customWidth="1"/>
    <col min="523" max="523" width="28.140625" style="255" customWidth="1"/>
    <col min="524" max="524" width="30.7109375" style="255" customWidth="1"/>
    <col min="525" max="525" width="18.5703125" style="255" customWidth="1"/>
    <col min="526" max="526" width="25.5703125" style="255" customWidth="1"/>
    <col min="527" max="527" width="28" style="255" customWidth="1"/>
    <col min="528" max="528" width="15.85546875" style="255" customWidth="1"/>
    <col min="529" max="529" width="28.140625" style="255" customWidth="1"/>
    <col min="530" max="530" width="30.7109375" style="255" customWidth="1"/>
    <col min="531" max="531" width="18.5703125" style="255" customWidth="1"/>
    <col min="532" max="532" width="25.5703125" style="255" customWidth="1"/>
    <col min="533" max="533" width="28" style="255" customWidth="1"/>
    <col min="534" max="534" width="15.85546875" style="255" customWidth="1"/>
    <col min="535" max="535" width="29.85546875" style="255" customWidth="1"/>
    <col min="536" max="536" width="32.28515625" style="255" bestFit="1" customWidth="1"/>
    <col min="537" max="537" width="20.140625" style="255" customWidth="1"/>
    <col min="538" max="538" width="25.5703125" style="255" customWidth="1"/>
    <col min="539" max="539" width="28" style="255" customWidth="1"/>
    <col min="540" max="540" width="15.85546875" style="255" customWidth="1"/>
    <col min="541" max="541" width="28.140625" style="255" customWidth="1"/>
    <col min="542" max="542" width="30.7109375" style="255" bestFit="1" customWidth="1"/>
    <col min="543" max="543" width="18.5703125" style="255" customWidth="1"/>
    <col min="544" max="544" width="25.5703125" style="255" customWidth="1"/>
    <col min="545" max="545" width="28" style="255" customWidth="1"/>
    <col min="546" max="546" width="15.85546875" style="255" customWidth="1"/>
    <col min="547" max="547" width="29.85546875" style="255" customWidth="1"/>
    <col min="548" max="548" width="32.28515625" style="255" customWidth="1"/>
    <col min="549" max="549" width="20.140625" style="255" customWidth="1"/>
    <col min="550" max="550" width="25.5703125" style="255" customWidth="1"/>
    <col min="551" max="551" width="28" style="255" customWidth="1"/>
    <col min="552" max="552" width="15.85546875" style="255" customWidth="1"/>
    <col min="553" max="553" width="28.140625" style="255" customWidth="1"/>
    <col min="554" max="554" width="30.7109375" style="255" customWidth="1"/>
    <col min="555" max="555" width="18.5703125" style="255" customWidth="1"/>
    <col min="556" max="556" width="25.5703125" style="255" customWidth="1"/>
    <col min="557" max="557" width="28" style="255" customWidth="1"/>
    <col min="558" max="558" width="15.85546875" style="255" customWidth="1"/>
    <col min="559" max="559" width="29.85546875" style="255" customWidth="1"/>
    <col min="560" max="560" width="32.28515625" style="255" bestFit="1" customWidth="1"/>
    <col min="561" max="561" width="20.140625" style="255" customWidth="1"/>
    <col min="562" max="562" width="25.5703125" style="255" customWidth="1"/>
    <col min="563" max="563" width="28" style="255" customWidth="1"/>
    <col min="564" max="564" width="15.85546875" style="255" customWidth="1"/>
    <col min="565" max="565" width="28.140625" style="255" customWidth="1"/>
    <col min="566" max="566" width="30.7109375" style="255" bestFit="1" customWidth="1"/>
    <col min="567" max="567" width="18.5703125" style="255" customWidth="1"/>
    <col min="568" max="568" width="25.5703125" style="255" customWidth="1"/>
    <col min="569" max="569" width="28" style="255" customWidth="1"/>
    <col min="570" max="570" width="15.85546875" style="255" customWidth="1"/>
    <col min="571" max="571" width="29.85546875" style="255" customWidth="1"/>
    <col min="572" max="572" width="32.28515625" style="255" customWidth="1"/>
    <col min="573" max="573" width="20.140625" style="255" customWidth="1"/>
    <col min="574" max="574" width="25.5703125" style="255" customWidth="1"/>
    <col min="575" max="575" width="28" style="255" customWidth="1"/>
    <col min="576" max="576" width="15.85546875" style="255" customWidth="1"/>
    <col min="577" max="577" width="29.85546875" style="255" customWidth="1"/>
    <col min="578" max="578" width="32.28515625" style="255" customWidth="1"/>
    <col min="579" max="579" width="20.140625" style="255" customWidth="1"/>
    <col min="580" max="580" width="25.5703125" style="255" customWidth="1"/>
    <col min="581" max="581" width="28" style="255" customWidth="1"/>
    <col min="582" max="582" width="15.85546875" style="255" customWidth="1"/>
    <col min="583" max="583" width="28.140625" style="255" customWidth="1"/>
    <col min="584" max="584" width="30.7109375" style="255" bestFit="1" customWidth="1"/>
    <col min="585" max="585" width="18.5703125" style="255" customWidth="1"/>
    <col min="586" max="586" width="25.5703125" style="255" customWidth="1"/>
    <col min="587" max="587" width="28" style="255" customWidth="1"/>
    <col min="588" max="588" width="15.85546875" style="255" customWidth="1"/>
    <col min="589" max="589" width="30.85546875" style="255" customWidth="1"/>
    <col min="590" max="590" width="33.28515625" style="255" bestFit="1" customWidth="1"/>
    <col min="591" max="591" width="21.140625" style="255" customWidth="1"/>
    <col min="592" max="592" width="25.5703125" style="255" customWidth="1"/>
    <col min="593" max="593" width="28" style="255" customWidth="1"/>
    <col min="594" max="594" width="15.85546875" style="255" customWidth="1"/>
    <col min="595" max="595" width="25.5703125" style="255" customWidth="1"/>
    <col min="596" max="596" width="28" style="255" customWidth="1"/>
    <col min="597" max="597" width="15.85546875" style="255" customWidth="1"/>
    <col min="598" max="598" width="29.140625" style="255" customWidth="1"/>
    <col min="599" max="599" width="31.7109375" style="255" customWidth="1"/>
    <col min="600" max="600" width="19.5703125" style="255" customWidth="1"/>
    <col min="601" max="601" width="25.5703125" style="255" customWidth="1"/>
    <col min="602" max="602" width="28" style="255" customWidth="1"/>
    <col min="603" max="603" width="15.85546875" style="255" customWidth="1"/>
    <col min="604" max="604" width="29.140625" style="255" customWidth="1"/>
    <col min="605" max="605" width="31.7109375" style="255" customWidth="1"/>
    <col min="606" max="606" width="19.5703125" style="255" customWidth="1"/>
    <col min="607" max="607" width="25.5703125" style="255" customWidth="1"/>
    <col min="608" max="608" width="28" style="255" customWidth="1"/>
    <col min="609" max="609" width="15.85546875" style="255" customWidth="1"/>
    <col min="610" max="610" width="29.140625" style="255" customWidth="1"/>
    <col min="611" max="611" width="31.7109375" style="255" customWidth="1"/>
    <col min="612" max="612" width="19.5703125" style="255" customWidth="1"/>
    <col min="613" max="613" width="25.5703125" style="255" customWidth="1"/>
    <col min="614" max="614" width="28" style="255" customWidth="1"/>
    <col min="615" max="615" width="15.85546875" style="255" customWidth="1"/>
    <col min="616" max="616" width="30.85546875" style="255" customWidth="1"/>
    <col min="617" max="617" width="33.28515625" style="255" customWidth="1"/>
    <col min="618" max="618" width="21.140625" style="255" customWidth="1"/>
    <col min="619" max="619" width="25.5703125" style="255" customWidth="1"/>
    <col min="620" max="620" width="28" style="255" customWidth="1"/>
    <col min="621" max="621" width="15.85546875" style="255" customWidth="1"/>
    <col min="622" max="622" width="30.85546875" style="255" customWidth="1"/>
    <col min="623" max="623" width="33.28515625" style="255" customWidth="1"/>
    <col min="624" max="624" width="21.140625" style="255" customWidth="1"/>
    <col min="625" max="625" width="25.5703125" style="255" customWidth="1"/>
    <col min="626" max="626" width="28" style="255" bestFit="1" customWidth="1"/>
    <col min="627" max="627" width="15.85546875" style="255" customWidth="1"/>
    <col min="628" max="628" width="31.85546875" style="255" customWidth="1"/>
    <col min="629" max="629" width="34.42578125" style="255" customWidth="1"/>
    <col min="630" max="630" width="22.28515625" style="255" customWidth="1"/>
    <col min="631" max="631" width="25.5703125" style="255" customWidth="1"/>
    <col min="632" max="632" width="28" style="255" customWidth="1"/>
    <col min="633" max="633" width="15.85546875" style="255" customWidth="1"/>
    <col min="634" max="634" width="30.85546875" style="255" customWidth="1"/>
    <col min="635" max="635" width="33.28515625" style="255" customWidth="1"/>
    <col min="636" max="636" width="21.140625" style="255" customWidth="1"/>
    <col min="637" max="637" width="25.5703125" style="255" customWidth="1"/>
    <col min="638" max="638" width="28" style="255" customWidth="1"/>
    <col min="639" max="639" width="15.85546875" style="255" customWidth="1"/>
    <col min="640" max="640" width="30.85546875" style="255" customWidth="1"/>
    <col min="641" max="641" width="33.28515625" style="255" customWidth="1"/>
    <col min="642" max="642" width="21.140625" style="255" customWidth="1"/>
    <col min="643" max="643" width="25.5703125" style="255" customWidth="1"/>
    <col min="644" max="644" width="28" style="255" customWidth="1"/>
    <col min="645" max="645" width="15.85546875" style="255" customWidth="1"/>
    <col min="646" max="646" width="29.140625" style="255" customWidth="1"/>
    <col min="647" max="647" width="31.7109375" style="255" customWidth="1"/>
    <col min="648" max="648" width="19.5703125" style="255" customWidth="1"/>
    <col min="649" max="649" width="25.5703125" style="255" customWidth="1"/>
    <col min="650" max="650" width="28" style="255" bestFit="1" customWidth="1"/>
    <col min="651" max="651" width="15.85546875" style="255" customWidth="1"/>
    <col min="652" max="652" width="29.140625" style="255" customWidth="1"/>
    <col min="653" max="653" width="31.7109375" style="255" customWidth="1"/>
    <col min="654" max="654" width="19.5703125" style="255" customWidth="1"/>
    <col min="655" max="655" width="25.5703125" style="255" customWidth="1"/>
    <col min="656" max="656" width="28" style="255" bestFit="1" customWidth="1"/>
    <col min="657" max="657" width="15.85546875" style="255" customWidth="1"/>
    <col min="658" max="658" width="29.140625" style="255" customWidth="1"/>
    <col min="659" max="659" width="31.7109375" style="255" customWidth="1"/>
    <col min="660" max="660" width="19.5703125" style="255" customWidth="1"/>
    <col min="661" max="661" width="25.5703125" style="255" customWidth="1"/>
    <col min="662" max="662" width="28" style="255" bestFit="1" customWidth="1"/>
    <col min="663" max="663" width="15.85546875" style="255" customWidth="1"/>
    <col min="664" max="664" width="29.140625" style="255" customWidth="1"/>
    <col min="665" max="665" width="31.7109375" style="255" bestFit="1" customWidth="1"/>
    <col min="666" max="666" width="19.5703125" style="255" customWidth="1"/>
    <col min="667" max="667" width="25.5703125" style="255" customWidth="1"/>
    <col min="668" max="668" width="28" style="255" customWidth="1"/>
    <col min="669" max="669" width="15.85546875" style="255" customWidth="1"/>
    <col min="670" max="670" width="31.85546875" style="255" customWidth="1"/>
    <col min="671" max="671" width="34.42578125" style="255" bestFit="1" customWidth="1"/>
    <col min="672" max="672" width="22.28515625" style="255" customWidth="1"/>
    <col min="673" max="673" width="25.5703125" style="255" customWidth="1"/>
    <col min="674" max="674" width="28" style="255" customWidth="1"/>
    <col min="675" max="675" width="15.85546875" style="255" customWidth="1"/>
    <col min="676" max="676" width="25.5703125" style="255" customWidth="1"/>
    <col min="677" max="677" width="28" style="255" customWidth="1"/>
    <col min="678" max="678" width="15.85546875" style="255" customWidth="1"/>
    <col min="679" max="679" width="32.42578125" style="255" customWidth="1"/>
    <col min="680" max="680" width="35" style="255" bestFit="1" customWidth="1"/>
    <col min="681" max="681" width="22.85546875" style="255" customWidth="1"/>
    <col min="682" max="682" width="30.85546875" style="255" customWidth="1"/>
    <col min="683" max="683" width="33.28515625" style="255" bestFit="1" customWidth="1"/>
    <col min="684" max="684" width="21.140625" style="255" customWidth="1"/>
    <col min="685" max="685" width="25.5703125" style="255" customWidth="1"/>
    <col min="686" max="686" width="28" style="255" bestFit="1" customWidth="1"/>
    <col min="687" max="687" width="15.85546875" style="255" customWidth="1"/>
    <col min="688" max="688" width="29.85546875" style="255" customWidth="1"/>
    <col min="689" max="689" width="32.28515625" style="255" bestFit="1" customWidth="1"/>
    <col min="690" max="690" width="20.140625" style="255" customWidth="1"/>
    <col min="691" max="691" width="29.85546875" style="255" customWidth="1"/>
    <col min="692" max="692" width="32.28515625" style="255" bestFit="1" customWidth="1"/>
    <col min="693" max="693" width="20.140625" style="255" customWidth="1"/>
    <col min="694" max="694" width="25.5703125" style="255" customWidth="1"/>
    <col min="695" max="695" width="28" style="255" bestFit="1" customWidth="1"/>
    <col min="696" max="696" width="15.85546875" style="255" customWidth="1"/>
    <col min="697" max="697" width="29.85546875" style="255" customWidth="1"/>
    <col min="698" max="698" width="32.28515625" style="255" bestFit="1" customWidth="1"/>
    <col min="699" max="699" width="20.140625" style="255" customWidth="1"/>
    <col min="700" max="700" width="25.5703125" style="255" customWidth="1"/>
    <col min="701" max="701" width="28" style="255" bestFit="1" customWidth="1"/>
    <col min="702" max="702" width="15.85546875" style="255" customWidth="1"/>
    <col min="703" max="703" width="29.85546875" style="255" customWidth="1"/>
    <col min="704" max="704" width="32.28515625" style="255" bestFit="1" customWidth="1"/>
    <col min="705" max="705" width="20.140625" style="255" customWidth="1"/>
    <col min="706" max="706" width="29.85546875" style="255" customWidth="1"/>
    <col min="707" max="707" width="32.28515625" style="255" bestFit="1" customWidth="1"/>
    <col min="708" max="708" width="20.140625" style="255" customWidth="1"/>
    <col min="709" max="709" width="25.5703125" style="255" customWidth="1"/>
    <col min="710" max="710" width="28" style="255" bestFit="1" customWidth="1"/>
    <col min="711" max="711" width="15.85546875" style="255" customWidth="1"/>
    <col min="712" max="712" width="29.85546875" style="255" customWidth="1"/>
    <col min="713" max="713" width="32.28515625" style="255" bestFit="1" customWidth="1"/>
    <col min="714" max="714" width="20.140625" style="255" customWidth="1"/>
    <col min="715" max="715" width="29.85546875" style="255" customWidth="1"/>
    <col min="716" max="716" width="32.28515625" style="255" bestFit="1" customWidth="1"/>
    <col min="717" max="717" width="20.140625" style="255" customWidth="1"/>
    <col min="718" max="718" width="25.5703125" style="255" customWidth="1"/>
    <col min="719" max="719" width="28" style="255" bestFit="1" customWidth="1"/>
    <col min="720" max="720" width="15.85546875" style="255" customWidth="1"/>
    <col min="721" max="721" width="28.140625" style="255" customWidth="1"/>
    <col min="722" max="722" width="30.7109375" style="255" bestFit="1" customWidth="1"/>
    <col min="723" max="723" width="18.5703125" style="255" customWidth="1"/>
    <col min="724" max="724" width="29.85546875" style="255" customWidth="1"/>
    <col min="725" max="725" width="32.28515625" style="255" bestFit="1" customWidth="1"/>
    <col min="726" max="726" width="20.140625" style="255" customWidth="1"/>
    <col min="727" max="727" width="25.5703125" style="255" customWidth="1"/>
    <col min="728" max="728" width="28" style="255" bestFit="1" customWidth="1"/>
    <col min="729" max="729" width="15.85546875" style="255" customWidth="1"/>
    <col min="730" max="730" width="29.85546875" style="255" customWidth="1"/>
    <col min="731" max="731" width="32.28515625" style="255" bestFit="1" customWidth="1"/>
    <col min="732" max="732" width="20.140625" style="255" customWidth="1"/>
    <col min="733" max="733" width="29.85546875" style="255" customWidth="1"/>
    <col min="734" max="734" width="32.28515625" style="255" bestFit="1" customWidth="1"/>
    <col min="735" max="735" width="20.140625" style="255" customWidth="1"/>
    <col min="736" max="736" width="25.5703125" style="255" customWidth="1"/>
    <col min="737" max="737" width="28" style="255" bestFit="1" customWidth="1"/>
    <col min="738" max="738" width="15.85546875" style="255" customWidth="1"/>
    <col min="739" max="739" width="29.85546875" style="255" customWidth="1"/>
    <col min="740" max="740" width="32.28515625" style="255" bestFit="1" customWidth="1"/>
    <col min="741" max="741" width="20.140625" style="255" customWidth="1"/>
    <col min="742" max="742" width="29.85546875" style="255" customWidth="1"/>
    <col min="743" max="743" width="32.28515625" style="255" bestFit="1" customWidth="1"/>
    <col min="744" max="744" width="20.140625" style="255" customWidth="1"/>
    <col min="745" max="745" width="25.5703125" style="255" customWidth="1"/>
    <col min="746" max="746" width="28" style="255" bestFit="1" customWidth="1"/>
    <col min="747" max="747" width="15.85546875" style="255" customWidth="1"/>
    <col min="748" max="748" width="29.85546875" style="255" customWidth="1"/>
    <col min="749" max="749" width="32.28515625" style="255" bestFit="1" customWidth="1"/>
    <col min="750" max="750" width="20.140625" style="255" customWidth="1"/>
    <col min="751" max="751" width="29.85546875" style="255" customWidth="1"/>
    <col min="752" max="752" width="32.28515625" style="255" bestFit="1" customWidth="1"/>
    <col min="753" max="753" width="20.140625" style="255" customWidth="1"/>
    <col min="754" max="754" width="25.5703125" style="255" customWidth="1"/>
    <col min="755" max="755" width="28" style="255" bestFit="1" customWidth="1"/>
    <col min="756" max="756" width="15.85546875" style="255" customWidth="1"/>
    <col min="757" max="757" width="29.85546875" style="255" customWidth="1"/>
    <col min="758" max="758" width="32.28515625" style="255" bestFit="1" customWidth="1"/>
    <col min="759" max="759" width="20.140625" style="255" customWidth="1"/>
    <col min="760" max="760" width="25.5703125" style="255" customWidth="1"/>
    <col min="761" max="761" width="28" style="255" bestFit="1" customWidth="1"/>
    <col min="762" max="762" width="15.85546875" style="255" customWidth="1"/>
    <col min="763" max="763" width="28.140625" style="255" customWidth="1"/>
    <col min="764" max="764" width="30.7109375" style="255" bestFit="1" customWidth="1"/>
    <col min="765" max="765" width="18.5703125" style="255" customWidth="1"/>
    <col min="766" max="766" width="29.85546875" style="255" customWidth="1"/>
    <col min="767" max="767" width="32.28515625" style="255" bestFit="1" customWidth="1"/>
    <col min="768" max="768" width="20.140625" style="255" customWidth="1"/>
    <col min="769" max="769" width="25.5703125" style="255" customWidth="1"/>
    <col min="770" max="770" width="28" style="255" bestFit="1" customWidth="1"/>
    <col min="771" max="771" width="15.85546875" style="255" customWidth="1"/>
    <col min="772" max="772" width="30.85546875" style="255" customWidth="1"/>
    <col min="773" max="773" width="33.28515625" style="255" bestFit="1" customWidth="1"/>
    <col min="774" max="774" width="21.140625" style="255" customWidth="1"/>
    <col min="775" max="775" width="29.85546875" style="255" customWidth="1"/>
    <col min="776" max="776" width="32.28515625" style="255" bestFit="1" customWidth="1"/>
    <col min="777" max="777" width="20.140625" style="255" customWidth="1"/>
    <col min="778" max="778" width="25.5703125" style="255" customWidth="1"/>
    <col min="779" max="779" width="28" style="255" bestFit="1" customWidth="1"/>
    <col min="780" max="780" width="15.85546875" style="255" customWidth="1"/>
    <col min="781" max="781" width="28.140625" style="255" customWidth="1"/>
    <col min="782" max="782" width="30.7109375" style="255" bestFit="1" customWidth="1"/>
    <col min="783" max="783" width="18.5703125" style="255" customWidth="1"/>
    <col min="784" max="784" width="29.85546875" style="255" customWidth="1"/>
    <col min="785" max="785" width="32.28515625" style="255" bestFit="1" customWidth="1"/>
    <col min="786" max="786" width="20.140625" style="255" customWidth="1"/>
    <col min="787" max="787" width="25.5703125" style="255" customWidth="1"/>
    <col min="788" max="788" width="28" style="255" bestFit="1" customWidth="1"/>
    <col min="789" max="789" width="15.85546875" style="255" customWidth="1"/>
    <col min="790" max="790" width="29.85546875" style="255" customWidth="1"/>
    <col min="791" max="791" width="32.28515625" style="255" bestFit="1" customWidth="1"/>
    <col min="792" max="792" width="20.140625" style="255" customWidth="1"/>
    <col min="793" max="793" width="30.85546875" style="255" customWidth="1"/>
    <col min="794" max="794" width="33.28515625" style="255" bestFit="1" customWidth="1"/>
    <col min="795" max="795" width="21.140625" style="255" customWidth="1"/>
    <col min="796" max="796" width="25.5703125" style="255" customWidth="1"/>
    <col min="797" max="797" width="28" style="255" bestFit="1" customWidth="1"/>
    <col min="798" max="798" width="15.85546875" style="255" customWidth="1"/>
    <col min="799" max="799" width="28.140625" style="255" customWidth="1"/>
    <col min="800" max="800" width="30.7109375" style="255" bestFit="1" customWidth="1"/>
    <col min="801" max="801" width="18.5703125" style="255" customWidth="1"/>
    <col min="802" max="802" width="30.85546875" style="255" customWidth="1"/>
    <col min="803" max="803" width="33.28515625" style="255" bestFit="1" customWidth="1"/>
    <col min="804" max="804" width="21.140625" style="255" customWidth="1"/>
    <col min="805" max="805" width="25.5703125" style="255" customWidth="1"/>
    <col min="806" max="806" width="28" style="255" bestFit="1" customWidth="1"/>
    <col min="807" max="807" width="15.85546875" style="255" customWidth="1"/>
    <col min="808" max="808" width="29.85546875" style="255" customWidth="1"/>
    <col min="809" max="809" width="32.28515625" style="255" bestFit="1" customWidth="1"/>
    <col min="810" max="810" width="20.140625" style="255" customWidth="1"/>
    <col min="811" max="811" width="30.85546875" style="255" customWidth="1"/>
    <col min="812" max="812" width="33.28515625" style="255" bestFit="1" customWidth="1"/>
    <col min="813" max="813" width="21.140625" style="255" customWidth="1"/>
    <col min="814" max="814" width="25.5703125" style="255" customWidth="1"/>
    <col min="815" max="815" width="28" style="255" bestFit="1" customWidth="1"/>
    <col min="816" max="816" width="15.85546875" style="255" customWidth="1"/>
    <col min="817" max="817" width="29.140625" style="255" customWidth="1"/>
    <col min="818" max="818" width="31.7109375" style="255" bestFit="1" customWidth="1"/>
    <col min="819" max="819" width="19.5703125" style="255" customWidth="1"/>
    <col min="820" max="820" width="30.85546875" style="255" customWidth="1"/>
    <col min="821" max="821" width="33.28515625" style="255" bestFit="1" customWidth="1"/>
    <col min="822" max="822" width="21.140625" style="255" customWidth="1"/>
    <col min="823" max="823" width="25.5703125" style="255" customWidth="1"/>
    <col min="824" max="824" width="28" style="255" bestFit="1" customWidth="1"/>
    <col min="825" max="825" width="15.85546875" style="255" customWidth="1"/>
    <col min="826" max="826" width="29.140625" style="255" customWidth="1"/>
    <col min="827" max="827" width="31.7109375" style="255" bestFit="1" customWidth="1"/>
    <col min="828" max="828" width="19.5703125" style="255" customWidth="1"/>
    <col min="829" max="829" width="30.85546875" style="255" customWidth="1"/>
    <col min="830" max="830" width="33.28515625" style="255" bestFit="1" customWidth="1"/>
    <col min="831" max="831" width="21.140625" style="255" customWidth="1"/>
    <col min="832" max="832" width="25.5703125" style="255" customWidth="1"/>
    <col min="833" max="833" width="28" style="255" bestFit="1" customWidth="1"/>
    <col min="834" max="834" width="15.85546875" style="255" customWidth="1"/>
    <col min="835" max="835" width="29.140625" style="255" customWidth="1"/>
    <col min="836" max="836" width="31.7109375" style="255" bestFit="1" customWidth="1"/>
    <col min="837" max="837" width="19.5703125" style="255" customWidth="1"/>
    <col min="838" max="838" width="30.85546875" style="255" customWidth="1"/>
    <col min="839" max="839" width="33.28515625" style="255" bestFit="1" customWidth="1"/>
    <col min="840" max="840" width="21.140625" style="255" customWidth="1"/>
    <col min="841" max="841" width="25.5703125" style="255" customWidth="1"/>
    <col min="842" max="842" width="28" style="255" bestFit="1" customWidth="1"/>
    <col min="843" max="843" width="15.85546875" style="255" customWidth="1"/>
    <col min="844" max="844" width="29.140625" style="255" customWidth="1"/>
    <col min="845" max="845" width="31.7109375" style="255" bestFit="1" customWidth="1"/>
    <col min="846" max="846" width="19.5703125" style="255" customWidth="1"/>
    <col min="847" max="847" width="30.85546875" style="255" customWidth="1"/>
    <col min="848" max="848" width="33.28515625" style="255" bestFit="1" customWidth="1"/>
    <col min="849" max="849" width="21.140625" style="255" customWidth="1"/>
    <col min="850" max="850" width="25.5703125" style="255" customWidth="1"/>
    <col min="851" max="851" width="28" style="255" bestFit="1" customWidth="1"/>
    <col min="852" max="852" width="15.85546875" style="255" customWidth="1"/>
    <col min="853" max="853" width="28.140625" style="255" customWidth="1"/>
    <col min="854" max="854" width="30.7109375" style="255" bestFit="1" customWidth="1"/>
    <col min="855" max="855" width="18.5703125" style="255" customWidth="1"/>
    <col min="856" max="856" width="31.85546875" style="255" customWidth="1"/>
    <col min="857" max="857" width="34.42578125" style="255" bestFit="1" customWidth="1"/>
    <col min="858" max="858" width="22.28515625" style="255" customWidth="1"/>
    <col min="859" max="859" width="25.5703125" style="255" customWidth="1"/>
    <col min="860" max="860" width="28" style="255" bestFit="1" customWidth="1"/>
    <col min="861" max="861" width="15.85546875" style="255" customWidth="1"/>
    <col min="862" max="862" width="29.85546875" style="255" customWidth="1"/>
    <col min="863" max="863" width="32.28515625" style="255" bestFit="1" customWidth="1"/>
    <col min="864" max="864" width="20.140625" style="255" customWidth="1"/>
    <col min="865" max="865" width="31.85546875" style="255" customWidth="1"/>
    <col min="866" max="866" width="34.42578125" style="255" bestFit="1" customWidth="1"/>
    <col min="867" max="867" width="22.28515625" style="255" customWidth="1"/>
    <col min="868" max="868" width="25.5703125" style="255" customWidth="1"/>
    <col min="869" max="869" width="28" style="255" bestFit="1" customWidth="1"/>
    <col min="870" max="870" width="15.85546875" style="255" customWidth="1"/>
    <col min="871" max="871" width="28.140625" style="255" customWidth="1"/>
    <col min="872" max="872" width="30.7109375" style="255" bestFit="1" customWidth="1"/>
    <col min="873" max="873" width="18.5703125" style="255" customWidth="1"/>
    <col min="874" max="874" width="31.85546875" style="255" customWidth="1"/>
    <col min="875" max="875" width="34.42578125" style="255" bestFit="1" customWidth="1"/>
    <col min="876" max="876" width="22.28515625" style="255" customWidth="1"/>
    <col min="877" max="877" width="25.5703125" style="255" customWidth="1"/>
    <col min="878" max="878" width="28" style="255" bestFit="1" customWidth="1"/>
    <col min="879" max="879" width="15.85546875" style="255" customWidth="1"/>
    <col min="880" max="880" width="29.140625" style="255" customWidth="1"/>
    <col min="881" max="881" width="31.7109375" style="255" bestFit="1" customWidth="1"/>
    <col min="882" max="882" width="19.5703125" style="255" customWidth="1"/>
    <col min="883" max="883" width="31.85546875" style="255" customWidth="1"/>
    <col min="884" max="884" width="34.42578125" style="255" bestFit="1" customWidth="1"/>
    <col min="885" max="885" width="22.28515625" style="255" customWidth="1"/>
    <col min="886" max="886" width="25.5703125" style="255" customWidth="1"/>
    <col min="887" max="887" width="28" style="255" bestFit="1" customWidth="1"/>
    <col min="888" max="888" width="15.85546875" style="255" customWidth="1"/>
    <col min="889" max="889" width="29.85546875" style="255" customWidth="1"/>
    <col min="890" max="890" width="32.28515625" style="255" bestFit="1" customWidth="1"/>
    <col min="891" max="891" width="20.140625" style="255" customWidth="1"/>
    <col min="892" max="892" width="25.5703125" style="255" customWidth="1"/>
    <col min="893" max="893" width="28" style="255" bestFit="1" customWidth="1"/>
    <col min="894" max="894" width="15.85546875" style="255" customWidth="1"/>
    <col min="895" max="895" width="31.85546875" style="255" customWidth="1"/>
    <col min="896" max="896" width="34.42578125" style="255" bestFit="1" customWidth="1"/>
    <col min="897" max="897" width="22.28515625" style="255" customWidth="1"/>
    <col min="898" max="898" width="31.85546875" style="255" customWidth="1"/>
    <col min="899" max="899" width="34.42578125" style="255" bestFit="1" customWidth="1"/>
    <col min="900" max="900" width="22.28515625" style="255" customWidth="1"/>
    <col min="901" max="901" width="25.5703125" style="255" customWidth="1"/>
    <col min="902" max="902" width="28" style="255" bestFit="1" customWidth="1"/>
    <col min="903" max="903" width="15.85546875" style="255" customWidth="1"/>
    <col min="904" max="904" width="31.85546875" style="255" customWidth="1"/>
    <col min="905" max="905" width="34.42578125" style="255" bestFit="1" customWidth="1"/>
    <col min="906" max="906" width="22.28515625" style="255" customWidth="1"/>
    <col min="907" max="907" width="25.5703125" style="255" customWidth="1"/>
    <col min="908" max="908" width="28" style="255" bestFit="1" customWidth="1"/>
    <col min="909" max="909" width="15.85546875" style="255" customWidth="1"/>
    <col min="910" max="910" width="32.42578125" style="255" customWidth="1"/>
    <col min="911" max="911" width="35" style="255" bestFit="1" customWidth="1"/>
    <col min="912" max="912" width="22.85546875" style="255" customWidth="1"/>
    <col min="913" max="913" width="31.85546875" style="255" customWidth="1"/>
    <col min="914" max="914" width="34.42578125" style="255" bestFit="1" customWidth="1"/>
    <col min="915" max="915" width="22.28515625" style="255" customWidth="1"/>
    <col min="916" max="916" width="25.5703125" style="255" customWidth="1"/>
    <col min="917" max="917" width="28" style="255" bestFit="1" customWidth="1"/>
    <col min="918" max="918" width="15.85546875" style="255" customWidth="1"/>
    <col min="919" max="919" width="30.85546875" style="255" customWidth="1"/>
    <col min="920" max="920" width="33.28515625" style="255" bestFit="1" customWidth="1"/>
    <col min="921" max="921" width="21.140625" style="255" customWidth="1"/>
    <col min="922" max="922" width="31.85546875" style="255" customWidth="1"/>
    <col min="923" max="923" width="34.42578125" style="255" bestFit="1" customWidth="1"/>
    <col min="924" max="924" width="22.28515625" style="255" customWidth="1"/>
    <col min="925" max="925" width="25.5703125" style="255" customWidth="1"/>
    <col min="926" max="926" width="28" style="255" bestFit="1" customWidth="1"/>
    <col min="927" max="927" width="15.85546875" style="255" customWidth="1"/>
    <col min="928" max="928" width="30.85546875" style="255" customWidth="1"/>
    <col min="929" max="929" width="33.28515625" style="255" bestFit="1" customWidth="1"/>
    <col min="930" max="930" width="21.140625" style="255" customWidth="1"/>
    <col min="931" max="931" width="31.85546875" style="255" customWidth="1"/>
    <col min="932" max="932" width="34.42578125" style="255" bestFit="1" customWidth="1"/>
    <col min="933" max="933" width="22.28515625" style="255" customWidth="1"/>
    <col min="934" max="934" width="25.5703125" style="255" customWidth="1"/>
    <col min="935" max="935" width="28" style="255" bestFit="1" customWidth="1"/>
    <col min="936" max="936" width="15.85546875" style="255" customWidth="1"/>
    <col min="937" max="937" width="29.140625" style="255" customWidth="1"/>
    <col min="938" max="938" width="31.7109375" style="255" bestFit="1" customWidth="1"/>
    <col min="939" max="939" width="19.5703125" style="255" customWidth="1"/>
    <col min="940" max="940" width="25.5703125" style="255" customWidth="1"/>
    <col min="941" max="941" width="28" style="255" bestFit="1" customWidth="1"/>
    <col min="942" max="942" width="15.85546875" style="255" customWidth="1"/>
    <col min="943" max="943" width="29.140625" style="255" customWidth="1"/>
    <col min="944" max="944" width="31.7109375" style="255" bestFit="1" customWidth="1"/>
    <col min="945" max="945" width="19.5703125" style="255" customWidth="1"/>
    <col min="946" max="946" width="25.5703125" style="255" customWidth="1"/>
    <col min="947" max="947" width="28" style="255" bestFit="1" customWidth="1"/>
    <col min="948" max="948" width="15.85546875" style="255" customWidth="1"/>
    <col min="949" max="949" width="29.140625" style="255" customWidth="1"/>
    <col min="950" max="950" width="31.7109375" style="255" bestFit="1" customWidth="1"/>
    <col min="951" max="951" width="19.5703125" style="255" customWidth="1"/>
    <col min="952" max="952" width="31.85546875" style="255" customWidth="1"/>
    <col min="953" max="953" width="34.42578125" style="255" bestFit="1" customWidth="1"/>
    <col min="954" max="954" width="22.28515625" style="255" customWidth="1"/>
    <col min="955" max="955" width="25.5703125" style="255" customWidth="1"/>
    <col min="956" max="956" width="28" style="255" bestFit="1" customWidth="1"/>
    <col min="957" max="957" width="15.85546875" style="255" customWidth="1"/>
    <col min="958" max="958" width="30.85546875" style="255" customWidth="1"/>
    <col min="959" max="959" width="33.28515625" style="255" bestFit="1" customWidth="1"/>
    <col min="960" max="960" width="21.140625" style="255" customWidth="1"/>
    <col min="961" max="961" width="31.85546875" style="255" customWidth="1"/>
    <col min="962" max="962" width="34.42578125" style="255" bestFit="1" customWidth="1"/>
    <col min="963" max="963" width="22.28515625" style="255" customWidth="1"/>
    <col min="964" max="964" width="25.5703125" style="255" customWidth="1"/>
    <col min="965" max="965" width="28" style="255" bestFit="1" customWidth="1"/>
    <col min="966" max="966" width="15.85546875" style="255" customWidth="1"/>
    <col min="967" max="967" width="30.85546875" style="255" customWidth="1"/>
    <col min="968" max="968" width="33.28515625" style="255" bestFit="1" customWidth="1"/>
    <col min="969" max="969" width="21.140625" style="255" customWidth="1"/>
    <col min="970" max="970" width="31.85546875" style="255" customWidth="1"/>
    <col min="971" max="971" width="34.42578125" style="255" bestFit="1" customWidth="1"/>
    <col min="972" max="972" width="22.28515625" style="255" customWidth="1"/>
    <col min="973" max="973" width="30.85546875" style="255" customWidth="1"/>
    <col min="974" max="974" width="33.28515625" style="255" bestFit="1" customWidth="1"/>
    <col min="975" max="975" width="21.140625" style="255" bestFit="1" customWidth="1"/>
    <col min="976" max="16384" width="9.140625" style="255"/>
  </cols>
  <sheetData>
    <row r="1" spans="1:975" s="254" customFormat="1" ht="33.75" x14ac:dyDescent="0.5">
      <c r="A1" s="1168" t="s">
        <v>546</v>
      </c>
      <c r="B1" s="1164"/>
      <c r="H1" s="435"/>
      <c r="I1" s="438"/>
    </row>
    <row r="2" spans="1:975" s="254" customFormat="1" ht="21" x14ac:dyDescent="0.35">
      <c r="H2" s="435"/>
      <c r="I2" s="438"/>
    </row>
    <row r="3" spans="1:975" ht="61.5" customHeight="1" x14ac:dyDescent="0.25">
      <c r="A3" s="1166" t="s">
        <v>792</v>
      </c>
      <c r="B3" s="1167"/>
      <c r="C3" s="1167"/>
      <c r="D3" s="1167"/>
      <c r="E3" s="1167"/>
      <c r="F3" s="1167"/>
    </row>
    <row r="4" spans="1:975" ht="16.5" customHeight="1" x14ac:dyDescent="0.25">
      <c r="A4" s="256"/>
      <c r="B4" s="257"/>
      <c r="C4" s="257"/>
      <c r="D4" s="257"/>
      <c r="E4" s="257"/>
      <c r="F4" s="257"/>
    </row>
    <row r="5" spans="1:975" x14ac:dyDescent="0.25">
      <c r="A5" s="440" t="s">
        <v>583</v>
      </c>
      <c r="B5" s="440" t="s">
        <v>793</v>
      </c>
      <c r="C5" s="440" t="s">
        <v>794</v>
      </c>
      <c r="D5" s="440" t="s">
        <v>795</v>
      </c>
      <c r="E5" s="440" t="s">
        <v>796</v>
      </c>
      <c r="F5" s="440" t="s">
        <v>797</v>
      </c>
      <c r="G5" s="441" t="s">
        <v>537</v>
      </c>
      <c r="H5" s="442" t="s">
        <v>1114</v>
      </c>
      <c r="I5" s="443" t="s">
        <v>1116</v>
      </c>
      <c r="J5" s="444" t="s">
        <v>1117</v>
      </c>
    </row>
    <row r="6" spans="1:975" x14ac:dyDescent="0.25">
      <c r="A6" s="433"/>
      <c r="B6" s="432" t="s">
        <v>798</v>
      </c>
      <c r="C6" s="432"/>
      <c r="D6" s="432"/>
      <c r="E6" s="432"/>
      <c r="F6" s="432"/>
      <c r="G6" s="434"/>
      <c r="H6" s="437" t="e">
        <f>F6*Summary!#REF!</f>
        <v>#REF!</v>
      </c>
      <c r="I6" s="439">
        <f>'Business travel- land'!$E$87</f>
        <v>4.4239999999999995E-2</v>
      </c>
      <c r="J6" s="445" t="e">
        <f>H6*I6</f>
        <v>#REF!</v>
      </c>
      <c r="K6" s="257"/>
    </row>
    <row r="7" spans="1:975" x14ac:dyDescent="0.25">
      <c r="A7" s="433"/>
      <c r="B7" s="432" t="s">
        <v>798</v>
      </c>
      <c r="C7" s="432"/>
      <c r="D7" s="432"/>
      <c r="E7" s="432"/>
      <c r="F7" s="432"/>
      <c r="G7" s="434"/>
      <c r="H7" s="437" t="e">
        <f>F7*Summary!#REF!</f>
        <v>#REF!</v>
      </c>
      <c r="I7" s="439">
        <f>'Business travel- land'!$E$87</f>
        <v>4.4239999999999995E-2</v>
      </c>
      <c r="J7" s="445" t="e">
        <f t="shared" ref="J7" si="0">H7*I7</f>
        <v>#REF!</v>
      </c>
      <c r="K7" s="257"/>
    </row>
    <row r="8" spans="1:975" x14ac:dyDescent="0.25">
      <c r="G8" s="258"/>
      <c r="I8" s="446" t="s">
        <v>1118</v>
      </c>
      <c r="J8" s="447" t="e">
        <f>SUM(J6:J7)</f>
        <v>#REF!</v>
      </c>
    </row>
    <row r="9" spans="1:975" x14ac:dyDescent="0.25">
      <c r="H9" s="255"/>
      <c r="I9" s="255"/>
    </row>
    <row r="11" spans="1:975" x14ac:dyDescent="0.25">
      <c r="A11" s="452" t="s">
        <v>1121</v>
      </c>
      <c r="B11" s="452" t="s">
        <v>1122</v>
      </c>
      <c r="C11" s="452" t="s">
        <v>1123</v>
      </c>
      <c r="D11" s="452" t="s">
        <v>993</v>
      </c>
    </row>
    <row r="12" spans="1:975" x14ac:dyDescent="0.25">
      <c r="A12" s="432" t="s">
        <v>799</v>
      </c>
      <c r="B12" s="451"/>
      <c r="C12" s="451"/>
      <c r="D12" s="451"/>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row>
    <row r="13" spans="1:975" x14ac:dyDescent="0.25">
      <c r="A13" s="432" t="s">
        <v>798</v>
      </c>
      <c r="B13" s="451"/>
      <c r="C13" s="451"/>
      <c r="D13" s="451"/>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row>
    <row r="14" spans="1:975" x14ac:dyDescent="0.25">
      <c r="A14" s="432" t="s">
        <v>800</v>
      </c>
      <c r="B14" s="451"/>
      <c r="C14" s="451"/>
      <c r="D14" s="451"/>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row>
    <row r="15" spans="1:975" x14ac:dyDescent="0.25">
      <c r="A15" s="453" t="s">
        <v>532</v>
      </c>
      <c r="B15" s="454">
        <f>SUBTOTAL(9,B12:B14)</f>
        <v>0</v>
      </c>
      <c r="C15" s="454">
        <f t="shared" ref="C15:D15" si="1">SUBTOTAL(9,C12:C14)</f>
        <v>0</v>
      </c>
      <c r="D15" s="454">
        <f t="shared" si="1"/>
        <v>0</v>
      </c>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row>
    <row r="16" spans="1:975" x14ac:dyDescent="0.25">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row>
    <row r="17" spans="1:975" x14ac:dyDescent="0.25">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row>
    <row r="18" spans="1:975" x14ac:dyDescent="0.25">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row>
    <row r="19" spans="1:975" x14ac:dyDescent="0.25">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row>
    <row r="20" spans="1:975"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row>
    <row r="21" spans="1:975"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row>
    <row r="22" spans="1:975"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row>
    <row r="23" spans="1:975"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row>
    <row r="24" spans="1:975" x14ac:dyDescent="0.25">
      <c r="A24"/>
      <c r="B24"/>
      <c r="C24"/>
    </row>
    <row r="25" spans="1:975" x14ac:dyDescent="0.25">
      <c r="A25"/>
      <c r="B25"/>
      <c r="C25"/>
    </row>
    <row r="27" spans="1:975" x14ac:dyDescent="0.25">
      <c r="A27" s="457"/>
      <c r="B27" s="247"/>
      <c r="C27" s="247"/>
      <c r="D27" s="247"/>
    </row>
    <row r="28" spans="1:975" x14ac:dyDescent="0.25">
      <c r="A28" s="450"/>
      <c r="B28" s="105"/>
      <c r="C28" s="105"/>
      <c r="D28" s="105"/>
    </row>
    <row r="29" spans="1:975" x14ac:dyDescent="0.25">
      <c r="A29" s="450"/>
      <c r="B29" s="105"/>
      <c r="C29" s="105"/>
      <c r="D29" s="105"/>
    </row>
    <row r="30" spans="1:975" x14ac:dyDescent="0.25">
      <c r="A30" s="450"/>
      <c r="B30" s="105"/>
      <c r="C30" s="105"/>
      <c r="D30" s="105"/>
    </row>
    <row r="31" spans="1:975" x14ac:dyDescent="0.25">
      <c r="A31" s="450"/>
      <c r="B31" s="105"/>
      <c r="C31" s="105"/>
      <c r="D31" s="105"/>
    </row>
    <row r="32" spans="1:975" x14ac:dyDescent="0.25">
      <c r="A32" s="450"/>
      <c r="B32" s="105"/>
      <c r="C32" s="105"/>
      <c r="D32" s="105"/>
    </row>
    <row r="33" spans="1:4" x14ac:dyDescent="0.25">
      <c r="A33" s="450"/>
      <c r="B33" s="105"/>
      <c r="C33" s="105"/>
      <c r="D33" s="105"/>
    </row>
    <row r="34" spans="1:4" x14ac:dyDescent="0.25">
      <c r="A34" s="450"/>
      <c r="B34" s="105"/>
      <c r="C34" s="105"/>
      <c r="D34" s="105"/>
    </row>
  </sheetData>
  <autoFilter ref="A5:G8"/>
  <mergeCells count="2">
    <mergeCell ref="A3:F3"/>
    <mergeCell ref="A1:B1"/>
  </mergeCells>
  <pageMargins left="0.7" right="0.7" top="0.75" bottom="0.75" header="0.3" footer="0.3"/>
  <pageSetup orientation="portrait" horizontalDpi="200" verticalDpi="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H20"/>
  <sheetViews>
    <sheetView workbookViewId="0"/>
  </sheetViews>
  <sheetFormatPr defaultColWidth="9.140625" defaultRowHeight="15" x14ac:dyDescent="0.25"/>
  <cols>
    <col min="1" max="1" width="42.42578125" style="195" customWidth="1"/>
    <col min="2" max="2" width="15.5703125" style="195" customWidth="1"/>
    <col min="3" max="3" width="17.42578125" style="195" customWidth="1"/>
    <col min="4" max="4" width="18.140625" style="195" customWidth="1"/>
    <col min="5" max="5" width="19.140625" style="195" customWidth="1"/>
    <col min="6" max="16384" width="9.140625" style="195"/>
  </cols>
  <sheetData>
    <row r="1" spans="1:8" ht="28.5" x14ac:dyDescent="0.45">
      <c r="A1" s="941" t="s">
        <v>1357</v>
      </c>
    </row>
    <row r="3" spans="1:8" x14ac:dyDescent="0.25">
      <c r="A3" s="835" t="s">
        <v>548</v>
      </c>
      <c r="B3" s="835" t="s">
        <v>549</v>
      </c>
      <c r="C3" s="835" t="s">
        <v>550</v>
      </c>
      <c r="D3" s="848"/>
      <c r="E3" s="848"/>
      <c r="F3" s="848"/>
      <c r="G3" s="848"/>
      <c r="H3" s="848"/>
    </row>
    <row r="4" spans="1:8" x14ac:dyDescent="0.25">
      <c r="A4" s="196">
        <v>6</v>
      </c>
      <c r="B4" s="193"/>
      <c r="C4" s="197"/>
      <c r="D4" s="848"/>
      <c r="E4" s="849"/>
      <c r="F4" s="848"/>
      <c r="G4" s="848"/>
      <c r="H4" s="848"/>
    </row>
    <row r="5" spans="1:8" x14ac:dyDescent="0.25">
      <c r="A5" s="196">
        <v>5</v>
      </c>
      <c r="B5" s="193"/>
      <c r="C5" s="197"/>
      <c r="D5" s="848"/>
      <c r="E5" s="849"/>
      <c r="F5" s="848"/>
      <c r="G5" s="848"/>
      <c r="H5" s="848"/>
    </row>
    <row r="6" spans="1:8" x14ac:dyDescent="0.25">
      <c r="A6" s="196">
        <v>4</v>
      </c>
      <c r="B6" s="193"/>
      <c r="C6" s="197"/>
      <c r="D6" s="848"/>
      <c r="E6" s="849"/>
      <c r="F6" s="848"/>
      <c r="G6" s="848"/>
      <c r="H6" s="848"/>
    </row>
    <row r="7" spans="1:8" x14ac:dyDescent="0.25">
      <c r="A7" s="196">
        <v>3</v>
      </c>
      <c r="B7" s="193"/>
      <c r="C7" s="197"/>
      <c r="D7" s="848"/>
      <c r="E7" s="849"/>
      <c r="F7" s="848"/>
      <c r="G7" s="848"/>
      <c r="H7" s="848"/>
    </row>
    <row r="8" spans="1:8" x14ac:dyDescent="0.25">
      <c r="A8" s="196">
        <v>2</v>
      </c>
      <c r="B8" s="193"/>
      <c r="C8" s="197"/>
      <c r="D8" s="848"/>
      <c r="E8" s="849"/>
      <c r="F8" s="848"/>
      <c r="G8" s="848"/>
      <c r="H8" s="848"/>
    </row>
    <row r="9" spans="1:8" x14ac:dyDescent="0.25">
      <c r="A9" s="196">
        <v>1</v>
      </c>
      <c r="B9" s="193"/>
      <c r="C9" s="197"/>
      <c r="D9" s="848"/>
      <c r="E9" s="849"/>
      <c r="F9" s="848"/>
      <c r="G9" s="848"/>
      <c r="H9" s="848"/>
    </row>
    <row r="10" spans="1:8" x14ac:dyDescent="0.25">
      <c r="A10" s="196" t="s">
        <v>199</v>
      </c>
      <c r="B10" s="193"/>
      <c r="C10" s="197"/>
      <c r="D10" s="848"/>
      <c r="E10" s="848"/>
      <c r="F10" s="848"/>
      <c r="G10" s="848"/>
      <c r="H10" s="848"/>
    </row>
    <row r="11" spans="1:8" x14ac:dyDescent="0.25">
      <c r="A11" s="836" t="s">
        <v>551</v>
      </c>
      <c r="B11" s="837">
        <f>SUM(B4:B10)</f>
        <v>0</v>
      </c>
      <c r="C11" s="837">
        <f>SUM(C4:C10)</f>
        <v>0</v>
      </c>
      <c r="D11" s="848"/>
      <c r="E11" s="849"/>
      <c r="F11" s="848"/>
      <c r="G11" s="848"/>
      <c r="H11" s="848"/>
    </row>
    <row r="12" spans="1:8" x14ac:dyDescent="0.25">
      <c r="D12" s="848"/>
      <c r="E12" s="848"/>
      <c r="F12" s="848"/>
      <c r="G12" s="848"/>
      <c r="H12" s="848"/>
    </row>
    <row r="13" spans="1:8" x14ac:dyDescent="0.25">
      <c r="D13" s="848"/>
      <c r="E13" s="848"/>
      <c r="F13" s="848"/>
      <c r="G13" s="848"/>
      <c r="H13" s="848"/>
    </row>
    <row r="14" spans="1:8" x14ac:dyDescent="0.25">
      <c r="B14" s="206"/>
      <c r="C14" s="206"/>
      <c r="D14" s="848"/>
      <c r="E14" s="848"/>
      <c r="F14" s="848"/>
      <c r="G14" s="848"/>
      <c r="H14" s="848"/>
    </row>
    <row r="15" spans="1:8" x14ac:dyDescent="0.25">
      <c r="A15" s="846" t="s">
        <v>1555</v>
      </c>
      <c r="B15" s="835" t="s">
        <v>549</v>
      </c>
      <c r="C15" s="835" t="s">
        <v>550</v>
      </c>
    </row>
    <row r="16" spans="1:8" x14ac:dyDescent="0.25">
      <c r="A16" s="847" t="s">
        <v>1556</v>
      </c>
      <c r="B16" s="193">
        <v>0</v>
      </c>
      <c r="C16" s="193">
        <v>0</v>
      </c>
    </row>
    <row r="17" spans="1:3" x14ac:dyDescent="0.25">
      <c r="A17" s="847" t="s">
        <v>1557</v>
      </c>
      <c r="B17" s="432">
        <f>B11</f>
        <v>0</v>
      </c>
      <c r="C17" s="197">
        <f>C11</f>
        <v>0</v>
      </c>
    </row>
    <row r="18" spans="1:3" x14ac:dyDescent="0.25">
      <c r="A18" s="847" t="s">
        <v>1558</v>
      </c>
      <c r="B18" s="193" t="e">
        <f>B16/B17*100</f>
        <v>#DIV/0!</v>
      </c>
      <c r="C18" s="193" t="e">
        <f>C16/C17*100</f>
        <v>#DIV/0!</v>
      </c>
    </row>
    <row r="19" spans="1:3" x14ac:dyDescent="0.25">
      <c r="B19" s="206"/>
      <c r="C19" s="206"/>
    </row>
    <row r="20" spans="1:3" x14ac:dyDescent="0.25">
      <c r="B20" s="206"/>
      <c r="C20" s="206"/>
    </row>
  </sheetData>
  <pageMargins left="0.7" right="0.7" top="0.75" bottom="0.75" header="0.3" footer="0.3"/>
  <pageSetup orientation="portrait" horizontalDpi="200"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O43"/>
  <sheetViews>
    <sheetView workbookViewId="0">
      <selection activeCell="B2" sqref="B2"/>
    </sheetView>
  </sheetViews>
  <sheetFormatPr defaultRowHeight="12.75" x14ac:dyDescent="0.2"/>
  <cols>
    <col min="1" max="1" width="46" style="502" customWidth="1"/>
    <col min="2" max="2" width="14" style="501" customWidth="1"/>
    <col min="3" max="3" width="22.28515625" style="501" customWidth="1"/>
    <col min="4" max="4" width="22.42578125" style="501" customWidth="1"/>
    <col min="5" max="5" width="20.85546875" style="501" customWidth="1"/>
    <col min="6" max="6" width="15" style="502" bestFit="1" customWidth="1"/>
    <col min="7" max="7" width="10.140625" style="502" bestFit="1" customWidth="1"/>
    <col min="8" max="256" width="9.140625" style="502"/>
    <col min="257" max="257" width="39.28515625" style="502" customWidth="1"/>
    <col min="258" max="258" width="14" style="502" customWidth="1"/>
    <col min="259" max="259" width="22.28515625" style="502" customWidth="1"/>
    <col min="260" max="260" width="22.42578125" style="502" customWidth="1"/>
    <col min="261" max="261" width="20.85546875" style="502" customWidth="1"/>
    <col min="262" max="262" width="15" style="502" bestFit="1" customWidth="1"/>
    <col min="263" max="263" width="10.140625" style="502" bestFit="1" customWidth="1"/>
    <col min="264" max="512" width="9.140625" style="502"/>
    <col min="513" max="513" width="39.28515625" style="502" customWidth="1"/>
    <col min="514" max="514" width="14" style="502" customWidth="1"/>
    <col min="515" max="515" width="22.28515625" style="502" customWidth="1"/>
    <col min="516" max="516" width="22.42578125" style="502" customWidth="1"/>
    <col min="517" max="517" width="20.85546875" style="502" customWidth="1"/>
    <col min="518" max="518" width="15" style="502" bestFit="1" customWidth="1"/>
    <col min="519" max="519" width="10.140625" style="502" bestFit="1" customWidth="1"/>
    <col min="520" max="768" width="9.140625" style="502"/>
    <col min="769" max="769" width="39.28515625" style="502" customWidth="1"/>
    <col min="770" max="770" width="14" style="502" customWidth="1"/>
    <col min="771" max="771" width="22.28515625" style="502" customWidth="1"/>
    <col min="772" max="772" width="22.42578125" style="502" customWidth="1"/>
    <col min="773" max="773" width="20.85546875" style="502" customWidth="1"/>
    <col min="774" max="774" width="15" style="502" bestFit="1" customWidth="1"/>
    <col min="775" max="775" width="10.140625" style="502" bestFit="1" customWidth="1"/>
    <col min="776" max="1024" width="9.140625" style="502"/>
    <col min="1025" max="1025" width="39.28515625" style="502" customWidth="1"/>
    <col min="1026" max="1026" width="14" style="502" customWidth="1"/>
    <col min="1027" max="1027" width="22.28515625" style="502" customWidth="1"/>
    <col min="1028" max="1028" width="22.42578125" style="502" customWidth="1"/>
    <col min="1029" max="1029" width="20.85546875" style="502" customWidth="1"/>
    <col min="1030" max="1030" width="15" style="502" bestFit="1" customWidth="1"/>
    <col min="1031" max="1031" width="10.140625" style="502" bestFit="1" customWidth="1"/>
    <col min="1032" max="1280" width="9.140625" style="502"/>
    <col min="1281" max="1281" width="39.28515625" style="502" customWidth="1"/>
    <col min="1282" max="1282" width="14" style="502" customWidth="1"/>
    <col min="1283" max="1283" width="22.28515625" style="502" customWidth="1"/>
    <col min="1284" max="1284" width="22.42578125" style="502" customWidth="1"/>
    <col min="1285" max="1285" width="20.85546875" style="502" customWidth="1"/>
    <col min="1286" max="1286" width="15" style="502" bestFit="1" customWidth="1"/>
    <col min="1287" max="1287" width="10.140625" style="502" bestFit="1" customWidth="1"/>
    <col min="1288" max="1536" width="9.140625" style="502"/>
    <col min="1537" max="1537" width="39.28515625" style="502" customWidth="1"/>
    <col min="1538" max="1538" width="14" style="502" customWidth="1"/>
    <col min="1539" max="1539" width="22.28515625" style="502" customWidth="1"/>
    <col min="1540" max="1540" width="22.42578125" style="502" customWidth="1"/>
    <col min="1541" max="1541" width="20.85546875" style="502" customWidth="1"/>
    <col min="1542" max="1542" width="15" style="502" bestFit="1" customWidth="1"/>
    <col min="1543" max="1543" width="10.140625" style="502" bestFit="1" customWidth="1"/>
    <col min="1544" max="1792" width="9.140625" style="502"/>
    <col min="1793" max="1793" width="39.28515625" style="502" customWidth="1"/>
    <col min="1794" max="1794" width="14" style="502" customWidth="1"/>
    <col min="1795" max="1795" width="22.28515625" style="502" customWidth="1"/>
    <col min="1796" max="1796" width="22.42578125" style="502" customWidth="1"/>
    <col min="1797" max="1797" width="20.85546875" style="502" customWidth="1"/>
    <col min="1798" max="1798" width="15" style="502" bestFit="1" customWidth="1"/>
    <col min="1799" max="1799" width="10.140625" style="502" bestFit="1" customWidth="1"/>
    <col min="1800" max="2048" width="9.140625" style="502"/>
    <col min="2049" max="2049" width="39.28515625" style="502" customWidth="1"/>
    <col min="2050" max="2050" width="14" style="502" customWidth="1"/>
    <col min="2051" max="2051" width="22.28515625" style="502" customWidth="1"/>
    <col min="2052" max="2052" width="22.42578125" style="502" customWidth="1"/>
    <col min="2053" max="2053" width="20.85546875" style="502" customWidth="1"/>
    <col min="2054" max="2054" width="15" style="502" bestFit="1" customWidth="1"/>
    <col min="2055" max="2055" width="10.140625" style="502" bestFit="1" customWidth="1"/>
    <col min="2056" max="2304" width="9.140625" style="502"/>
    <col min="2305" max="2305" width="39.28515625" style="502" customWidth="1"/>
    <col min="2306" max="2306" width="14" style="502" customWidth="1"/>
    <col min="2307" max="2307" width="22.28515625" style="502" customWidth="1"/>
    <col min="2308" max="2308" width="22.42578125" style="502" customWidth="1"/>
    <col min="2309" max="2309" width="20.85546875" style="502" customWidth="1"/>
    <col min="2310" max="2310" width="15" style="502" bestFit="1" customWidth="1"/>
    <col min="2311" max="2311" width="10.140625" style="502" bestFit="1" customWidth="1"/>
    <col min="2312" max="2560" width="9.140625" style="502"/>
    <col min="2561" max="2561" width="39.28515625" style="502" customWidth="1"/>
    <col min="2562" max="2562" width="14" style="502" customWidth="1"/>
    <col min="2563" max="2563" width="22.28515625" style="502" customWidth="1"/>
    <col min="2564" max="2564" width="22.42578125" style="502" customWidth="1"/>
    <col min="2565" max="2565" width="20.85546875" style="502" customWidth="1"/>
    <col min="2566" max="2566" width="15" style="502" bestFit="1" customWidth="1"/>
    <col min="2567" max="2567" width="10.140625" style="502" bestFit="1" customWidth="1"/>
    <col min="2568" max="2816" width="9.140625" style="502"/>
    <col min="2817" max="2817" width="39.28515625" style="502" customWidth="1"/>
    <col min="2818" max="2818" width="14" style="502" customWidth="1"/>
    <col min="2819" max="2819" width="22.28515625" style="502" customWidth="1"/>
    <col min="2820" max="2820" width="22.42578125" style="502" customWidth="1"/>
    <col min="2821" max="2821" width="20.85546875" style="502" customWidth="1"/>
    <col min="2822" max="2822" width="15" style="502" bestFit="1" customWidth="1"/>
    <col min="2823" max="2823" width="10.140625" style="502" bestFit="1" customWidth="1"/>
    <col min="2824" max="3072" width="9.140625" style="502"/>
    <col min="3073" max="3073" width="39.28515625" style="502" customWidth="1"/>
    <col min="3074" max="3074" width="14" style="502" customWidth="1"/>
    <col min="3075" max="3075" width="22.28515625" style="502" customWidth="1"/>
    <col min="3076" max="3076" width="22.42578125" style="502" customWidth="1"/>
    <col min="3077" max="3077" width="20.85546875" style="502" customWidth="1"/>
    <col min="3078" max="3078" width="15" style="502" bestFit="1" customWidth="1"/>
    <col min="3079" max="3079" width="10.140625" style="502" bestFit="1" customWidth="1"/>
    <col min="3080" max="3328" width="9.140625" style="502"/>
    <col min="3329" max="3329" width="39.28515625" style="502" customWidth="1"/>
    <col min="3330" max="3330" width="14" style="502" customWidth="1"/>
    <col min="3331" max="3331" width="22.28515625" style="502" customWidth="1"/>
    <col min="3332" max="3332" width="22.42578125" style="502" customWidth="1"/>
    <col min="3333" max="3333" width="20.85546875" style="502" customWidth="1"/>
    <col min="3334" max="3334" width="15" style="502" bestFit="1" customWidth="1"/>
    <col min="3335" max="3335" width="10.140625" style="502" bestFit="1" customWidth="1"/>
    <col min="3336" max="3584" width="9.140625" style="502"/>
    <col min="3585" max="3585" width="39.28515625" style="502" customWidth="1"/>
    <col min="3586" max="3586" width="14" style="502" customWidth="1"/>
    <col min="3587" max="3587" width="22.28515625" style="502" customWidth="1"/>
    <col min="3588" max="3588" width="22.42578125" style="502" customWidth="1"/>
    <col min="3589" max="3589" width="20.85546875" style="502" customWidth="1"/>
    <col min="3590" max="3590" width="15" style="502" bestFit="1" customWidth="1"/>
    <col min="3591" max="3591" width="10.140625" style="502" bestFit="1" customWidth="1"/>
    <col min="3592" max="3840" width="9.140625" style="502"/>
    <col min="3841" max="3841" width="39.28515625" style="502" customWidth="1"/>
    <col min="3842" max="3842" width="14" style="502" customWidth="1"/>
    <col min="3843" max="3843" width="22.28515625" style="502" customWidth="1"/>
    <col min="3844" max="3844" width="22.42578125" style="502" customWidth="1"/>
    <col min="3845" max="3845" width="20.85546875" style="502" customWidth="1"/>
    <col min="3846" max="3846" width="15" style="502" bestFit="1" customWidth="1"/>
    <col min="3847" max="3847" width="10.140625" style="502" bestFit="1" customWidth="1"/>
    <col min="3848" max="4096" width="9.140625" style="502"/>
    <col min="4097" max="4097" width="39.28515625" style="502" customWidth="1"/>
    <col min="4098" max="4098" width="14" style="502" customWidth="1"/>
    <col min="4099" max="4099" width="22.28515625" style="502" customWidth="1"/>
    <col min="4100" max="4100" width="22.42578125" style="502" customWidth="1"/>
    <col min="4101" max="4101" width="20.85546875" style="502" customWidth="1"/>
    <col min="4102" max="4102" width="15" style="502" bestFit="1" customWidth="1"/>
    <col min="4103" max="4103" width="10.140625" style="502" bestFit="1" customWidth="1"/>
    <col min="4104" max="4352" width="9.140625" style="502"/>
    <col min="4353" max="4353" width="39.28515625" style="502" customWidth="1"/>
    <col min="4354" max="4354" width="14" style="502" customWidth="1"/>
    <col min="4355" max="4355" width="22.28515625" style="502" customWidth="1"/>
    <col min="4356" max="4356" width="22.42578125" style="502" customWidth="1"/>
    <col min="4357" max="4357" width="20.85546875" style="502" customWidth="1"/>
    <col min="4358" max="4358" width="15" style="502" bestFit="1" customWidth="1"/>
    <col min="4359" max="4359" width="10.140625" style="502" bestFit="1" customWidth="1"/>
    <col min="4360" max="4608" width="9.140625" style="502"/>
    <col min="4609" max="4609" width="39.28515625" style="502" customWidth="1"/>
    <col min="4610" max="4610" width="14" style="502" customWidth="1"/>
    <col min="4611" max="4611" width="22.28515625" style="502" customWidth="1"/>
    <col min="4612" max="4612" width="22.42578125" style="502" customWidth="1"/>
    <col min="4613" max="4613" width="20.85546875" style="502" customWidth="1"/>
    <col min="4614" max="4614" width="15" style="502" bestFit="1" customWidth="1"/>
    <col min="4615" max="4615" width="10.140625" style="502" bestFit="1" customWidth="1"/>
    <col min="4616" max="4864" width="9.140625" style="502"/>
    <col min="4865" max="4865" width="39.28515625" style="502" customWidth="1"/>
    <col min="4866" max="4866" width="14" style="502" customWidth="1"/>
    <col min="4867" max="4867" width="22.28515625" style="502" customWidth="1"/>
    <col min="4868" max="4868" width="22.42578125" style="502" customWidth="1"/>
    <col min="4869" max="4869" width="20.85546875" style="502" customWidth="1"/>
    <col min="4870" max="4870" width="15" style="502" bestFit="1" customWidth="1"/>
    <col min="4871" max="4871" width="10.140625" style="502" bestFit="1" customWidth="1"/>
    <col min="4872" max="5120" width="9.140625" style="502"/>
    <col min="5121" max="5121" width="39.28515625" style="502" customWidth="1"/>
    <col min="5122" max="5122" width="14" style="502" customWidth="1"/>
    <col min="5123" max="5123" width="22.28515625" style="502" customWidth="1"/>
    <col min="5124" max="5124" width="22.42578125" style="502" customWidth="1"/>
    <col min="5125" max="5125" width="20.85546875" style="502" customWidth="1"/>
    <col min="5126" max="5126" width="15" style="502" bestFit="1" customWidth="1"/>
    <col min="5127" max="5127" width="10.140625" style="502" bestFit="1" customWidth="1"/>
    <col min="5128" max="5376" width="9.140625" style="502"/>
    <col min="5377" max="5377" width="39.28515625" style="502" customWidth="1"/>
    <col min="5378" max="5378" width="14" style="502" customWidth="1"/>
    <col min="5379" max="5379" width="22.28515625" style="502" customWidth="1"/>
    <col min="5380" max="5380" width="22.42578125" style="502" customWidth="1"/>
    <col min="5381" max="5381" width="20.85546875" style="502" customWidth="1"/>
    <col min="5382" max="5382" width="15" style="502" bestFit="1" customWidth="1"/>
    <col min="5383" max="5383" width="10.140625" style="502" bestFit="1" customWidth="1"/>
    <col min="5384" max="5632" width="9.140625" style="502"/>
    <col min="5633" max="5633" width="39.28515625" style="502" customWidth="1"/>
    <col min="5634" max="5634" width="14" style="502" customWidth="1"/>
    <col min="5635" max="5635" width="22.28515625" style="502" customWidth="1"/>
    <col min="5636" max="5636" width="22.42578125" style="502" customWidth="1"/>
    <col min="5637" max="5637" width="20.85546875" style="502" customWidth="1"/>
    <col min="5638" max="5638" width="15" style="502" bestFit="1" customWidth="1"/>
    <col min="5639" max="5639" width="10.140625" style="502" bestFit="1" customWidth="1"/>
    <col min="5640" max="5888" width="9.140625" style="502"/>
    <col min="5889" max="5889" width="39.28515625" style="502" customWidth="1"/>
    <col min="5890" max="5890" width="14" style="502" customWidth="1"/>
    <col min="5891" max="5891" width="22.28515625" style="502" customWidth="1"/>
    <col min="5892" max="5892" width="22.42578125" style="502" customWidth="1"/>
    <col min="5893" max="5893" width="20.85546875" style="502" customWidth="1"/>
    <col min="5894" max="5894" width="15" style="502" bestFit="1" customWidth="1"/>
    <col min="5895" max="5895" width="10.140625" style="502" bestFit="1" customWidth="1"/>
    <col min="5896" max="6144" width="9.140625" style="502"/>
    <col min="6145" max="6145" width="39.28515625" style="502" customWidth="1"/>
    <col min="6146" max="6146" width="14" style="502" customWidth="1"/>
    <col min="6147" max="6147" width="22.28515625" style="502" customWidth="1"/>
    <col min="6148" max="6148" width="22.42578125" style="502" customWidth="1"/>
    <col min="6149" max="6149" width="20.85546875" style="502" customWidth="1"/>
    <col min="6150" max="6150" width="15" style="502" bestFit="1" customWidth="1"/>
    <col min="6151" max="6151" width="10.140625" style="502" bestFit="1" customWidth="1"/>
    <col min="6152" max="6400" width="9.140625" style="502"/>
    <col min="6401" max="6401" width="39.28515625" style="502" customWidth="1"/>
    <col min="6402" max="6402" width="14" style="502" customWidth="1"/>
    <col min="6403" max="6403" width="22.28515625" style="502" customWidth="1"/>
    <col min="6404" max="6404" width="22.42578125" style="502" customWidth="1"/>
    <col min="6405" max="6405" width="20.85546875" style="502" customWidth="1"/>
    <col min="6406" max="6406" width="15" style="502" bestFit="1" customWidth="1"/>
    <col min="6407" max="6407" width="10.140625" style="502" bestFit="1" customWidth="1"/>
    <col min="6408" max="6656" width="9.140625" style="502"/>
    <col min="6657" max="6657" width="39.28515625" style="502" customWidth="1"/>
    <col min="6658" max="6658" width="14" style="502" customWidth="1"/>
    <col min="6659" max="6659" width="22.28515625" style="502" customWidth="1"/>
    <col min="6660" max="6660" width="22.42578125" style="502" customWidth="1"/>
    <col min="6661" max="6661" width="20.85546875" style="502" customWidth="1"/>
    <col min="6662" max="6662" width="15" style="502" bestFit="1" customWidth="1"/>
    <col min="6663" max="6663" width="10.140625" style="502" bestFit="1" customWidth="1"/>
    <col min="6664" max="6912" width="9.140625" style="502"/>
    <col min="6913" max="6913" width="39.28515625" style="502" customWidth="1"/>
    <col min="6914" max="6914" width="14" style="502" customWidth="1"/>
    <col min="6915" max="6915" width="22.28515625" style="502" customWidth="1"/>
    <col min="6916" max="6916" width="22.42578125" style="502" customWidth="1"/>
    <col min="6917" max="6917" width="20.85546875" style="502" customWidth="1"/>
    <col min="6918" max="6918" width="15" style="502" bestFit="1" customWidth="1"/>
    <col min="6919" max="6919" width="10.140625" style="502" bestFit="1" customWidth="1"/>
    <col min="6920" max="7168" width="9.140625" style="502"/>
    <col min="7169" max="7169" width="39.28515625" style="502" customWidth="1"/>
    <col min="7170" max="7170" width="14" style="502" customWidth="1"/>
    <col min="7171" max="7171" width="22.28515625" style="502" customWidth="1"/>
    <col min="7172" max="7172" width="22.42578125" style="502" customWidth="1"/>
    <col min="7173" max="7173" width="20.85546875" style="502" customWidth="1"/>
    <col min="7174" max="7174" width="15" style="502" bestFit="1" customWidth="1"/>
    <col min="7175" max="7175" width="10.140625" style="502" bestFit="1" customWidth="1"/>
    <col min="7176" max="7424" width="9.140625" style="502"/>
    <col min="7425" max="7425" width="39.28515625" style="502" customWidth="1"/>
    <col min="7426" max="7426" width="14" style="502" customWidth="1"/>
    <col min="7427" max="7427" width="22.28515625" style="502" customWidth="1"/>
    <col min="7428" max="7428" width="22.42578125" style="502" customWidth="1"/>
    <col min="7429" max="7429" width="20.85546875" style="502" customWidth="1"/>
    <col min="7430" max="7430" width="15" style="502" bestFit="1" customWidth="1"/>
    <col min="7431" max="7431" width="10.140625" style="502" bestFit="1" customWidth="1"/>
    <col min="7432" max="7680" width="9.140625" style="502"/>
    <col min="7681" max="7681" width="39.28515625" style="502" customWidth="1"/>
    <col min="7682" max="7682" width="14" style="502" customWidth="1"/>
    <col min="7683" max="7683" width="22.28515625" style="502" customWidth="1"/>
    <col min="7684" max="7684" width="22.42578125" style="502" customWidth="1"/>
    <col min="7685" max="7685" width="20.85546875" style="502" customWidth="1"/>
    <col min="7686" max="7686" width="15" style="502" bestFit="1" customWidth="1"/>
    <col min="7687" max="7687" width="10.140625" style="502" bestFit="1" customWidth="1"/>
    <col min="7688" max="7936" width="9.140625" style="502"/>
    <col min="7937" max="7937" width="39.28515625" style="502" customWidth="1"/>
    <col min="7938" max="7938" width="14" style="502" customWidth="1"/>
    <col min="7939" max="7939" width="22.28515625" style="502" customWidth="1"/>
    <col min="7940" max="7940" width="22.42578125" style="502" customWidth="1"/>
    <col min="7941" max="7941" width="20.85546875" style="502" customWidth="1"/>
    <col min="7942" max="7942" width="15" style="502" bestFit="1" customWidth="1"/>
    <col min="7943" max="7943" width="10.140625" style="502" bestFit="1" customWidth="1"/>
    <col min="7944" max="8192" width="9.140625" style="502"/>
    <col min="8193" max="8193" width="39.28515625" style="502" customWidth="1"/>
    <col min="8194" max="8194" width="14" style="502" customWidth="1"/>
    <col min="8195" max="8195" width="22.28515625" style="502" customWidth="1"/>
    <col min="8196" max="8196" width="22.42578125" style="502" customWidth="1"/>
    <col min="8197" max="8197" width="20.85546875" style="502" customWidth="1"/>
    <col min="8198" max="8198" width="15" style="502" bestFit="1" customWidth="1"/>
    <col min="8199" max="8199" width="10.140625" style="502" bestFit="1" customWidth="1"/>
    <col min="8200" max="8448" width="9.140625" style="502"/>
    <col min="8449" max="8449" width="39.28515625" style="502" customWidth="1"/>
    <col min="8450" max="8450" width="14" style="502" customWidth="1"/>
    <col min="8451" max="8451" width="22.28515625" style="502" customWidth="1"/>
    <col min="8452" max="8452" width="22.42578125" style="502" customWidth="1"/>
    <col min="8453" max="8453" width="20.85546875" style="502" customWidth="1"/>
    <col min="8454" max="8454" width="15" style="502" bestFit="1" customWidth="1"/>
    <col min="8455" max="8455" width="10.140625" style="502" bestFit="1" customWidth="1"/>
    <col min="8456" max="8704" width="9.140625" style="502"/>
    <col min="8705" max="8705" width="39.28515625" style="502" customWidth="1"/>
    <col min="8706" max="8706" width="14" style="502" customWidth="1"/>
    <col min="8707" max="8707" width="22.28515625" style="502" customWidth="1"/>
    <col min="8708" max="8708" width="22.42578125" style="502" customWidth="1"/>
    <col min="8709" max="8709" width="20.85546875" style="502" customWidth="1"/>
    <col min="8710" max="8710" width="15" style="502" bestFit="1" customWidth="1"/>
    <col min="8711" max="8711" width="10.140625" style="502" bestFit="1" customWidth="1"/>
    <col min="8712" max="8960" width="9.140625" style="502"/>
    <col min="8961" max="8961" width="39.28515625" style="502" customWidth="1"/>
    <col min="8962" max="8962" width="14" style="502" customWidth="1"/>
    <col min="8963" max="8963" width="22.28515625" style="502" customWidth="1"/>
    <col min="8964" max="8964" width="22.42578125" style="502" customWidth="1"/>
    <col min="8965" max="8965" width="20.85546875" style="502" customWidth="1"/>
    <col min="8966" max="8966" width="15" style="502" bestFit="1" customWidth="1"/>
    <col min="8967" max="8967" width="10.140625" style="502" bestFit="1" customWidth="1"/>
    <col min="8968" max="9216" width="9.140625" style="502"/>
    <col min="9217" max="9217" width="39.28515625" style="502" customWidth="1"/>
    <col min="9218" max="9218" width="14" style="502" customWidth="1"/>
    <col min="9219" max="9219" width="22.28515625" style="502" customWidth="1"/>
    <col min="9220" max="9220" width="22.42578125" style="502" customWidth="1"/>
    <col min="9221" max="9221" width="20.85546875" style="502" customWidth="1"/>
    <col min="9222" max="9222" width="15" style="502" bestFit="1" customWidth="1"/>
    <col min="9223" max="9223" width="10.140625" style="502" bestFit="1" customWidth="1"/>
    <col min="9224" max="9472" width="9.140625" style="502"/>
    <col min="9473" max="9473" width="39.28515625" style="502" customWidth="1"/>
    <col min="9474" max="9474" width="14" style="502" customWidth="1"/>
    <col min="9475" max="9475" width="22.28515625" style="502" customWidth="1"/>
    <col min="9476" max="9476" width="22.42578125" style="502" customWidth="1"/>
    <col min="9477" max="9477" width="20.85546875" style="502" customWidth="1"/>
    <col min="9478" max="9478" width="15" style="502" bestFit="1" customWidth="1"/>
    <col min="9479" max="9479" width="10.140625" style="502" bestFit="1" customWidth="1"/>
    <col min="9480" max="9728" width="9.140625" style="502"/>
    <col min="9729" max="9729" width="39.28515625" style="502" customWidth="1"/>
    <col min="9730" max="9730" width="14" style="502" customWidth="1"/>
    <col min="9731" max="9731" width="22.28515625" style="502" customWidth="1"/>
    <col min="9732" max="9732" width="22.42578125" style="502" customWidth="1"/>
    <col min="9733" max="9733" width="20.85546875" style="502" customWidth="1"/>
    <col min="9734" max="9734" width="15" style="502" bestFit="1" customWidth="1"/>
    <col min="9735" max="9735" width="10.140625" style="502" bestFit="1" customWidth="1"/>
    <col min="9736" max="9984" width="9.140625" style="502"/>
    <col min="9985" max="9985" width="39.28515625" style="502" customWidth="1"/>
    <col min="9986" max="9986" width="14" style="502" customWidth="1"/>
    <col min="9987" max="9987" width="22.28515625" style="502" customWidth="1"/>
    <col min="9988" max="9988" width="22.42578125" style="502" customWidth="1"/>
    <col min="9989" max="9989" width="20.85546875" style="502" customWidth="1"/>
    <col min="9990" max="9990" width="15" style="502" bestFit="1" customWidth="1"/>
    <col min="9991" max="9991" width="10.140625" style="502" bestFit="1" customWidth="1"/>
    <col min="9992" max="10240" width="9.140625" style="502"/>
    <col min="10241" max="10241" width="39.28515625" style="502" customWidth="1"/>
    <col min="10242" max="10242" width="14" style="502" customWidth="1"/>
    <col min="10243" max="10243" width="22.28515625" style="502" customWidth="1"/>
    <col min="10244" max="10244" width="22.42578125" style="502" customWidth="1"/>
    <col min="10245" max="10245" width="20.85546875" style="502" customWidth="1"/>
    <col min="10246" max="10246" width="15" style="502" bestFit="1" customWidth="1"/>
    <col min="10247" max="10247" width="10.140625" style="502" bestFit="1" customWidth="1"/>
    <col min="10248" max="10496" width="9.140625" style="502"/>
    <col min="10497" max="10497" width="39.28515625" style="502" customWidth="1"/>
    <col min="10498" max="10498" width="14" style="502" customWidth="1"/>
    <col min="10499" max="10499" width="22.28515625" style="502" customWidth="1"/>
    <col min="10500" max="10500" width="22.42578125" style="502" customWidth="1"/>
    <col min="10501" max="10501" width="20.85546875" style="502" customWidth="1"/>
    <col min="10502" max="10502" width="15" style="502" bestFit="1" customWidth="1"/>
    <col min="10503" max="10503" width="10.140625" style="502" bestFit="1" customWidth="1"/>
    <col min="10504" max="10752" width="9.140625" style="502"/>
    <col min="10753" max="10753" width="39.28515625" style="502" customWidth="1"/>
    <col min="10754" max="10754" width="14" style="502" customWidth="1"/>
    <col min="10755" max="10755" width="22.28515625" style="502" customWidth="1"/>
    <col min="10756" max="10756" width="22.42578125" style="502" customWidth="1"/>
    <col min="10757" max="10757" width="20.85546875" style="502" customWidth="1"/>
    <col min="10758" max="10758" width="15" style="502" bestFit="1" customWidth="1"/>
    <col min="10759" max="10759" width="10.140625" style="502" bestFit="1" customWidth="1"/>
    <col min="10760" max="11008" width="9.140625" style="502"/>
    <col min="11009" max="11009" width="39.28515625" style="502" customWidth="1"/>
    <col min="11010" max="11010" width="14" style="502" customWidth="1"/>
    <col min="11011" max="11011" width="22.28515625" style="502" customWidth="1"/>
    <col min="11012" max="11012" width="22.42578125" style="502" customWidth="1"/>
    <col min="11013" max="11013" width="20.85546875" style="502" customWidth="1"/>
    <col min="11014" max="11014" width="15" style="502" bestFit="1" customWidth="1"/>
    <col min="11015" max="11015" width="10.140625" style="502" bestFit="1" customWidth="1"/>
    <col min="11016" max="11264" width="9.140625" style="502"/>
    <col min="11265" max="11265" width="39.28515625" style="502" customWidth="1"/>
    <col min="11266" max="11266" width="14" style="502" customWidth="1"/>
    <col min="11267" max="11267" width="22.28515625" style="502" customWidth="1"/>
    <col min="11268" max="11268" width="22.42578125" style="502" customWidth="1"/>
    <col min="11269" max="11269" width="20.85546875" style="502" customWidth="1"/>
    <col min="11270" max="11270" width="15" style="502" bestFit="1" customWidth="1"/>
    <col min="11271" max="11271" width="10.140625" style="502" bestFit="1" customWidth="1"/>
    <col min="11272" max="11520" width="9.140625" style="502"/>
    <col min="11521" max="11521" width="39.28515625" style="502" customWidth="1"/>
    <col min="11522" max="11522" width="14" style="502" customWidth="1"/>
    <col min="11523" max="11523" width="22.28515625" style="502" customWidth="1"/>
    <col min="11524" max="11524" width="22.42578125" style="502" customWidth="1"/>
    <col min="11525" max="11525" width="20.85546875" style="502" customWidth="1"/>
    <col min="11526" max="11526" width="15" style="502" bestFit="1" customWidth="1"/>
    <col min="11527" max="11527" width="10.140625" style="502" bestFit="1" customWidth="1"/>
    <col min="11528" max="11776" width="9.140625" style="502"/>
    <col min="11777" max="11777" width="39.28515625" style="502" customWidth="1"/>
    <col min="11778" max="11778" width="14" style="502" customWidth="1"/>
    <col min="11779" max="11779" width="22.28515625" style="502" customWidth="1"/>
    <col min="11780" max="11780" width="22.42578125" style="502" customWidth="1"/>
    <col min="11781" max="11781" width="20.85546875" style="502" customWidth="1"/>
    <col min="11782" max="11782" width="15" style="502" bestFit="1" customWidth="1"/>
    <col min="11783" max="11783" width="10.140625" style="502" bestFit="1" customWidth="1"/>
    <col min="11784" max="12032" width="9.140625" style="502"/>
    <col min="12033" max="12033" width="39.28515625" style="502" customWidth="1"/>
    <col min="12034" max="12034" width="14" style="502" customWidth="1"/>
    <col min="12035" max="12035" width="22.28515625" style="502" customWidth="1"/>
    <col min="12036" max="12036" width="22.42578125" style="502" customWidth="1"/>
    <col min="12037" max="12037" width="20.85546875" style="502" customWidth="1"/>
    <col min="12038" max="12038" width="15" style="502" bestFit="1" customWidth="1"/>
    <col min="12039" max="12039" width="10.140625" style="502" bestFit="1" customWidth="1"/>
    <col min="12040" max="12288" width="9.140625" style="502"/>
    <col min="12289" max="12289" width="39.28515625" style="502" customWidth="1"/>
    <col min="12290" max="12290" width="14" style="502" customWidth="1"/>
    <col min="12291" max="12291" width="22.28515625" style="502" customWidth="1"/>
    <col min="12292" max="12292" width="22.42578125" style="502" customWidth="1"/>
    <col min="12293" max="12293" width="20.85546875" style="502" customWidth="1"/>
    <col min="12294" max="12294" width="15" style="502" bestFit="1" customWidth="1"/>
    <col min="12295" max="12295" width="10.140625" style="502" bestFit="1" customWidth="1"/>
    <col min="12296" max="12544" width="9.140625" style="502"/>
    <col min="12545" max="12545" width="39.28515625" style="502" customWidth="1"/>
    <col min="12546" max="12546" width="14" style="502" customWidth="1"/>
    <col min="12547" max="12547" width="22.28515625" style="502" customWidth="1"/>
    <col min="12548" max="12548" width="22.42578125" style="502" customWidth="1"/>
    <col min="12549" max="12549" width="20.85546875" style="502" customWidth="1"/>
    <col min="12550" max="12550" width="15" style="502" bestFit="1" customWidth="1"/>
    <col min="12551" max="12551" width="10.140625" style="502" bestFit="1" customWidth="1"/>
    <col min="12552" max="12800" width="9.140625" style="502"/>
    <col min="12801" max="12801" width="39.28515625" style="502" customWidth="1"/>
    <col min="12802" max="12802" width="14" style="502" customWidth="1"/>
    <col min="12803" max="12803" width="22.28515625" style="502" customWidth="1"/>
    <col min="12804" max="12804" width="22.42578125" style="502" customWidth="1"/>
    <col min="12805" max="12805" width="20.85546875" style="502" customWidth="1"/>
    <col min="12806" max="12806" width="15" style="502" bestFit="1" customWidth="1"/>
    <col min="12807" max="12807" width="10.140625" style="502" bestFit="1" customWidth="1"/>
    <col min="12808" max="13056" width="9.140625" style="502"/>
    <col min="13057" max="13057" width="39.28515625" style="502" customWidth="1"/>
    <col min="13058" max="13058" width="14" style="502" customWidth="1"/>
    <col min="13059" max="13059" width="22.28515625" style="502" customWidth="1"/>
    <col min="13060" max="13060" width="22.42578125" style="502" customWidth="1"/>
    <col min="13061" max="13061" width="20.85546875" style="502" customWidth="1"/>
    <col min="13062" max="13062" width="15" style="502" bestFit="1" customWidth="1"/>
    <col min="13063" max="13063" width="10.140625" style="502" bestFit="1" customWidth="1"/>
    <col min="13064" max="13312" width="9.140625" style="502"/>
    <col min="13313" max="13313" width="39.28515625" style="502" customWidth="1"/>
    <col min="13314" max="13314" width="14" style="502" customWidth="1"/>
    <col min="13315" max="13315" width="22.28515625" style="502" customWidth="1"/>
    <col min="13316" max="13316" width="22.42578125" style="502" customWidth="1"/>
    <col min="13317" max="13317" width="20.85546875" style="502" customWidth="1"/>
    <col min="13318" max="13318" width="15" style="502" bestFit="1" customWidth="1"/>
    <col min="13319" max="13319" width="10.140625" style="502" bestFit="1" customWidth="1"/>
    <col min="13320" max="13568" width="9.140625" style="502"/>
    <col min="13569" max="13569" width="39.28515625" style="502" customWidth="1"/>
    <col min="13570" max="13570" width="14" style="502" customWidth="1"/>
    <col min="13571" max="13571" width="22.28515625" style="502" customWidth="1"/>
    <col min="13572" max="13572" width="22.42578125" style="502" customWidth="1"/>
    <col min="13573" max="13573" width="20.85546875" style="502" customWidth="1"/>
    <col min="13574" max="13574" width="15" style="502" bestFit="1" customWidth="1"/>
    <col min="13575" max="13575" width="10.140625" style="502" bestFit="1" customWidth="1"/>
    <col min="13576" max="13824" width="9.140625" style="502"/>
    <col min="13825" max="13825" width="39.28515625" style="502" customWidth="1"/>
    <col min="13826" max="13826" width="14" style="502" customWidth="1"/>
    <col min="13827" max="13827" width="22.28515625" style="502" customWidth="1"/>
    <col min="13828" max="13828" width="22.42578125" style="502" customWidth="1"/>
    <col min="13829" max="13829" width="20.85546875" style="502" customWidth="1"/>
    <col min="13830" max="13830" width="15" style="502" bestFit="1" customWidth="1"/>
    <col min="13831" max="13831" width="10.140625" style="502" bestFit="1" customWidth="1"/>
    <col min="13832" max="14080" width="9.140625" style="502"/>
    <col min="14081" max="14081" width="39.28515625" style="502" customWidth="1"/>
    <col min="14082" max="14082" width="14" style="502" customWidth="1"/>
    <col min="14083" max="14083" width="22.28515625" style="502" customWidth="1"/>
    <col min="14084" max="14084" width="22.42578125" style="502" customWidth="1"/>
    <col min="14085" max="14085" width="20.85546875" style="502" customWidth="1"/>
    <col min="14086" max="14086" width="15" style="502" bestFit="1" customWidth="1"/>
    <col min="14087" max="14087" width="10.140625" style="502" bestFit="1" customWidth="1"/>
    <col min="14088" max="14336" width="9.140625" style="502"/>
    <col min="14337" max="14337" width="39.28515625" style="502" customWidth="1"/>
    <col min="14338" max="14338" width="14" style="502" customWidth="1"/>
    <col min="14339" max="14339" width="22.28515625" style="502" customWidth="1"/>
    <col min="14340" max="14340" width="22.42578125" style="502" customWidth="1"/>
    <col min="14341" max="14341" width="20.85546875" style="502" customWidth="1"/>
    <col min="14342" max="14342" width="15" style="502" bestFit="1" customWidth="1"/>
    <col min="14343" max="14343" width="10.140625" style="502" bestFit="1" customWidth="1"/>
    <col min="14344" max="14592" width="9.140625" style="502"/>
    <col min="14593" max="14593" width="39.28515625" style="502" customWidth="1"/>
    <col min="14594" max="14594" width="14" style="502" customWidth="1"/>
    <col min="14595" max="14595" width="22.28515625" style="502" customWidth="1"/>
    <col min="14596" max="14596" width="22.42578125" style="502" customWidth="1"/>
    <col min="14597" max="14597" width="20.85546875" style="502" customWidth="1"/>
    <col min="14598" max="14598" width="15" style="502" bestFit="1" customWidth="1"/>
    <col min="14599" max="14599" width="10.140625" style="502" bestFit="1" customWidth="1"/>
    <col min="14600" max="14848" width="9.140625" style="502"/>
    <col min="14849" max="14849" width="39.28515625" style="502" customWidth="1"/>
    <col min="14850" max="14850" width="14" style="502" customWidth="1"/>
    <col min="14851" max="14851" width="22.28515625" style="502" customWidth="1"/>
    <col min="14852" max="14852" width="22.42578125" style="502" customWidth="1"/>
    <col min="14853" max="14853" width="20.85546875" style="502" customWidth="1"/>
    <col min="14854" max="14854" width="15" style="502" bestFit="1" customWidth="1"/>
    <col min="14855" max="14855" width="10.140625" style="502" bestFit="1" customWidth="1"/>
    <col min="14856" max="15104" width="9.140625" style="502"/>
    <col min="15105" max="15105" width="39.28515625" style="502" customWidth="1"/>
    <col min="15106" max="15106" width="14" style="502" customWidth="1"/>
    <col min="15107" max="15107" width="22.28515625" style="502" customWidth="1"/>
    <col min="15108" max="15108" width="22.42578125" style="502" customWidth="1"/>
    <col min="15109" max="15109" width="20.85546875" style="502" customWidth="1"/>
    <col min="15110" max="15110" width="15" style="502" bestFit="1" customWidth="1"/>
    <col min="15111" max="15111" width="10.140625" style="502" bestFit="1" customWidth="1"/>
    <col min="15112" max="15360" width="9.140625" style="502"/>
    <col min="15361" max="15361" width="39.28515625" style="502" customWidth="1"/>
    <col min="15362" max="15362" width="14" style="502" customWidth="1"/>
    <col min="15363" max="15363" width="22.28515625" style="502" customWidth="1"/>
    <col min="15364" max="15364" width="22.42578125" style="502" customWidth="1"/>
    <col min="15365" max="15365" width="20.85546875" style="502" customWidth="1"/>
    <col min="15366" max="15366" width="15" style="502" bestFit="1" customWidth="1"/>
    <col min="15367" max="15367" width="10.140625" style="502" bestFit="1" customWidth="1"/>
    <col min="15368" max="15616" width="9.140625" style="502"/>
    <col min="15617" max="15617" width="39.28515625" style="502" customWidth="1"/>
    <col min="15618" max="15618" width="14" style="502" customWidth="1"/>
    <col min="15619" max="15619" width="22.28515625" style="502" customWidth="1"/>
    <col min="15620" max="15620" width="22.42578125" style="502" customWidth="1"/>
    <col min="15621" max="15621" width="20.85546875" style="502" customWidth="1"/>
    <col min="15622" max="15622" width="15" style="502" bestFit="1" customWidth="1"/>
    <col min="15623" max="15623" width="10.140625" style="502" bestFit="1" customWidth="1"/>
    <col min="15624" max="15872" width="9.140625" style="502"/>
    <col min="15873" max="15873" width="39.28515625" style="502" customWidth="1"/>
    <col min="15874" max="15874" width="14" style="502" customWidth="1"/>
    <col min="15875" max="15875" width="22.28515625" style="502" customWidth="1"/>
    <col min="15876" max="15876" width="22.42578125" style="502" customWidth="1"/>
    <col min="15877" max="15877" width="20.85546875" style="502" customWidth="1"/>
    <col min="15878" max="15878" width="15" style="502" bestFit="1" customWidth="1"/>
    <col min="15879" max="15879" width="10.140625" style="502" bestFit="1" customWidth="1"/>
    <col min="15880" max="16128" width="9.140625" style="502"/>
    <col min="16129" max="16129" width="39.28515625" style="502" customWidth="1"/>
    <col min="16130" max="16130" width="14" style="502" customWidth="1"/>
    <col min="16131" max="16131" width="22.28515625" style="502" customWidth="1"/>
    <col min="16132" max="16132" width="22.42578125" style="502" customWidth="1"/>
    <col min="16133" max="16133" width="20.85546875" style="502" customWidth="1"/>
    <col min="16134" max="16134" width="15" style="502" bestFit="1" customWidth="1"/>
    <col min="16135" max="16135" width="10.140625" style="502" bestFit="1" customWidth="1"/>
    <col min="16136" max="16384" width="9.140625" style="502"/>
  </cols>
  <sheetData>
    <row r="1" spans="1:9" ht="33" x14ac:dyDescent="0.45">
      <c r="A1" s="942" t="s">
        <v>1543</v>
      </c>
    </row>
    <row r="2" spans="1:9" x14ac:dyDescent="0.2">
      <c r="A2" s="501"/>
    </row>
    <row r="3" spans="1:9" x14ac:dyDescent="0.2">
      <c r="A3" s="501"/>
    </row>
    <row r="4" spans="1:9" x14ac:dyDescent="0.2">
      <c r="A4" s="501"/>
    </row>
    <row r="5" spans="1:9" x14ac:dyDescent="0.2">
      <c r="A5" s="501" t="s">
        <v>606</v>
      </c>
    </row>
    <row r="6" spans="1:9" s="504" customFormat="1" x14ac:dyDescent="0.2">
      <c r="A6" s="503"/>
      <c r="C6" s="505"/>
      <c r="D6" s="505"/>
      <c r="E6" s="505"/>
    </row>
    <row r="7" spans="1:9" s="504" customFormat="1" x14ac:dyDescent="0.2">
      <c r="B7" s="503"/>
      <c r="C7" s="506"/>
      <c r="D7" s="506"/>
      <c r="E7" s="503"/>
      <c r="F7" s="507"/>
      <c r="G7" s="507"/>
      <c r="H7" s="507"/>
      <c r="I7" s="507"/>
    </row>
    <row r="8" spans="1:9" s="504" customFormat="1" x14ac:dyDescent="0.2">
      <c r="B8" s="503"/>
      <c r="C8" s="506"/>
      <c r="D8" s="506"/>
      <c r="E8" s="503"/>
      <c r="F8" s="508"/>
    </row>
    <row r="9" spans="1:9" s="510" customFormat="1" ht="25.5" x14ac:dyDescent="0.2">
      <c r="A9" s="527" t="s">
        <v>411</v>
      </c>
      <c r="B9" s="527" t="s">
        <v>520</v>
      </c>
      <c r="C9" s="528" t="s">
        <v>607</v>
      </c>
      <c r="D9" s="528" t="s">
        <v>608</v>
      </c>
      <c r="E9" s="528" t="s">
        <v>609</v>
      </c>
      <c r="F9" s="528" t="s">
        <v>610</v>
      </c>
      <c r="G9" s="509"/>
    </row>
    <row r="10" spans="1:9" s="504" customFormat="1" ht="15" x14ac:dyDescent="0.25">
      <c r="A10" s="511">
        <v>2017</v>
      </c>
      <c r="B10" s="530" t="s">
        <v>620</v>
      </c>
      <c r="C10" s="531"/>
      <c r="D10" s="532">
        <f>C10*500</f>
        <v>0</v>
      </c>
      <c r="E10" s="532">
        <v>15</v>
      </c>
      <c r="F10" s="532">
        <f>D10/E10</f>
        <v>0</v>
      </c>
    </row>
    <row r="11" spans="1:9" s="504" customFormat="1" ht="15" x14ac:dyDescent="0.25">
      <c r="A11" s="511">
        <v>2017</v>
      </c>
      <c r="B11" s="530" t="s">
        <v>621</v>
      </c>
      <c r="C11" s="531"/>
      <c r="D11" s="532">
        <f t="shared" ref="D11:D21" si="0">C11*500</f>
        <v>0</v>
      </c>
      <c r="E11" s="532">
        <v>15</v>
      </c>
      <c r="F11" s="532">
        <f t="shared" ref="F11:F21" si="1">D11/E11</f>
        <v>0</v>
      </c>
    </row>
    <row r="12" spans="1:9" s="504" customFormat="1" ht="15" x14ac:dyDescent="0.25">
      <c r="A12" s="511">
        <v>2017</v>
      </c>
      <c r="B12" s="530" t="s">
        <v>622</v>
      </c>
      <c r="C12" s="531"/>
      <c r="D12" s="532">
        <f t="shared" si="0"/>
        <v>0</v>
      </c>
      <c r="E12" s="532">
        <v>15</v>
      </c>
      <c r="F12" s="532">
        <f t="shared" si="1"/>
        <v>0</v>
      </c>
    </row>
    <row r="13" spans="1:9" s="504" customFormat="1" ht="15" x14ac:dyDescent="0.25">
      <c r="A13" s="511">
        <v>2017</v>
      </c>
      <c r="B13" s="530" t="s">
        <v>611</v>
      </c>
      <c r="C13" s="531"/>
      <c r="D13" s="532">
        <f t="shared" si="0"/>
        <v>0</v>
      </c>
      <c r="E13" s="532">
        <v>15</v>
      </c>
      <c r="F13" s="532">
        <f t="shared" si="1"/>
        <v>0</v>
      </c>
    </row>
    <row r="14" spans="1:9" s="504" customFormat="1" ht="15" x14ac:dyDescent="0.25">
      <c r="A14" s="511">
        <v>2017</v>
      </c>
      <c r="B14" s="530" t="s">
        <v>612</v>
      </c>
      <c r="C14" s="531"/>
      <c r="D14" s="532">
        <f t="shared" si="0"/>
        <v>0</v>
      </c>
      <c r="E14" s="532">
        <v>15</v>
      </c>
      <c r="F14" s="532">
        <f t="shared" si="1"/>
        <v>0</v>
      </c>
    </row>
    <row r="15" spans="1:9" s="504" customFormat="1" ht="15" x14ac:dyDescent="0.25">
      <c r="A15" s="511">
        <v>2017</v>
      </c>
      <c r="B15" s="530" t="s">
        <v>613</v>
      </c>
      <c r="C15" s="531"/>
      <c r="D15" s="532">
        <f t="shared" si="0"/>
        <v>0</v>
      </c>
      <c r="E15" s="532">
        <v>15</v>
      </c>
      <c r="F15" s="532">
        <f t="shared" si="1"/>
        <v>0</v>
      </c>
    </row>
    <row r="16" spans="1:9" s="504" customFormat="1" ht="15" x14ac:dyDescent="0.25">
      <c r="A16" s="511">
        <v>2017</v>
      </c>
      <c r="B16" s="530" t="s">
        <v>614</v>
      </c>
      <c r="C16" s="531"/>
      <c r="D16" s="532">
        <f t="shared" si="0"/>
        <v>0</v>
      </c>
      <c r="E16" s="532">
        <v>15</v>
      </c>
      <c r="F16" s="532">
        <f t="shared" si="1"/>
        <v>0</v>
      </c>
    </row>
    <row r="17" spans="1:15" s="504" customFormat="1" ht="15" x14ac:dyDescent="0.25">
      <c r="A17" s="511">
        <v>2017</v>
      </c>
      <c r="B17" s="530" t="s">
        <v>615</v>
      </c>
      <c r="C17" s="531"/>
      <c r="D17" s="532">
        <f t="shared" si="0"/>
        <v>0</v>
      </c>
      <c r="E17" s="532">
        <v>15</v>
      </c>
      <c r="F17" s="532">
        <f t="shared" si="1"/>
        <v>0</v>
      </c>
    </row>
    <row r="18" spans="1:15" s="504" customFormat="1" ht="15" x14ac:dyDescent="0.25">
      <c r="A18" s="511">
        <v>2017</v>
      </c>
      <c r="B18" s="530" t="s">
        <v>616</v>
      </c>
      <c r="C18" s="531"/>
      <c r="D18" s="532">
        <f t="shared" si="0"/>
        <v>0</v>
      </c>
      <c r="E18" s="532">
        <v>15</v>
      </c>
      <c r="F18" s="532">
        <f t="shared" si="1"/>
        <v>0</v>
      </c>
    </row>
    <row r="19" spans="1:15" s="504" customFormat="1" ht="15" x14ac:dyDescent="0.25">
      <c r="A19" s="511">
        <v>2017</v>
      </c>
      <c r="B19" s="530" t="s">
        <v>617</v>
      </c>
      <c r="C19" s="531"/>
      <c r="D19" s="532">
        <f t="shared" si="0"/>
        <v>0</v>
      </c>
      <c r="E19" s="532">
        <v>15</v>
      </c>
      <c r="F19" s="532">
        <f t="shared" si="1"/>
        <v>0</v>
      </c>
    </row>
    <row r="20" spans="1:15" s="504" customFormat="1" ht="15" x14ac:dyDescent="0.25">
      <c r="A20" s="511">
        <v>2017</v>
      </c>
      <c r="B20" s="530" t="s">
        <v>618</v>
      </c>
      <c r="C20" s="531"/>
      <c r="D20" s="532">
        <f t="shared" si="0"/>
        <v>0</v>
      </c>
      <c r="E20" s="532">
        <v>15</v>
      </c>
      <c r="F20" s="532">
        <f t="shared" si="1"/>
        <v>0</v>
      </c>
    </row>
    <row r="21" spans="1:15" s="504" customFormat="1" ht="15" x14ac:dyDescent="0.25">
      <c r="A21" s="529">
        <v>2017</v>
      </c>
      <c r="B21" s="533" t="s">
        <v>619</v>
      </c>
      <c r="C21" s="534"/>
      <c r="D21" s="535">
        <f t="shared" si="0"/>
        <v>0</v>
      </c>
      <c r="E21" s="535">
        <v>15</v>
      </c>
      <c r="F21" s="535">
        <f t="shared" si="1"/>
        <v>0</v>
      </c>
    </row>
    <row r="22" spans="1:15" s="512" customFormat="1" ht="15" x14ac:dyDescent="0.25">
      <c r="A22" s="537" t="s">
        <v>623</v>
      </c>
      <c r="B22" s="536"/>
      <c r="C22" s="536" t="e">
        <f>AVERAGE(C10:C21)</f>
        <v>#DIV/0!</v>
      </c>
      <c r="D22" s="536">
        <f>AVERAGE(D10:D21)</f>
        <v>0</v>
      </c>
      <c r="E22" s="536">
        <f>AVERAGE(E10:E21)</f>
        <v>15</v>
      </c>
      <c r="F22" s="536">
        <f>AVERAGE(F10:F21)</f>
        <v>0</v>
      </c>
    </row>
    <row r="23" spans="1:15" s="512" customFormat="1" x14ac:dyDescent="0.2">
      <c r="B23" s="513"/>
      <c r="C23" s="514"/>
      <c r="D23" s="514"/>
      <c r="E23" s="514"/>
      <c r="F23" s="514"/>
    </row>
    <row r="24" spans="1:15" s="504" customFormat="1" x14ac:dyDescent="0.2">
      <c r="A24" s="515"/>
      <c r="B24" s="516"/>
      <c r="C24" s="517" t="s">
        <v>624</v>
      </c>
      <c r="D24" s="517" t="s">
        <v>625</v>
      </c>
      <c r="E24" s="517" t="s">
        <v>626</v>
      </c>
      <c r="F24" s="515" t="s">
        <v>627</v>
      </c>
    </row>
    <row r="25" spans="1:15" s="504" customFormat="1" x14ac:dyDescent="0.2">
      <c r="A25" s="515" t="s">
        <v>1276</v>
      </c>
      <c r="B25" s="516"/>
      <c r="C25" s="538">
        <f>SUM(C10:C21)</f>
        <v>0</v>
      </c>
      <c r="D25" s="518">
        <f>C25*500</f>
        <v>0</v>
      </c>
      <c r="E25" s="518">
        <f>12.5/4</f>
        <v>3.125</v>
      </c>
      <c r="F25" s="519">
        <f>E25*C25</f>
        <v>0</v>
      </c>
    </row>
    <row r="26" spans="1:15" s="504" customFormat="1" x14ac:dyDescent="0.2">
      <c r="B26" s="520"/>
      <c r="C26" s="521"/>
      <c r="D26" s="521"/>
      <c r="E26" s="521"/>
      <c r="F26" s="522"/>
    </row>
    <row r="27" spans="1:15" s="504" customFormat="1" x14ac:dyDescent="0.2">
      <c r="B27" s="520"/>
      <c r="C27" s="503"/>
      <c r="D27" s="503"/>
      <c r="E27" s="503"/>
    </row>
    <row r="28" spans="1:15" s="504" customFormat="1" x14ac:dyDescent="0.2">
      <c r="A28" s="515" t="s">
        <v>628</v>
      </c>
      <c r="B28" s="517">
        <f>'Material use factors'!E85/1000</f>
        <v>0.95565350000000004</v>
      </c>
      <c r="E28" s="517" t="s">
        <v>629</v>
      </c>
      <c r="F28" s="517">
        <v>3413</v>
      </c>
    </row>
    <row r="29" spans="1:15" x14ac:dyDescent="0.2">
      <c r="A29" s="515" t="s">
        <v>630</v>
      </c>
      <c r="B29" s="517">
        <f>'Material use factors'!H85/1000</f>
        <v>0.79540319999999998</v>
      </c>
      <c r="C29" s="502"/>
      <c r="D29" s="502"/>
      <c r="E29" s="517" t="s">
        <v>631</v>
      </c>
      <c r="F29" s="517">
        <v>0.4536</v>
      </c>
    </row>
    <row r="30" spans="1:15" x14ac:dyDescent="0.2">
      <c r="E30" s="502"/>
    </row>
    <row r="31" spans="1:15" x14ac:dyDescent="0.2">
      <c r="B31" s="502"/>
      <c r="C31" s="502"/>
      <c r="D31" s="502"/>
      <c r="E31" s="502"/>
    </row>
    <row r="32" spans="1:15" x14ac:dyDescent="0.2">
      <c r="A32" s="515" t="s">
        <v>1279</v>
      </c>
      <c r="B32" s="524">
        <f>F25*B29</f>
        <v>0</v>
      </c>
      <c r="C32" s="502"/>
      <c r="D32" s="502"/>
      <c r="E32" s="515"/>
      <c r="F32" s="517" t="s">
        <v>632</v>
      </c>
      <c r="G32" s="517" t="s">
        <v>633</v>
      </c>
      <c r="N32" s="517" t="s">
        <v>2</v>
      </c>
      <c r="O32" s="517" t="s">
        <v>634</v>
      </c>
    </row>
    <row r="33" spans="1:15" x14ac:dyDescent="0.2">
      <c r="A33" s="515"/>
      <c r="B33" s="524"/>
      <c r="C33" s="502"/>
      <c r="D33" s="502"/>
      <c r="E33" s="515" t="s">
        <v>635</v>
      </c>
      <c r="F33" s="517">
        <v>42</v>
      </c>
      <c r="G33" s="523">
        <v>6271</v>
      </c>
      <c r="N33" s="524">
        <f>(F33*1000000)/F28</f>
        <v>12305.889246996778</v>
      </c>
      <c r="O33" s="524">
        <f>G33*F29</f>
        <v>2844.5255999999999</v>
      </c>
    </row>
    <row r="34" spans="1:15" x14ac:dyDescent="0.2">
      <c r="B34" s="502"/>
      <c r="C34" s="502"/>
      <c r="D34" s="502"/>
      <c r="E34" s="515" t="s">
        <v>636</v>
      </c>
      <c r="F34" s="517">
        <v>24</v>
      </c>
      <c r="G34" s="523">
        <v>3947</v>
      </c>
      <c r="N34" s="524">
        <f>(F34*1000000)/F28</f>
        <v>7031.9367125695871</v>
      </c>
      <c r="O34" s="524">
        <f>G34*F29</f>
        <v>1790.3592000000001</v>
      </c>
    </row>
    <row r="35" spans="1:15" x14ac:dyDescent="0.2">
      <c r="A35" s="515" t="s">
        <v>1573</v>
      </c>
      <c r="B35" s="515">
        <v>0</v>
      </c>
      <c r="C35" s="502"/>
      <c r="D35" s="502"/>
      <c r="E35" s="502"/>
      <c r="F35" s="501"/>
      <c r="N35" s="501"/>
      <c r="O35" s="501"/>
    </row>
    <row r="36" spans="1:15" x14ac:dyDescent="0.2">
      <c r="B36" s="502"/>
      <c r="C36" s="502"/>
      <c r="D36" s="502"/>
      <c r="E36" s="502"/>
      <c r="F36" s="501"/>
      <c r="G36" s="517" t="s">
        <v>637</v>
      </c>
      <c r="N36" s="501"/>
      <c r="O36" s="501"/>
    </row>
    <row r="37" spans="1:15" ht="18" x14ac:dyDescent="0.2">
      <c r="A37" s="543" t="s">
        <v>1284</v>
      </c>
      <c r="B37" s="541"/>
      <c r="C37" s="541"/>
      <c r="D37" s="502"/>
      <c r="E37" s="515" t="s">
        <v>638</v>
      </c>
      <c r="F37" s="525">
        <f>N33/1000</f>
        <v>12.305889246996777</v>
      </c>
      <c r="G37" s="517">
        <f>F37*F40</f>
        <v>3.3964254321711107</v>
      </c>
      <c r="N37" s="501"/>
      <c r="O37" s="501"/>
    </row>
    <row r="38" spans="1:15" x14ac:dyDescent="0.2">
      <c r="B38" s="541" t="s">
        <v>1286</v>
      </c>
      <c r="C38" s="541" t="s">
        <v>1287</v>
      </c>
      <c r="E38" s="515" t="s">
        <v>639</v>
      </c>
      <c r="F38" s="525">
        <f>N34/1000</f>
        <v>7.0319367125695873</v>
      </c>
      <c r="G38" s="517">
        <f>F38*F40</f>
        <v>1.9408145326692063</v>
      </c>
      <c r="N38" s="501"/>
      <c r="O38" s="501"/>
    </row>
    <row r="39" spans="1:15" x14ac:dyDescent="0.2">
      <c r="A39" s="541" t="s">
        <v>1285</v>
      </c>
      <c r="B39" s="541">
        <v>425</v>
      </c>
      <c r="C39" s="542">
        <f>B39/12</f>
        <v>35.416666666666664</v>
      </c>
    </row>
    <row r="40" spans="1:15" x14ac:dyDescent="0.2">
      <c r="E40" s="502" t="s">
        <v>640</v>
      </c>
      <c r="F40" s="501">
        <v>0.27600000000000002</v>
      </c>
    </row>
    <row r="41" spans="1:15" x14ac:dyDescent="0.2">
      <c r="B41" s="502"/>
    </row>
    <row r="42" spans="1:15" x14ac:dyDescent="0.2">
      <c r="B42" s="502"/>
    </row>
    <row r="43" spans="1:15" x14ac:dyDescent="0.2">
      <c r="B43" s="526"/>
    </row>
  </sheetData>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XFD46"/>
  <sheetViews>
    <sheetView zoomScaleNormal="100" workbookViewId="0">
      <selection activeCell="N8" sqref="N8"/>
    </sheetView>
  </sheetViews>
  <sheetFormatPr defaultRowHeight="12.75" x14ac:dyDescent="0.2"/>
  <cols>
    <col min="1" max="1" width="50.85546875" customWidth="1"/>
    <col min="2" max="2" width="11" customWidth="1"/>
    <col min="3" max="3" width="11.28515625" customWidth="1"/>
    <col min="4" max="4" width="13.7109375" customWidth="1"/>
    <col min="5" max="5" width="14.140625" customWidth="1"/>
    <col min="6" max="6" width="24.42578125" customWidth="1"/>
    <col min="7" max="7" width="23.42578125" customWidth="1"/>
    <col min="8" max="8" width="19.85546875" customWidth="1"/>
  </cols>
  <sheetData>
    <row r="1" spans="1:16384" ht="38.450000000000003" customHeight="1" x14ac:dyDescent="0.5">
      <c r="A1" s="1169" t="s">
        <v>1776</v>
      </c>
      <c r="B1" s="1170"/>
      <c r="I1" s="592"/>
    </row>
    <row r="2" spans="1:16384" s="457" customFormat="1" ht="18.75" customHeight="1" x14ac:dyDescent="0.5">
      <c r="A2" s="686"/>
      <c r="B2" s="687"/>
      <c r="I2" s="592"/>
    </row>
    <row r="3" spans="1:16384" s="54" customFormat="1" ht="25.5" customHeight="1" x14ac:dyDescent="0.2">
      <c r="A3" s="53"/>
      <c r="B3" s="688"/>
      <c r="C3" s="688"/>
      <c r="D3" s="187"/>
      <c r="E3" s="78"/>
      <c r="F3" s="689"/>
      <c r="G3" s="77"/>
      <c r="H3" s="690"/>
      <c r="I3" s="53"/>
      <c r="J3" s="688"/>
      <c r="K3" s="688"/>
      <c r="L3" s="187"/>
      <c r="M3" s="78"/>
      <c r="N3" s="689"/>
      <c r="O3" s="77"/>
      <c r="P3" s="690"/>
      <c r="Q3" s="53"/>
      <c r="R3" s="688"/>
      <c r="S3" s="688"/>
      <c r="T3" s="187"/>
      <c r="U3" s="78"/>
      <c r="V3" s="689"/>
      <c r="W3" s="77"/>
      <c r="X3" s="690"/>
      <c r="Y3" s="53"/>
      <c r="Z3" s="688"/>
      <c r="AA3" s="688"/>
      <c r="AB3" s="187"/>
      <c r="AC3" s="78"/>
      <c r="AD3" s="689"/>
      <c r="AE3" s="77"/>
      <c r="AF3" s="690"/>
      <c r="AG3" s="53"/>
      <c r="AH3" s="688"/>
      <c r="AI3" s="688"/>
      <c r="AJ3" s="187"/>
      <c r="AK3" s="78"/>
      <c r="AL3" s="689"/>
      <c r="AM3" s="77"/>
      <c r="AN3" s="690"/>
      <c r="AO3" s="53"/>
      <c r="AP3" s="688"/>
      <c r="AQ3" s="688"/>
      <c r="AR3" s="187"/>
      <c r="AS3" s="78"/>
      <c r="AT3" s="689"/>
      <c r="AU3" s="77"/>
      <c r="AV3" s="690"/>
      <c r="AW3" s="53"/>
      <c r="AX3" s="688"/>
      <c r="AY3" s="688"/>
      <c r="AZ3" s="187"/>
      <c r="BA3" s="78"/>
      <c r="BB3" s="689"/>
      <c r="BC3" s="77"/>
      <c r="BD3" s="690"/>
      <c r="BE3" s="53"/>
      <c r="BF3" s="688"/>
      <c r="BG3" s="688"/>
      <c r="BH3" s="187"/>
      <c r="BI3" s="78"/>
      <c r="BJ3" s="689"/>
      <c r="BK3" s="77"/>
      <c r="BL3" s="690"/>
      <c r="BM3" s="53"/>
      <c r="BN3" s="688"/>
      <c r="BO3" s="688"/>
      <c r="BP3" s="187"/>
      <c r="BQ3" s="78"/>
      <c r="BR3" s="689"/>
      <c r="BS3" s="77"/>
      <c r="BT3" s="690"/>
      <c r="BU3" s="53"/>
      <c r="BV3" s="688"/>
      <c r="BW3" s="688"/>
      <c r="BX3" s="187"/>
      <c r="BY3" s="78"/>
      <c r="BZ3" s="689"/>
      <c r="CA3" s="77"/>
      <c r="CB3" s="690"/>
      <c r="CC3" s="53"/>
      <c r="CD3" s="688"/>
      <c r="CE3" s="688"/>
      <c r="CF3" s="187"/>
      <c r="CG3" s="78"/>
      <c r="CH3" s="689"/>
      <c r="CI3" s="77"/>
      <c r="CJ3" s="690"/>
      <c r="CK3" s="53"/>
      <c r="CL3" s="688"/>
      <c r="CM3" s="688"/>
      <c r="CN3" s="187"/>
      <c r="CO3" s="78"/>
      <c r="CP3" s="689"/>
      <c r="CQ3" s="77"/>
      <c r="CR3" s="690"/>
      <c r="CS3" s="53"/>
      <c r="CT3" s="688"/>
      <c r="CU3" s="688"/>
      <c r="CV3" s="187"/>
      <c r="CW3" s="78"/>
      <c r="CX3" s="689"/>
      <c r="CY3" s="77"/>
      <c r="CZ3" s="690"/>
      <c r="DA3" s="53"/>
      <c r="DB3" s="688"/>
      <c r="DC3" s="688"/>
      <c r="DD3" s="187"/>
      <c r="DE3" s="78"/>
      <c r="DF3" s="689"/>
      <c r="DG3" s="77"/>
      <c r="DH3" s="690"/>
      <c r="DI3" s="53"/>
      <c r="DJ3" s="688"/>
      <c r="DK3" s="688"/>
      <c r="DL3" s="187"/>
      <c r="DM3" s="78"/>
      <c r="DN3" s="689"/>
      <c r="DO3" s="77"/>
      <c r="DP3" s="690"/>
      <c r="DQ3" s="53"/>
      <c r="DR3" s="688"/>
      <c r="DS3" s="688"/>
      <c r="DT3" s="187"/>
      <c r="DU3" s="78"/>
      <c r="DV3" s="689"/>
      <c r="DW3" s="77"/>
      <c r="DX3" s="690"/>
      <c r="DY3" s="53"/>
      <c r="DZ3" s="688"/>
      <c r="EA3" s="688"/>
      <c r="EB3" s="187"/>
      <c r="EC3" s="78"/>
      <c r="ED3" s="689"/>
      <c r="EE3" s="77"/>
      <c r="EF3" s="690"/>
      <c r="EG3" s="53"/>
      <c r="EH3" s="688"/>
      <c r="EI3" s="688"/>
      <c r="EJ3" s="187"/>
      <c r="EK3" s="78"/>
      <c r="EL3" s="689"/>
      <c r="EM3" s="77"/>
      <c r="EN3" s="690"/>
      <c r="EO3" s="53"/>
      <c r="EP3" s="688"/>
      <c r="EQ3" s="688"/>
      <c r="ER3" s="187"/>
      <c r="ES3" s="78"/>
      <c r="ET3" s="689"/>
      <c r="EU3" s="77"/>
      <c r="EV3" s="690"/>
      <c r="EW3" s="53"/>
      <c r="EX3" s="688"/>
      <c r="EY3" s="688"/>
      <c r="EZ3" s="187"/>
      <c r="FA3" s="78"/>
      <c r="FB3" s="689"/>
      <c r="FC3" s="77"/>
      <c r="FD3" s="690"/>
      <c r="FE3" s="53"/>
      <c r="FF3" s="688"/>
      <c r="FG3" s="688"/>
      <c r="FH3" s="187"/>
      <c r="FI3" s="78"/>
      <c r="FJ3" s="689"/>
      <c r="FK3" s="77"/>
      <c r="FL3" s="690"/>
      <c r="FM3" s="53"/>
      <c r="FN3" s="688"/>
      <c r="FO3" s="688"/>
      <c r="FP3" s="187"/>
      <c r="FQ3" s="78"/>
      <c r="FR3" s="689"/>
      <c r="FS3" s="77"/>
      <c r="FT3" s="690"/>
      <c r="FU3" s="53"/>
      <c r="FV3" s="688"/>
      <c r="FW3" s="688"/>
      <c r="FX3" s="187"/>
      <c r="FY3" s="78"/>
      <c r="FZ3" s="689"/>
      <c r="GA3" s="77"/>
      <c r="GB3" s="690"/>
      <c r="GC3" s="53"/>
      <c r="GD3" s="688"/>
      <c r="GE3" s="688"/>
      <c r="GF3" s="187"/>
      <c r="GG3" s="78"/>
      <c r="GH3" s="689"/>
      <c r="GI3" s="77"/>
      <c r="GJ3" s="690"/>
      <c r="GK3" s="53"/>
      <c r="GL3" s="688"/>
      <c r="GM3" s="688"/>
      <c r="GN3" s="187"/>
      <c r="GO3" s="78"/>
      <c r="GP3" s="689"/>
      <c r="GQ3" s="77"/>
      <c r="GR3" s="690"/>
      <c r="GS3" s="53"/>
      <c r="GT3" s="688"/>
      <c r="GU3" s="688"/>
      <c r="GV3" s="187"/>
      <c r="GW3" s="78"/>
      <c r="GX3" s="689"/>
      <c r="GY3" s="77"/>
      <c r="GZ3" s="690"/>
      <c r="HA3" s="53"/>
      <c r="HB3" s="688"/>
      <c r="HC3" s="688"/>
      <c r="HD3" s="187"/>
      <c r="HE3" s="78"/>
      <c r="HF3" s="689"/>
      <c r="HG3" s="77"/>
      <c r="HH3" s="690"/>
      <c r="HI3" s="53"/>
      <c r="HJ3" s="688"/>
      <c r="HK3" s="688"/>
      <c r="HL3" s="187"/>
      <c r="HM3" s="78"/>
      <c r="HN3" s="689"/>
      <c r="HO3" s="77"/>
      <c r="HP3" s="690"/>
      <c r="HQ3" s="53"/>
      <c r="HR3" s="688"/>
      <c r="HS3" s="688"/>
      <c r="HT3" s="187"/>
      <c r="HU3" s="78"/>
      <c r="HV3" s="689"/>
      <c r="HW3" s="77"/>
      <c r="HX3" s="690"/>
      <c r="HY3" s="53"/>
      <c r="HZ3" s="688"/>
      <c r="IA3" s="688"/>
      <c r="IB3" s="187"/>
      <c r="IC3" s="78"/>
      <c r="ID3" s="689"/>
      <c r="IE3" s="77"/>
      <c r="IF3" s="690"/>
      <c r="IG3" s="53"/>
      <c r="IH3" s="688"/>
      <c r="II3" s="688"/>
      <c r="IJ3" s="187"/>
      <c r="IK3" s="78"/>
      <c r="IL3" s="689"/>
      <c r="IM3" s="77"/>
      <c r="IN3" s="690"/>
      <c r="IO3" s="53"/>
      <c r="IP3" s="688"/>
      <c r="IQ3" s="688"/>
      <c r="IR3" s="187"/>
      <c r="IS3" s="78"/>
      <c r="IT3" s="689"/>
      <c r="IU3" s="77"/>
      <c r="IV3" s="690"/>
      <c r="IW3" s="53"/>
      <c r="IX3" s="688"/>
      <c r="IY3" s="688"/>
      <c r="IZ3" s="187"/>
      <c r="JA3" s="78"/>
      <c r="JB3" s="689"/>
      <c r="JC3" s="77"/>
      <c r="JD3" s="690"/>
      <c r="JE3" s="53"/>
      <c r="JF3" s="688"/>
      <c r="JG3" s="688"/>
      <c r="JH3" s="187"/>
      <c r="JI3" s="78"/>
      <c r="JJ3" s="689"/>
      <c r="JK3" s="77"/>
      <c r="JL3" s="690"/>
      <c r="JM3" s="53"/>
      <c r="JN3" s="688"/>
      <c r="JO3" s="688"/>
      <c r="JP3" s="187"/>
      <c r="JQ3" s="78"/>
      <c r="JR3" s="689"/>
      <c r="JS3" s="77"/>
      <c r="JT3" s="690"/>
      <c r="JU3" s="53"/>
      <c r="JV3" s="688"/>
      <c r="JW3" s="688"/>
      <c r="JX3" s="187"/>
      <c r="JY3" s="78"/>
      <c r="JZ3" s="689"/>
      <c r="KA3" s="77"/>
      <c r="KB3" s="690"/>
      <c r="KC3" s="53"/>
      <c r="KD3" s="688"/>
      <c r="KE3" s="688"/>
      <c r="KF3" s="187"/>
      <c r="KG3" s="78"/>
      <c r="KH3" s="689"/>
      <c r="KI3" s="77"/>
      <c r="KJ3" s="690"/>
      <c r="KK3" s="53"/>
      <c r="KL3" s="688"/>
      <c r="KM3" s="688"/>
      <c r="KN3" s="187"/>
      <c r="KO3" s="78"/>
      <c r="KP3" s="689"/>
      <c r="KQ3" s="77"/>
      <c r="KR3" s="690"/>
      <c r="KS3" s="53"/>
      <c r="KT3" s="688"/>
      <c r="KU3" s="688"/>
      <c r="KV3" s="187"/>
      <c r="KW3" s="78"/>
      <c r="KX3" s="689"/>
      <c r="KY3" s="77"/>
      <c r="KZ3" s="690"/>
      <c r="LA3" s="53"/>
      <c r="LB3" s="688"/>
      <c r="LC3" s="688"/>
      <c r="LD3" s="187"/>
      <c r="LE3" s="78"/>
      <c r="LF3" s="689"/>
      <c r="LG3" s="77"/>
      <c r="LH3" s="690"/>
      <c r="LI3" s="53"/>
      <c r="LJ3" s="688"/>
      <c r="LK3" s="688"/>
      <c r="LL3" s="187"/>
      <c r="LM3" s="78"/>
      <c r="LN3" s="689"/>
      <c r="LO3" s="77"/>
      <c r="LP3" s="690"/>
      <c r="LQ3" s="53"/>
      <c r="LR3" s="688"/>
      <c r="LS3" s="688"/>
      <c r="LT3" s="187"/>
      <c r="LU3" s="78"/>
      <c r="LV3" s="689"/>
      <c r="LW3" s="77"/>
      <c r="LX3" s="690"/>
      <c r="LY3" s="53"/>
      <c r="LZ3" s="688"/>
      <c r="MA3" s="688"/>
      <c r="MB3" s="187"/>
      <c r="MC3" s="78"/>
      <c r="MD3" s="689"/>
      <c r="ME3" s="77"/>
      <c r="MF3" s="690"/>
      <c r="MG3" s="53"/>
      <c r="MH3" s="688"/>
      <c r="MI3" s="688"/>
      <c r="MJ3" s="187"/>
      <c r="MK3" s="78"/>
      <c r="ML3" s="689"/>
      <c r="MM3" s="77"/>
      <c r="MN3" s="690"/>
      <c r="MO3" s="53"/>
      <c r="MP3" s="688"/>
      <c r="MQ3" s="688"/>
      <c r="MR3" s="187"/>
      <c r="MS3" s="78"/>
      <c r="MT3" s="689"/>
      <c r="MU3" s="77"/>
      <c r="MV3" s="690"/>
      <c r="MW3" s="53"/>
      <c r="MX3" s="688"/>
      <c r="MY3" s="688"/>
      <c r="MZ3" s="187"/>
      <c r="NA3" s="78"/>
      <c r="NB3" s="689"/>
      <c r="NC3" s="77"/>
      <c r="ND3" s="690"/>
      <c r="NE3" s="53"/>
      <c r="NF3" s="688"/>
      <c r="NG3" s="688"/>
      <c r="NH3" s="187"/>
      <c r="NI3" s="78"/>
      <c r="NJ3" s="689"/>
      <c r="NK3" s="77"/>
      <c r="NL3" s="690"/>
      <c r="NM3" s="53"/>
      <c r="NN3" s="688"/>
      <c r="NO3" s="688"/>
      <c r="NP3" s="187"/>
      <c r="NQ3" s="78"/>
      <c r="NR3" s="689"/>
      <c r="NS3" s="77"/>
      <c r="NT3" s="690"/>
      <c r="NU3" s="53"/>
      <c r="NV3" s="688"/>
      <c r="NW3" s="688"/>
      <c r="NX3" s="187"/>
      <c r="NY3" s="78"/>
      <c r="NZ3" s="689"/>
      <c r="OA3" s="77"/>
      <c r="OB3" s="690"/>
      <c r="OC3" s="53"/>
      <c r="OD3" s="688"/>
      <c r="OE3" s="688"/>
      <c r="OF3" s="187"/>
      <c r="OG3" s="78"/>
      <c r="OH3" s="689"/>
      <c r="OI3" s="77"/>
      <c r="OJ3" s="690"/>
      <c r="OK3" s="53"/>
      <c r="OL3" s="688"/>
      <c r="OM3" s="688"/>
      <c r="ON3" s="187"/>
      <c r="OO3" s="78"/>
      <c r="OP3" s="689"/>
      <c r="OQ3" s="77"/>
      <c r="OR3" s="690"/>
      <c r="OS3" s="53"/>
      <c r="OT3" s="688"/>
      <c r="OU3" s="688"/>
      <c r="OV3" s="187"/>
      <c r="OW3" s="78"/>
      <c r="OX3" s="689"/>
      <c r="OY3" s="77"/>
      <c r="OZ3" s="690"/>
      <c r="PA3" s="53"/>
      <c r="PB3" s="688"/>
      <c r="PC3" s="688"/>
      <c r="PD3" s="187"/>
      <c r="PE3" s="78"/>
      <c r="PF3" s="689"/>
      <c r="PG3" s="77"/>
      <c r="PH3" s="690"/>
      <c r="PI3" s="53"/>
      <c r="PJ3" s="688"/>
      <c r="PK3" s="688"/>
      <c r="PL3" s="187"/>
      <c r="PM3" s="78"/>
      <c r="PN3" s="689"/>
      <c r="PO3" s="77"/>
      <c r="PP3" s="690"/>
      <c r="PQ3" s="53"/>
      <c r="PR3" s="688"/>
      <c r="PS3" s="688"/>
      <c r="PT3" s="187"/>
      <c r="PU3" s="78"/>
      <c r="PV3" s="689"/>
      <c r="PW3" s="77"/>
      <c r="PX3" s="690"/>
      <c r="PY3" s="53"/>
      <c r="PZ3" s="688"/>
      <c r="QA3" s="688"/>
      <c r="QB3" s="187"/>
      <c r="QC3" s="78"/>
      <c r="QD3" s="689"/>
      <c r="QE3" s="77"/>
      <c r="QF3" s="690"/>
      <c r="QG3" s="53"/>
      <c r="QH3" s="688"/>
      <c r="QI3" s="688"/>
      <c r="QJ3" s="187"/>
      <c r="QK3" s="78"/>
      <c r="QL3" s="689"/>
      <c r="QM3" s="77"/>
      <c r="QN3" s="690"/>
      <c r="QO3" s="53"/>
      <c r="QP3" s="688"/>
      <c r="QQ3" s="688"/>
      <c r="QR3" s="187"/>
      <c r="QS3" s="78"/>
      <c r="QT3" s="689"/>
      <c r="QU3" s="77"/>
      <c r="QV3" s="690"/>
      <c r="QW3" s="53"/>
      <c r="QX3" s="688"/>
      <c r="QY3" s="688"/>
      <c r="QZ3" s="187"/>
      <c r="RA3" s="78"/>
      <c r="RB3" s="689"/>
      <c r="RC3" s="77"/>
      <c r="RD3" s="690"/>
      <c r="RE3" s="53"/>
      <c r="RF3" s="688"/>
      <c r="RG3" s="688"/>
      <c r="RH3" s="187"/>
      <c r="RI3" s="78"/>
      <c r="RJ3" s="689"/>
      <c r="RK3" s="77"/>
      <c r="RL3" s="690"/>
      <c r="RM3" s="53"/>
      <c r="RN3" s="688"/>
      <c r="RO3" s="688"/>
      <c r="RP3" s="187"/>
      <c r="RQ3" s="78"/>
      <c r="RR3" s="689"/>
      <c r="RS3" s="77"/>
      <c r="RT3" s="690"/>
      <c r="RU3" s="53"/>
      <c r="RV3" s="688"/>
      <c r="RW3" s="688"/>
      <c r="RX3" s="187"/>
      <c r="RY3" s="78"/>
      <c r="RZ3" s="689"/>
      <c r="SA3" s="77"/>
      <c r="SB3" s="690"/>
      <c r="SC3" s="53"/>
      <c r="SD3" s="688"/>
      <c r="SE3" s="688"/>
      <c r="SF3" s="187"/>
      <c r="SG3" s="78"/>
      <c r="SH3" s="689"/>
      <c r="SI3" s="77"/>
      <c r="SJ3" s="690"/>
      <c r="SK3" s="53"/>
      <c r="SL3" s="688"/>
      <c r="SM3" s="688"/>
      <c r="SN3" s="187"/>
      <c r="SO3" s="78"/>
      <c r="SP3" s="689"/>
      <c r="SQ3" s="77"/>
      <c r="SR3" s="690"/>
      <c r="SS3" s="53"/>
      <c r="ST3" s="688"/>
      <c r="SU3" s="688"/>
      <c r="SV3" s="187"/>
      <c r="SW3" s="78"/>
      <c r="SX3" s="689"/>
      <c r="SY3" s="77"/>
      <c r="SZ3" s="690"/>
      <c r="TA3" s="53"/>
      <c r="TB3" s="688"/>
      <c r="TC3" s="688"/>
      <c r="TD3" s="187"/>
      <c r="TE3" s="78"/>
      <c r="TF3" s="689"/>
      <c r="TG3" s="77"/>
      <c r="TH3" s="690"/>
      <c r="TI3" s="53"/>
      <c r="TJ3" s="688"/>
      <c r="TK3" s="688"/>
      <c r="TL3" s="187"/>
      <c r="TM3" s="78"/>
      <c r="TN3" s="689"/>
      <c r="TO3" s="77"/>
      <c r="TP3" s="690"/>
      <c r="TQ3" s="53"/>
      <c r="TR3" s="688"/>
      <c r="TS3" s="688"/>
      <c r="TT3" s="187"/>
      <c r="TU3" s="78"/>
      <c r="TV3" s="689"/>
      <c r="TW3" s="77"/>
      <c r="TX3" s="690"/>
      <c r="TY3" s="53"/>
      <c r="TZ3" s="688"/>
      <c r="UA3" s="688"/>
      <c r="UB3" s="187"/>
      <c r="UC3" s="78"/>
      <c r="UD3" s="689"/>
      <c r="UE3" s="77"/>
      <c r="UF3" s="690"/>
      <c r="UG3" s="53"/>
      <c r="UH3" s="688"/>
      <c r="UI3" s="688"/>
      <c r="UJ3" s="187"/>
      <c r="UK3" s="78"/>
      <c r="UL3" s="689"/>
      <c r="UM3" s="77"/>
      <c r="UN3" s="690"/>
      <c r="UO3" s="53"/>
      <c r="UP3" s="688"/>
      <c r="UQ3" s="688"/>
      <c r="UR3" s="187"/>
      <c r="US3" s="78"/>
      <c r="UT3" s="689"/>
      <c r="UU3" s="77"/>
      <c r="UV3" s="690"/>
      <c r="UW3" s="53"/>
      <c r="UX3" s="688"/>
      <c r="UY3" s="688"/>
      <c r="UZ3" s="187"/>
      <c r="VA3" s="78"/>
      <c r="VB3" s="689"/>
      <c r="VC3" s="77"/>
      <c r="VD3" s="690"/>
      <c r="VE3" s="53"/>
      <c r="VF3" s="688"/>
      <c r="VG3" s="688"/>
      <c r="VH3" s="187"/>
      <c r="VI3" s="78"/>
      <c r="VJ3" s="689"/>
      <c r="VK3" s="77"/>
      <c r="VL3" s="690"/>
      <c r="VM3" s="53"/>
      <c r="VN3" s="688"/>
      <c r="VO3" s="688"/>
      <c r="VP3" s="187"/>
      <c r="VQ3" s="78"/>
      <c r="VR3" s="689"/>
      <c r="VS3" s="77"/>
      <c r="VT3" s="690"/>
      <c r="VU3" s="53"/>
      <c r="VV3" s="688"/>
      <c r="VW3" s="688"/>
      <c r="VX3" s="187"/>
      <c r="VY3" s="78"/>
      <c r="VZ3" s="689"/>
      <c r="WA3" s="77"/>
      <c r="WB3" s="690"/>
      <c r="WC3" s="53"/>
      <c r="WD3" s="688"/>
      <c r="WE3" s="688"/>
      <c r="WF3" s="187"/>
      <c r="WG3" s="78"/>
      <c r="WH3" s="689"/>
      <c r="WI3" s="77"/>
      <c r="WJ3" s="690"/>
      <c r="WK3" s="53"/>
      <c r="WL3" s="688"/>
      <c r="WM3" s="688"/>
      <c r="WN3" s="187"/>
      <c r="WO3" s="78"/>
      <c r="WP3" s="689"/>
      <c r="WQ3" s="77"/>
      <c r="WR3" s="690"/>
      <c r="WS3" s="53"/>
      <c r="WT3" s="688"/>
      <c r="WU3" s="688"/>
      <c r="WV3" s="187"/>
      <c r="WW3" s="78"/>
      <c r="WX3" s="689"/>
      <c r="WY3" s="77"/>
      <c r="WZ3" s="690"/>
      <c r="XA3" s="53"/>
      <c r="XB3" s="688"/>
      <c r="XC3" s="688"/>
      <c r="XD3" s="187"/>
      <c r="XE3" s="78"/>
      <c r="XF3" s="689"/>
      <c r="XG3" s="77"/>
      <c r="XH3" s="690"/>
      <c r="XI3" s="53"/>
      <c r="XJ3" s="688"/>
      <c r="XK3" s="688"/>
      <c r="XL3" s="187"/>
      <c r="XM3" s="78"/>
      <c r="XN3" s="689"/>
      <c r="XO3" s="77"/>
      <c r="XP3" s="690"/>
      <c r="XQ3" s="53"/>
      <c r="XR3" s="688"/>
      <c r="XS3" s="688"/>
      <c r="XT3" s="187"/>
      <c r="XU3" s="78"/>
      <c r="XV3" s="689"/>
      <c r="XW3" s="77"/>
      <c r="XX3" s="690"/>
      <c r="XY3" s="53"/>
      <c r="XZ3" s="688"/>
      <c r="YA3" s="688"/>
      <c r="YB3" s="187"/>
      <c r="YC3" s="78"/>
      <c r="YD3" s="689"/>
      <c r="YE3" s="77"/>
      <c r="YF3" s="690"/>
      <c r="YG3" s="53"/>
      <c r="YH3" s="688"/>
      <c r="YI3" s="688"/>
      <c r="YJ3" s="187"/>
      <c r="YK3" s="78"/>
      <c r="YL3" s="689"/>
      <c r="YM3" s="77"/>
      <c r="YN3" s="690"/>
      <c r="YO3" s="53"/>
      <c r="YP3" s="688"/>
      <c r="YQ3" s="688"/>
      <c r="YR3" s="187"/>
      <c r="YS3" s="78"/>
      <c r="YT3" s="689"/>
      <c r="YU3" s="77"/>
      <c r="YV3" s="690"/>
      <c r="YW3" s="53"/>
      <c r="YX3" s="688"/>
      <c r="YY3" s="688"/>
      <c r="YZ3" s="187"/>
      <c r="ZA3" s="78"/>
      <c r="ZB3" s="689"/>
      <c r="ZC3" s="77"/>
      <c r="ZD3" s="690"/>
      <c r="ZE3" s="53"/>
      <c r="ZF3" s="688"/>
      <c r="ZG3" s="688"/>
      <c r="ZH3" s="187"/>
      <c r="ZI3" s="78"/>
      <c r="ZJ3" s="689"/>
      <c r="ZK3" s="77"/>
      <c r="ZL3" s="690"/>
      <c r="ZM3" s="53"/>
      <c r="ZN3" s="688"/>
      <c r="ZO3" s="688"/>
      <c r="ZP3" s="187"/>
      <c r="ZQ3" s="78"/>
      <c r="ZR3" s="689"/>
      <c r="ZS3" s="77"/>
      <c r="ZT3" s="690"/>
      <c r="ZU3" s="53"/>
      <c r="ZV3" s="688"/>
      <c r="ZW3" s="688"/>
      <c r="ZX3" s="187"/>
      <c r="ZY3" s="78"/>
      <c r="ZZ3" s="689"/>
      <c r="AAA3" s="77"/>
      <c r="AAB3" s="690"/>
      <c r="AAC3" s="53"/>
      <c r="AAD3" s="688"/>
      <c r="AAE3" s="688"/>
      <c r="AAF3" s="187"/>
      <c r="AAG3" s="78"/>
      <c r="AAH3" s="689"/>
      <c r="AAI3" s="77"/>
      <c r="AAJ3" s="690"/>
      <c r="AAK3" s="53"/>
      <c r="AAL3" s="688"/>
      <c r="AAM3" s="688"/>
      <c r="AAN3" s="187"/>
      <c r="AAO3" s="78"/>
      <c r="AAP3" s="689"/>
      <c r="AAQ3" s="77"/>
      <c r="AAR3" s="690"/>
      <c r="AAS3" s="53"/>
      <c r="AAT3" s="688"/>
      <c r="AAU3" s="688"/>
      <c r="AAV3" s="187"/>
      <c r="AAW3" s="78"/>
      <c r="AAX3" s="689"/>
      <c r="AAY3" s="77"/>
      <c r="AAZ3" s="690"/>
      <c r="ABA3" s="53"/>
      <c r="ABB3" s="688"/>
      <c r="ABC3" s="688"/>
      <c r="ABD3" s="187"/>
      <c r="ABE3" s="78"/>
      <c r="ABF3" s="689"/>
      <c r="ABG3" s="77"/>
      <c r="ABH3" s="690"/>
      <c r="ABI3" s="53"/>
      <c r="ABJ3" s="688"/>
      <c r="ABK3" s="688"/>
      <c r="ABL3" s="187"/>
      <c r="ABM3" s="78"/>
      <c r="ABN3" s="689"/>
      <c r="ABO3" s="77"/>
      <c r="ABP3" s="690"/>
      <c r="ABQ3" s="53"/>
      <c r="ABR3" s="688"/>
      <c r="ABS3" s="688"/>
      <c r="ABT3" s="187"/>
      <c r="ABU3" s="78"/>
      <c r="ABV3" s="689"/>
      <c r="ABW3" s="77"/>
      <c r="ABX3" s="690"/>
      <c r="ABY3" s="53"/>
      <c r="ABZ3" s="688"/>
      <c r="ACA3" s="688"/>
      <c r="ACB3" s="187"/>
      <c r="ACC3" s="78"/>
      <c r="ACD3" s="689"/>
      <c r="ACE3" s="77"/>
      <c r="ACF3" s="690"/>
      <c r="ACG3" s="53"/>
      <c r="ACH3" s="688"/>
      <c r="ACI3" s="688"/>
      <c r="ACJ3" s="187"/>
      <c r="ACK3" s="78"/>
      <c r="ACL3" s="689"/>
      <c r="ACM3" s="77"/>
      <c r="ACN3" s="690"/>
      <c r="ACO3" s="53"/>
      <c r="ACP3" s="688"/>
      <c r="ACQ3" s="688"/>
      <c r="ACR3" s="187"/>
      <c r="ACS3" s="78"/>
      <c r="ACT3" s="689"/>
      <c r="ACU3" s="77"/>
      <c r="ACV3" s="690"/>
      <c r="ACW3" s="53"/>
      <c r="ACX3" s="688"/>
      <c r="ACY3" s="688"/>
      <c r="ACZ3" s="187"/>
      <c r="ADA3" s="78"/>
      <c r="ADB3" s="689"/>
      <c r="ADC3" s="77"/>
      <c r="ADD3" s="690"/>
      <c r="ADE3" s="53"/>
      <c r="ADF3" s="688"/>
      <c r="ADG3" s="688"/>
      <c r="ADH3" s="187"/>
      <c r="ADI3" s="78"/>
      <c r="ADJ3" s="689"/>
      <c r="ADK3" s="77"/>
      <c r="ADL3" s="690"/>
      <c r="ADM3" s="53"/>
      <c r="ADN3" s="688"/>
      <c r="ADO3" s="688"/>
      <c r="ADP3" s="187"/>
      <c r="ADQ3" s="78"/>
      <c r="ADR3" s="689"/>
      <c r="ADS3" s="77"/>
      <c r="ADT3" s="690"/>
      <c r="ADU3" s="53"/>
      <c r="ADV3" s="688"/>
      <c r="ADW3" s="688"/>
      <c r="ADX3" s="187"/>
      <c r="ADY3" s="78"/>
      <c r="ADZ3" s="689"/>
      <c r="AEA3" s="77"/>
      <c r="AEB3" s="690"/>
      <c r="AEC3" s="53"/>
      <c r="AED3" s="688"/>
      <c r="AEE3" s="688"/>
      <c r="AEF3" s="187"/>
      <c r="AEG3" s="78"/>
      <c r="AEH3" s="689"/>
      <c r="AEI3" s="77"/>
      <c r="AEJ3" s="690"/>
      <c r="AEK3" s="53"/>
      <c r="AEL3" s="688"/>
      <c r="AEM3" s="688"/>
      <c r="AEN3" s="187"/>
      <c r="AEO3" s="78"/>
      <c r="AEP3" s="689"/>
      <c r="AEQ3" s="77"/>
      <c r="AER3" s="690"/>
      <c r="AES3" s="53"/>
      <c r="AET3" s="688"/>
      <c r="AEU3" s="688"/>
      <c r="AEV3" s="187"/>
      <c r="AEW3" s="78"/>
      <c r="AEX3" s="689"/>
      <c r="AEY3" s="77"/>
      <c r="AEZ3" s="690"/>
      <c r="AFA3" s="53"/>
      <c r="AFB3" s="688"/>
      <c r="AFC3" s="688"/>
      <c r="AFD3" s="187"/>
      <c r="AFE3" s="78"/>
      <c r="AFF3" s="689"/>
      <c r="AFG3" s="77"/>
      <c r="AFH3" s="690"/>
      <c r="AFI3" s="53"/>
      <c r="AFJ3" s="688"/>
      <c r="AFK3" s="688"/>
      <c r="AFL3" s="187"/>
      <c r="AFM3" s="78"/>
      <c r="AFN3" s="689"/>
      <c r="AFO3" s="77"/>
      <c r="AFP3" s="690"/>
      <c r="AFQ3" s="53"/>
      <c r="AFR3" s="688"/>
      <c r="AFS3" s="688"/>
      <c r="AFT3" s="187"/>
      <c r="AFU3" s="78"/>
      <c r="AFV3" s="689"/>
      <c r="AFW3" s="77"/>
      <c r="AFX3" s="690"/>
      <c r="AFY3" s="53"/>
      <c r="AFZ3" s="688"/>
      <c r="AGA3" s="688"/>
      <c r="AGB3" s="187"/>
      <c r="AGC3" s="78"/>
      <c r="AGD3" s="689"/>
      <c r="AGE3" s="77"/>
      <c r="AGF3" s="690"/>
      <c r="AGG3" s="53"/>
      <c r="AGH3" s="688"/>
      <c r="AGI3" s="688"/>
      <c r="AGJ3" s="187"/>
      <c r="AGK3" s="78"/>
      <c r="AGL3" s="689"/>
      <c r="AGM3" s="77"/>
      <c r="AGN3" s="690"/>
      <c r="AGO3" s="53"/>
      <c r="AGP3" s="688"/>
      <c r="AGQ3" s="688"/>
      <c r="AGR3" s="187"/>
      <c r="AGS3" s="78"/>
      <c r="AGT3" s="689"/>
      <c r="AGU3" s="77"/>
      <c r="AGV3" s="690"/>
      <c r="AGW3" s="53"/>
      <c r="AGX3" s="688"/>
      <c r="AGY3" s="688"/>
      <c r="AGZ3" s="187"/>
      <c r="AHA3" s="78"/>
      <c r="AHB3" s="689"/>
      <c r="AHC3" s="77"/>
      <c r="AHD3" s="690"/>
      <c r="AHE3" s="53"/>
      <c r="AHF3" s="688"/>
      <c r="AHG3" s="688"/>
      <c r="AHH3" s="187"/>
      <c r="AHI3" s="78"/>
      <c r="AHJ3" s="689"/>
      <c r="AHK3" s="77"/>
      <c r="AHL3" s="690"/>
      <c r="AHM3" s="53"/>
      <c r="AHN3" s="688"/>
      <c r="AHO3" s="688"/>
      <c r="AHP3" s="187"/>
      <c r="AHQ3" s="78"/>
      <c r="AHR3" s="689"/>
      <c r="AHS3" s="77"/>
      <c r="AHT3" s="690"/>
      <c r="AHU3" s="53"/>
      <c r="AHV3" s="688"/>
      <c r="AHW3" s="688"/>
      <c r="AHX3" s="187"/>
      <c r="AHY3" s="78"/>
      <c r="AHZ3" s="689"/>
      <c r="AIA3" s="77"/>
      <c r="AIB3" s="690"/>
      <c r="AIC3" s="53"/>
      <c r="AID3" s="688"/>
      <c r="AIE3" s="688"/>
      <c r="AIF3" s="187"/>
      <c r="AIG3" s="78"/>
      <c r="AIH3" s="689"/>
      <c r="AII3" s="77"/>
      <c r="AIJ3" s="690"/>
      <c r="AIK3" s="53"/>
      <c r="AIL3" s="688"/>
      <c r="AIM3" s="688"/>
      <c r="AIN3" s="187"/>
      <c r="AIO3" s="78"/>
      <c r="AIP3" s="689"/>
      <c r="AIQ3" s="77"/>
      <c r="AIR3" s="690"/>
      <c r="AIS3" s="53"/>
      <c r="AIT3" s="688"/>
      <c r="AIU3" s="688"/>
      <c r="AIV3" s="187"/>
      <c r="AIW3" s="78"/>
      <c r="AIX3" s="689"/>
      <c r="AIY3" s="77"/>
      <c r="AIZ3" s="690"/>
      <c r="AJA3" s="53"/>
      <c r="AJB3" s="688"/>
      <c r="AJC3" s="688"/>
      <c r="AJD3" s="187"/>
      <c r="AJE3" s="78"/>
      <c r="AJF3" s="689"/>
      <c r="AJG3" s="77"/>
      <c r="AJH3" s="690"/>
      <c r="AJI3" s="53"/>
      <c r="AJJ3" s="688"/>
      <c r="AJK3" s="688"/>
      <c r="AJL3" s="187"/>
      <c r="AJM3" s="78"/>
      <c r="AJN3" s="689"/>
      <c r="AJO3" s="77"/>
      <c r="AJP3" s="690"/>
      <c r="AJQ3" s="53"/>
      <c r="AJR3" s="688"/>
      <c r="AJS3" s="688"/>
      <c r="AJT3" s="187"/>
      <c r="AJU3" s="78"/>
      <c r="AJV3" s="689"/>
      <c r="AJW3" s="77"/>
      <c r="AJX3" s="690"/>
      <c r="AJY3" s="53"/>
      <c r="AJZ3" s="688"/>
      <c r="AKA3" s="688"/>
      <c r="AKB3" s="187"/>
      <c r="AKC3" s="78"/>
      <c r="AKD3" s="689"/>
      <c r="AKE3" s="77"/>
      <c r="AKF3" s="690"/>
      <c r="AKG3" s="53"/>
      <c r="AKH3" s="688"/>
      <c r="AKI3" s="688"/>
      <c r="AKJ3" s="187"/>
      <c r="AKK3" s="78"/>
      <c r="AKL3" s="689"/>
      <c r="AKM3" s="77"/>
      <c r="AKN3" s="690"/>
      <c r="AKO3" s="53"/>
      <c r="AKP3" s="688"/>
      <c r="AKQ3" s="688"/>
      <c r="AKR3" s="187"/>
      <c r="AKS3" s="78"/>
      <c r="AKT3" s="689"/>
      <c r="AKU3" s="77"/>
      <c r="AKV3" s="690"/>
      <c r="AKW3" s="53"/>
      <c r="AKX3" s="688"/>
      <c r="AKY3" s="688"/>
      <c r="AKZ3" s="187"/>
      <c r="ALA3" s="78"/>
      <c r="ALB3" s="689"/>
      <c r="ALC3" s="77"/>
      <c r="ALD3" s="690"/>
      <c r="ALE3" s="53"/>
      <c r="ALF3" s="688"/>
      <c r="ALG3" s="688"/>
      <c r="ALH3" s="187"/>
      <c r="ALI3" s="78"/>
      <c r="ALJ3" s="689"/>
      <c r="ALK3" s="77"/>
      <c r="ALL3" s="690"/>
      <c r="ALM3" s="53"/>
      <c r="ALN3" s="688"/>
      <c r="ALO3" s="688"/>
      <c r="ALP3" s="187"/>
      <c r="ALQ3" s="78"/>
      <c r="ALR3" s="689"/>
      <c r="ALS3" s="77"/>
      <c r="ALT3" s="690"/>
      <c r="ALU3" s="53"/>
      <c r="ALV3" s="688"/>
      <c r="ALW3" s="688"/>
      <c r="ALX3" s="187"/>
      <c r="ALY3" s="78"/>
      <c r="ALZ3" s="689"/>
      <c r="AMA3" s="77"/>
      <c r="AMB3" s="690"/>
      <c r="AMC3" s="53"/>
      <c r="AMD3" s="688"/>
      <c r="AME3" s="688"/>
      <c r="AMF3" s="187"/>
      <c r="AMG3" s="78"/>
      <c r="AMH3" s="689"/>
      <c r="AMI3" s="77"/>
      <c r="AMJ3" s="690"/>
      <c r="AMK3" s="53"/>
      <c r="AML3" s="688"/>
      <c r="AMM3" s="688"/>
      <c r="AMN3" s="187"/>
      <c r="AMO3" s="78"/>
      <c r="AMP3" s="689"/>
      <c r="AMQ3" s="77"/>
      <c r="AMR3" s="690"/>
      <c r="AMS3" s="53"/>
      <c r="AMT3" s="688"/>
      <c r="AMU3" s="688"/>
      <c r="AMV3" s="187"/>
      <c r="AMW3" s="78"/>
      <c r="AMX3" s="689"/>
      <c r="AMY3" s="77"/>
      <c r="AMZ3" s="690"/>
      <c r="ANA3" s="53"/>
      <c r="ANB3" s="688"/>
      <c r="ANC3" s="688"/>
      <c r="AND3" s="187"/>
      <c r="ANE3" s="78"/>
      <c r="ANF3" s="689"/>
      <c r="ANG3" s="77"/>
      <c r="ANH3" s="690"/>
      <c r="ANI3" s="53"/>
      <c r="ANJ3" s="688"/>
      <c r="ANK3" s="688"/>
      <c r="ANL3" s="187"/>
      <c r="ANM3" s="78"/>
      <c r="ANN3" s="689"/>
      <c r="ANO3" s="77"/>
      <c r="ANP3" s="690"/>
      <c r="ANQ3" s="53"/>
      <c r="ANR3" s="688"/>
      <c r="ANS3" s="688"/>
      <c r="ANT3" s="187"/>
      <c r="ANU3" s="78"/>
      <c r="ANV3" s="689"/>
      <c r="ANW3" s="77"/>
      <c r="ANX3" s="690"/>
      <c r="ANY3" s="53"/>
      <c r="ANZ3" s="688"/>
      <c r="AOA3" s="688"/>
      <c r="AOB3" s="187"/>
      <c r="AOC3" s="78"/>
      <c r="AOD3" s="689"/>
      <c r="AOE3" s="77"/>
      <c r="AOF3" s="690"/>
      <c r="AOG3" s="53"/>
      <c r="AOH3" s="688"/>
      <c r="AOI3" s="688"/>
      <c r="AOJ3" s="187"/>
      <c r="AOK3" s="78"/>
      <c r="AOL3" s="689"/>
      <c r="AOM3" s="77"/>
      <c r="AON3" s="690"/>
      <c r="AOO3" s="53"/>
      <c r="AOP3" s="688"/>
      <c r="AOQ3" s="688"/>
      <c r="AOR3" s="187"/>
      <c r="AOS3" s="78"/>
      <c r="AOT3" s="689"/>
      <c r="AOU3" s="77"/>
      <c r="AOV3" s="690"/>
      <c r="AOW3" s="53"/>
      <c r="AOX3" s="688"/>
      <c r="AOY3" s="688"/>
      <c r="AOZ3" s="187"/>
      <c r="APA3" s="78"/>
      <c r="APB3" s="689"/>
      <c r="APC3" s="77"/>
      <c r="APD3" s="690"/>
      <c r="APE3" s="53"/>
      <c r="APF3" s="688"/>
      <c r="APG3" s="688"/>
      <c r="APH3" s="187"/>
      <c r="API3" s="78"/>
      <c r="APJ3" s="689"/>
      <c r="APK3" s="77"/>
      <c r="APL3" s="690"/>
      <c r="APM3" s="53"/>
      <c r="APN3" s="688"/>
      <c r="APO3" s="688"/>
      <c r="APP3" s="187"/>
      <c r="APQ3" s="78"/>
      <c r="APR3" s="689"/>
      <c r="APS3" s="77"/>
      <c r="APT3" s="690"/>
      <c r="APU3" s="53"/>
      <c r="APV3" s="688"/>
      <c r="APW3" s="688"/>
      <c r="APX3" s="187"/>
      <c r="APY3" s="78"/>
      <c r="APZ3" s="689"/>
      <c r="AQA3" s="77"/>
      <c r="AQB3" s="690"/>
      <c r="AQC3" s="53"/>
      <c r="AQD3" s="688"/>
      <c r="AQE3" s="688"/>
      <c r="AQF3" s="187"/>
      <c r="AQG3" s="78"/>
      <c r="AQH3" s="689"/>
      <c r="AQI3" s="77"/>
      <c r="AQJ3" s="690"/>
      <c r="AQK3" s="53"/>
      <c r="AQL3" s="688"/>
      <c r="AQM3" s="688"/>
      <c r="AQN3" s="187"/>
      <c r="AQO3" s="78"/>
      <c r="AQP3" s="689"/>
      <c r="AQQ3" s="77"/>
      <c r="AQR3" s="690"/>
      <c r="AQS3" s="53"/>
      <c r="AQT3" s="688"/>
      <c r="AQU3" s="688"/>
      <c r="AQV3" s="187"/>
      <c r="AQW3" s="78"/>
      <c r="AQX3" s="689"/>
      <c r="AQY3" s="77"/>
      <c r="AQZ3" s="690"/>
      <c r="ARA3" s="53"/>
      <c r="ARB3" s="688"/>
      <c r="ARC3" s="688"/>
      <c r="ARD3" s="187"/>
      <c r="ARE3" s="78"/>
      <c r="ARF3" s="689"/>
      <c r="ARG3" s="77"/>
      <c r="ARH3" s="690"/>
      <c r="ARI3" s="53"/>
      <c r="ARJ3" s="688"/>
      <c r="ARK3" s="688"/>
      <c r="ARL3" s="187"/>
      <c r="ARM3" s="78"/>
      <c r="ARN3" s="689"/>
      <c r="ARO3" s="77"/>
      <c r="ARP3" s="690"/>
      <c r="ARQ3" s="53"/>
      <c r="ARR3" s="688"/>
      <c r="ARS3" s="688"/>
      <c r="ART3" s="187"/>
      <c r="ARU3" s="78"/>
      <c r="ARV3" s="689"/>
      <c r="ARW3" s="77"/>
      <c r="ARX3" s="690"/>
      <c r="ARY3" s="53"/>
      <c r="ARZ3" s="688"/>
      <c r="ASA3" s="688"/>
      <c r="ASB3" s="187"/>
      <c r="ASC3" s="78"/>
      <c r="ASD3" s="689"/>
      <c r="ASE3" s="77"/>
      <c r="ASF3" s="690"/>
      <c r="ASG3" s="53"/>
      <c r="ASH3" s="688"/>
      <c r="ASI3" s="688"/>
      <c r="ASJ3" s="187"/>
      <c r="ASK3" s="78"/>
      <c r="ASL3" s="689"/>
      <c r="ASM3" s="77"/>
      <c r="ASN3" s="690"/>
      <c r="ASO3" s="53"/>
      <c r="ASP3" s="688"/>
      <c r="ASQ3" s="688"/>
      <c r="ASR3" s="187"/>
      <c r="ASS3" s="78"/>
      <c r="AST3" s="689"/>
      <c r="ASU3" s="77"/>
      <c r="ASV3" s="690"/>
      <c r="ASW3" s="53"/>
      <c r="ASX3" s="688"/>
      <c r="ASY3" s="688"/>
      <c r="ASZ3" s="187"/>
      <c r="ATA3" s="78"/>
      <c r="ATB3" s="689"/>
      <c r="ATC3" s="77"/>
      <c r="ATD3" s="690"/>
      <c r="ATE3" s="53"/>
      <c r="ATF3" s="688"/>
      <c r="ATG3" s="688"/>
      <c r="ATH3" s="187"/>
      <c r="ATI3" s="78"/>
      <c r="ATJ3" s="689"/>
      <c r="ATK3" s="77"/>
      <c r="ATL3" s="690"/>
      <c r="ATM3" s="53"/>
      <c r="ATN3" s="688"/>
      <c r="ATO3" s="688"/>
      <c r="ATP3" s="187"/>
      <c r="ATQ3" s="78"/>
      <c r="ATR3" s="689"/>
      <c r="ATS3" s="77"/>
      <c r="ATT3" s="690"/>
      <c r="ATU3" s="53"/>
      <c r="ATV3" s="688"/>
      <c r="ATW3" s="688"/>
      <c r="ATX3" s="187"/>
      <c r="ATY3" s="78"/>
      <c r="ATZ3" s="689"/>
      <c r="AUA3" s="77"/>
      <c r="AUB3" s="690"/>
      <c r="AUC3" s="53"/>
      <c r="AUD3" s="688"/>
      <c r="AUE3" s="688"/>
      <c r="AUF3" s="187"/>
      <c r="AUG3" s="78"/>
      <c r="AUH3" s="689"/>
      <c r="AUI3" s="77"/>
      <c r="AUJ3" s="690"/>
      <c r="AUK3" s="53"/>
      <c r="AUL3" s="688"/>
      <c r="AUM3" s="688"/>
      <c r="AUN3" s="187"/>
      <c r="AUO3" s="78"/>
      <c r="AUP3" s="689"/>
      <c r="AUQ3" s="77"/>
      <c r="AUR3" s="690"/>
      <c r="AUS3" s="53"/>
      <c r="AUT3" s="688"/>
      <c r="AUU3" s="688"/>
      <c r="AUV3" s="187"/>
      <c r="AUW3" s="78"/>
      <c r="AUX3" s="689"/>
      <c r="AUY3" s="77"/>
      <c r="AUZ3" s="690"/>
      <c r="AVA3" s="53"/>
      <c r="AVB3" s="688"/>
      <c r="AVC3" s="688"/>
      <c r="AVD3" s="187"/>
      <c r="AVE3" s="78"/>
      <c r="AVF3" s="689"/>
      <c r="AVG3" s="77"/>
      <c r="AVH3" s="690"/>
      <c r="AVI3" s="53"/>
      <c r="AVJ3" s="688"/>
      <c r="AVK3" s="688"/>
      <c r="AVL3" s="187"/>
      <c r="AVM3" s="78"/>
      <c r="AVN3" s="689"/>
      <c r="AVO3" s="77"/>
      <c r="AVP3" s="690"/>
      <c r="AVQ3" s="53"/>
      <c r="AVR3" s="688"/>
      <c r="AVS3" s="688"/>
      <c r="AVT3" s="187"/>
      <c r="AVU3" s="78"/>
      <c r="AVV3" s="689"/>
      <c r="AVW3" s="77"/>
      <c r="AVX3" s="690"/>
      <c r="AVY3" s="53"/>
      <c r="AVZ3" s="688"/>
      <c r="AWA3" s="688"/>
      <c r="AWB3" s="187"/>
      <c r="AWC3" s="78"/>
      <c r="AWD3" s="689"/>
      <c r="AWE3" s="77"/>
      <c r="AWF3" s="690"/>
      <c r="AWG3" s="53"/>
      <c r="AWH3" s="688"/>
      <c r="AWI3" s="688"/>
      <c r="AWJ3" s="187"/>
      <c r="AWK3" s="78"/>
      <c r="AWL3" s="689"/>
      <c r="AWM3" s="77"/>
      <c r="AWN3" s="690"/>
      <c r="AWO3" s="53"/>
      <c r="AWP3" s="688"/>
      <c r="AWQ3" s="688"/>
      <c r="AWR3" s="187"/>
      <c r="AWS3" s="78"/>
      <c r="AWT3" s="689"/>
      <c r="AWU3" s="77"/>
      <c r="AWV3" s="690"/>
      <c r="AWW3" s="53"/>
      <c r="AWX3" s="688"/>
      <c r="AWY3" s="688"/>
      <c r="AWZ3" s="187"/>
      <c r="AXA3" s="78"/>
      <c r="AXB3" s="689"/>
      <c r="AXC3" s="77"/>
      <c r="AXD3" s="690"/>
      <c r="AXE3" s="53"/>
      <c r="AXF3" s="688"/>
      <c r="AXG3" s="688"/>
      <c r="AXH3" s="187"/>
      <c r="AXI3" s="78"/>
      <c r="AXJ3" s="689"/>
      <c r="AXK3" s="77"/>
      <c r="AXL3" s="690"/>
      <c r="AXM3" s="53"/>
      <c r="AXN3" s="688"/>
      <c r="AXO3" s="688"/>
      <c r="AXP3" s="187"/>
      <c r="AXQ3" s="78"/>
      <c r="AXR3" s="689"/>
      <c r="AXS3" s="77"/>
      <c r="AXT3" s="690"/>
      <c r="AXU3" s="53"/>
      <c r="AXV3" s="688"/>
      <c r="AXW3" s="688"/>
      <c r="AXX3" s="187"/>
      <c r="AXY3" s="78"/>
      <c r="AXZ3" s="689"/>
      <c r="AYA3" s="77"/>
      <c r="AYB3" s="690"/>
      <c r="AYC3" s="53"/>
      <c r="AYD3" s="688"/>
      <c r="AYE3" s="688"/>
      <c r="AYF3" s="187"/>
      <c r="AYG3" s="78"/>
      <c r="AYH3" s="689"/>
      <c r="AYI3" s="77"/>
      <c r="AYJ3" s="690"/>
      <c r="AYK3" s="53"/>
      <c r="AYL3" s="688"/>
      <c r="AYM3" s="688"/>
      <c r="AYN3" s="187"/>
      <c r="AYO3" s="78"/>
      <c r="AYP3" s="689"/>
      <c r="AYQ3" s="77"/>
      <c r="AYR3" s="690"/>
      <c r="AYS3" s="53"/>
      <c r="AYT3" s="688"/>
      <c r="AYU3" s="688"/>
      <c r="AYV3" s="187"/>
      <c r="AYW3" s="78"/>
      <c r="AYX3" s="689"/>
      <c r="AYY3" s="77"/>
      <c r="AYZ3" s="690"/>
      <c r="AZA3" s="53"/>
      <c r="AZB3" s="688"/>
      <c r="AZC3" s="688"/>
      <c r="AZD3" s="187"/>
      <c r="AZE3" s="78"/>
      <c r="AZF3" s="689"/>
      <c r="AZG3" s="77"/>
      <c r="AZH3" s="690"/>
      <c r="AZI3" s="53"/>
      <c r="AZJ3" s="688"/>
      <c r="AZK3" s="688"/>
      <c r="AZL3" s="187"/>
      <c r="AZM3" s="78"/>
      <c r="AZN3" s="689"/>
      <c r="AZO3" s="77"/>
      <c r="AZP3" s="690"/>
      <c r="AZQ3" s="53"/>
      <c r="AZR3" s="688"/>
      <c r="AZS3" s="688"/>
      <c r="AZT3" s="187"/>
      <c r="AZU3" s="78"/>
      <c r="AZV3" s="689"/>
      <c r="AZW3" s="77"/>
      <c r="AZX3" s="690"/>
      <c r="AZY3" s="53"/>
      <c r="AZZ3" s="688"/>
      <c r="BAA3" s="688"/>
      <c r="BAB3" s="187"/>
      <c r="BAC3" s="78"/>
      <c r="BAD3" s="689"/>
      <c r="BAE3" s="77"/>
      <c r="BAF3" s="690"/>
      <c r="BAG3" s="53"/>
      <c r="BAH3" s="688"/>
      <c r="BAI3" s="688"/>
      <c r="BAJ3" s="187"/>
      <c r="BAK3" s="78"/>
      <c r="BAL3" s="689"/>
      <c r="BAM3" s="77"/>
      <c r="BAN3" s="690"/>
      <c r="BAO3" s="53"/>
      <c r="BAP3" s="688"/>
      <c r="BAQ3" s="688"/>
      <c r="BAR3" s="187"/>
      <c r="BAS3" s="78"/>
      <c r="BAT3" s="689"/>
      <c r="BAU3" s="77"/>
      <c r="BAV3" s="690"/>
      <c r="BAW3" s="53"/>
      <c r="BAX3" s="688"/>
      <c r="BAY3" s="688"/>
      <c r="BAZ3" s="187"/>
      <c r="BBA3" s="78"/>
      <c r="BBB3" s="689"/>
      <c r="BBC3" s="77"/>
      <c r="BBD3" s="690"/>
      <c r="BBE3" s="53"/>
      <c r="BBF3" s="688"/>
      <c r="BBG3" s="688"/>
      <c r="BBH3" s="187"/>
      <c r="BBI3" s="78"/>
      <c r="BBJ3" s="689"/>
      <c r="BBK3" s="77"/>
      <c r="BBL3" s="690"/>
      <c r="BBM3" s="53"/>
      <c r="BBN3" s="688"/>
      <c r="BBO3" s="688"/>
      <c r="BBP3" s="187"/>
      <c r="BBQ3" s="78"/>
      <c r="BBR3" s="689"/>
      <c r="BBS3" s="77"/>
      <c r="BBT3" s="690"/>
      <c r="BBU3" s="53"/>
      <c r="BBV3" s="688"/>
      <c r="BBW3" s="688"/>
      <c r="BBX3" s="187"/>
      <c r="BBY3" s="78"/>
      <c r="BBZ3" s="689"/>
      <c r="BCA3" s="77"/>
      <c r="BCB3" s="690"/>
      <c r="BCC3" s="53"/>
      <c r="BCD3" s="688"/>
      <c r="BCE3" s="688"/>
      <c r="BCF3" s="187"/>
      <c r="BCG3" s="78"/>
      <c r="BCH3" s="689"/>
      <c r="BCI3" s="77"/>
      <c r="BCJ3" s="690"/>
      <c r="BCK3" s="53"/>
      <c r="BCL3" s="688"/>
      <c r="BCM3" s="688"/>
      <c r="BCN3" s="187"/>
      <c r="BCO3" s="78"/>
      <c r="BCP3" s="689"/>
      <c r="BCQ3" s="77"/>
      <c r="BCR3" s="690"/>
      <c r="BCS3" s="53"/>
      <c r="BCT3" s="688"/>
      <c r="BCU3" s="688"/>
      <c r="BCV3" s="187"/>
      <c r="BCW3" s="78"/>
      <c r="BCX3" s="689"/>
      <c r="BCY3" s="77"/>
      <c r="BCZ3" s="690"/>
      <c r="BDA3" s="53"/>
      <c r="BDB3" s="688"/>
      <c r="BDC3" s="688"/>
      <c r="BDD3" s="187"/>
      <c r="BDE3" s="78"/>
      <c r="BDF3" s="689"/>
      <c r="BDG3" s="77"/>
      <c r="BDH3" s="690"/>
      <c r="BDI3" s="53"/>
      <c r="BDJ3" s="688"/>
      <c r="BDK3" s="688"/>
      <c r="BDL3" s="187"/>
      <c r="BDM3" s="78"/>
      <c r="BDN3" s="689"/>
      <c r="BDO3" s="77"/>
      <c r="BDP3" s="690"/>
      <c r="BDQ3" s="53"/>
      <c r="BDR3" s="688"/>
      <c r="BDS3" s="688"/>
      <c r="BDT3" s="187"/>
      <c r="BDU3" s="78"/>
      <c r="BDV3" s="689"/>
      <c r="BDW3" s="77"/>
      <c r="BDX3" s="690"/>
      <c r="BDY3" s="53"/>
      <c r="BDZ3" s="688"/>
      <c r="BEA3" s="688"/>
      <c r="BEB3" s="187"/>
      <c r="BEC3" s="78"/>
      <c r="BED3" s="689"/>
      <c r="BEE3" s="77"/>
      <c r="BEF3" s="690"/>
      <c r="BEG3" s="53"/>
      <c r="BEH3" s="688"/>
      <c r="BEI3" s="688"/>
      <c r="BEJ3" s="187"/>
      <c r="BEK3" s="78"/>
      <c r="BEL3" s="689"/>
      <c r="BEM3" s="77"/>
      <c r="BEN3" s="690"/>
      <c r="BEO3" s="53"/>
      <c r="BEP3" s="688"/>
      <c r="BEQ3" s="688"/>
      <c r="BER3" s="187"/>
      <c r="BES3" s="78"/>
      <c r="BET3" s="689"/>
      <c r="BEU3" s="77"/>
      <c r="BEV3" s="690"/>
      <c r="BEW3" s="53"/>
      <c r="BEX3" s="688"/>
      <c r="BEY3" s="688"/>
      <c r="BEZ3" s="187"/>
      <c r="BFA3" s="78"/>
      <c r="BFB3" s="689"/>
      <c r="BFC3" s="77"/>
      <c r="BFD3" s="690"/>
      <c r="BFE3" s="53"/>
      <c r="BFF3" s="688"/>
      <c r="BFG3" s="688"/>
      <c r="BFH3" s="187"/>
      <c r="BFI3" s="78"/>
      <c r="BFJ3" s="689"/>
      <c r="BFK3" s="77"/>
      <c r="BFL3" s="690"/>
      <c r="BFM3" s="53"/>
      <c r="BFN3" s="688"/>
      <c r="BFO3" s="688"/>
      <c r="BFP3" s="187"/>
      <c r="BFQ3" s="78"/>
      <c r="BFR3" s="689"/>
      <c r="BFS3" s="77"/>
      <c r="BFT3" s="690"/>
      <c r="BFU3" s="53"/>
      <c r="BFV3" s="688"/>
      <c r="BFW3" s="688"/>
      <c r="BFX3" s="187"/>
      <c r="BFY3" s="78"/>
      <c r="BFZ3" s="689"/>
      <c r="BGA3" s="77"/>
      <c r="BGB3" s="690"/>
      <c r="BGC3" s="53"/>
      <c r="BGD3" s="688"/>
      <c r="BGE3" s="688"/>
      <c r="BGF3" s="187"/>
      <c r="BGG3" s="78"/>
      <c r="BGH3" s="689"/>
      <c r="BGI3" s="77"/>
      <c r="BGJ3" s="690"/>
      <c r="BGK3" s="53"/>
      <c r="BGL3" s="688"/>
      <c r="BGM3" s="688"/>
      <c r="BGN3" s="187"/>
      <c r="BGO3" s="78"/>
      <c r="BGP3" s="689"/>
      <c r="BGQ3" s="77"/>
      <c r="BGR3" s="690"/>
      <c r="BGS3" s="53"/>
      <c r="BGT3" s="688"/>
      <c r="BGU3" s="688"/>
      <c r="BGV3" s="187"/>
      <c r="BGW3" s="78"/>
      <c r="BGX3" s="689"/>
      <c r="BGY3" s="77"/>
      <c r="BGZ3" s="690"/>
      <c r="BHA3" s="53"/>
      <c r="BHB3" s="688"/>
      <c r="BHC3" s="688"/>
      <c r="BHD3" s="187"/>
      <c r="BHE3" s="78"/>
      <c r="BHF3" s="689"/>
      <c r="BHG3" s="77"/>
      <c r="BHH3" s="690"/>
      <c r="BHI3" s="53"/>
      <c r="BHJ3" s="688"/>
      <c r="BHK3" s="688"/>
      <c r="BHL3" s="187"/>
      <c r="BHM3" s="78"/>
      <c r="BHN3" s="689"/>
      <c r="BHO3" s="77"/>
      <c r="BHP3" s="690"/>
      <c r="BHQ3" s="53"/>
      <c r="BHR3" s="688"/>
      <c r="BHS3" s="688"/>
      <c r="BHT3" s="187"/>
      <c r="BHU3" s="78"/>
      <c r="BHV3" s="689"/>
      <c r="BHW3" s="77"/>
      <c r="BHX3" s="690"/>
      <c r="BHY3" s="53"/>
      <c r="BHZ3" s="688"/>
      <c r="BIA3" s="688"/>
      <c r="BIB3" s="187"/>
      <c r="BIC3" s="78"/>
      <c r="BID3" s="689"/>
      <c r="BIE3" s="77"/>
      <c r="BIF3" s="690"/>
      <c r="BIG3" s="53"/>
      <c r="BIH3" s="688"/>
      <c r="BII3" s="688"/>
      <c r="BIJ3" s="187"/>
      <c r="BIK3" s="78"/>
      <c r="BIL3" s="689"/>
      <c r="BIM3" s="77"/>
      <c r="BIN3" s="690"/>
      <c r="BIO3" s="53"/>
      <c r="BIP3" s="688"/>
      <c r="BIQ3" s="688"/>
      <c r="BIR3" s="187"/>
      <c r="BIS3" s="78"/>
      <c r="BIT3" s="689"/>
      <c r="BIU3" s="77"/>
      <c r="BIV3" s="690"/>
      <c r="BIW3" s="53"/>
      <c r="BIX3" s="688"/>
      <c r="BIY3" s="688"/>
      <c r="BIZ3" s="187"/>
      <c r="BJA3" s="78"/>
      <c r="BJB3" s="689"/>
      <c r="BJC3" s="77"/>
      <c r="BJD3" s="690"/>
      <c r="BJE3" s="53"/>
      <c r="BJF3" s="688"/>
      <c r="BJG3" s="688"/>
      <c r="BJH3" s="187"/>
      <c r="BJI3" s="78"/>
      <c r="BJJ3" s="689"/>
      <c r="BJK3" s="77"/>
      <c r="BJL3" s="690"/>
      <c r="BJM3" s="53"/>
      <c r="BJN3" s="688"/>
      <c r="BJO3" s="688"/>
      <c r="BJP3" s="187"/>
      <c r="BJQ3" s="78"/>
      <c r="BJR3" s="689"/>
      <c r="BJS3" s="77"/>
      <c r="BJT3" s="690"/>
      <c r="BJU3" s="53"/>
      <c r="BJV3" s="688"/>
      <c r="BJW3" s="688"/>
      <c r="BJX3" s="187"/>
      <c r="BJY3" s="78"/>
      <c r="BJZ3" s="689"/>
      <c r="BKA3" s="77"/>
      <c r="BKB3" s="690"/>
      <c r="BKC3" s="53"/>
      <c r="BKD3" s="688"/>
      <c r="BKE3" s="688"/>
      <c r="BKF3" s="187"/>
      <c r="BKG3" s="78"/>
      <c r="BKH3" s="689"/>
      <c r="BKI3" s="77"/>
      <c r="BKJ3" s="690"/>
      <c r="BKK3" s="53"/>
      <c r="BKL3" s="688"/>
      <c r="BKM3" s="688"/>
      <c r="BKN3" s="187"/>
      <c r="BKO3" s="78"/>
      <c r="BKP3" s="689"/>
      <c r="BKQ3" s="77"/>
      <c r="BKR3" s="690"/>
      <c r="BKS3" s="53"/>
      <c r="BKT3" s="688"/>
      <c r="BKU3" s="688"/>
      <c r="BKV3" s="187"/>
      <c r="BKW3" s="78"/>
      <c r="BKX3" s="689"/>
      <c r="BKY3" s="77"/>
      <c r="BKZ3" s="690"/>
      <c r="BLA3" s="53"/>
      <c r="BLB3" s="688"/>
      <c r="BLC3" s="688"/>
      <c r="BLD3" s="187"/>
      <c r="BLE3" s="78"/>
      <c r="BLF3" s="689"/>
      <c r="BLG3" s="77"/>
      <c r="BLH3" s="690"/>
      <c r="BLI3" s="53"/>
      <c r="BLJ3" s="688"/>
      <c r="BLK3" s="688"/>
      <c r="BLL3" s="187"/>
      <c r="BLM3" s="78"/>
      <c r="BLN3" s="689"/>
      <c r="BLO3" s="77"/>
      <c r="BLP3" s="690"/>
      <c r="BLQ3" s="53"/>
      <c r="BLR3" s="688"/>
      <c r="BLS3" s="688"/>
      <c r="BLT3" s="187"/>
      <c r="BLU3" s="78"/>
      <c r="BLV3" s="689"/>
      <c r="BLW3" s="77"/>
      <c r="BLX3" s="690"/>
      <c r="BLY3" s="53"/>
      <c r="BLZ3" s="688"/>
      <c r="BMA3" s="688"/>
      <c r="BMB3" s="187"/>
      <c r="BMC3" s="78"/>
      <c r="BMD3" s="689"/>
      <c r="BME3" s="77"/>
      <c r="BMF3" s="690"/>
      <c r="BMG3" s="53"/>
      <c r="BMH3" s="688"/>
      <c r="BMI3" s="688"/>
      <c r="BMJ3" s="187"/>
      <c r="BMK3" s="78"/>
      <c r="BML3" s="689"/>
      <c r="BMM3" s="77"/>
      <c r="BMN3" s="690"/>
      <c r="BMO3" s="53"/>
      <c r="BMP3" s="688"/>
      <c r="BMQ3" s="688"/>
      <c r="BMR3" s="187"/>
      <c r="BMS3" s="78"/>
      <c r="BMT3" s="689"/>
      <c r="BMU3" s="77"/>
      <c r="BMV3" s="690"/>
      <c r="BMW3" s="53"/>
      <c r="BMX3" s="688"/>
      <c r="BMY3" s="688"/>
      <c r="BMZ3" s="187"/>
      <c r="BNA3" s="78"/>
      <c r="BNB3" s="689"/>
      <c r="BNC3" s="77"/>
      <c r="BND3" s="690"/>
      <c r="BNE3" s="53"/>
      <c r="BNF3" s="688"/>
      <c r="BNG3" s="688"/>
      <c r="BNH3" s="187"/>
      <c r="BNI3" s="78"/>
      <c r="BNJ3" s="689"/>
      <c r="BNK3" s="77"/>
      <c r="BNL3" s="690"/>
      <c r="BNM3" s="53"/>
      <c r="BNN3" s="688"/>
      <c r="BNO3" s="688"/>
      <c r="BNP3" s="187"/>
      <c r="BNQ3" s="78"/>
      <c r="BNR3" s="689"/>
      <c r="BNS3" s="77"/>
      <c r="BNT3" s="690"/>
      <c r="BNU3" s="53"/>
      <c r="BNV3" s="688"/>
      <c r="BNW3" s="688"/>
      <c r="BNX3" s="187"/>
      <c r="BNY3" s="78"/>
      <c r="BNZ3" s="689"/>
      <c r="BOA3" s="77"/>
      <c r="BOB3" s="690"/>
      <c r="BOC3" s="53"/>
      <c r="BOD3" s="688"/>
      <c r="BOE3" s="688"/>
      <c r="BOF3" s="187"/>
      <c r="BOG3" s="78"/>
      <c r="BOH3" s="689"/>
      <c r="BOI3" s="77"/>
      <c r="BOJ3" s="690"/>
      <c r="BOK3" s="53"/>
      <c r="BOL3" s="688"/>
      <c r="BOM3" s="688"/>
      <c r="BON3" s="187"/>
      <c r="BOO3" s="78"/>
      <c r="BOP3" s="689"/>
      <c r="BOQ3" s="77"/>
      <c r="BOR3" s="690"/>
      <c r="BOS3" s="53"/>
      <c r="BOT3" s="688"/>
      <c r="BOU3" s="688"/>
      <c r="BOV3" s="187"/>
      <c r="BOW3" s="78"/>
      <c r="BOX3" s="689"/>
      <c r="BOY3" s="77"/>
      <c r="BOZ3" s="690"/>
      <c r="BPA3" s="53"/>
      <c r="BPB3" s="688"/>
      <c r="BPC3" s="688"/>
      <c r="BPD3" s="187"/>
      <c r="BPE3" s="78"/>
      <c r="BPF3" s="689"/>
      <c r="BPG3" s="77"/>
      <c r="BPH3" s="690"/>
      <c r="BPI3" s="53"/>
      <c r="BPJ3" s="688"/>
      <c r="BPK3" s="688"/>
      <c r="BPL3" s="187"/>
      <c r="BPM3" s="78"/>
      <c r="BPN3" s="689"/>
      <c r="BPO3" s="77"/>
      <c r="BPP3" s="690"/>
      <c r="BPQ3" s="53"/>
      <c r="BPR3" s="688"/>
      <c r="BPS3" s="688"/>
      <c r="BPT3" s="187"/>
      <c r="BPU3" s="78"/>
      <c r="BPV3" s="689"/>
      <c r="BPW3" s="77"/>
      <c r="BPX3" s="690"/>
      <c r="BPY3" s="53"/>
      <c r="BPZ3" s="688"/>
      <c r="BQA3" s="688"/>
      <c r="BQB3" s="187"/>
      <c r="BQC3" s="78"/>
      <c r="BQD3" s="689"/>
      <c r="BQE3" s="77"/>
      <c r="BQF3" s="690"/>
      <c r="BQG3" s="53"/>
      <c r="BQH3" s="688"/>
      <c r="BQI3" s="688"/>
      <c r="BQJ3" s="187"/>
      <c r="BQK3" s="78"/>
      <c r="BQL3" s="689"/>
      <c r="BQM3" s="77"/>
      <c r="BQN3" s="690"/>
      <c r="BQO3" s="53"/>
      <c r="BQP3" s="688"/>
      <c r="BQQ3" s="688"/>
      <c r="BQR3" s="187"/>
      <c r="BQS3" s="78"/>
      <c r="BQT3" s="689"/>
      <c r="BQU3" s="77"/>
      <c r="BQV3" s="690"/>
      <c r="BQW3" s="53"/>
      <c r="BQX3" s="688"/>
      <c r="BQY3" s="688"/>
      <c r="BQZ3" s="187"/>
      <c r="BRA3" s="78"/>
      <c r="BRB3" s="689"/>
      <c r="BRC3" s="77"/>
      <c r="BRD3" s="690"/>
      <c r="BRE3" s="53"/>
      <c r="BRF3" s="688"/>
      <c r="BRG3" s="688"/>
      <c r="BRH3" s="187"/>
      <c r="BRI3" s="78"/>
      <c r="BRJ3" s="689"/>
      <c r="BRK3" s="77"/>
      <c r="BRL3" s="690"/>
      <c r="BRM3" s="53"/>
      <c r="BRN3" s="688"/>
      <c r="BRO3" s="688"/>
      <c r="BRP3" s="187"/>
      <c r="BRQ3" s="78"/>
      <c r="BRR3" s="689"/>
      <c r="BRS3" s="77"/>
      <c r="BRT3" s="690"/>
      <c r="BRU3" s="53"/>
      <c r="BRV3" s="688"/>
      <c r="BRW3" s="688"/>
      <c r="BRX3" s="187"/>
      <c r="BRY3" s="78"/>
      <c r="BRZ3" s="689"/>
      <c r="BSA3" s="77"/>
      <c r="BSB3" s="690"/>
      <c r="BSC3" s="53"/>
      <c r="BSD3" s="688"/>
      <c r="BSE3" s="688"/>
      <c r="BSF3" s="187"/>
      <c r="BSG3" s="78"/>
      <c r="BSH3" s="689"/>
      <c r="BSI3" s="77"/>
      <c r="BSJ3" s="690"/>
      <c r="BSK3" s="53"/>
      <c r="BSL3" s="688"/>
      <c r="BSM3" s="688"/>
      <c r="BSN3" s="187"/>
      <c r="BSO3" s="78"/>
      <c r="BSP3" s="689"/>
      <c r="BSQ3" s="77"/>
      <c r="BSR3" s="690"/>
      <c r="BSS3" s="53"/>
      <c r="BST3" s="688"/>
      <c r="BSU3" s="688"/>
      <c r="BSV3" s="187"/>
      <c r="BSW3" s="78"/>
      <c r="BSX3" s="689"/>
      <c r="BSY3" s="77"/>
      <c r="BSZ3" s="690"/>
      <c r="BTA3" s="53"/>
      <c r="BTB3" s="688"/>
      <c r="BTC3" s="688"/>
      <c r="BTD3" s="187"/>
      <c r="BTE3" s="78"/>
      <c r="BTF3" s="689"/>
      <c r="BTG3" s="77"/>
      <c r="BTH3" s="690"/>
      <c r="BTI3" s="53"/>
      <c r="BTJ3" s="688"/>
      <c r="BTK3" s="688"/>
      <c r="BTL3" s="187"/>
      <c r="BTM3" s="78"/>
      <c r="BTN3" s="689"/>
      <c r="BTO3" s="77"/>
      <c r="BTP3" s="690"/>
      <c r="BTQ3" s="53"/>
      <c r="BTR3" s="688"/>
      <c r="BTS3" s="688"/>
      <c r="BTT3" s="187"/>
      <c r="BTU3" s="78"/>
      <c r="BTV3" s="689"/>
      <c r="BTW3" s="77"/>
      <c r="BTX3" s="690"/>
      <c r="BTY3" s="53"/>
      <c r="BTZ3" s="688"/>
      <c r="BUA3" s="688"/>
      <c r="BUB3" s="187"/>
      <c r="BUC3" s="78"/>
      <c r="BUD3" s="689"/>
      <c r="BUE3" s="77"/>
      <c r="BUF3" s="690"/>
      <c r="BUG3" s="53"/>
      <c r="BUH3" s="688"/>
      <c r="BUI3" s="688"/>
      <c r="BUJ3" s="187"/>
      <c r="BUK3" s="78"/>
      <c r="BUL3" s="689"/>
      <c r="BUM3" s="77"/>
      <c r="BUN3" s="690"/>
      <c r="BUO3" s="53"/>
      <c r="BUP3" s="688"/>
      <c r="BUQ3" s="688"/>
      <c r="BUR3" s="187"/>
      <c r="BUS3" s="78"/>
      <c r="BUT3" s="689"/>
      <c r="BUU3" s="77"/>
      <c r="BUV3" s="690"/>
      <c r="BUW3" s="53"/>
      <c r="BUX3" s="688"/>
      <c r="BUY3" s="688"/>
      <c r="BUZ3" s="187"/>
      <c r="BVA3" s="78"/>
      <c r="BVB3" s="689"/>
      <c r="BVC3" s="77"/>
      <c r="BVD3" s="690"/>
      <c r="BVE3" s="53"/>
      <c r="BVF3" s="688"/>
      <c r="BVG3" s="688"/>
      <c r="BVH3" s="187"/>
      <c r="BVI3" s="78"/>
      <c r="BVJ3" s="689"/>
      <c r="BVK3" s="77"/>
      <c r="BVL3" s="690"/>
      <c r="BVM3" s="53"/>
      <c r="BVN3" s="688"/>
      <c r="BVO3" s="688"/>
      <c r="BVP3" s="187"/>
      <c r="BVQ3" s="78"/>
      <c r="BVR3" s="689"/>
      <c r="BVS3" s="77"/>
      <c r="BVT3" s="690"/>
      <c r="BVU3" s="53"/>
      <c r="BVV3" s="688"/>
      <c r="BVW3" s="688"/>
      <c r="BVX3" s="187"/>
      <c r="BVY3" s="78"/>
      <c r="BVZ3" s="689"/>
      <c r="BWA3" s="77"/>
      <c r="BWB3" s="690"/>
      <c r="BWC3" s="53"/>
      <c r="BWD3" s="688"/>
      <c r="BWE3" s="688"/>
      <c r="BWF3" s="187"/>
      <c r="BWG3" s="78"/>
      <c r="BWH3" s="689"/>
      <c r="BWI3" s="77"/>
      <c r="BWJ3" s="690"/>
      <c r="BWK3" s="53"/>
      <c r="BWL3" s="688"/>
      <c r="BWM3" s="688"/>
      <c r="BWN3" s="187"/>
      <c r="BWO3" s="78"/>
      <c r="BWP3" s="689"/>
      <c r="BWQ3" s="77"/>
      <c r="BWR3" s="690"/>
      <c r="BWS3" s="53"/>
      <c r="BWT3" s="688"/>
      <c r="BWU3" s="688"/>
      <c r="BWV3" s="187"/>
      <c r="BWW3" s="78"/>
      <c r="BWX3" s="689"/>
      <c r="BWY3" s="77"/>
      <c r="BWZ3" s="690"/>
      <c r="BXA3" s="53"/>
      <c r="BXB3" s="688"/>
      <c r="BXC3" s="688"/>
      <c r="BXD3" s="187"/>
      <c r="BXE3" s="78"/>
      <c r="BXF3" s="689"/>
      <c r="BXG3" s="77"/>
      <c r="BXH3" s="690"/>
      <c r="BXI3" s="53"/>
      <c r="BXJ3" s="688"/>
      <c r="BXK3" s="688"/>
      <c r="BXL3" s="187"/>
      <c r="BXM3" s="78"/>
      <c r="BXN3" s="689"/>
      <c r="BXO3" s="77"/>
      <c r="BXP3" s="690"/>
      <c r="BXQ3" s="53"/>
      <c r="BXR3" s="688"/>
      <c r="BXS3" s="688"/>
      <c r="BXT3" s="187"/>
      <c r="BXU3" s="78"/>
      <c r="BXV3" s="689"/>
      <c r="BXW3" s="77"/>
      <c r="BXX3" s="690"/>
      <c r="BXY3" s="53"/>
      <c r="BXZ3" s="688"/>
      <c r="BYA3" s="688"/>
      <c r="BYB3" s="187"/>
      <c r="BYC3" s="78"/>
      <c r="BYD3" s="689"/>
      <c r="BYE3" s="77"/>
      <c r="BYF3" s="690"/>
      <c r="BYG3" s="53"/>
      <c r="BYH3" s="688"/>
      <c r="BYI3" s="688"/>
      <c r="BYJ3" s="187"/>
      <c r="BYK3" s="78"/>
      <c r="BYL3" s="689"/>
      <c r="BYM3" s="77"/>
      <c r="BYN3" s="690"/>
      <c r="BYO3" s="53"/>
      <c r="BYP3" s="688"/>
      <c r="BYQ3" s="688"/>
      <c r="BYR3" s="187"/>
      <c r="BYS3" s="78"/>
      <c r="BYT3" s="689"/>
      <c r="BYU3" s="77"/>
      <c r="BYV3" s="690"/>
      <c r="BYW3" s="53"/>
      <c r="BYX3" s="688"/>
      <c r="BYY3" s="688"/>
      <c r="BYZ3" s="187"/>
      <c r="BZA3" s="78"/>
      <c r="BZB3" s="689"/>
      <c r="BZC3" s="77"/>
      <c r="BZD3" s="690"/>
      <c r="BZE3" s="53"/>
      <c r="BZF3" s="688"/>
      <c r="BZG3" s="688"/>
      <c r="BZH3" s="187"/>
      <c r="BZI3" s="78"/>
      <c r="BZJ3" s="689"/>
      <c r="BZK3" s="77"/>
      <c r="BZL3" s="690"/>
      <c r="BZM3" s="53"/>
      <c r="BZN3" s="688"/>
      <c r="BZO3" s="688"/>
      <c r="BZP3" s="187"/>
      <c r="BZQ3" s="78"/>
      <c r="BZR3" s="689"/>
      <c r="BZS3" s="77"/>
      <c r="BZT3" s="690"/>
      <c r="BZU3" s="53"/>
      <c r="BZV3" s="688"/>
      <c r="BZW3" s="688"/>
      <c r="BZX3" s="187"/>
      <c r="BZY3" s="78"/>
      <c r="BZZ3" s="689"/>
      <c r="CAA3" s="77"/>
      <c r="CAB3" s="690"/>
      <c r="CAC3" s="53"/>
      <c r="CAD3" s="688"/>
      <c r="CAE3" s="688"/>
      <c r="CAF3" s="187"/>
      <c r="CAG3" s="78"/>
      <c r="CAH3" s="689"/>
      <c r="CAI3" s="77"/>
      <c r="CAJ3" s="690"/>
      <c r="CAK3" s="53"/>
      <c r="CAL3" s="688"/>
      <c r="CAM3" s="688"/>
      <c r="CAN3" s="187"/>
      <c r="CAO3" s="78"/>
      <c r="CAP3" s="689"/>
      <c r="CAQ3" s="77"/>
      <c r="CAR3" s="690"/>
      <c r="CAS3" s="53"/>
      <c r="CAT3" s="688"/>
      <c r="CAU3" s="688"/>
      <c r="CAV3" s="187"/>
      <c r="CAW3" s="78"/>
      <c r="CAX3" s="689"/>
      <c r="CAY3" s="77"/>
      <c r="CAZ3" s="690"/>
      <c r="CBA3" s="53"/>
      <c r="CBB3" s="688"/>
      <c r="CBC3" s="688"/>
      <c r="CBD3" s="187"/>
      <c r="CBE3" s="78"/>
      <c r="CBF3" s="689"/>
      <c r="CBG3" s="77"/>
      <c r="CBH3" s="690"/>
      <c r="CBI3" s="53"/>
      <c r="CBJ3" s="688"/>
      <c r="CBK3" s="688"/>
      <c r="CBL3" s="187"/>
      <c r="CBM3" s="78"/>
      <c r="CBN3" s="689"/>
      <c r="CBO3" s="77"/>
      <c r="CBP3" s="690"/>
      <c r="CBQ3" s="53"/>
      <c r="CBR3" s="688"/>
      <c r="CBS3" s="688"/>
      <c r="CBT3" s="187"/>
      <c r="CBU3" s="78"/>
      <c r="CBV3" s="689"/>
      <c r="CBW3" s="77"/>
      <c r="CBX3" s="690"/>
      <c r="CBY3" s="53"/>
      <c r="CBZ3" s="688"/>
      <c r="CCA3" s="688"/>
      <c r="CCB3" s="187"/>
      <c r="CCC3" s="78"/>
      <c r="CCD3" s="689"/>
      <c r="CCE3" s="77"/>
      <c r="CCF3" s="690"/>
      <c r="CCG3" s="53"/>
      <c r="CCH3" s="688"/>
      <c r="CCI3" s="688"/>
      <c r="CCJ3" s="187"/>
      <c r="CCK3" s="78"/>
      <c r="CCL3" s="689"/>
      <c r="CCM3" s="77"/>
      <c r="CCN3" s="690"/>
      <c r="CCO3" s="53"/>
      <c r="CCP3" s="688"/>
      <c r="CCQ3" s="688"/>
      <c r="CCR3" s="187"/>
      <c r="CCS3" s="78"/>
      <c r="CCT3" s="689"/>
      <c r="CCU3" s="77"/>
      <c r="CCV3" s="690"/>
      <c r="CCW3" s="53"/>
      <c r="CCX3" s="688"/>
      <c r="CCY3" s="688"/>
      <c r="CCZ3" s="187"/>
      <c r="CDA3" s="78"/>
      <c r="CDB3" s="689"/>
      <c r="CDC3" s="77"/>
      <c r="CDD3" s="690"/>
      <c r="CDE3" s="53"/>
      <c r="CDF3" s="688"/>
      <c r="CDG3" s="688"/>
      <c r="CDH3" s="187"/>
      <c r="CDI3" s="78"/>
      <c r="CDJ3" s="689"/>
      <c r="CDK3" s="77"/>
      <c r="CDL3" s="690"/>
      <c r="CDM3" s="53"/>
      <c r="CDN3" s="688"/>
      <c r="CDO3" s="688"/>
      <c r="CDP3" s="187"/>
      <c r="CDQ3" s="78"/>
      <c r="CDR3" s="689"/>
      <c r="CDS3" s="77"/>
      <c r="CDT3" s="690"/>
      <c r="CDU3" s="53"/>
      <c r="CDV3" s="688"/>
      <c r="CDW3" s="688"/>
      <c r="CDX3" s="187"/>
      <c r="CDY3" s="78"/>
      <c r="CDZ3" s="689"/>
      <c r="CEA3" s="77"/>
      <c r="CEB3" s="690"/>
      <c r="CEC3" s="53"/>
      <c r="CED3" s="688"/>
      <c r="CEE3" s="688"/>
      <c r="CEF3" s="187"/>
      <c r="CEG3" s="78"/>
      <c r="CEH3" s="689"/>
      <c r="CEI3" s="77"/>
      <c r="CEJ3" s="690"/>
      <c r="CEK3" s="53"/>
      <c r="CEL3" s="688"/>
      <c r="CEM3" s="688"/>
      <c r="CEN3" s="187"/>
      <c r="CEO3" s="78"/>
      <c r="CEP3" s="689"/>
      <c r="CEQ3" s="77"/>
      <c r="CER3" s="690"/>
      <c r="CES3" s="53"/>
      <c r="CET3" s="688"/>
      <c r="CEU3" s="688"/>
      <c r="CEV3" s="187"/>
      <c r="CEW3" s="78"/>
      <c r="CEX3" s="689"/>
      <c r="CEY3" s="77"/>
      <c r="CEZ3" s="690"/>
      <c r="CFA3" s="53"/>
      <c r="CFB3" s="688"/>
      <c r="CFC3" s="688"/>
      <c r="CFD3" s="187"/>
      <c r="CFE3" s="78"/>
      <c r="CFF3" s="689"/>
      <c r="CFG3" s="77"/>
      <c r="CFH3" s="690"/>
      <c r="CFI3" s="53"/>
      <c r="CFJ3" s="688"/>
      <c r="CFK3" s="688"/>
      <c r="CFL3" s="187"/>
      <c r="CFM3" s="78"/>
      <c r="CFN3" s="689"/>
      <c r="CFO3" s="77"/>
      <c r="CFP3" s="690"/>
      <c r="CFQ3" s="53"/>
      <c r="CFR3" s="688"/>
      <c r="CFS3" s="688"/>
      <c r="CFT3" s="187"/>
      <c r="CFU3" s="78"/>
      <c r="CFV3" s="689"/>
      <c r="CFW3" s="77"/>
      <c r="CFX3" s="690"/>
      <c r="CFY3" s="53"/>
      <c r="CFZ3" s="688"/>
      <c r="CGA3" s="688"/>
      <c r="CGB3" s="187"/>
      <c r="CGC3" s="78"/>
      <c r="CGD3" s="689"/>
      <c r="CGE3" s="77"/>
      <c r="CGF3" s="690"/>
      <c r="CGG3" s="53"/>
      <c r="CGH3" s="688"/>
      <c r="CGI3" s="688"/>
      <c r="CGJ3" s="187"/>
      <c r="CGK3" s="78"/>
      <c r="CGL3" s="689"/>
      <c r="CGM3" s="77"/>
      <c r="CGN3" s="690"/>
      <c r="CGO3" s="53"/>
      <c r="CGP3" s="688"/>
      <c r="CGQ3" s="688"/>
      <c r="CGR3" s="187"/>
      <c r="CGS3" s="78"/>
      <c r="CGT3" s="689"/>
      <c r="CGU3" s="77"/>
      <c r="CGV3" s="690"/>
      <c r="CGW3" s="53"/>
      <c r="CGX3" s="688"/>
      <c r="CGY3" s="688"/>
      <c r="CGZ3" s="187"/>
      <c r="CHA3" s="78"/>
      <c r="CHB3" s="689"/>
      <c r="CHC3" s="77"/>
      <c r="CHD3" s="690"/>
      <c r="CHE3" s="53"/>
      <c r="CHF3" s="688"/>
      <c r="CHG3" s="688"/>
      <c r="CHH3" s="187"/>
      <c r="CHI3" s="78"/>
      <c r="CHJ3" s="689"/>
      <c r="CHK3" s="77"/>
      <c r="CHL3" s="690"/>
      <c r="CHM3" s="53"/>
      <c r="CHN3" s="688"/>
      <c r="CHO3" s="688"/>
      <c r="CHP3" s="187"/>
      <c r="CHQ3" s="78"/>
      <c r="CHR3" s="689"/>
      <c r="CHS3" s="77"/>
      <c r="CHT3" s="690"/>
      <c r="CHU3" s="53"/>
      <c r="CHV3" s="688"/>
      <c r="CHW3" s="688"/>
      <c r="CHX3" s="187"/>
      <c r="CHY3" s="78"/>
      <c r="CHZ3" s="689"/>
      <c r="CIA3" s="77"/>
      <c r="CIB3" s="690"/>
      <c r="CIC3" s="53"/>
      <c r="CID3" s="688"/>
      <c r="CIE3" s="688"/>
      <c r="CIF3" s="187"/>
      <c r="CIG3" s="78"/>
      <c r="CIH3" s="689"/>
      <c r="CII3" s="77"/>
      <c r="CIJ3" s="690"/>
      <c r="CIK3" s="53"/>
      <c r="CIL3" s="688"/>
      <c r="CIM3" s="688"/>
      <c r="CIN3" s="187"/>
      <c r="CIO3" s="78"/>
      <c r="CIP3" s="689"/>
      <c r="CIQ3" s="77"/>
      <c r="CIR3" s="690"/>
      <c r="CIS3" s="53"/>
      <c r="CIT3" s="688"/>
      <c r="CIU3" s="688"/>
      <c r="CIV3" s="187"/>
      <c r="CIW3" s="78"/>
      <c r="CIX3" s="689"/>
      <c r="CIY3" s="77"/>
      <c r="CIZ3" s="690"/>
      <c r="CJA3" s="53"/>
      <c r="CJB3" s="688"/>
      <c r="CJC3" s="688"/>
      <c r="CJD3" s="187"/>
      <c r="CJE3" s="78"/>
      <c r="CJF3" s="689"/>
      <c r="CJG3" s="77"/>
      <c r="CJH3" s="690"/>
      <c r="CJI3" s="53"/>
      <c r="CJJ3" s="688"/>
      <c r="CJK3" s="688"/>
      <c r="CJL3" s="187"/>
      <c r="CJM3" s="78"/>
      <c r="CJN3" s="689"/>
      <c r="CJO3" s="77"/>
      <c r="CJP3" s="690"/>
      <c r="CJQ3" s="53"/>
      <c r="CJR3" s="688"/>
      <c r="CJS3" s="688"/>
      <c r="CJT3" s="187"/>
      <c r="CJU3" s="78"/>
      <c r="CJV3" s="689"/>
      <c r="CJW3" s="77"/>
      <c r="CJX3" s="690"/>
      <c r="CJY3" s="53"/>
      <c r="CJZ3" s="688"/>
      <c r="CKA3" s="688"/>
      <c r="CKB3" s="187"/>
      <c r="CKC3" s="78"/>
      <c r="CKD3" s="689"/>
      <c r="CKE3" s="77"/>
      <c r="CKF3" s="690"/>
      <c r="CKG3" s="53"/>
      <c r="CKH3" s="688"/>
      <c r="CKI3" s="688"/>
      <c r="CKJ3" s="187"/>
      <c r="CKK3" s="78"/>
      <c r="CKL3" s="689"/>
      <c r="CKM3" s="77"/>
      <c r="CKN3" s="690"/>
      <c r="CKO3" s="53"/>
      <c r="CKP3" s="688"/>
      <c r="CKQ3" s="688"/>
      <c r="CKR3" s="187"/>
      <c r="CKS3" s="78"/>
      <c r="CKT3" s="689"/>
      <c r="CKU3" s="77"/>
      <c r="CKV3" s="690"/>
      <c r="CKW3" s="53"/>
      <c r="CKX3" s="688"/>
      <c r="CKY3" s="688"/>
      <c r="CKZ3" s="187"/>
      <c r="CLA3" s="78"/>
      <c r="CLB3" s="689"/>
      <c r="CLC3" s="77"/>
      <c r="CLD3" s="690"/>
      <c r="CLE3" s="53"/>
      <c r="CLF3" s="688"/>
      <c r="CLG3" s="688"/>
      <c r="CLH3" s="187"/>
      <c r="CLI3" s="78"/>
      <c r="CLJ3" s="689"/>
      <c r="CLK3" s="77"/>
      <c r="CLL3" s="690"/>
      <c r="CLM3" s="53"/>
      <c r="CLN3" s="688"/>
      <c r="CLO3" s="688"/>
      <c r="CLP3" s="187"/>
      <c r="CLQ3" s="78"/>
      <c r="CLR3" s="689"/>
      <c r="CLS3" s="77"/>
      <c r="CLT3" s="690"/>
      <c r="CLU3" s="53"/>
      <c r="CLV3" s="688"/>
      <c r="CLW3" s="688"/>
      <c r="CLX3" s="187"/>
      <c r="CLY3" s="78"/>
      <c r="CLZ3" s="689"/>
      <c r="CMA3" s="77"/>
      <c r="CMB3" s="690"/>
      <c r="CMC3" s="53"/>
      <c r="CMD3" s="688"/>
      <c r="CME3" s="688"/>
      <c r="CMF3" s="187"/>
      <c r="CMG3" s="78"/>
      <c r="CMH3" s="689"/>
      <c r="CMI3" s="77"/>
      <c r="CMJ3" s="690"/>
      <c r="CMK3" s="53"/>
      <c r="CML3" s="688"/>
      <c r="CMM3" s="688"/>
      <c r="CMN3" s="187"/>
      <c r="CMO3" s="78"/>
      <c r="CMP3" s="689"/>
      <c r="CMQ3" s="77"/>
      <c r="CMR3" s="690"/>
      <c r="CMS3" s="53"/>
      <c r="CMT3" s="688"/>
      <c r="CMU3" s="688"/>
      <c r="CMV3" s="187"/>
      <c r="CMW3" s="78"/>
      <c r="CMX3" s="689"/>
      <c r="CMY3" s="77"/>
      <c r="CMZ3" s="690"/>
      <c r="CNA3" s="53"/>
      <c r="CNB3" s="688"/>
      <c r="CNC3" s="688"/>
      <c r="CND3" s="187"/>
      <c r="CNE3" s="78"/>
      <c r="CNF3" s="689"/>
      <c r="CNG3" s="77"/>
      <c r="CNH3" s="690"/>
      <c r="CNI3" s="53"/>
      <c r="CNJ3" s="688"/>
      <c r="CNK3" s="688"/>
      <c r="CNL3" s="187"/>
      <c r="CNM3" s="78"/>
      <c r="CNN3" s="689"/>
      <c r="CNO3" s="77"/>
      <c r="CNP3" s="690"/>
      <c r="CNQ3" s="53"/>
      <c r="CNR3" s="688"/>
      <c r="CNS3" s="688"/>
      <c r="CNT3" s="187"/>
      <c r="CNU3" s="78"/>
      <c r="CNV3" s="689"/>
      <c r="CNW3" s="77"/>
      <c r="CNX3" s="690"/>
      <c r="CNY3" s="53"/>
      <c r="CNZ3" s="688"/>
      <c r="COA3" s="688"/>
      <c r="COB3" s="187"/>
      <c r="COC3" s="78"/>
      <c r="COD3" s="689"/>
      <c r="COE3" s="77"/>
      <c r="COF3" s="690"/>
      <c r="COG3" s="53"/>
      <c r="COH3" s="688"/>
      <c r="COI3" s="688"/>
      <c r="COJ3" s="187"/>
      <c r="COK3" s="78"/>
      <c r="COL3" s="689"/>
      <c r="COM3" s="77"/>
      <c r="CON3" s="690"/>
      <c r="COO3" s="53"/>
      <c r="COP3" s="688"/>
      <c r="COQ3" s="688"/>
      <c r="COR3" s="187"/>
      <c r="COS3" s="78"/>
      <c r="COT3" s="689"/>
      <c r="COU3" s="77"/>
      <c r="COV3" s="690"/>
      <c r="COW3" s="53"/>
      <c r="COX3" s="688"/>
      <c r="COY3" s="688"/>
      <c r="COZ3" s="187"/>
      <c r="CPA3" s="78"/>
      <c r="CPB3" s="689"/>
      <c r="CPC3" s="77"/>
      <c r="CPD3" s="690"/>
      <c r="CPE3" s="53"/>
      <c r="CPF3" s="688"/>
      <c r="CPG3" s="688"/>
      <c r="CPH3" s="187"/>
      <c r="CPI3" s="78"/>
      <c r="CPJ3" s="689"/>
      <c r="CPK3" s="77"/>
      <c r="CPL3" s="690"/>
      <c r="CPM3" s="53"/>
      <c r="CPN3" s="688"/>
      <c r="CPO3" s="688"/>
      <c r="CPP3" s="187"/>
      <c r="CPQ3" s="78"/>
      <c r="CPR3" s="689"/>
      <c r="CPS3" s="77"/>
      <c r="CPT3" s="690"/>
      <c r="CPU3" s="53"/>
      <c r="CPV3" s="688"/>
      <c r="CPW3" s="688"/>
      <c r="CPX3" s="187"/>
      <c r="CPY3" s="78"/>
      <c r="CPZ3" s="689"/>
      <c r="CQA3" s="77"/>
      <c r="CQB3" s="690"/>
      <c r="CQC3" s="53"/>
      <c r="CQD3" s="688"/>
      <c r="CQE3" s="688"/>
      <c r="CQF3" s="187"/>
      <c r="CQG3" s="78"/>
      <c r="CQH3" s="689"/>
      <c r="CQI3" s="77"/>
      <c r="CQJ3" s="690"/>
      <c r="CQK3" s="53"/>
      <c r="CQL3" s="688"/>
      <c r="CQM3" s="688"/>
      <c r="CQN3" s="187"/>
      <c r="CQO3" s="78"/>
      <c r="CQP3" s="689"/>
      <c r="CQQ3" s="77"/>
      <c r="CQR3" s="690"/>
      <c r="CQS3" s="53"/>
      <c r="CQT3" s="688"/>
      <c r="CQU3" s="688"/>
      <c r="CQV3" s="187"/>
      <c r="CQW3" s="78"/>
      <c r="CQX3" s="689"/>
      <c r="CQY3" s="77"/>
      <c r="CQZ3" s="690"/>
      <c r="CRA3" s="53"/>
      <c r="CRB3" s="688"/>
      <c r="CRC3" s="688"/>
      <c r="CRD3" s="187"/>
      <c r="CRE3" s="78"/>
      <c r="CRF3" s="689"/>
      <c r="CRG3" s="77"/>
      <c r="CRH3" s="690"/>
      <c r="CRI3" s="53"/>
      <c r="CRJ3" s="688"/>
      <c r="CRK3" s="688"/>
      <c r="CRL3" s="187"/>
      <c r="CRM3" s="78"/>
      <c r="CRN3" s="689"/>
      <c r="CRO3" s="77"/>
      <c r="CRP3" s="690"/>
      <c r="CRQ3" s="53"/>
      <c r="CRR3" s="688"/>
      <c r="CRS3" s="688"/>
      <c r="CRT3" s="187"/>
      <c r="CRU3" s="78"/>
      <c r="CRV3" s="689"/>
      <c r="CRW3" s="77"/>
      <c r="CRX3" s="690"/>
      <c r="CRY3" s="53"/>
      <c r="CRZ3" s="688"/>
      <c r="CSA3" s="688"/>
      <c r="CSB3" s="187"/>
      <c r="CSC3" s="78"/>
      <c r="CSD3" s="689"/>
      <c r="CSE3" s="77"/>
      <c r="CSF3" s="690"/>
      <c r="CSG3" s="53"/>
      <c r="CSH3" s="688"/>
      <c r="CSI3" s="688"/>
      <c r="CSJ3" s="187"/>
      <c r="CSK3" s="78"/>
      <c r="CSL3" s="689"/>
      <c r="CSM3" s="77"/>
      <c r="CSN3" s="690"/>
      <c r="CSO3" s="53"/>
      <c r="CSP3" s="688"/>
      <c r="CSQ3" s="688"/>
      <c r="CSR3" s="187"/>
      <c r="CSS3" s="78"/>
      <c r="CST3" s="689"/>
      <c r="CSU3" s="77"/>
      <c r="CSV3" s="690"/>
      <c r="CSW3" s="53"/>
      <c r="CSX3" s="688"/>
      <c r="CSY3" s="688"/>
      <c r="CSZ3" s="187"/>
      <c r="CTA3" s="78"/>
      <c r="CTB3" s="689"/>
      <c r="CTC3" s="77"/>
      <c r="CTD3" s="690"/>
      <c r="CTE3" s="53"/>
      <c r="CTF3" s="688"/>
      <c r="CTG3" s="688"/>
      <c r="CTH3" s="187"/>
      <c r="CTI3" s="78"/>
      <c r="CTJ3" s="689"/>
      <c r="CTK3" s="77"/>
      <c r="CTL3" s="690"/>
      <c r="CTM3" s="53"/>
      <c r="CTN3" s="688"/>
      <c r="CTO3" s="688"/>
      <c r="CTP3" s="187"/>
      <c r="CTQ3" s="78"/>
      <c r="CTR3" s="689"/>
      <c r="CTS3" s="77"/>
      <c r="CTT3" s="690"/>
      <c r="CTU3" s="53"/>
      <c r="CTV3" s="688"/>
      <c r="CTW3" s="688"/>
      <c r="CTX3" s="187"/>
      <c r="CTY3" s="78"/>
      <c r="CTZ3" s="689"/>
      <c r="CUA3" s="77"/>
      <c r="CUB3" s="690"/>
      <c r="CUC3" s="53"/>
      <c r="CUD3" s="688"/>
      <c r="CUE3" s="688"/>
      <c r="CUF3" s="187"/>
      <c r="CUG3" s="78"/>
      <c r="CUH3" s="689"/>
      <c r="CUI3" s="77"/>
      <c r="CUJ3" s="690"/>
      <c r="CUK3" s="53"/>
      <c r="CUL3" s="688"/>
      <c r="CUM3" s="688"/>
      <c r="CUN3" s="187"/>
      <c r="CUO3" s="78"/>
      <c r="CUP3" s="689"/>
      <c r="CUQ3" s="77"/>
      <c r="CUR3" s="690"/>
      <c r="CUS3" s="53"/>
      <c r="CUT3" s="688"/>
      <c r="CUU3" s="688"/>
      <c r="CUV3" s="187"/>
      <c r="CUW3" s="78"/>
      <c r="CUX3" s="689"/>
      <c r="CUY3" s="77"/>
      <c r="CUZ3" s="690"/>
      <c r="CVA3" s="53"/>
      <c r="CVB3" s="688"/>
      <c r="CVC3" s="688"/>
      <c r="CVD3" s="187"/>
      <c r="CVE3" s="78"/>
      <c r="CVF3" s="689"/>
      <c r="CVG3" s="77"/>
      <c r="CVH3" s="690"/>
      <c r="CVI3" s="53"/>
      <c r="CVJ3" s="688"/>
      <c r="CVK3" s="688"/>
      <c r="CVL3" s="187"/>
      <c r="CVM3" s="78"/>
      <c r="CVN3" s="689"/>
      <c r="CVO3" s="77"/>
      <c r="CVP3" s="690"/>
      <c r="CVQ3" s="53"/>
      <c r="CVR3" s="688"/>
      <c r="CVS3" s="688"/>
      <c r="CVT3" s="187"/>
      <c r="CVU3" s="78"/>
      <c r="CVV3" s="689"/>
      <c r="CVW3" s="77"/>
      <c r="CVX3" s="690"/>
      <c r="CVY3" s="53"/>
      <c r="CVZ3" s="688"/>
      <c r="CWA3" s="688"/>
      <c r="CWB3" s="187"/>
      <c r="CWC3" s="78"/>
      <c r="CWD3" s="689"/>
      <c r="CWE3" s="77"/>
      <c r="CWF3" s="690"/>
      <c r="CWG3" s="53"/>
      <c r="CWH3" s="688"/>
      <c r="CWI3" s="688"/>
      <c r="CWJ3" s="187"/>
      <c r="CWK3" s="78"/>
      <c r="CWL3" s="689"/>
      <c r="CWM3" s="77"/>
      <c r="CWN3" s="690"/>
      <c r="CWO3" s="53"/>
      <c r="CWP3" s="688"/>
      <c r="CWQ3" s="688"/>
      <c r="CWR3" s="187"/>
      <c r="CWS3" s="78"/>
      <c r="CWT3" s="689"/>
      <c r="CWU3" s="77"/>
      <c r="CWV3" s="690"/>
      <c r="CWW3" s="53"/>
      <c r="CWX3" s="688"/>
      <c r="CWY3" s="688"/>
      <c r="CWZ3" s="187"/>
      <c r="CXA3" s="78"/>
      <c r="CXB3" s="689"/>
      <c r="CXC3" s="77"/>
      <c r="CXD3" s="690"/>
      <c r="CXE3" s="53"/>
      <c r="CXF3" s="688"/>
      <c r="CXG3" s="688"/>
      <c r="CXH3" s="187"/>
      <c r="CXI3" s="78"/>
      <c r="CXJ3" s="689"/>
      <c r="CXK3" s="77"/>
      <c r="CXL3" s="690"/>
      <c r="CXM3" s="53"/>
      <c r="CXN3" s="688"/>
      <c r="CXO3" s="688"/>
      <c r="CXP3" s="187"/>
      <c r="CXQ3" s="78"/>
      <c r="CXR3" s="689"/>
      <c r="CXS3" s="77"/>
      <c r="CXT3" s="690"/>
      <c r="CXU3" s="53"/>
      <c r="CXV3" s="688"/>
      <c r="CXW3" s="688"/>
      <c r="CXX3" s="187"/>
      <c r="CXY3" s="78"/>
      <c r="CXZ3" s="689"/>
      <c r="CYA3" s="77"/>
      <c r="CYB3" s="690"/>
      <c r="CYC3" s="53"/>
      <c r="CYD3" s="688"/>
      <c r="CYE3" s="688"/>
      <c r="CYF3" s="187"/>
      <c r="CYG3" s="78"/>
      <c r="CYH3" s="689"/>
      <c r="CYI3" s="77"/>
      <c r="CYJ3" s="690"/>
      <c r="CYK3" s="53"/>
      <c r="CYL3" s="688"/>
      <c r="CYM3" s="688"/>
      <c r="CYN3" s="187"/>
      <c r="CYO3" s="78"/>
      <c r="CYP3" s="689"/>
      <c r="CYQ3" s="77"/>
      <c r="CYR3" s="690"/>
      <c r="CYS3" s="53"/>
      <c r="CYT3" s="688"/>
      <c r="CYU3" s="688"/>
      <c r="CYV3" s="187"/>
      <c r="CYW3" s="78"/>
      <c r="CYX3" s="689"/>
      <c r="CYY3" s="77"/>
      <c r="CYZ3" s="690"/>
      <c r="CZA3" s="53"/>
      <c r="CZB3" s="688"/>
      <c r="CZC3" s="688"/>
      <c r="CZD3" s="187"/>
      <c r="CZE3" s="78"/>
      <c r="CZF3" s="689"/>
      <c r="CZG3" s="77"/>
      <c r="CZH3" s="690"/>
      <c r="CZI3" s="53"/>
      <c r="CZJ3" s="688"/>
      <c r="CZK3" s="688"/>
      <c r="CZL3" s="187"/>
      <c r="CZM3" s="78"/>
      <c r="CZN3" s="689"/>
      <c r="CZO3" s="77"/>
      <c r="CZP3" s="690"/>
      <c r="CZQ3" s="53"/>
      <c r="CZR3" s="688"/>
      <c r="CZS3" s="688"/>
      <c r="CZT3" s="187"/>
      <c r="CZU3" s="78"/>
      <c r="CZV3" s="689"/>
      <c r="CZW3" s="77"/>
      <c r="CZX3" s="690"/>
      <c r="CZY3" s="53"/>
      <c r="CZZ3" s="688"/>
      <c r="DAA3" s="688"/>
      <c r="DAB3" s="187"/>
      <c r="DAC3" s="78"/>
      <c r="DAD3" s="689"/>
      <c r="DAE3" s="77"/>
      <c r="DAF3" s="690"/>
      <c r="DAG3" s="53"/>
      <c r="DAH3" s="688"/>
      <c r="DAI3" s="688"/>
      <c r="DAJ3" s="187"/>
      <c r="DAK3" s="78"/>
      <c r="DAL3" s="689"/>
      <c r="DAM3" s="77"/>
      <c r="DAN3" s="690"/>
      <c r="DAO3" s="53"/>
      <c r="DAP3" s="688"/>
      <c r="DAQ3" s="688"/>
      <c r="DAR3" s="187"/>
      <c r="DAS3" s="78"/>
      <c r="DAT3" s="689"/>
      <c r="DAU3" s="77"/>
      <c r="DAV3" s="690"/>
      <c r="DAW3" s="53"/>
      <c r="DAX3" s="688"/>
      <c r="DAY3" s="688"/>
      <c r="DAZ3" s="187"/>
      <c r="DBA3" s="78"/>
      <c r="DBB3" s="689"/>
      <c r="DBC3" s="77"/>
      <c r="DBD3" s="690"/>
      <c r="DBE3" s="53"/>
      <c r="DBF3" s="688"/>
      <c r="DBG3" s="688"/>
      <c r="DBH3" s="187"/>
      <c r="DBI3" s="78"/>
      <c r="DBJ3" s="689"/>
      <c r="DBK3" s="77"/>
      <c r="DBL3" s="690"/>
      <c r="DBM3" s="53"/>
      <c r="DBN3" s="688"/>
      <c r="DBO3" s="688"/>
      <c r="DBP3" s="187"/>
      <c r="DBQ3" s="78"/>
      <c r="DBR3" s="689"/>
      <c r="DBS3" s="77"/>
      <c r="DBT3" s="690"/>
      <c r="DBU3" s="53"/>
      <c r="DBV3" s="688"/>
      <c r="DBW3" s="688"/>
      <c r="DBX3" s="187"/>
      <c r="DBY3" s="78"/>
      <c r="DBZ3" s="689"/>
      <c r="DCA3" s="77"/>
      <c r="DCB3" s="690"/>
      <c r="DCC3" s="53"/>
      <c r="DCD3" s="688"/>
      <c r="DCE3" s="688"/>
      <c r="DCF3" s="187"/>
      <c r="DCG3" s="78"/>
      <c r="DCH3" s="689"/>
      <c r="DCI3" s="77"/>
      <c r="DCJ3" s="690"/>
      <c r="DCK3" s="53"/>
      <c r="DCL3" s="688"/>
      <c r="DCM3" s="688"/>
      <c r="DCN3" s="187"/>
      <c r="DCO3" s="78"/>
      <c r="DCP3" s="689"/>
      <c r="DCQ3" s="77"/>
      <c r="DCR3" s="690"/>
      <c r="DCS3" s="53"/>
      <c r="DCT3" s="688"/>
      <c r="DCU3" s="688"/>
      <c r="DCV3" s="187"/>
      <c r="DCW3" s="78"/>
      <c r="DCX3" s="689"/>
      <c r="DCY3" s="77"/>
      <c r="DCZ3" s="690"/>
      <c r="DDA3" s="53"/>
      <c r="DDB3" s="688"/>
      <c r="DDC3" s="688"/>
      <c r="DDD3" s="187"/>
      <c r="DDE3" s="78"/>
      <c r="DDF3" s="689"/>
      <c r="DDG3" s="77"/>
      <c r="DDH3" s="690"/>
      <c r="DDI3" s="53"/>
      <c r="DDJ3" s="688"/>
      <c r="DDK3" s="688"/>
      <c r="DDL3" s="187"/>
      <c r="DDM3" s="78"/>
      <c r="DDN3" s="689"/>
      <c r="DDO3" s="77"/>
      <c r="DDP3" s="690"/>
      <c r="DDQ3" s="53"/>
      <c r="DDR3" s="688"/>
      <c r="DDS3" s="688"/>
      <c r="DDT3" s="187"/>
      <c r="DDU3" s="78"/>
      <c r="DDV3" s="689"/>
      <c r="DDW3" s="77"/>
      <c r="DDX3" s="690"/>
      <c r="DDY3" s="53"/>
      <c r="DDZ3" s="688"/>
      <c r="DEA3" s="688"/>
      <c r="DEB3" s="187"/>
      <c r="DEC3" s="78"/>
      <c r="DED3" s="689"/>
      <c r="DEE3" s="77"/>
      <c r="DEF3" s="690"/>
      <c r="DEG3" s="53"/>
      <c r="DEH3" s="688"/>
      <c r="DEI3" s="688"/>
      <c r="DEJ3" s="187"/>
      <c r="DEK3" s="78"/>
      <c r="DEL3" s="689"/>
      <c r="DEM3" s="77"/>
      <c r="DEN3" s="690"/>
      <c r="DEO3" s="53"/>
      <c r="DEP3" s="688"/>
      <c r="DEQ3" s="688"/>
      <c r="DER3" s="187"/>
      <c r="DES3" s="78"/>
      <c r="DET3" s="689"/>
      <c r="DEU3" s="77"/>
      <c r="DEV3" s="690"/>
      <c r="DEW3" s="53"/>
      <c r="DEX3" s="688"/>
      <c r="DEY3" s="688"/>
      <c r="DEZ3" s="187"/>
      <c r="DFA3" s="78"/>
      <c r="DFB3" s="689"/>
      <c r="DFC3" s="77"/>
      <c r="DFD3" s="690"/>
      <c r="DFE3" s="53"/>
      <c r="DFF3" s="688"/>
      <c r="DFG3" s="688"/>
      <c r="DFH3" s="187"/>
      <c r="DFI3" s="78"/>
      <c r="DFJ3" s="689"/>
      <c r="DFK3" s="77"/>
      <c r="DFL3" s="690"/>
      <c r="DFM3" s="53"/>
      <c r="DFN3" s="688"/>
      <c r="DFO3" s="688"/>
      <c r="DFP3" s="187"/>
      <c r="DFQ3" s="78"/>
      <c r="DFR3" s="689"/>
      <c r="DFS3" s="77"/>
      <c r="DFT3" s="690"/>
      <c r="DFU3" s="53"/>
      <c r="DFV3" s="688"/>
      <c r="DFW3" s="688"/>
      <c r="DFX3" s="187"/>
      <c r="DFY3" s="78"/>
      <c r="DFZ3" s="689"/>
      <c r="DGA3" s="77"/>
      <c r="DGB3" s="690"/>
      <c r="DGC3" s="53"/>
      <c r="DGD3" s="688"/>
      <c r="DGE3" s="688"/>
      <c r="DGF3" s="187"/>
      <c r="DGG3" s="78"/>
      <c r="DGH3" s="689"/>
      <c r="DGI3" s="77"/>
      <c r="DGJ3" s="690"/>
      <c r="DGK3" s="53"/>
      <c r="DGL3" s="688"/>
      <c r="DGM3" s="688"/>
      <c r="DGN3" s="187"/>
      <c r="DGO3" s="78"/>
      <c r="DGP3" s="689"/>
      <c r="DGQ3" s="77"/>
      <c r="DGR3" s="690"/>
      <c r="DGS3" s="53"/>
      <c r="DGT3" s="688"/>
      <c r="DGU3" s="688"/>
      <c r="DGV3" s="187"/>
      <c r="DGW3" s="78"/>
      <c r="DGX3" s="689"/>
      <c r="DGY3" s="77"/>
      <c r="DGZ3" s="690"/>
      <c r="DHA3" s="53"/>
      <c r="DHB3" s="688"/>
      <c r="DHC3" s="688"/>
      <c r="DHD3" s="187"/>
      <c r="DHE3" s="78"/>
      <c r="DHF3" s="689"/>
      <c r="DHG3" s="77"/>
      <c r="DHH3" s="690"/>
      <c r="DHI3" s="53"/>
      <c r="DHJ3" s="688"/>
      <c r="DHK3" s="688"/>
      <c r="DHL3" s="187"/>
      <c r="DHM3" s="78"/>
      <c r="DHN3" s="689"/>
      <c r="DHO3" s="77"/>
      <c r="DHP3" s="690"/>
      <c r="DHQ3" s="53"/>
      <c r="DHR3" s="688"/>
      <c r="DHS3" s="688"/>
      <c r="DHT3" s="187"/>
      <c r="DHU3" s="78"/>
      <c r="DHV3" s="689"/>
      <c r="DHW3" s="77"/>
      <c r="DHX3" s="690"/>
      <c r="DHY3" s="53"/>
      <c r="DHZ3" s="688"/>
      <c r="DIA3" s="688"/>
      <c r="DIB3" s="187"/>
      <c r="DIC3" s="78"/>
      <c r="DID3" s="689"/>
      <c r="DIE3" s="77"/>
      <c r="DIF3" s="690"/>
      <c r="DIG3" s="53"/>
      <c r="DIH3" s="688"/>
      <c r="DII3" s="688"/>
      <c r="DIJ3" s="187"/>
      <c r="DIK3" s="78"/>
      <c r="DIL3" s="689"/>
      <c r="DIM3" s="77"/>
      <c r="DIN3" s="690"/>
      <c r="DIO3" s="53"/>
      <c r="DIP3" s="688"/>
      <c r="DIQ3" s="688"/>
      <c r="DIR3" s="187"/>
      <c r="DIS3" s="78"/>
      <c r="DIT3" s="689"/>
      <c r="DIU3" s="77"/>
      <c r="DIV3" s="690"/>
      <c r="DIW3" s="53"/>
      <c r="DIX3" s="688"/>
      <c r="DIY3" s="688"/>
      <c r="DIZ3" s="187"/>
      <c r="DJA3" s="78"/>
      <c r="DJB3" s="689"/>
      <c r="DJC3" s="77"/>
      <c r="DJD3" s="690"/>
      <c r="DJE3" s="53"/>
      <c r="DJF3" s="688"/>
      <c r="DJG3" s="688"/>
      <c r="DJH3" s="187"/>
      <c r="DJI3" s="78"/>
      <c r="DJJ3" s="689"/>
      <c r="DJK3" s="77"/>
      <c r="DJL3" s="690"/>
      <c r="DJM3" s="53"/>
      <c r="DJN3" s="688"/>
      <c r="DJO3" s="688"/>
      <c r="DJP3" s="187"/>
      <c r="DJQ3" s="78"/>
      <c r="DJR3" s="689"/>
      <c r="DJS3" s="77"/>
      <c r="DJT3" s="690"/>
      <c r="DJU3" s="53"/>
      <c r="DJV3" s="688"/>
      <c r="DJW3" s="688"/>
      <c r="DJX3" s="187"/>
      <c r="DJY3" s="78"/>
      <c r="DJZ3" s="689"/>
      <c r="DKA3" s="77"/>
      <c r="DKB3" s="690"/>
      <c r="DKC3" s="53"/>
      <c r="DKD3" s="688"/>
      <c r="DKE3" s="688"/>
      <c r="DKF3" s="187"/>
      <c r="DKG3" s="78"/>
      <c r="DKH3" s="689"/>
      <c r="DKI3" s="77"/>
      <c r="DKJ3" s="690"/>
      <c r="DKK3" s="53"/>
      <c r="DKL3" s="688"/>
      <c r="DKM3" s="688"/>
      <c r="DKN3" s="187"/>
      <c r="DKO3" s="78"/>
      <c r="DKP3" s="689"/>
      <c r="DKQ3" s="77"/>
      <c r="DKR3" s="690"/>
      <c r="DKS3" s="53"/>
      <c r="DKT3" s="688"/>
      <c r="DKU3" s="688"/>
      <c r="DKV3" s="187"/>
      <c r="DKW3" s="78"/>
      <c r="DKX3" s="689"/>
      <c r="DKY3" s="77"/>
      <c r="DKZ3" s="690"/>
      <c r="DLA3" s="53"/>
      <c r="DLB3" s="688"/>
      <c r="DLC3" s="688"/>
      <c r="DLD3" s="187"/>
      <c r="DLE3" s="78"/>
      <c r="DLF3" s="689"/>
      <c r="DLG3" s="77"/>
      <c r="DLH3" s="690"/>
      <c r="DLI3" s="53"/>
      <c r="DLJ3" s="688"/>
      <c r="DLK3" s="688"/>
      <c r="DLL3" s="187"/>
      <c r="DLM3" s="78"/>
      <c r="DLN3" s="689"/>
      <c r="DLO3" s="77"/>
      <c r="DLP3" s="690"/>
      <c r="DLQ3" s="53"/>
      <c r="DLR3" s="688"/>
      <c r="DLS3" s="688"/>
      <c r="DLT3" s="187"/>
      <c r="DLU3" s="78"/>
      <c r="DLV3" s="689"/>
      <c r="DLW3" s="77"/>
      <c r="DLX3" s="690"/>
      <c r="DLY3" s="53"/>
      <c r="DLZ3" s="688"/>
      <c r="DMA3" s="688"/>
      <c r="DMB3" s="187"/>
      <c r="DMC3" s="78"/>
      <c r="DMD3" s="689"/>
      <c r="DME3" s="77"/>
      <c r="DMF3" s="690"/>
      <c r="DMG3" s="53"/>
      <c r="DMH3" s="688"/>
      <c r="DMI3" s="688"/>
      <c r="DMJ3" s="187"/>
      <c r="DMK3" s="78"/>
      <c r="DML3" s="689"/>
      <c r="DMM3" s="77"/>
      <c r="DMN3" s="690"/>
      <c r="DMO3" s="53"/>
      <c r="DMP3" s="688"/>
      <c r="DMQ3" s="688"/>
      <c r="DMR3" s="187"/>
      <c r="DMS3" s="78"/>
      <c r="DMT3" s="689"/>
      <c r="DMU3" s="77"/>
      <c r="DMV3" s="690"/>
      <c r="DMW3" s="53"/>
      <c r="DMX3" s="688"/>
      <c r="DMY3" s="688"/>
      <c r="DMZ3" s="187"/>
      <c r="DNA3" s="78"/>
      <c r="DNB3" s="689"/>
      <c r="DNC3" s="77"/>
      <c r="DND3" s="690"/>
      <c r="DNE3" s="53"/>
      <c r="DNF3" s="688"/>
      <c r="DNG3" s="688"/>
      <c r="DNH3" s="187"/>
      <c r="DNI3" s="78"/>
      <c r="DNJ3" s="689"/>
      <c r="DNK3" s="77"/>
      <c r="DNL3" s="690"/>
      <c r="DNM3" s="53"/>
      <c r="DNN3" s="688"/>
      <c r="DNO3" s="688"/>
      <c r="DNP3" s="187"/>
      <c r="DNQ3" s="78"/>
      <c r="DNR3" s="689"/>
      <c r="DNS3" s="77"/>
      <c r="DNT3" s="690"/>
      <c r="DNU3" s="53"/>
      <c r="DNV3" s="688"/>
      <c r="DNW3" s="688"/>
      <c r="DNX3" s="187"/>
      <c r="DNY3" s="78"/>
      <c r="DNZ3" s="689"/>
      <c r="DOA3" s="77"/>
      <c r="DOB3" s="690"/>
      <c r="DOC3" s="53"/>
      <c r="DOD3" s="688"/>
      <c r="DOE3" s="688"/>
      <c r="DOF3" s="187"/>
      <c r="DOG3" s="78"/>
      <c r="DOH3" s="689"/>
      <c r="DOI3" s="77"/>
      <c r="DOJ3" s="690"/>
      <c r="DOK3" s="53"/>
      <c r="DOL3" s="688"/>
      <c r="DOM3" s="688"/>
      <c r="DON3" s="187"/>
      <c r="DOO3" s="78"/>
      <c r="DOP3" s="689"/>
      <c r="DOQ3" s="77"/>
      <c r="DOR3" s="690"/>
      <c r="DOS3" s="53"/>
      <c r="DOT3" s="688"/>
      <c r="DOU3" s="688"/>
      <c r="DOV3" s="187"/>
      <c r="DOW3" s="78"/>
      <c r="DOX3" s="689"/>
      <c r="DOY3" s="77"/>
      <c r="DOZ3" s="690"/>
      <c r="DPA3" s="53"/>
      <c r="DPB3" s="688"/>
      <c r="DPC3" s="688"/>
      <c r="DPD3" s="187"/>
      <c r="DPE3" s="78"/>
      <c r="DPF3" s="689"/>
      <c r="DPG3" s="77"/>
      <c r="DPH3" s="690"/>
      <c r="DPI3" s="53"/>
      <c r="DPJ3" s="688"/>
      <c r="DPK3" s="688"/>
      <c r="DPL3" s="187"/>
      <c r="DPM3" s="78"/>
      <c r="DPN3" s="689"/>
      <c r="DPO3" s="77"/>
      <c r="DPP3" s="690"/>
      <c r="DPQ3" s="53"/>
      <c r="DPR3" s="688"/>
      <c r="DPS3" s="688"/>
      <c r="DPT3" s="187"/>
      <c r="DPU3" s="78"/>
      <c r="DPV3" s="689"/>
      <c r="DPW3" s="77"/>
      <c r="DPX3" s="690"/>
      <c r="DPY3" s="53"/>
      <c r="DPZ3" s="688"/>
      <c r="DQA3" s="688"/>
      <c r="DQB3" s="187"/>
      <c r="DQC3" s="78"/>
      <c r="DQD3" s="689"/>
      <c r="DQE3" s="77"/>
      <c r="DQF3" s="690"/>
      <c r="DQG3" s="53"/>
      <c r="DQH3" s="688"/>
      <c r="DQI3" s="688"/>
      <c r="DQJ3" s="187"/>
      <c r="DQK3" s="78"/>
      <c r="DQL3" s="689"/>
      <c r="DQM3" s="77"/>
      <c r="DQN3" s="690"/>
      <c r="DQO3" s="53"/>
      <c r="DQP3" s="688"/>
      <c r="DQQ3" s="688"/>
      <c r="DQR3" s="187"/>
      <c r="DQS3" s="78"/>
      <c r="DQT3" s="689"/>
      <c r="DQU3" s="77"/>
      <c r="DQV3" s="690"/>
      <c r="DQW3" s="53"/>
      <c r="DQX3" s="688"/>
      <c r="DQY3" s="688"/>
      <c r="DQZ3" s="187"/>
      <c r="DRA3" s="78"/>
      <c r="DRB3" s="689"/>
      <c r="DRC3" s="77"/>
      <c r="DRD3" s="690"/>
      <c r="DRE3" s="53"/>
      <c r="DRF3" s="688"/>
      <c r="DRG3" s="688"/>
      <c r="DRH3" s="187"/>
      <c r="DRI3" s="78"/>
      <c r="DRJ3" s="689"/>
      <c r="DRK3" s="77"/>
      <c r="DRL3" s="690"/>
      <c r="DRM3" s="53"/>
      <c r="DRN3" s="688"/>
      <c r="DRO3" s="688"/>
      <c r="DRP3" s="187"/>
      <c r="DRQ3" s="78"/>
      <c r="DRR3" s="689"/>
      <c r="DRS3" s="77"/>
      <c r="DRT3" s="690"/>
      <c r="DRU3" s="53"/>
      <c r="DRV3" s="688"/>
      <c r="DRW3" s="688"/>
      <c r="DRX3" s="187"/>
      <c r="DRY3" s="78"/>
      <c r="DRZ3" s="689"/>
      <c r="DSA3" s="77"/>
      <c r="DSB3" s="690"/>
      <c r="DSC3" s="53"/>
      <c r="DSD3" s="688"/>
      <c r="DSE3" s="688"/>
      <c r="DSF3" s="187"/>
      <c r="DSG3" s="78"/>
      <c r="DSH3" s="689"/>
      <c r="DSI3" s="77"/>
      <c r="DSJ3" s="690"/>
      <c r="DSK3" s="53"/>
      <c r="DSL3" s="688"/>
      <c r="DSM3" s="688"/>
      <c r="DSN3" s="187"/>
      <c r="DSO3" s="78"/>
      <c r="DSP3" s="689"/>
      <c r="DSQ3" s="77"/>
      <c r="DSR3" s="690"/>
      <c r="DSS3" s="53"/>
      <c r="DST3" s="688"/>
      <c r="DSU3" s="688"/>
      <c r="DSV3" s="187"/>
      <c r="DSW3" s="78"/>
      <c r="DSX3" s="689"/>
      <c r="DSY3" s="77"/>
      <c r="DSZ3" s="690"/>
      <c r="DTA3" s="53"/>
      <c r="DTB3" s="688"/>
      <c r="DTC3" s="688"/>
      <c r="DTD3" s="187"/>
      <c r="DTE3" s="78"/>
      <c r="DTF3" s="689"/>
      <c r="DTG3" s="77"/>
      <c r="DTH3" s="690"/>
      <c r="DTI3" s="53"/>
      <c r="DTJ3" s="688"/>
      <c r="DTK3" s="688"/>
      <c r="DTL3" s="187"/>
      <c r="DTM3" s="78"/>
      <c r="DTN3" s="689"/>
      <c r="DTO3" s="77"/>
      <c r="DTP3" s="690"/>
      <c r="DTQ3" s="53"/>
      <c r="DTR3" s="688"/>
      <c r="DTS3" s="688"/>
      <c r="DTT3" s="187"/>
      <c r="DTU3" s="78"/>
      <c r="DTV3" s="689"/>
      <c r="DTW3" s="77"/>
      <c r="DTX3" s="690"/>
      <c r="DTY3" s="53"/>
      <c r="DTZ3" s="688"/>
      <c r="DUA3" s="688"/>
      <c r="DUB3" s="187"/>
      <c r="DUC3" s="78"/>
      <c r="DUD3" s="689"/>
      <c r="DUE3" s="77"/>
      <c r="DUF3" s="690"/>
      <c r="DUG3" s="53"/>
      <c r="DUH3" s="688"/>
      <c r="DUI3" s="688"/>
      <c r="DUJ3" s="187"/>
      <c r="DUK3" s="78"/>
      <c r="DUL3" s="689"/>
      <c r="DUM3" s="77"/>
      <c r="DUN3" s="690"/>
      <c r="DUO3" s="53"/>
      <c r="DUP3" s="688"/>
      <c r="DUQ3" s="688"/>
      <c r="DUR3" s="187"/>
      <c r="DUS3" s="78"/>
      <c r="DUT3" s="689"/>
      <c r="DUU3" s="77"/>
      <c r="DUV3" s="690"/>
      <c r="DUW3" s="53"/>
      <c r="DUX3" s="688"/>
      <c r="DUY3" s="688"/>
      <c r="DUZ3" s="187"/>
      <c r="DVA3" s="78"/>
      <c r="DVB3" s="689"/>
      <c r="DVC3" s="77"/>
      <c r="DVD3" s="690"/>
      <c r="DVE3" s="53"/>
      <c r="DVF3" s="688"/>
      <c r="DVG3" s="688"/>
      <c r="DVH3" s="187"/>
      <c r="DVI3" s="78"/>
      <c r="DVJ3" s="689"/>
      <c r="DVK3" s="77"/>
      <c r="DVL3" s="690"/>
      <c r="DVM3" s="53"/>
      <c r="DVN3" s="688"/>
      <c r="DVO3" s="688"/>
      <c r="DVP3" s="187"/>
      <c r="DVQ3" s="78"/>
      <c r="DVR3" s="689"/>
      <c r="DVS3" s="77"/>
      <c r="DVT3" s="690"/>
      <c r="DVU3" s="53"/>
      <c r="DVV3" s="688"/>
      <c r="DVW3" s="688"/>
      <c r="DVX3" s="187"/>
      <c r="DVY3" s="78"/>
      <c r="DVZ3" s="689"/>
      <c r="DWA3" s="77"/>
      <c r="DWB3" s="690"/>
      <c r="DWC3" s="53"/>
      <c r="DWD3" s="688"/>
      <c r="DWE3" s="688"/>
      <c r="DWF3" s="187"/>
      <c r="DWG3" s="78"/>
      <c r="DWH3" s="689"/>
      <c r="DWI3" s="77"/>
      <c r="DWJ3" s="690"/>
      <c r="DWK3" s="53"/>
      <c r="DWL3" s="688"/>
      <c r="DWM3" s="688"/>
      <c r="DWN3" s="187"/>
      <c r="DWO3" s="78"/>
      <c r="DWP3" s="689"/>
      <c r="DWQ3" s="77"/>
      <c r="DWR3" s="690"/>
      <c r="DWS3" s="53"/>
      <c r="DWT3" s="688"/>
      <c r="DWU3" s="688"/>
      <c r="DWV3" s="187"/>
      <c r="DWW3" s="78"/>
      <c r="DWX3" s="689"/>
      <c r="DWY3" s="77"/>
      <c r="DWZ3" s="690"/>
      <c r="DXA3" s="53"/>
      <c r="DXB3" s="688"/>
      <c r="DXC3" s="688"/>
      <c r="DXD3" s="187"/>
      <c r="DXE3" s="78"/>
      <c r="DXF3" s="689"/>
      <c r="DXG3" s="77"/>
      <c r="DXH3" s="690"/>
      <c r="DXI3" s="53"/>
      <c r="DXJ3" s="688"/>
      <c r="DXK3" s="688"/>
      <c r="DXL3" s="187"/>
      <c r="DXM3" s="78"/>
      <c r="DXN3" s="689"/>
      <c r="DXO3" s="77"/>
      <c r="DXP3" s="690"/>
      <c r="DXQ3" s="53"/>
      <c r="DXR3" s="688"/>
      <c r="DXS3" s="688"/>
      <c r="DXT3" s="187"/>
      <c r="DXU3" s="78"/>
      <c r="DXV3" s="689"/>
      <c r="DXW3" s="77"/>
      <c r="DXX3" s="690"/>
      <c r="DXY3" s="53"/>
      <c r="DXZ3" s="688"/>
      <c r="DYA3" s="688"/>
      <c r="DYB3" s="187"/>
      <c r="DYC3" s="78"/>
      <c r="DYD3" s="689"/>
      <c r="DYE3" s="77"/>
      <c r="DYF3" s="690"/>
      <c r="DYG3" s="53"/>
      <c r="DYH3" s="688"/>
      <c r="DYI3" s="688"/>
      <c r="DYJ3" s="187"/>
      <c r="DYK3" s="78"/>
      <c r="DYL3" s="689"/>
      <c r="DYM3" s="77"/>
      <c r="DYN3" s="690"/>
      <c r="DYO3" s="53"/>
      <c r="DYP3" s="688"/>
      <c r="DYQ3" s="688"/>
      <c r="DYR3" s="187"/>
      <c r="DYS3" s="78"/>
      <c r="DYT3" s="689"/>
      <c r="DYU3" s="77"/>
      <c r="DYV3" s="690"/>
      <c r="DYW3" s="53"/>
      <c r="DYX3" s="688"/>
      <c r="DYY3" s="688"/>
      <c r="DYZ3" s="187"/>
      <c r="DZA3" s="78"/>
      <c r="DZB3" s="689"/>
      <c r="DZC3" s="77"/>
      <c r="DZD3" s="690"/>
      <c r="DZE3" s="53"/>
      <c r="DZF3" s="688"/>
      <c r="DZG3" s="688"/>
      <c r="DZH3" s="187"/>
      <c r="DZI3" s="78"/>
      <c r="DZJ3" s="689"/>
      <c r="DZK3" s="77"/>
      <c r="DZL3" s="690"/>
      <c r="DZM3" s="53"/>
      <c r="DZN3" s="688"/>
      <c r="DZO3" s="688"/>
      <c r="DZP3" s="187"/>
      <c r="DZQ3" s="78"/>
      <c r="DZR3" s="689"/>
      <c r="DZS3" s="77"/>
      <c r="DZT3" s="690"/>
      <c r="DZU3" s="53"/>
      <c r="DZV3" s="688"/>
      <c r="DZW3" s="688"/>
      <c r="DZX3" s="187"/>
      <c r="DZY3" s="78"/>
      <c r="DZZ3" s="689"/>
      <c r="EAA3" s="77"/>
      <c r="EAB3" s="690"/>
      <c r="EAC3" s="53"/>
      <c r="EAD3" s="688"/>
      <c r="EAE3" s="688"/>
      <c r="EAF3" s="187"/>
      <c r="EAG3" s="78"/>
      <c r="EAH3" s="689"/>
      <c r="EAI3" s="77"/>
      <c r="EAJ3" s="690"/>
      <c r="EAK3" s="53"/>
      <c r="EAL3" s="688"/>
      <c r="EAM3" s="688"/>
      <c r="EAN3" s="187"/>
      <c r="EAO3" s="78"/>
      <c r="EAP3" s="689"/>
      <c r="EAQ3" s="77"/>
      <c r="EAR3" s="690"/>
      <c r="EAS3" s="53"/>
      <c r="EAT3" s="688"/>
      <c r="EAU3" s="688"/>
      <c r="EAV3" s="187"/>
      <c r="EAW3" s="78"/>
      <c r="EAX3" s="689"/>
      <c r="EAY3" s="77"/>
      <c r="EAZ3" s="690"/>
      <c r="EBA3" s="53"/>
      <c r="EBB3" s="688"/>
      <c r="EBC3" s="688"/>
      <c r="EBD3" s="187"/>
      <c r="EBE3" s="78"/>
      <c r="EBF3" s="689"/>
      <c r="EBG3" s="77"/>
      <c r="EBH3" s="690"/>
      <c r="EBI3" s="53"/>
      <c r="EBJ3" s="688"/>
      <c r="EBK3" s="688"/>
      <c r="EBL3" s="187"/>
      <c r="EBM3" s="78"/>
      <c r="EBN3" s="689"/>
      <c r="EBO3" s="77"/>
      <c r="EBP3" s="690"/>
      <c r="EBQ3" s="53"/>
      <c r="EBR3" s="688"/>
      <c r="EBS3" s="688"/>
      <c r="EBT3" s="187"/>
      <c r="EBU3" s="78"/>
      <c r="EBV3" s="689"/>
      <c r="EBW3" s="77"/>
      <c r="EBX3" s="690"/>
      <c r="EBY3" s="53"/>
      <c r="EBZ3" s="688"/>
      <c r="ECA3" s="688"/>
      <c r="ECB3" s="187"/>
      <c r="ECC3" s="78"/>
      <c r="ECD3" s="689"/>
      <c r="ECE3" s="77"/>
      <c r="ECF3" s="690"/>
      <c r="ECG3" s="53"/>
      <c r="ECH3" s="688"/>
      <c r="ECI3" s="688"/>
      <c r="ECJ3" s="187"/>
      <c r="ECK3" s="78"/>
      <c r="ECL3" s="689"/>
      <c r="ECM3" s="77"/>
      <c r="ECN3" s="690"/>
      <c r="ECO3" s="53"/>
      <c r="ECP3" s="688"/>
      <c r="ECQ3" s="688"/>
      <c r="ECR3" s="187"/>
      <c r="ECS3" s="78"/>
      <c r="ECT3" s="689"/>
      <c r="ECU3" s="77"/>
      <c r="ECV3" s="690"/>
      <c r="ECW3" s="53"/>
      <c r="ECX3" s="688"/>
      <c r="ECY3" s="688"/>
      <c r="ECZ3" s="187"/>
      <c r="EDA3" s="78"/>
      <c r="EDB3" s="689"/>
      <c r="EDC3" s="77"/>
      <c r="EDD3" s="690"/>
      <c r="EDE3" s="53"/>
      <c r="EDF3" s="688"/>
      <c r="EDG3" s="688"/>
      <c r="EDH3" s="187"/>
      <c r="EDI3" s="78"/>
      <c r="EDJ3" s="689"/>
      <c r="EDK3" s="77"/>
      <c r="EDL3" s="690"/>
      <c r="EDM3" s="53"/>
      <c r="EDN3" s="688"/>
      <c r="EDO3" s="688"/>
      <c r="EDP3" s="187"/>
      <c r="EDQ3" s="78"/>
      <c r="EDR3" s="689"/>
      <c r="EDS3" s="77"/>
      <c r="EDT3" s="690"/>
      <c r="EDU3" s="53"/>
      <c r="EDV3" s="688"/>
      <c r="EDW3" s="688"/>
      <c r="EDX3" s="187"/>
      <c r="EDY3" s="78"/>
      <c r="EDZ3" s="689"/>
      <c r="EEA3" s="77"/>
      <c r="EEB3" s="690"/>
      <c r="EEC3" s="53"/>
      <c r="EED3" s="688"/>
      <c r="EEE3" s="688"/>
      <c r="EEF3" s="187"/>
      <c r="EEG3" s="78"/>
      <c r="EEH3" s="689"/>
      <c r="EEI3" s="77"/>
      <c r="EEJ3" s="690"/>
      <c r="EEK3" s="53"/>
      <c r="EEL3" s="688"/>
      <c r="EEM3" s="688"/>
      <c r="EEN3" s="187"/>
      <c r="EEO3" s="78"/>
      <c r="EEP3" s="689"/>
      <c r="EEQ3" s="77"/>
      <c r="EER3" s="690"/>
      <c r="EES3" s="53"/>
      <c r="EET3" s="688"/>
      <c r="EEU3" s="688"/>
      <c r="EEV3" s="187"/>
      <c r="EEW3" s="78"/>
      <c r="EEX3" s="689"/>
      <c r="EEY3" s="77"/>
      <c r="EEZ3" s="690"/>
      <c r="EFA3" s="53"/>
      <c r="EFB3" s="688"/>
      <c r="EFC3" s="688"/>
      <c r="EFD3" s="187"/>
      <c r="EFE3" s="78"/>
      <c r="EFF3" s="689"/>
      <c r="EFG3" s="77"/>
      <c r="EFH3" s="690"/>
      <c r="EFI3" s="53"/>
      <c r="EFJ3" s="688"/>
      <c r="EFK3" s="688"/>
      <c r="EFL3" s="187"/>
      <c r="EFM3" s="78"/>
      <c r="EFN3" s="689"/>
      <c r="EFO3" s="77"/>
      <c r="EFP3" s="690"/>
      <c r="EFQ3" s="53"/>
      <c r="EFR3" s="688"/>
      <c r="EFS3" s="688"/>
      <c r="EFT3" s="187"/>
      <c r="EFU3" s="78"/>
      <c r="EFV3" s="689"/>
      <c r="EFW3" s="77"/>
      <c r="EFX3" s="690"/>
      <c r="EFY3" s="53"/>
      <c r="EFZ3" s="688"/>
      <c r="EGA3" s="688"/>
      <c r="EGB3" s="187"/>
      <c r="EGC3" s="78"/>
      <c r="EGD3" s="689"/>
      <c r="EGE3" s="77"/>
      <c r="EGF3" s="690"/>
      <c r="EGG3" s="53"/>
      <c r="EGH3" s="688"/>
      <c r="EGI3" s="688"/>
      <c r="EGJ3" s="187"/>
      <c r="EGK3" s="78"/>
      <c r="EGL3" s="689"/>
      <c r="EGM3" s="77"/>
      <c r="EGN3" s="690"/>
      <c r="EGO3" s="53"/>
      <c r="EGP3" s="688"/>
      <c r="EGQ3" s="688"/>
      <c r="EGR3" s="187"/>
      <c r="EGS3" s="78"/>
      <c r="EGT3" s="689"/>
      <c r="EGU3" s="77"/>
      <c r="EGV3" s="690"/>
      <c r="EGW3" s="53"/>
      <c r="EGX3" s="688"/>
      <c r="EGY3" s="688"/>
      <c r="EGZ3" s="187"/>
      <c r="EHA3" s="78"/>
      <c r="EHB3" s="689"/>
      <c r="EHC3" s="77"/>
      <c r="EHD3" s="690"/>
      <c r="EHE3" s="53"/>
      <c r="EHF3" s="688"/>
      <c r="EHG3" s="688"/>
      <c r="EHH3" s="187"/>
      <c r="EHI3" s="78"/>
      <c r="EHJ3" s="689"/>
      <c r="EHK3" s="77"/>
      <c r="EHL3" s="690"/>
      <c r="EHM3" s="53"/>
      <c r="EHN3" s="688"/>
      <c r="EHO3" s="688"/>
      <c r="EHP3" s="187"/>
      <c r="EHQ3" s="78"/>
      <c r="EHR3" s="689"/>
      <c r="EHS3" s="77"/>
      <c r="EHT3" s="690"/>
      <c r="EHU3" s="53"/>
      <c r="EHV3" s="688"/>
      <c r="EHW3" s="688"/>
      <c r="EHX3" s="187"/>
      <c r="EHY3" s="78"/>
      <c r="EHZ3" s="689"/>
      <c r="EIA3" s="77"/>
      <c r="EIB3" s="690"/>
      <c r="EIC3" s="53"/>
      <c r="EID3" s="688"/>
      <c r="EIE3" s="688"/>
      <c r="EIF3" s="187"/>
      <c r="EIG3" s="78"/>
      <c r="EIH3" s="689"/>
      <c r="EII3" s="77"/>
      <c r="EIJ3" s="690"/>
      <c r="EIK3" s="53"/>
      <c r="EIL3" s="688"/>
      <c r="EIM3" s="688"/>
      <c r="EIN3" s="187"/>
      <c r="EIO3" s="78"/>
      <c r="EIP3" s="689"/>
      <c r="EIQ3" s="77"/>
      <c r="EIR3" s="690"/>
      <c r="EIS3" s="53"/>
      <c r="EIT3" s="688"/>
      <c r="EIU3" s="688"/>
      <c r="EIV3" s="187"/>
      <c r="EIW3" s="78"/>
      <c r="EIX3" s="689"/>
      <c r="EIY3" s="77"/>
      <c r="EIZ3" s="690"/>
      <c r="EJA3" s="53"/>
      <c r="EJB3" s="688"/>
      <c r="EJC3" s="688"/>
      <c r="EJD3" s="187"/>
      <c r="EJE3" s="78"/>
      <c r="EJF3" s="689"/>
      <c r="EJG3" s="77"/>
      <c r="EJH3" s="690"/>
      <c r="EJI3" s="53"/>
      <c r="EJJ3" s="688"/>
      <c r="EJK3" s="688"/>
      <c r="EJL3" s="187"/>
      <c r="EJM3" s="78"/>
      <c r="EJN3" s="689"/>
      <c r="EJO3" s="77"/>
      <c r="EJP3" s="690"/>
      <c r="EJQ3" s="53"/>
      <c r="EJR3" s="688"/>
      <c r="EJS3" s="688"/>
      <c r="EJT3" s="187"/>
      <c r="EJU3" s="78"/>
      <c r="EJV3" s="689"/>
      <c r="EJW3" s="77"/>
      <c r="EJX3" s="690"/>
      <c r="EJY3" s="53"/>
      <c r="EJZ3" s="688"/>
      <c r="EKA3" s="688"/>
      <c r="EKB3" s="187"/>
      <c r="EKC3" s="78"/>
      <c r="EKD3" s="689"/>
      <c r="EKE3" s="77"/>
      <c r="EKF3" s="690"/>
      <c r="EKG3" s="53"/>
      <c r="EKH3" s="688"/>
      <c r="EKI3" s="688"/>
      <c r="EKJ3" s="187"/>
      <c r="EKK3" s="78"/>
      <c r="EKL3" s="689"/>
      <c r="EKM3" s="77"/>
      <c r="EKN3" s="690"/>
      <c r="EKO3" s="53"/>
      <c r="EKP3" s="688"/>
      <c r="EKQ3" s="688"/>
      <c r="EKR3" s="187"/>
      <c r="EKS3" s="78"/>
      <c r="EKT3" s="689"/>
      <c r="EKU3" s="77"/>
      <c r="EKV3" s="690"/>
      <c r="EKW3" s="53"/>
      <c r="EKX3" s="688"/>
      <c r="EKY3" s="688"/>
      <c r="EKZ3" s="187"/>
      <c r="ELA3" s="78"/>
      <c r="ELB3" s="689"/>
      <c r="ELC3" s="77"/>
      <c r="ELD3" s="690"/>
      <c r="ELE3" s="53"/>
      <c r="ELF3" s="688"/>
      <c r="ELG3" s="688"/>
      <c r="ELH3" s="187"/>
      <c r="ELI3" s="78"/>
      <c r="ELJ3" s="689"/>
      <c r="ELK3" s="77"/>
      <c r="ELL3" s="690"/>
      <c r="ELM3" s="53"/>
      <c r="ELN3" s="688"/>
      <c r="ELO3" s="688"/>
      <c r="ELP3" s="187"/>
      <c r="ELQ3" s="78"/>
      <c r="ELR3" s="689"/>
      <c r="ELS3" s="77"/>
      <c r="ELT3" s="690"/>
      <c r="ELU3" s="53"/>
      <c r="ELV3" s="688"/>
      <c r="ELW3" s="688"/>
      <c r="ELX3" s="187"/>
      <c r="ELY3" s="78"/>
      <c r="ELZ3" s="689"/>
      <c r="EMA3" s="77"/>
      <c r="EMB3" s="690"/>
      <c r="EMC3" s="53"/>
      <c r="EMD3" s="688"/>
      <c r="EME3" s="688"/>
      <c r="EMF3" s="187"/>
      <c r="EMG3" s="78"/>
      <c r="EMH3" s="689"/>
      <c r="EMI3" s="77"/>
      <c r="EMJ3" s="690"/>
      <c r="EMK3" s="53"/>
      <c r="EML3" s="688"/>
      <c r="EMM3" s="688"/>
      <c r="EMN3" s="187"/>
      <c r="EMO3" s="78"/>
      <c r="EMP3" s="689"/>
      <c r="EMQ3" s="77"/>
      <c r="EMR3" s="690"/>
      <c r="EMS3" s="53"/>
      <c r="EMT3" s="688"/>
      <c r="EMU3" s="688"/>
      <c r="EMV3" s="187"/>
      <c r="EMW3" s="78"/>
      <c r="EMX3" s="689"/>
      <c r="EMY3" s="77"/>
      <c r="EMZ3" s="690"/>
      <c r="ENA3" s="53"/>
      <c r="ENB3" s="688"/>
      <c r="ENC3" s="688"/>
      <c r="END3" s="187"/>
      <c r="ENE3" s="78"/>
      <c r="ENF3" s="689"/>
      <c r="ENG3" s="77"/>
      <c r="ENH3" s="690"/>
      <c r="ENI3" s="53"/>
      <c r="ENJ3" s="688"/>
      <c r="ENK3" s="688"/>
      <c r="ENL3" s="187"/>
      <c r="ENM3" s="78"/>
      <c r="ENN3" s="689"/>
      <c r="ENO3" s="77"/>
      <c r="ENP3" s="690"/>
      <c r="ENQ3" s="53"/>
      <c r="ENR3" s="688"/>
      <c r="ENS3" s="688"/>
      <c r="ENT3" s="187"/>
      <c r="ENU3" s="78"/>
      <c r="ENV3" s="689"/>
      <c r="ENW3" s="77"/>
      <c r="ENX3" s="690"/>
      <c r="ENY3" s="53"/>
      <c r="ENZ3" s="688"/>
      <c r="EOA3" s="688"/>
      <c r="EOB3" s="187"/>
      <c r="EOC3" s="78"/>
      <c r="EOD3" s="689"/>
      <c r="EOE3" s="77"/>
      <c r="EOF3" s="690"/>
      <c r="EOG3" s="53"/>
      <c r="EOH3" s="688"/>
      <c r="EOI3" s="688"/>
      <c r="EOJ3" s="187"/>
      <c r="EOK3" s="78"/>
      <c r="EOL3" s="689"/>
      <c r="EOM3" s="77"/>
      <c r="EON3" s="690"/>
      <c r="EOO3" s="53"/>
      <c r="EOP3" s="688"/>
      <c r="EOQ3" s="688"/>
      <c r="EOR3" s="187"/>
      <c r="EOS3" s="78"/>
      <c r="EOT3" s="689"/>
      <c r="EOU3" s="77"/>
      <c r="EOV3" s="690"/>
      <c r="EOW3" s="53"/>
      <c r="EOX3" s="688"/>
      <c r="EOY3" s="688"/>
      <c r="EOZ3" s="187"/>
      <c r="EPA3" s="78"/>
      <c r="EPB3" s="689"/>
      <c r="EPC3" s="77"/>
      <c r="EPD3" s="690"/>
      <c r="EPE3" s="53"/>
      <c r="EPF3" s="688"/>
      <c r="EPG3" s="688"/>
      <c r="EPH3" s="187"/>
      <c r="EPI3" s="78"/>
      <c r="EPJ3" s="689"/>
      <c r="EPK3" s="77"/>
      <c r="EPL3" s="690"/>
      <c r="EPM3" s="53"/>
      <c r="EPN3" s="688"/>
      <c r="EPO3" s="688"/>
      <c r="EPP3" s="187"/>
      <c r="EPQ3" s="78"/>
      <c r="EPR3" s="689"/>
      <c r="EPS3" s="77"/>
      <c r="EPT3" s="690"/>
      <c r="EPU3" s="53"/>
      <c r="EPV3" s="688"/>
      <c r="EPW3" s="688"/>
      <c r="EPX3" s="187"/>
      <c r="EPY3" s="78"/>
      <c r="EPZ3" s="689"/>
      <c r="EQA3" s="77"/>
      <c r="EQB3" s="690"/>
      <c r="EQC3" s="53"/>
      <c r="EQD3" s="688"/>
      <c r="EQE3" s="688"/>
      <c r="EQF3" s="187"/>
      <c r="EQG3" s="78"/>
      <c r="EQH3" s="689"/>
      <c r="EQI3" s="77"/>
      <c r="EQJ3" s="690"/>
      <c r="EQK3" s="53"/>
      <c r="EQL3" s="688"/>
      <c r="EQM3" s="688"/>
      <c r="EQN3" s="187"/>
      <c r="EQO3" s="78"/>
      <c r="EQP3" s="689"/>
      <c r="EQQ3" s="77"/>
      <c r="EQR3" s="690"/>
      <c r="EQS3" s="53"/>
      <c r="EQT3" s="688"/>
      <c r="EQU3" s="688"/>
      <c r="EQV3" s="187"/>
      <c r="EQW3" s="78"/>
      <c r="EQX3" s="689"/>
      <c r="EQY3" s="77"/>
      <c r="EQZ3" s="690"/>
      <c r="ERA3" s="53"/>
      <c r="ERB3" s="688"/>
      <c r="ERC3" s="688"/>
      <c r="ERD3" s="187"/>
      <c r="ERE3" s="78"/>
      <c r="ERF3" s="689"/>
      <c r="ERG3" s="77"/>
      <c r="ERH3" s="690"/>
      <c r="ERI3" s="53"/>
      <c r="ERJ3" s="688"/>
      <c r="ERK3" s="688"/>
      <c r="ERL3" s="187"/>
      <c r="ERM3" s="78"/>
      <c r="ERN3" s="689"/>
      <c r="ERO3" s="77"/>
      <c r="ERP3" s="690"/>
      <c r="ERQ3" s="53"/>
      <c r="ERR3" s="688"/>
      <c r="ERS3" s="688"/>
      <c r="ERT3" s="187"/>
      <c r="ERU3" s="78"/>
      <c r="ERV3" s="689"/>
      <c r="ERW3" s="77"/>
      <c r="ERX3" s="690"/>
      <c r="ERY3" s="53"/>
      <c r="ERZ3" s="688"/>
      <c r="ESA3" s="688"/>
      <c r="ESB3" s="187"/>
      <c r="ESC3" s="78"/>
      <c r="ESD3" s="689"/>
      <c r="ESE3" s="77"/>
      <c r="ESF3" s="690"/>
      <c r="ESG3" s="53"/>
      <c r="ESH3" s="688"/>
      <c r="ESI3" s="688"/>
      <c r="ESJ3" s="187"/>
      <c r="ESK3" s="78"/>
      <c r="ESL3" s="689"/>
      <c r="ESM3" s="77"/>
      <c r="ESN3" s="690"/>
      <c r="ESO3" s="53"/>
      <c r="ESP3" s="688"/>
      <c r="ESQ3" s="688"/>
      <c r="ESR3" s="187"/>
      <c r="ESS3" s="78"/>
      <c r="EST3" s="689"/>
      <c r="ESU3" s="77"/>
      <c r="ESV3" s="690"/>
      <c r="ESW3" s="53"/>
      <c r="ESX3" s="688"/>
      <c r="ESY3" s="688"/>
      <c r="ESZ3" s="187"/>
      <c r="ETA3" s="78"/>
      <c r="ETB3" s="689"/>
      <c r="ETC3" s="77"/>
      <c r="ETD3" s="690"/>
      <c r="ETE3" s="53"/>
      <c r="ETF3" s="688"/>
      <c r="ETG3" s="688"/>
      <c r="ETH3" s="187"/>
      <c r="ETI3" s="78"/>
      <c r="ETJ3" s="689"/>
      <c r="ETK3" s="77"/>
      <c r="ETL3" s="690"/>
      <c r="ETM3" s="53"/>
      <c r="ETN3" s="688"/>
      <c r="ETO3" s="688"/>
      <c r="ETP3" s="187"/>
      <c r="ETQ3" s="78"/>
      <c r="ETR3" s="689"/>
      <c r="ETS3" s="77"/>
      <c r="ETT3" s="690"/>
      <c r="ETU3" s="53"/>
      <c r="ETV3" s="688"/>
      <c r="ETW3" s="688"/>
      <c r="ETX3" s="187"/>
      <c r="ETY3" s="78"/>
      <c r="ETZ3" s="689"/>
      <c r="EUA3" s="77"/>
      <c r="EUB3" s="690"/>
      <c r="EUC3" s="53"/>
      <c r="EUD3" s="688"/>
      <c r="EUE3" s="688"/>
      <c r="EUF3" s="187"/>
      <c r="EUG3" s="78"/>
      <c r="EUH3" s="689"/>
      <c r="EUI3" s="77"/>
      <c r="EUJ3" s="690"/>
      <c r="EUK3" s="53"/>
      <c r="EUL3" s="688"/>
      <c r="EUM3" s="688"/>
      <c r="EUN3" s="187"/>
      <c r="EUO3" s="78"/>
      <c r="EUP3" s="689"/>
      <c r="EUQ3" s="77"/>
      <c r="EUR3" s="690"/>
      <c r="EUS3" s="53"/>
      <c r="EUT3" s="688"/>
      <c r="EUU3" s="688"/>
      <c r="EUV3" s="187"/>
      <c r="EUW3" s="78"/>
      <c r="EUX3" s="689"/>
      <c r="EUY3" s="77"/>
      <c r="EUZ3" s="690"/>
      <c r="EVA3" s="53"/>
      <c r="EVB3" s="688"/>
      <c r="EVC3" s="688"/>
      <c r="EVD3" s="187"/>
      <c r="EVE3" s="78"/>
      <c r="EVF3" s="689"/>
      <c r="EVG3" s="77"/>
      <c r="EVH3" s="690"/>
      <c r="EVI3" s="53"/>
      <c r="EVJ3" s="688"/>
      <c r="EVK3" s="688"/>
      <c r="EVL3" s="187"/>
      <c r="EVM3" s="78"/>
      <c r="EVN3" s="689"/>
      <c r="EVO3" s="77"/>
      <c r="EVP3" s="690"/>
      <c r="EVQ3" s="53"/>
      <c r="EVR3" s="688"/>
      <c r="EVS3" s="688"/>
      <c r="EVT3" s="187"/>
      <c r="EVU3" s="78"/>
      <c r="EVV3" s="689"/>
      <c r="EVW3" s="77"/>
      <c r="EVX3" s="690"/>
      <c r="EVY3" s="53"/>
      <c r="EVZ3" s="688"/>
      <c r="EWA3" s="688"/>
      <c r="EWB3" s="187"/>
      <c r="EWC3" s="78"/>
      <c r="EWD3" s="689"/>
      <c r="EWE3" s="77"/>
      <c r="EWF3" s="690"/>
      <c r="EWG3" s="53"/>
      <c r="EWH3" s="688"/>
      <c r="EWI3" s="688"/>
      <c r="EWJ3" s="187"/>
      <c r="EWK3" s="78"/>
      <c r="EWL3" s="689"/>
      <c r="EWM3" s="77"/>
      <c r="EWN3" s="690"/>
      <c r="EWO3" s="53"/>
      <c r="EWP3" s="688"/>
      <c r="EWQ3" s="688"/>
      <c r="EWR3" s="187"/>
      <c r="EWS3" s="78"/>
      <c r="EWT3" s="689"/>
      <c r="EWU3" s="77"/>
      <c r="EWV3" s="690"/>
      <c r="EWW3" s="53"/>
      <c r="EWX3" s="688"/>
      <c r="EWY3" s="688"/>
      <c r="EWZ3" s="187"/>
      <c r="EXA3" s="78"/>
      <c r="EXB3" s="689"/>
      <c r="EXC3" s="77"/>
      <c r="EXD3" s="690"/>
      <c r="EXE3" s="53"/>
      <c r="EXF3" s="688"/>
      <c r="EXG3" s="688"/>
      <c r="EXH3" s="187"/>
      <c r="EXI3" s="78"/>
      <c r="EXJ3" s="689"/>
      <c r="EXK3" s="77"/>
      <c r="EXL3" s="690"/>
      <c r="EXM3" s="53"/>
      <c r="EXN3" s="688"/>
      <c r="EXO3" s="688"/>
      <c r="EXP3" s="187"/>
      <c r="EXQ3" s="78"/>
      <c r="EXR3" s="689"/>
      <c r="EXS3" s="77"/>
      <c r="EXT3" s="690"/>
      <c r="EXU3" s="53"/>
      <c r="EXV3" s="688"/>
      <c r="EXW3" s="688"/>
      <c r="EXX3" s="187"/>
      <c r="EXY3" s="78"/>
      <c r="EXZ3" s="689"/>
      <c r="EYA3" s="77"/>
      <c r="EYB3" s="690"/>
      <c r="EYC3" s="53"/>
      <c r="EYD3" s="688"/>
      <c r="EYE3" s="688"/>
      <c r="EYF3" s="187"/>
      <c r="EYG3" s="78"/>
      <c r="EYH3" s="689"/>
      <c r="EYI3" s="77"/>
      <c r="EYJ3" s="690"/>
      <c r="EYK3" s="53"/>
      <c r="EYL3" s="688"/>
      <c r="EYM3" s="688"/>
      <c r="EYN3" s="187"/>
      <c r="EYO3" s="78"/>
      <c r="EYP3" s="689"/>
      <c r="EYQ3" s="77"/>
      <c r="EYR3" s="690"/>
      <c r="EYS3" s="53"/>
      <c r="EYT3" s="688"/>
      <c r="EYU3" s="688"/>
      <c r="EYV3" s="187"/>
      <c r="EYW3" s="78"/>
      <c r="EYX3" s="689"/>
      <c r="EYY3" s="77"/>
      <c r="EYZ3" s="690"/>
      <c r="EZA3" s="53"/>
      <c r="EZB3" s="688"/>
      <c r="EZC3" s="688"/>
      <c r="EZD3" s="187"/>
      <c r="EZE3" s="78"/>
      <c r="EZF3" s="689"/>
      <c r="EZG3" s="77"/>
      <c r="EZH3" s="690"/>
      <c r="EZI3" s="53"/>
      <c r="EZJ3" s="688"/>
      <c r="EZK3" s="688"/>
      <c r="EZL3" s="187"/>
      <c r="EZM3" s="78"/>
      <c r="EZN3" s="689"/>
      <c r="EZO3" s="77"/>
      <c r="EZP3" s="690"/>
      <c r="EZQ3" s="53"/>
      <c r="EZR3" s="688"/>
      <c r="EZS3" s="688"/>
      <c r="EZT3" s="187"/>
      <c r="EZU3" s="78"/>
      <c r="EZV3" s="689"/>
      <c r="EZW3" s="77"/>
      <c r="EZX3" s="690"/>
      <c r="EZY3" s="53"/>
      <c r="EZZ3" s="688"/>
      <c r="FAA3" s="688"/>
      <c r="FAB3" s="187"/>
      <c r="FAC3" s="78"/>
      <c r="FAD3" s="689"/>
      <c r="FAE3" s="77"/>
      <c r="FAF3" s="690"/>
      <c r="FAG3" s="53"/>
      <c r="FAH3" s="688"/>
      <c r="FAI3" s="688"/>
      <c r="FAJ3" s="187"/>
      <c r="FAK3" s="78"/>
      <c r="FAL3" s="689"/>
      <c r="FAM3" s="77"/>
      <c r="FAN3" s="690"/>
      <c r="FAO3" s="53"/>
      <c r="FAP3" s="688"/>
      <c r="FAQ3" s="688"/>
      <c r="FAR3" s="187"/>
      <c r="FAS3" s="78"/>
      <c r="FAT3" s="689"/>
      <c r="FAU3" s="77"/>
      <c r="FAV3" s="690"/>
      <c r="FAW3" s="53"/>
      <c r="FAX3" s="688"/>
      <c r="FAY3" s="688"/>
      <c r="FAZ3" s="187"/>
      <c r="FBA3" s="78"/>
      <c r="FBB3" s="689"/>
      <c r="FBC3" s="77"/>
      <c r="FBD3" s="690"/>
      <c r="FBE3" s="53"/>
      <c r="FBF3" s="688"/>
      <c r="FBG3" s="688"/>
      <c r="FBH3" s="187"/>
      <c r="FBI3" s="78"/>
      <c r="FBJ3" s="689"/>
      <c r="FBK3" s="77"/>
      <c r="FBL3" s="690"/>
      <c r="FBM3" s="53"/>
      <c r="FBN3" s="688"/>
      <c r="FBO3" s="688"/>
      <c r="FBP3" s="187"/>
      <c r="FBQ3" s="78"/>
      <c r="FBR3" s="689"/>
      <c r="FBS3" s="77"/>
      <c r="FBT3" s="690"/>
      <c r="FBU3" s="53"/>
      <c r="FBV3" s="688"/>
      <c r="FBW3" s="688"/>
      <c r="FBX3" s="187"/>
      <c r="FBY3" s="78"/>
      <c r="FBZ3" s="689"/>
      <c r="FCA3" s="77"/>
      <c r="FCB3" s="690"/>
      <c r="FCC3" s="53"/>
      <c r="FCD3" s="688"/>
      <c r="FCE3" s="688"/>
      <c r="FCF3" s="187"/>
      <c r="FCG3" s="78"/>
      <c r="FCH3" s="689"/>
      <c r="FCI3" s="77"/>
      <c r="FCJ3" s="690"/>
      <c r="FCK3" s="53"/>
      <c r="FCL3" s="688"/>
      <c r="FCM3" s="688"/>
      <c r="FCN3" s="187"/>
      <c r="FCO3" s="78"/>
      <c r="FCP3" s="689"/>
      <c r="FCQ3" s="77"/>
      <c r="FCR3" s="690"/>
      <c r="FCS3" s="53"/>
      <c r="FCT3" s="688"/>
      <c r="FCU3" s="688"/>
      <c r="FCV3" s="187"/>
      <c r="FCW3" s="78"/>
      <c r="FCX3" s="689"/>
      <c r="FCY3" s="77"/>
      <c r="FCZ3" s="690"/>
      <c r="FDA3" s="53"/>
      <c r="FDB3" s="688"/>
      <c r="FDC3" s="688"/>
      <c r="FDD3" s="187"/>
      <c r="FDE3" s="78"/>
      <c r="FDF3" s="689"/>
      <c r="FDG3" s="77"/>
      <c r="FDH3" s="690"/>
      <c r="FDI3" s="53"/>
      <c r="FDJ3" s="688"/>
      <c r="FDK3" s="688"/>
      <c r="FDL3" s="187"/>
      <c r="FDM3" s="78"/>
      <c r="FDN3" s="689"/>
      <c r="FDO3" s="77"/>
      <c r="FDP3" s="690"/>
      <c r="FDQ3" s="53"/>
      <c r="FDR3" s="688"/>
      <c r="FDS3" s="688"/>
      <c r="FDT3" s="187"/>
      <c r="FDU3" s="78"/>
      <c r="FDV3" s="689"/>
      <c r="FDW3" s="77"/>
      <c r="FDX3" s="690"/>
      <c r="FDY3" s="53"/>
      <c r="FDZ3" s="688"/>
      <c r="FEA3" s="688"/>
      <c r="FEB3" s="187"/>
      <c r="FEC3" s="78"/>
      <c r="FED3" s="689"/>
      <c r="FEE3" s="77"/>
      <c r="FEF3" s="690"/>
      <c r="FEG3" s="53"/>
      <c r="FEH3" s="688"/>
      <c r="FEI3" s="688"/>
      <c r="FEJ3" s="187"/>
      <c r="FEK3" s="78"/>
      <c r="FEL3" s="689"/>
      <c r="FEM3" s="77"/>
      <c r="FEN3" s="690"/>
      <c r="FEO3" s="53"/>
      <c r="FEP3" s="688"/>
      <c r="FEQ3" s="688"/>
      <c r="FER3" s="187"/>
      <c r="FES3" s="78"/>
      <c r="FET3" s="689"/>
      <c r="FEU3" s="77"/>
      <c r="FEV3" s="690"/>
      <c r="FEW3" s="53"/>
      <c r="FEX3" s="688"/>
      <c r="FEY3" s="688"/>
      <c r="FEZ3" s="187"/>
      <c r="FFA3" s="78"/>
      <c r="FFB3" s="689"/>
      <c r="FFC3" s="77"/>
      <c r="FFD3" s="690"/>
      <c r="FFE3" s="53"/>
      <c r="FFF3" s="688"/>
      <c r="FFG3" s="688"/>
      <c r="FFH3" s="187"/>
      <c r="FFI3" s="78"/>
      <c r="FFJ3" s="689"/>
      <c r="FFK3" s="77"/>
      <c r="FFL3" s="690"/>
      <c r="FFM3" s="53"/>
      <c r="FFN3" s="688"/>
      <c r="FFO3" s="688"/>
      <c r="FFP3" s="187"/>
      <c r="FFQ3" s="78"/>
      <c r="FFR3" s="689"/>
      <c r="FFS3" s="77"/>
      <c r="FFT3" s="690"/>
      <c r="FFU3" s="53"/>
      <c r="FFV3" s="688"/>
      <c r="FFW3" s="688"/>
      <c r="FFX3" s="187"/>
      <c r="FFY3" s="78"/>
      <c r="FFZ3" s="689"/>
      <c r="FGA3" s="77"/>
      <c r="FGB3" s="690"/>
      <c r="FGC3" s="53"/>
      <c r="FGD3" s="688"/>
      <c r="FGE3" s="688"/>
      <c r="FGF3" s="187"/>
      <c r="FGG3" s="78"/>
      <c r="FGH3" s="689"/>
      <c r="FGI3" s="77"/>
      <c r="FGJ3" s="690"/>
      <c r="FGK3" s="53"/>
      <c r="FGL3" s="688"/>
      <c r="FGM3" s="688"/>
      <c r="FGN3" s="187"/>
      <c r="FGO3" s="78"/>
      <c r="FGP3" s="689"/>
      <c r="FGQ3" s="77"/>
      <c r="FGR3" s="690"/>
      <c r="FGS3" s="53"/>
      <c r="FGT3" s="688"/>
      <c r="FGU3" s="688"/>
      <c r="FGV3" s="187"/>
      <c r="FGW3" s="78"/>
      <c r="FGX3" s="689"/>
      <c r="FGY3" s="77"/>
      <c r="FGZ3" s="690"/>
      <c r="FHA3" s="53"/>
      <c r="FHB3" s="688"/>
      <c r="FHC3" s="688"/>
      <c r="FHD3" s="187"/>
      <c r="FHE3" s="78"/>
      <c r="FHF3" s="689"/>
      <c r="FHG3" s="77"/>
      <c r="FHH3" s="690"/>
      <c r="FHI3" s="53"/>
      <c r="FHJ3" s="688"/>
      <c r="FHK3" s="688"/>
      <c r="FHL3" s="187"/>
      <c r="FHM3" s="78"/>
      <c r="FHN3" s="689"/>
      <c r="FHO3" s="77"/>
      <c r="FHP3" s="690"/>
      <c r="FHQ3" s="53"/>
      <c r="FHR3" s="688"/>
      <c r="FHS3" s="688"/>
      <c r="FHT3" s="187"/>
      <c r="FHU3" s="78"/>
      <c r="FHV3" s="689"/>
      <c r="FHW3" s="77"/>
      <c r="FHX3" s="690"/>
      <c r="FHY3" s="53"/>
      <c r="FHZ3" s="688"/>
      <c r="FIA3" s="688"/>
      <c r="FIB3" s="187"/>
      <c r="FIC3" s="78"/>
      <c r="FID3" s="689"/>
      <c r="FIE3" s="77"/>
      <c r="FIF3" s="690"/>
      <c r="FIG3" s="53"/>
      <c r="FIH3" s="688"/>
      <c r="FII3" s="688"/>
      <c r="FIJ3" s="187"/>
      <c r="FIK3" s="78"/>
      <c r="FIL3" s="689"/>
      <c r="FIM3" s="77"/>
      <c r="FIN3" s="690"/>
      <c r="FIO3" s="53"/>
      <c r="FIP3" s="688"/>
      <c r="FIQ3" s="688"/>
      <c r="FIR3" s="187"/>
      <c r="FIS3" s="78"/>
      <c r="FIT3" s="689"/>
      <c r="FIU3" s="77"/>
      <c r="FIV3" s="690"/>
      <c r="FIW3" s="53"/>
      <c r="FIX3" s="688"/>
      <c r="FIY3" s="688"/>
      <c r="FIZ3" s="187"/>
      <c r="FJA3" s="78"/>
      <c r="FJB3" s="689"/>
      <c r="FJC3" s="77"/>
      <c r="FJD3" s="690"/>
      <c r="FJE3" s="53"/>
      <c r="FJF3" s="688"/>
      <c r="FJG3" s="688"/>
      <c r="FJH3" s="187"/>
      <c r="FJI3" s="78"/>
      <c r="FJJ3" s="689"/>
      <c r="FJK3" s="77"/>
      <c r="FJL3" s="690"/>
      <c r="FJM3" s="53"/>
      <c r="FJN3" s="688"/>
      <c r="FJO3" s="688"/>
      <c r="FJP3" s="187"/>
      <c r="FJQ3" s="78"/>
      <c r="FJR3" s="689"/>
      <c r="FJS3" s="77"/>
      <c r="FJT3" s="690"/>
      <c r="FJU3" s="53"/>
      <c r="FJV3" s="688"/>
      <c r="FJW3" s="688"/>
      <c r="FJX3" s="187"/>
      <c r="FJY3" s="78"/>
      <c r="FJZ3" s="689"/>
      <c r="FKA3" s="77"/>
      <c r="FKB3" s="690"/>
      <c r="FKC3" s="53"/>
      <c r="FKD3" s="688"/>
      <c r="FKE3" s="688"/>
      <c r="FKF3" s="187"/>
      <c r="FKG3" s="78"/>
      <c r="FKH3" s="689"/>
      <c r="FKI3" s="77"/>
      <c r="FKJ3" s="690"/>
      <c r="FKK3" s="53"/>
      <c r="FKL3" s="688"/>
      <c r="FKM3" s="688"/>
      <c r="FKN3" s="187"/>
      <c r="FKO3" s="78"/>
      <c r="FKP3" s="689"/>
      <c r="FKQ3" s="77"/>
      <c r="FKR3" s="690"/>
      <c r="FKS3" s="53"/>
      <c r="FKT3" s="688"/>
      <c r="FKU3" s="688"/>
      <c r="FKV3" s="187"/>
      <c r="FKW3" s="78"/>
      <c r="FKX3" s="689"/>
      <c r="FKY3" s="77"/>
      <c r="FKZ3" s="690"/>
      <c r="FLA3" s="53"/>
      <c r="FLB3" s="688"/>
      <c r="FLC3" s="688"/>
      <c r="FLD3" s="187"/>
      <c r="FLE3" s="78"/>
      <c r="FLF3" s="689"/>
      <c r="FLG3" s="77"/>
      <c r="FLH3" s="690"/>
      <c r="FLI3" s="53"/>
      <c r="FLJ3" s="688"/>
      <c r="FLK3" s="688"/>
      <c r="FLL3" s="187"/>
      <c r="FLM3" s="78"/>
      <c r="FLN3" s="689"/>
      <c r="FLO3" s="77"/>
      <c r="FLP3" s="690"/>
      <c r="FLQ3" s="53"/>
      <c r="FLR3" s="688"/>
      <c r="FLS3" s="688"/>
      <c r="FLT3" s="187"/>
      <c r="FLU3" s="78"/>
      <c r="FLV3" s="689"/>
      <c r="FLW3" s="77"/>
      <c r="FLX3" s="690"/>
      <c r="FLY3" s="53"/>
      <c r="FLZ3" s="688"/>
      <c r="FMA3" s="688"/>
      <c r="FMB3" s="187"/>
      <c r="FMC3" s="78"/>
      <c r="FMD3" s="689"/>
      <c r="FME3" s="77"/>
      <c r="FMF3" s="690"/>
      <c r="FMG3" s="53"/>
      <c r="FMH3" s="688"/>
      <c r="FMI3" s="688"/>
      <c r="FMJ3" s="187"/>
      <c r="FMK3" s="78"/>
      <c r="FML3" s="689"/>
      <c r="FMM3" s="77"/>
      <c r="FMN3" s="690"/>
      <c r="FMO3" s="53"/>
      <c r="FMP3" s="688"/>
      <c r="FMQ3" s="688"/>
      <c r="FMR3" s="187"/>
      <c r="FMS3" s="78"/>
      <c r="FMT3" s="689"/>
      <c r="FMU3" s="77"/>
      <c r="FMV3" s="690"/>
      <c r="FMW3" s="53"/>
      <c r="FMX3" s="688"/>
      <c r="FMY3" s="688"/>
      <c r="FMZ3" s="187"/>
      <c r="FNA3" s="78"/>
      <c r="FNB3" s="689"/>
      <c r="FNC3" s="77"/>
      <c r="FND3" s="690"/>
      <c r="FNE3" s="53"/>
      <c r="FNF3" s="688"/>
      <c r="FNG3" s="688"/>
      <c r="FNH3" s="187"/>
      <c r="FNI3" s="78"/>
      <c r="FNJ3" s="689"/>
      <c r="FNK3" s="77"/>
      <c r="FNL3" s="690"/>
      <c r="FNM3" s="53"/>
      <c r="FNN3" s="688"/>
      <c r="FNO3" s="688"/>
      <c r="FNP3" s="187"/>
      <c r="FNQ3" s="78"/>
      <c r="FNR3" s="689"/>
      <c r="FNS3" s="77"/>
      <c r="FNT3" s="690"/>
      <c r="FNU3" s="53"/>
      <c r="FNV3" s="688"/>
      <c r="FNW3" s="688"/>
      <c r="FNX3" s="187"/>
      <c r="FNY3" s="78"/>
      <c r="FNZ3" s="689"/>
      <c r="FOA3" s="77"/>
      <c r="FOB3" s="690"/>
      <c r="FOC3" s="53"/>
      <c r="FOD3" s="688"/>
      <c r="FOE3" s="688"/>
      <c r="FOF3" s="187"/>
      <c r="FOG3" s="78"/>
      <c r="FOH3" s="689"/>
      <c r="FOI3" s="77"/>
      <c r="FOJ3" s="690"/>
      <c r="FOK3" s="53"/>
      <c r="FOL3" s="688"/>
      <c r="FOM3" s="688"/>
      <c r="FON3" s="187"/>
      <c r="FOO3" s="78"/>
      <c r="FOP3" s="689"/>
      <c r="FOQ3" s="77"/>
      <c r="FOR3" s="690"/>
      <c r="FOS3" s="53"/>
      <c r="FOT3" s="688"/>
      <c r="FOU3" s="688"/>
      <c r="FOV3" s="187"/>
      <c r="FOW3" s="78"/>
      <c r="FOX3" s="689"/>
      <c r="FOY3" s="77"/>
      <c r="FOZ3" s="690"/>
      <c r="FPA3" s="53"/>
      <c r="FPB3" s="688"/>
      <c r="FPC3" s="688"/>
      <c r="FPD3" s="187"/>
      <c r="FPE3" s="78"/>
      <c r="FPF3" s="689"/>
      <c r="FPG3" s="77"/>
      <c r="FPH3" s="690"/>
      <c r="FPI3" s="53"/>
      <c r="FPJ3" s="688"/>
      <c r="FPK3" s="688"/>
      <c r="FPL3" s="187"/>
      <c r="FPM3" s="78"/>
      <c r="FPN3" s="689"/>
      <c r="FPO3" s="77"/>
      <c r="FPP3" s="690"/>
      <c r="FPQ3" s="53"/>
      <c r="FPR3" s="688"/>
      <c r="FPS3" s="688"/>
      <c r="FPT3" s="187"/>
      <c r="FPU3" s="78"/>
      <c r="FPV3" s="689"/>
      <c r="FPW3" s="77"/>
      <c r="FPX3" s="690"/>
      <c r="FPY3" s="53"/>
      <c r="FPZ3" s="688"/>
      <c r="FQA3" s="688"/>
      <c r="FQB3" s="187"/>
      <c r="FQC3" s="78"/>
      <c r="FQD3" s="689"/>
      <c r="FQE3" s="77"/>
      <c r="FQF3" s="690"/>
      <c r="FQG3" s="53"/>
      <c r="FQH3" s="688"/>
      <c r="FQI3" s="688"/>
      <c r="FQJ3" s="187"/>
      <c r="FQK3" s="78"/>
      <c r="FQL3" s="689"/>
      <c r="FQM3" s="77"/>
      <c r="FQN3" s="690"/>
      <c r="FQO3" s="53"/>
      <c r="FQP3" s="688"/>
      <c r="FQQ3" s="688"/>
      <c r="FQR3" s="187"/>
      <c r="FQS3" s="78"/>
      <c r="FQT3" s="689"/>
      <c r="FQU3" s="77"/>
      <c r="FQV3" s="690"/>
      <c r="FQW3" s="53"/>
      <c r="FQX3" s="688"/>
      <c r="FQY3" s="688"/>
      <c r="FQZ3" s="187"/>
      <c r="FRA3" s="78"/>
      <c r="FRB3" s="689"/>
      <c r="FRC3" s="77"/>
      <c r="FRD3" s="690"/>
      <c r="FRE3" s="53"/>
      <c r="FRF3" s="688"/>
      <c r="FRG3" s="688"/>
      <c r="FRH3" s="187"/>
      <c r="FRI3" s="78"/>
      <c r="FRJ3" s="689"/>
      <c r="FRK3" s="77"/>
      <c r="FRL3" s="690"/>
      <c r="FRM3" s="53"/>
      <c r="FRN3" s="688"/>
      <c r="FRO3" s="688"/>
      <c r="FRP3" s="187"/>
      <c r="FRQ3" s="78"/>
      <c r="FRR3" s="689"/>
      <c r="FRS3" s="77"/>
      <c r="FRT3" s="690"/>
      <c r="FRU3" s="53"/>
      <c r="FRV3" s="688"/>
      <c r="FRW3" s="688"/>
      <c r="FRX3" s="187"/>
      <c r="FRY3" s="78"/>
      <c r="FRZ3" s="689"/>
      <c r="FSA3" s="77"/>
      <c r="FSB3" s="690"/>
      <c r="FSC3" s="53"/>
      <c r="FSD3" s="688"/>
      <c r="FSE3" s="688"/>
      <c r="FSF3" s="187"/>
      <c r="FSG3" s="78"/>
      <c r="FSH3" s="689"/>
      <c r="FSI3" s="77"/>
      <c r="FSJ3" s="690"/>
      <c r="FSK3" s="53"/>
      <c r="FSL3" s="688"/>
      <c r="FSM3" s="688"/>
      <c r="FSN3" s="187"/>
      <c r="FSO3" s="78"/>
      <c r="FSP3" s="689"/>
      <c r="FSQ3" s="77"/>
      <c r="FSR3" s="690"/>
      <c r="FSS3" s="53"/>
      <c r="FST3" s="688"/>
      <c r="FSU3" s="688"/>
      <c r="FSV3" s="187"/>
      <c r="FSW3" s="78"/>
      <c r="FSX3" s="689"/>
      <c r="FSY3" s="77"/>
      <c r="FSZ3" s="690"/>
      <c r="FTA3" s="53"/>
      <c r="FTB3" s="688"/>
      <c r="FTC3" s="688"/>
      <c r="FTD3" s="187"/>
      <c r="FTE3" s="78"/>
      <c r="FTF3" s="689"/>
      <c r="FTG3" s="77"/>
      <c r="FTH3" s="690"/>
      <c r="FTI3" s="53"/>
      <c r="FTJ3" s="688"/>
      <c r="FTK3" s="688"/>
      <c r="FTL3" s="187"/>
      <c r="FTM3" s="78"/>
      <c r="FTN3" s="689"/>
      <c r="FTO3" s="77"/>
      <c r="FTP3" s="690"/>
      <c r="FTQ3" s="53"/>
      <c r="FTR3" s="688"/>
      <c r="FTS3" s="688"/>
      <c r="FTT3" s="187"/>
      <c r="FTU3" s="78"/>
      <c r="FTV3" s="689"/>
      <c r="FTW3" s="77"/>
      <c r="FTX3" s="690"/>
      <c r="FTY3" s="53"/>
      <c r="FTZ3" s="688"/>
      <c r="FUA3" s="688"/>
      <c r="FUB3" s="187"/>
      <c r="FUC3" s="78"/>
      <c r="FUD3" s="689"/>
      <c r="FUE3" s="77"/>
      <c r="FUF3" s="690"/>
      <c r="FUG3" s="53"/>
      <c r="FUH3" s="688"/>
      <c r="FUI3" s="688"/>
      <c r="FUJ3" s="187"/>
      <c r="FUK3" s="78"/>
      <c r="FUL3" s="689"/>
      <c r="FUM3" s="77"/>
      <c r="FUN3" s="690"/>
      <c r="FUO3" s="53"/>
      <c r="FUP3" s="688"/>
      <c r="FUQ3" s="688"/>
      <c r="FUR3" s="187"/>
      <c r="FUS3" s="78"/>
      <c r="FUT3" s="689"/>
      <c r="FUU3" s="77"/>
      <c r="FUV3" s="690"/>
      <c r="FUW3" s="53"/>
      <c r="FUX3" s="688"/>
      <c r="FUY3" s="688"/>
      <c r="FUZ3" s="187"/>
      <c r="FVA3" s="78"/>
      <c r="FVB3" s="689"/>
      <c r="FVC3" s="77"/>
      <c r="FVD3" s="690"/>
      <c r="FVE3" s="53"/>
      <c r="FVF3" s="688"/>
      <c r="FVG3" s="688"/>
      <c r="FVH3" s="187"/>
      <c r="FVI3" s="78"/>
      <c r="FVJ3" s="689"/>
      <c r="FVK3" s="77"/>
      <c r="FVL3" s="690"/>
      <c r="FVM3" s="53"/>
      <c r="FVN3" s="688"/>
      <c r="FVO3" s="688"/>
      <c r="FVP3" s="187"/>
      <c r="FVQ3" s="78"/>
      <c r="FVR3" s="689"/>
      <c r="FVS3" s="77"/>
      <c r="FVT3" s="690"/>
      <c r="FVU3" s="53"/>
      <c r="FVV3" s="688"/>
      <c r="FVW3" s="688"/>
      <c r="FVX3" s="187"/>
      <c r="FVY3" s="78"/>
      <c r="FVZ3" s="689"/>
      <c r="FWA3" s="77"/>
      <c r="FWB3" s="690"/>
      <c r="FWC3" s="53"/>
      <c r="FWD3" s="688"/>
      <c r="FWE3" s="688"/>
      <c r="FWF3" s="187"/>
      <c r="FWG3" s="78"/>
      <c r="FWH3" s="689"/>
      <c r="FWI3" s="77"/>
      <c r="FWJ3" s="690"/>
      <c r="FWK3" s="53"/>
      <c r="FWL3" s="688"/>
      <c r="FWM3" s="688"/>
      <c r="FWN3" s="187"/>
      <c r="FWO3" s="78"/>
      <c r="FWP3" s="689"/>
      <c r="FWQ3" s="77"/>
      <c r="FWR3" s="690"/>
      <c r="FWS3" s="53"/>
      <c r="FWT3" s="688"/>
      <c r="FWU3" s="688"/>
      <c r="FWV3" s="187"/>
      <c r="FWW3" s="78"/>
      <c r="FWX3" s="689"/>
      <c r="FWY3" s="77"/>
      <c r="FWZ3" s="690"/>
      <c r="FXA3" s="53"/>
      <c r="FXB3" s="688"/>
      <c r="FXC3" s="688"/>
      <c r="FXD3" s="187"/>
      <c r="FXE3" s="78"/>
      <c r="FXF3" s="689"/>
      <c r="FXG3" s="77"/>
      <c r="FXH3" s="690"/>
      <c r="FXI3" s="53"/>
      <c r="FXJ3" s="688"/>
      <c r="FXK3" s="688"/>
      <c r="FXL3" s="187"/>
      <c r="FXM3" s="78"/>
      <c r="FXN3" s="689"/>
      <c r="FXO3" s="77"/>
      <c r="FXP3" s="690"/>
      <c r="FXQ3" s="53"/>
      <c r="FXR3" s="688"/>
      <c r="FXS3" s="688"/>
      <c r="FXT3" s="187"/>
      <c r="FXU3" s="78"/>
      <c r="FXV3" s="689"/>
      <c r="FXW3" s="77"/>
      <c r="FXX3" s="690"/>
      <c r="FXY3" s="53"/>
      <c r="FXZ3" s="688"/>
      <c r="FYA3" s="688"/>
      <c r="FYB3" s="187"/>
      <c r="FYC3" s="78"/>
      <c r="FYD3" s="689"/>
      <c r="FYE3" s="77"/>
      <c r="FYF3" s="690"/>
      <c r="FYG3" s="53"/>
      <c r="FYH3" s="688"/>
      <c r="FYI3" s="688"/>
      <c r="FYJ3" s="187"/>
      <c r="FYK3" s="78"/>
      <c r="FYL3" s="689"/>
      <c r="FYM3" s="77"/>
      <c r="FYN3" s="690"/>
      <c r="FYO3" s="53"/>
      <c r="FYP3" s="688"/>
      <c r="FYQ3" s="688"/>
      <c r="FYR3" s="187"/>
      <c r="FYS3" s="78"/>
      <c r="FYT3" s="689"/>
      <c r="FYU3" s="77"/>
      <c r="FYV3" s="690"/>
      <c r="FYW3" s="53"/>
      <c r="FYX3" s="688"/>
      <c r="FYY3" s="688"/>
      <c r="FYZ3" s="187"/>
      <c r="FZA3" s="78"/>
      <c r="FZB3" s="689"/>
      <c r="FZC3" s="77"/>
      <c r="FZD3" s="690"/>
      <c r="FZE3" s="53"/>
      <c r="FZF3" s="688"/>
      <c r="FZG3" s="688"/>
      <c r="FZH3" s="187"/>
      <c r="FZI3" s="78"/>
      <c r="FZJ3" s="689"/>
      <c r="FZK3" s="77"/>
      <c r="FZL3" s="690"/>
      <c r="FZM3" s="53"/>
      <c r="FZN3" s="688"/>
      <c r="FZO3" s="688"/>
      <c r="FZP3" s="187"/>
      <c r="FZQ3" s="78"/>
      <c r="FZR3" s="689"/>
      <c r="FZS3" s="77"/>
      <c r="FZT3" s="690"/>
      <c r="FZU3" s="53"/>
      <c r="FZV3" s="688"/>
      <c r="FZW3" s="688"/>
      <c r="FZX3" s="187"/>
      <c r="FZY3" s="78"/>
      <c r="FZZ3" s="689"/>
      <c r="GAA3" s="77"/>
      <c r="GAB3" s="690"/>
      <c r="GAC3" s="53"/>
      <c r="GAD3" s="688"/>
      <c r="GAE3" s="688"/>
      <c r="GAF3" s="187"/>
      <c r="GAG3" s="78"/>
      <c r="GAH3" s="689"/>
      <c r="GAI3" s="77"/>
      <c r="GAJ3" s="690"/>
      <c r="GAK3" s="53"/>
      <c r="GAL3" s="688"/>
      <c r="GAM3" s="688"/>
      <c r="GAN3" s="187"/>
      <c r="GAO3" s="78"/>
      <c r="GAP3" s="689"/>
      <c r="GAQ3" s="77"/>
      <c r="GAR3" s="690"/>
      <c r="GAS3" s="53"/>
      <c r="GAT3" s="688"/>
      <c r="GAU3" s="688"/>
      <c r="GAV3" s="187"/>
      <c r="GAW3" s="78"/>
      <c r="GAX3" s="689"/>
      <c r="GAY3" s="77"/>
      <c r="GAZ3" s="690"/>
      <c r="GBA3" s="53"/>
      <c r="GBB3" s="688"/>
      <c r="GBC3" s="688"/>
      <c r="GBD3" s="187"/>
      <c r="GBE3" s="78"/>
      <c r="GBF3" s="689"/>
      <c r="GBG3" s="77"/>
      <c r="GBH3" s="690"/>
      <c r="GBI3" s="53"/>
      <c r="GBJ3" s="688"/>
      <c r="GBK3" s="688"/>
      <c r="GBL3" s="187"/>
      <c r="GBM3" s="78"/>
      <c r="GBN3" s="689"/>
      <c r="GBO3" s="77"/>
      <c r="GBP3" s="690"/>
      <c r="GBQ3" s="53"/>
      <c r="GBR3" s="688"/>
      <c r="GBS3" s="688"/>
      <c r="GBT3" s="187"/>
      <c r="GBU3" s="78"/>
      <c r="GBV3" s="689"/>
      <c r="GBW3" s="77"/>
      <c r="GBX3" s="690"/>
      <c r="GBY3" s="53"/>
      <c r="GBZ3" s="688"/>
      <c r="GCA3" s="688"/>
      <c r="GCB3" s="187"/>
      <c r="GCC3" s="78"/>
      <c r="GCD3" s="689"/>
      <c r="GCE3" s="77"/>
      <c r="GCF3" s="690"/>
      <c r="GCG3" s="53"/>
      <c r="GCH3" s="688"/>
      <c r="GCI3" s="688"/>
      <c r="GCJ3" s="187"/>
      <c r="GCK3" s="78"/>
      <c r="GCL3" s="689"/>
      <c r="GCM3" s="77"/>
      <c r="GCN3" s="690"/>
      <c r="GCO3" s="53"/>
      <c r="GCP3" s="688"/>
      <c r="GCQ3" s="688"/>
      <c r="GCR3" s="187"/>
      <c r="GCS3" s="78"/>
      <c r="GCT3" s="689"/>
      <c r="GCU3" s="77"/>
      <c r="GCV3" s="690"/>
      <c r="GCW3" s="53"/>
      <c r="GCX3" s="688"/>
      <c r="GCY3" s="688"/>
      <c r="GCZ3" s="187"/>
      <c r="GDA3" s="78"/>
      <c r="GDB3" s="689"/>
      <c r="GDC3" s="77"/>
      <c r="GDD3" s="690"/>
      <c r="GDE3" s="53"/>
      <c r="GDF3" s="688"/>
      <c r="GDG3" s="688"/>
      <c r="GDH3" s="187"/>
      <c r="GDI3" s="78"/>
      <c r="GDJ3" s="689"/>
      <c r="GDK3" s="77"/>
      <c r="GDL3" s="690"/>
      <c r="GDM3" s="53"/>
      <c r="GDN3" s="688"/>
      <c r="GDO3" s="688"/>
      <c r="GDP3" s="187"/>
      <c r="GDQ3" s="78"/>
      <c r="GDR3" s="689"/>
      <c r="GDS3" s="77"/>
      <c r="GDT3" s="690"/>
      <c r="GDU3" s="53"/>
      <c r="GDV3" s="688"/>
      <c r="GDW3" s="688"/>
      <c r="GDX3" s="187"/>
      <c r="GDY3" s="78"/>
      <c r="GDZ3" s="689"/>
      <c r="GEA3" s="77"/>
      <c r="GEB3" s="690"/>
      <c r="GEC3" s="53"/>
      <c r="GED3" s="688"/>
      <c r="GEE3" s="688"/>
      <c r="GEF3" s="187"/>
      <c r="GEG3" s="78"/>
      <c r="GEH3" s="689"/>
      <c r="GEI3" s="77"/>
      <c r="GEJ3" s="690"/>
      <c r="GEK3" s="53"/>
      <c r="GEL3" s="688"/>
      <c r="GEM3" s="688"/>
      <c r="GEN3" s="187"/>
      <c r="GEO3" s="78"/>
      <c r="GEP3" s="689"/>
      <c r="GEQ3" s="77"/>
      <c r="GER3" s="690"/>
      <c r="GES3" s="53"/>
      <c r="GET3" s="688"/>
      <c r="GEU3" s="688"/>
      <c r="GEV3" s="187"/>
      <c r="GEW3" s="78"/>
      <c r="GEX3" s="689"/>
      <c r="GEY3" s="77"/>
      <c r="GEZ3" s="690"/>
      <c r="GFA3" s="53"/>
      <c r="GFB3" s="688"/>
      <c r="GFC3" s="688"/>
      <c r="GFD3" s="187"/>
      <c r="GFE3" s="78"/>
      <c r="GFF3" s="689"/>
      <c r="GFG3" s="77"/>
      <c r="GFH3" s="690"/>
      <c r="GFI3" s="53"/>
      <c r="GFJ3" s="688"/>
      <c r="GFK3" s="688"/>
      <c r="GFL3" s="187"/>
      <c r="GFM3" s="78"/>
      <c r="GFN3" s="689"/>
      <c r="GFO3" s="77"/>
      <c r="GFP3" s="690"/>
      <c r="GFQ3" s="53"/>
      <c r="GFR3" s="688"/>
      <c r="GFS3" s="688"/>
      <c r="GFT3" s="187"/>
      <c r="GFU3" s="78"/>
      <c r="GFV3" s="689"/>
      <c r="GFW3" s="77"/>
      <c r="GFX3" s="690"/>
      <c r="GFY3" s="53"/>
      <c r="GFZ3" s="688"/>
      <c r="GGA3" s="688"/>
      <c r="GGB3" s="187"/>
      <c r="GGC3" s="78"/>
      <c r="GGD3" s="689"/>
      <c r="GGE3" s="77"/>
      <c r="GGF3" s="690"/>
      <c r="GGG3" s="53"/>
      <c r="GGH3" s="688"/>
      <c r="GGI3" s="688"/>
      <c r="GGJ3" s="187"/>
      <c r="GGK3" s="78"/>
      <c r="GGL3" s="689"/>
      <c r="GGM3" s="77"/>
      <c r="GGN3" s="690"/>
      <c r="GGO3" s="53"/>
      <c r="GGP3" s="688"/>
      <c r="GGQ3" s="688"/>
      <c r="GGR3" s="187"/>
      <c r="GGS3" s="78"/>
      <c r="GGT3" s="689"/>
      <c r="GGU3" s="77"/>
      <c r="GGV3" s="690"/>
      <c r="GGW3" s="53"/>
      <c r="GGX3" s="688"/>
      <c r="GGY3" s="688"/>
      <c r="GGZ3" s="187"/>
      <c r="GHA3" s="78"/>
      <c r="GHB3" s="689"/>
      <c r="GHC3" s="77"/>
      <c r="GHD3" s="690"/>
      <c r="GHE3" s="53"/>
      <c r="GHF3" s="688"/>
      <c r="GHG3" s="688"/>
      <c r="GHH3" s="187"/>
      <c r="GHI3" s="78"/>
      <c r="GHJ3" s="689"/>
      <c r="GHK3" s="77"/>
      <c r="GHL3" s="690"/>
      <c r="GHM3" s="53"/>
      <c r="GHN3" s="688"/>
      <c r="GHO3" s="688"/>
      <c r="GHP3" s="187"/>
      <c r="GHQ3" s="78"/>
      <c r="GHR3" s="689"/>
      <c r="GHS3" s="77"/>
      <c r="GHT3" s="690"/>
      <c r="GHU3" s="53"/>
      <c r="GHV3" s="688"/>
      <c r="GHW3" s="688"/>
      <c r="GHX3" s="187"/>
      <c r="GHY3" s="78"/>
      <c r="GHZ3" s="689"/>
      <c r="GIA3" s="77"/>
      <c r="GIB3" s="690"/>
      <c r="GIC3" s="53"/>
      <c r="GID3" s="688"/>
      <c r="GIE3" s="688"/>
      <c r="GIF3" s="187"/>
      <c r="GIG3" s="78"/>
      <c r="GIH3" s="689"/>
      <c r="GII3" s="77"/>
      <c r="GIJ3" s="690"/>
      <c r="GIK3" s="53"/>
      <c r="GIL3" s="688"/>
      <c r="GIM3" s="688"/>
      <c r="GIN3" s="187"/>
      <c r="GIO3" s="78"/>
      <c r="GIP3" s="689"/>
      <c r="GIQ3" s="77"/>
      <c r="GIR3" s="690"/>
      <c r="GIS3" s="53"/>
      <c r="GIT3" s="688"/>
      <c r="GIU3" s="688"/>
      <c r="GIV3" s="187"/>
      <c r="GIW3" s="78"/>
      <c r="GIX3" s="689"/>
      <c r="GIY3" s="77"/>
      <c r="GIZ3" s="690"/>
      <c r="GJA3" s="53"/>
      <c r="GJB3" s="688"/>
      <c r="GJC3" s="688"/>
      <c r="GJD3" s="187"/>
      <c r="GJE3" s="78"/>
      <c r="GJF3" s="689"/>
      <c r="GJG3" s="77"/>
      <c r="GJH3" s="690"/>
      <c r="GJI3" s="53"/>
      <c r="GJJ3" s="688"/>
      <c r="GJK3" s="688"/>
      <c r="GJL3" s="187"/>
      <c r="GJM3" s="78"/>
      <c r="GJN3" s="689"/>
      <c r="GJO3" s="77"/>
      <c r="GJP3" s="690"/>
      <c r="GJQ3" s="53"/>
      <c r="GJR3" s="688"/>
      <c r="GJS3" s="688"/>
      <c r="GJT3" s="187"/>
      <c r="GJU3" s="78"/>
      <c r="GJV3" s="689"/>
      <c r="GJW3" s="77"/>
      <c r="GJX3" s="690"/>
      <c r="GJY3" s="53"/>
      <c r="GJZ3" s="688"/>
      <c r="GKA3" s="688"/>
      <c r="GKB3" s="187"/>
      <c r="GKC3" s="78"/>
      <c r="GKD3" s="689"/>
      <c r="GKE3" s="77"/>
      <c r="GKF3" s="690"/>
      <c r="GKG3" s="53"/>
      <c r="GKH3" s="688"/>
      <c r="GKI3" s="688"/>
      <c r="GKJ3" s="187"/>
      <c r="GKK3" s="78"/>
      <c r="GKL3" s="689"/>
      <c r="GKM3" s="77"/>
      <c r="GKN3" s="690"/>
      <c r="GKO3" s="53"/>
      <c r="GKP3" s="688"/>
      <c r="GKQ3" s="688"/>
      <c r="GKR3" s="187"/>
      <c r="GKS3" s="78"/>
      <c r="GKT3" s="689"/>
      <c r="GKU3" s="77"/>
      <c r="GKV3" s="690"/>
      <c r="GKW3" s="53"/>
      <c r="GKX3" s="688"/>
      <c r="GKY3" s="688"/>
      <c r="GKZ3" s="187"/>
      <c r="GLA3" s="78"/>
      <c r="GLB3" s="689"/>
      <c r="GLC3" s="77"/>
      <c r="GLD3" s="690"/>
      <c r="GLE3" s="53"/>
      <c r="GLF3" s="688"/>
      <c r="GLG3" s="688"/>
      <c r="GLH3" s="187"/>
      <c r="GLI3" s="78"/>
      <c r="GLJ3" s="689"/>
      <c r="GLK3" s="77"/>
      <c r="GLL3" s="690"/>
      <c r="GLM3" s="53"/>
      <c r="GLN3" s="688"/>
      <c r="GLO3" s="688"/>
      <c r="GLP3" s="187"/>
      <c r="GLQ3" s="78"/>
      <c r="GLR3" s="689"/>
      <c r="GLS3" s="77"/>
      <c r="GLT3" s="690"/>
      <c r="GLU3" s="53"/>
      <c r="GLV3" s="688"/>
      <c r="GLW3" s="688"/>
      <c r="GLX3" s="187"/>
      <c r="GLY3" s="78"/>
      <c r="GLZ3" s="689"/>
      <c r="GMA3" s="77"/>
      <c r="GMB3" s="690"/>
      <c r="GMC3" s="53"/>
      <c r="GMD3" s="688"/>
      <c r="GME3" s="688"/>
      <c r="GMF3" s="187"/>
      <c r="GMG3" s="78"/>
      <c r="GMH3" s="689"/>
      <c r="GMI3" s="77"/>
      <c r="GMJ3" s="690"/>
      <c r="GMK3" s="53"/>
      <c r="GML3" s="688"/>
      <c r="GMM3" s="688"/>
      <c r="GMN3" s="187"/>
      <c r="GMO3" s="78"/>
      <c r="GMP3" s="689"/>
      <c r="GMQ3" s="77"/>
      <c r="GMR3" s="690"/>
      <c r="GMS3" s="53"/>
      <c r="GMT3" s="688"/>
      <c r="GMU3" s="688"/>
      <c r="GMV3" s="187"/>
      <c r="GMW3" s="78"/>
      <c r="GMX3" s="689"/>
      <c r="GMY3" s="77"/>
      <c r="GMZ3" s="690"/>
      <c r="GNA3" s="53"/>
      <c r="GNB3" s="688"/>
      <c r="GNC3" s="688"/>
      <c r="GND3" s="187"/>
      <c r="GNE3" s="78"/>
      <c r="GNF3" s="689"/>
      <c r="GNG3" s="77"/>
      <c r="GNH3" s="690"/>
      <c r="GNI3" s="53"/>
      <c r="GNJ3" s="688"/>
      <c r="GNK3" s="688"/>
      <c r="GNL3" s="187"/>
      <c r="GNM3" s="78"/>
      <c r="GNN3" s="689"/>
      <c r="GNO3" s="77"/>
      <c r="GNP3" s="690"/>
      <c r="GNQ3" s="53"/>
      <c r="GNR3" s="688"/>
      <c r="GNS3" s="688"/>
      <c r="GNT3" s="187"/>
      <c r="GNU3" s="78"/>
      <c r="GNV3" s="689"/>
      <c r="GNW3" s="77"/>
      <c r="GNX3" s="690"/>
      <c r="GNY3" s="53"/>
      <c r="GNZ3" s="688"/>
      <c r="GOA3" s="688"/>
      <c r="GOB3" s="187"/>
      <c r="GOC3" s="78"/>
      <c r="GOD3" s="689"/>
      <c r="GOE3" s="77"/>
      <c r="GOF3" s="690"/>
      <c r="GOG3" s="53"/>
      <c r="GOH3" s="688"/>
      <c r="GOI3" s="688"/>
      <c r="GOJ3" s="187"/>
      <c r="GOK3" s="78"/>
      <c r="GOL3" s="689"/>
      <c r="GOM3" s="77"/>
      <c r="GON3" s="690"/>
      <c r="GOO3" s="53"/>
      <c r="GOP3" s="688"/>
      <c r="GOQ3" s="688"/>
      <c r="GOR3" s="187"/>
      <c r="GOS3" s="78"/>
      <c r="GOT3" s="689"/>
      <c r="GOU3" s="77"/>
      <c r="GOV3" s="690"/>
      <c r="GOW3" s="53"/>
      <c r="GOX3" s="688"/>
      <c r="GOY3" s="688"/>
      <c r="GOZ3" s="187"/>
      <c r="GPA3" s="78"/>
      <c r="GPB3" s="689"/>
      <c r="GPC3" s="77"/>
      <c r="GPD3" s="690"/>
      <c r="GPE3" s="53"/>
      <c r="GPF3" s="688"/>
      <c r="GPG3" s="688"/>
      <c r="GPH3" s="187"/>
      <c r="GPI3" s="78"/>
      <c r="GPJ3" s="689"/>
      <c r="GPK3" s="77"/>
      <c r="GPL3" s="690"/>
      <c r="GPM3" s="53"/>
      <c r="GPN3" s="688"/>
      <c r="GPO3" s="688"/>
      <c r="GPP3" s="187"/>
      <c r="GPQ3" s="78"/>
      <c r="GPR3" s="689"/>
      <c r="GPS3" s="77"/>
      <c r="GPT3" s="690"/>
      <c r="GPU3" s="53"/>
      <c r="GPV3" s="688"/>
      <c r="GPW3" s="688"/>
      <c r="GPX3" s="187"/>
      <c r="GPY3" s="78"/>
      <c r="GPZ3" s="689"/>
      <c r="GQA3" s="77"/>
      <c r="GQB3" s="690"/>
      <c r="GQC3" s="53"/>
      <c r="GQD3" s="688"/>
      <c r="GQE3" s="688"/>
      <c r="GQF3" s="187"/>
      <c r="GQG3" s="78"/>
      <c r="GQH3" s="689"/>
      <c r="GQI3" s="77"/>
      <c r="GQJ3" s="690"/>
      <c r="GQK3" s="53"/>
      <c r="GQL3" s="688"/>
      <c r="GQM3" s="688"/>
      <c r="GQN3" s="187"/>
      <c r="GQO3" s="78"/>
      <c r="GQP3" s="689"/>
      <c r="GQQ3" s="77"/>
      <c r="GQR3" s="690"/>
      <c r="GQS3" s="53"/>
      <c r="GQT3" s="688"/>
      <c r="GQU3" s="688"/>
      <c r="GQV3" s="187"/>
      <c r="GQW3" s="78"/>
      <c r="GQX3" s="689"/>
      <c r="GQY3" s="77"/>
      <c r="GQZ3" s="690"/>
      <c r="GRA3" s="53"/>
      <c r="GRB3" s="688"/>
      <c r="GRC3" s="688"/>
      <c r="GRD3" s="187"/>
      <c r="GRE3" s="78"/>
      <c r="GRF3" s="689"/>
      <c r="GRG3" s="77"/>
      <c r="GRH3" s="690"/>
      <c r="GRI3" s="53"/>
      <c r="GRJ3" s="688"/>
      <c r="GRK3" s="688"/>
      <c r="GRL3" s="187"/>
      <c r="GRM3" s="78"/>
      <c r="GRN3" s="689"/>
      <c r="GRO3" s="77"/>
      <c r="GRP3" s="690"/>
      <c r="GRQ3" s="53"/>
      <c r="GRR3" s="688"/>
      <c r="GRS3" s="688"/>
      <c r="GRT3" s="187"/>
      <c r="GRU3" s="78"/>
      <c r="GRV3" s="689"/>
      <c r="GRW3" s="77"/>
      <c r="GRX3" s="690"/>
      <c r="GRY3" s="53"/>
      <c r="GRZ3" s="688"/>
      <c r="GSA3" s="688"/>
      <c r="GSB3" s="187"/>
      <c r="GSC3" s="78"/>
      <c r="GSD3" s="689"/>
      <c r="GSE3" s="77"/>
      <c r="GSF3" s="690"/>
      <c r="GSG3" s="53"/>
      <c r="GSH3" s="688"/>
      <c r="GSI3" s="688"/>
      <c r="GSJ3" s="187"/>
      <c r="GSK3" s="78"/>
      <c r="GSL3" s="689"/>
      <c r="GSM3" s="77"/>
      <c r="GSN3" s="690"/>
      <c r="GSO3" s="53"/>
      <c r="GSP3" s="688"/>
      <c r="GSQ3" s="688"/>
      <c r="GSR3" s="187"/>
      <c r="GSS3" s="78"/>
      <c r="GST3" s="689"/>
      <c r="GSU3" s="77"/>
      <c r="GSV3" s="690"/>
      <c r="GSW3" s="53"/>
      <c r="GSX3" s="688"/>
      <c r="GSY3" s="688"/>
      <c r="GSZ3" s="187"/>
      <c r="GTA3" s="78"/>
      <c r="GTB3" s="689"/>
      <c r="GTC3" s="77"/>
      <c r="GTD3" s="690"/>
      <c r="GTE3" s="53"/>
      <c r="GTF3" s="688"/>
      <c r="GTG3" s="688"/>
      <c r="GTH3" s="187"/>
      <c r="GTI3" s="78"/>
      <c r="GTJ3" s="689"/>
      <c r="GTK3" s="77"/>
      <c r="GTL3" s="690"/>
      <c r="GTM3" s="53"/>
      <c r="GTN3" s="688"/>
      <c r="GTO3" s="688"/>
      <c r="GTP3" s="187"/>
      <c r="GTQ3" s="78"/>
      <c r="GTR3" s="689"/>
      <c r="GTS3" s="77"/>
      <c r="GTT3" s="690"/>
      <c r="GTU3" s="53"/>
      <c r="GTV3" s="688"/>
      <c r="GTW3" s="688"/>
      <c r="GTX3" s="187"/>
      <c r="GTY3" s="78"/>
      <c r="GTZ3" s="689"/>
      <c r="GUA3" s="77"/>
      <c r="GUB3" s="690"/>
      <c r="GUC3" s="53"/>
      <c r="GUD3" s="688"/>
      <c r="GUE3" s="688"/>
      <c r="GUF3" s="187"/>
      <c r="GUG3" s="78"/>
      <c r="GUH3" s="689"/>
      <c r="GUI3" s="77"/>
      <c r="GUJ3" s="690"/>
      <c r="GUK3" s="53"/>
      <c r="GUL3" s="688"/>
      <c r="GUM3" s="688"/>
      <c r="GUN3" s="187"/>
      <c r="GUO3" s="78"/>
      <c r="GUP3" s="689"/>
      <c r="GUQ3" s="77"/>
      <c r="GUR3" s="690"/>
      <c r="GUS3" s="53"/>
      <c r="GUT3" s="688"/>
      <c r="GUU3" s="688"/>
      <c r="GUV3" s="187"/>
      <c r="GUW3" s="78"/>
      <c r="GUX3" s="689"/>
      <c r="GUY3" s="77"/>
      <c r="GUZ3" s="690"/>
      <c r="GVA3" s="53"/>
      <c r="GVB3" s="688"/>
      <c r="GVC3" s="688"/>
      <c r="GVD3" s="187"/>
      <c r="GVE3" s="78"/>
      <c r="GVF3" s="689"/>
      <c r="GVG3" s="77"/>
      <c r="GVH3" s="690"/>
      <c r="GVI3" s="53"/>
      <c r="GVJ3" s="688"/>
      <c r="GVK3" s="688"/>
      <c r="GVL3" s="187"/>
      <c r="GVM3" s="78"/>
      <c r="GVN3" s="689"/>
      <c r="GVO3" s="77"/>
      <c r="GVP3" s="690"/>
      <c r="GVQ3" s="53"/>
      <c r="GVR3" s="688"/>
      <c r="GVS3" s="688"/>
      <c r="GVT3" s="187"/>
      <c r="GVU3" s="78"/>
      <c r="GVV3" s="689"/>
      <c r="GVW3" s="77"/>
      <c r="GVX3" s="690"/>
      <c r="GVY3" s="53"/>
      <c r="GVZ3" s="688"/>
      <c r="GWA3" s="688"/>
      <c r="GWB3" s="187"/>
      <c r="GWC3" s="78"/>
      <c r="GWD3" s="689"/>
      <c r="GWE3" s="77"/>
      <c r="GWF3" s="690"/>
      <c r="GWG3" s="53"/>
      <c r="GWH3" s="688"/>
      <c r="GWI3" s="688"/>
      <c r="GWJ3" s="187"/>
      <c r="GWK3" s="78"/>
      <c r="GWL3" s="689"/>
      <c r="GWM3" s="77"/>
      <c r="GWN3" s="690"/>
      <c r="GWO3" s="53"/>
      <c r="GWP3" s="688"/>
      <c r="GWQ3" s="688"/>
      <c r="GWR3" s="187"/>
      <c r="GWS3" s="78"/>
      <c r="GWT3" s="689"/>
      <c r="GWU3" s="77"/>
      <c r="GWV3" s="690"/>
      <c r="GWW3" s="53"/>
      <c r="GWX3" s="688"/>
      <c r="GWY3" s="688"/>
      <c r="GWZ3" s="187"/>
      <c r="GXA3" s="78"/>
      <c r="GXB3" s="689"/>
      <c r="GXC3" s="77"/>
      <c r="GXD3" s="690"/>
      <c r="GXE3" s="53"/>
      <c r="GXF3" s="688"/>
      <c r="GXG3" s="688"/>
      <c r="GXH3" s="187"/>
      <c r="GXI3" s="78"/>
      <c r="GXJ3" s="689"/>
      <c r="GXK3" s="77"/>
      <c r="GXL3" s="690"/>
      <c r="GXM3" s="53"/>
      <c r="GXN3" s="688"/>
      <c r="GXO3" s="688"/>
      <c r="GXP3" s="187"/>
      <c r="GXQ3" s="78"/>
      <c r="GXR3" s="689"/>
      <c r="GXS3" s="77"/>
      <c r="GXT3" s="690"/>
      <c r="GXU3" s="53"/>
      <c r="GXV3" s="688"/>
      <c r="GXW3" s="688"/>
      <c r="GXX3" s="187"/>
      <c r="GXY3" s="78"/>
      <c r="GXZ3" s="689"/>
      <c r="GYA3" s="77"/>
      <c r="GYB3" s="690"/>
      <c r="GYC3" s="53"/>
      <c r="GYD3" s="688"/>
      <c r="GYE3" s="688"/>
      <c r="GYF3" s="187"/>
      <c r="GYG3" s="78"/>
      <c r="GYH3" s="689"/>
      <c r="GYI3" s="77"/>
      <c r="GYJ3" s="690"/>
      <c r="GYK3" s="53"/>
      <c r="GYL3" s="688"/>
      <c r="GYM3" s="688"/>
      <c r="GYN3" s="187"/>
      <c r="GYO3" s="78"/>
      <c r="GYP3" s="689"/>
      <c r="GYQ3" s="77"/>
      <c r="GYR3" s="690"/>
      <c r="GYS3" s="53"/>
      <c r="GYT3" s="688"/>
      <c r="GYU3" s="688"/>
      <c r="GYV3" s="187"/>
      <c r="GYW3" s="78"/>
      <c r="GYX3" s="689"/>
      <c r="GYY3" s="77"/>
      <c r="GYZ3" s="690"/>
      <c r="GZA3" s="53"/>
      <c r="GZB3" s="688"/>
      <c r="GZC3" s="688"/>
      <c r="GZD3" s="187"/>
      <c r="GZE3" s="78"/>
      <c r="GZF3" s="689"/>
      <c r="GZG3" s="77"/>
      <c r="GZH3" s="690"/>
      <c r="GZI3" s="53"/>
      <c r="GZJ3" s="688"/>
      <c r="GZK3" s="688"/>
      <c r="GZL3" s="187"/>
      <c r="GZM3" s="78"/>
      <c r="GZN3" s="689"/>
      <c r="GZO3" s="77"/>
      <c r="GZP3" s="690"/>
      <c r="GZQ3" s="53"/>
      <c r="GZR3" s="688"/>
      <c r="GZS3" s="688"/>
      <c r="GZT3" s="187"/>
      <c r="GZU3" s="78"/>
      <c r="GZV3" s="689"/>
      <c r="GZW3" s="77"/>
      <c r="GZX3" s="690"/>
      <c r="GZY3" s="53"/>
      <c r="GZZ3" s="688"/>
      <c r="HAA3" s="688"/>
      <c r="HAB3" s="187"/>
      <c r="HAC3" s="78"/>
      <c r="HAD3" s="689"/>
      <c r="HAE3" s="77"/>
      <c r="HAF3" s="690"/>
      <c r="HAG3" s="53"/>
      <c r="HAH3" s="688"/>
      <c r="HAI3" s="688"/>
      <c r="HAJ3" s="187"/>
      <c r="HAK3" s="78"/>
      <c r="HAL3" s="689"/>
      <c r="HAM3" s="77"/>
      <c r="HAN3" s="690"/>
      <c r="HAO3" s="53"/>
      <c r="HAP3" s="688"/>
      <c r="HAQ3" s="688"/>
      <c r="HAR3" s="187"/>
      <c r="HAS3" s="78"/>
      <c r="HAT3" s="689"/>
      <c r="HAU3" s="77"/>
      <c r="HAV3" s="690"/>
      <c r="HAW3" s="53"/>
      <c r="HAX3" s="688"/>
      <c r="HAY3" s="688"/>
      <c r="HAZ3" s="187"/>
      <c r="HBA3" s="78"/>
      <c r="HBB3" s="689"/>
      <c r="HBC3" s="77"/>
      <c r="HBD3" s="690"/>
      <c r="HBE3" s="53"/>
      <c r="HBF3" s="688"/>
      <c r="HBG3" s="688"/>
      <c r="HBH3" s="187"/>
      <c r="HBI3" s="78"/>
      <c r="HBJ3" s="689"/>
      <c r="HBK3" s="77"/>
      <c r="HBL3" s="690"/>
      <c r="HBM3" s="53"/>
      <c r="HBN3" s="688"/>
      <c r="HBO3" s="688"/>
      <c r="HBP3" s="187"/>
      <c r="HBQ3" s="78"/>
      <c r="HBR3" s="689"/>
      <c r="HBS3" s="77"/>
      <c r="HBT3" s="690"/>
      <c r="HBU3" s="53"/>
      <c r="HBV3" s="688"/>
      <c r="HBW3" s="688"/>
      <c r="HBX3" s="187"/>
      <c r="HBY3" s="78"/>
      <c r="HBZ3" s="689"/>
      <c r="HCA3" s="77"/>
      <c r="HCB3" s="690"/>
      <c r="HCC3" s="53"/>
      <c r="HCD3" s="688"/>
      <c r="HCE3" s="688"/>
      <c r="HCF3" s="187"/>
      <c r="HCG3" s="78"/>
      <c r="HCH3" s="689"/>
      <c r="HCI3" s="77"/>
      <c r="HCJ3" s="690"/>
      <c r="HCK3" s="53"/>
      <c r="HCL3" s="688"/>
      <c r="HCM3" s="688"/>
      <c r="HCN3" s="187"/>
      <c r="HCO3" s="78"/>
      <c r="HCP3" s="689"/>
      <c r="HCQ3" s="77"/>
      <c r="HCR3" s="690"/>
      <c r="HCS3" s="53"/>
      <c r="HCT3" s="688"/>
      <c r="HCU3" s="688"/>
      <c r="HCV3" s="187"/>
      <c r="HCW3" s="78"/>
      <c r="HCX3" s="689"/>
      <c r="HCY3" s="77"/>
      <c r="HCZ3" s="690"/>
      <c r="HDA3" s="53"/>
      <c r="HDB3" s="688"/>
      <c r="HDC3" s="688"/>
      <c r="HDD3" s="187"/>
      <c r="HDE3" s="78"/>
      <c r="HDF3" s="689"/>
      <c r="HDG3" s="77"/>
      <c r="HDH3" s="690"/>
      <c r="HDI3" s="53"/>
      <c r="HDJ3" s="688"/>
      <c r="HDK3" s="688"/>
      <c r="HDL3" s="187"/>
      <c r="HDM3" s="78"/>
      <c r="HDN3" s="689"/>
      <c r="HDO3" s="77"/>
      <c r="HDP3" s="690"/>
      <c r="HDQ3" s="53"/>
      <c r="HDR3" s="688"/>
      <c r="HDS3" s="688"/>
      <c r="HDT3" s="187"/>
      <c r="HDU3" s="78"/>
      <c r="HDV3" s="689"/>
      <c r="HDW3" s="77"/>
      <c r="HDX3" s="690"/>
      <c r="HDY3" s="53"/>
      <c r="HDZ3" s="688"/>
      <c r="HEA3" s="688"/>
      <c r="HEB3" s="187"/>
      <c r="HEC3" s="78"/>
      <c r="HED3" s="689"/>
      <c r="HEE3" s="77"/>
      <c r="HEF3" s="690"/>
      <c r="HEG3" s="53"/>
      <c r="HEH3" s="688"/>
      <c r="HEI3" s="688"/>
      <c r="HEJ3" s="187"/>
      <c r="HEK3" s="78"/>
      <c r="HEL3" s="689"/>
      <c r="HEM3" s="77"/>
      <c r="HEN3" s="690"/>
      <c r="HEO3" s="53"/>
      <c r="HEP3" s="688"/>
      <c r="HEQ3" s="688"/>
      <c r="HER3" s="187"/>
      <c r="HES3" s="78"/>
      <c r="HET3" s="689"/>
      <c r="HEU3" s="77"/>
      <c r="HEV3" s="690"/>
      <c r="HEW3" s="53"/>
      <c r="HEX3" s="688"/>
      <c r="HEY3" s="688"/>
      <c r="HEZ3" s="187"/>
      <c r="HFA3" s="78"/>
      <c r="HFB3" s="689"/>
      <c r="HFC3" s="77"/>
      <c r="HFD3" s="690"/>
      <c r="HFE3" s="53"/>
      <c r="HFF3" s="688"/>
      <c r="HFG3" s="688"/>
      <c r="HFH3" s="187"/>
      <c r="HFI3" s="78"/>
      <c r="HFJ3" s="689"/>
      <c r="HFK3" s="77"/>
      <c r="HFL3" s="690"/>
      <c r="HFM3" s="53"/>
      <c r="HFN3" s="688"/>
      <c r="HFO3" s="688"/>
      <c r="HFP3" s="187"/>
      <c r="HFQ3" s="78"/>
      <c r="HFR3" s="689"/>
      <c r="HFS3" s="77"/>
      <c r="HFT3" s="690"/>
      <c r="HFU3" s="53"/>
      <c r="HFV3" s="688"/>
      <c r="HFW3" s="688"/>
      <c r="HFX3" s="187"/>
      <c r="HFY3" s="78"/>
      <c r="HFZ3" s="689"/>
      <c r="HGA3" s="77"/>
      <c r="HGB3" s="690"/>
      <c r="HGC3" s="53"/>
      <c r="HGD3" s="688"/>
      <c r="HGE3" s="688"/>
      <c r="HGF3" s="187"/>
      <c r="HGG3" s="78"/>
      <c r="HGH3" s="689"/>
      <c r="HGI3" s="77"/>
      <c r="HGJ3" s="690"/>
      <c r="HGK3" s="53"/>
      <c r="HGL3" s="688"/>
      <c r="HGM3" s="688"/>
      <c r="HGN3" s="187"/>
      <c r="HGO3" s="78"/>
      <c r="HGP3" s="689"/>
      <c r="HGQ3" s="77"/>
      <c r="HGR3" s="690"/>
      <c r="HGS3" s="53"/>
      <c r="HGT3" s="688"/>
      <c r="HGU3" s="688"/>
      <c r="HGV3" s="187"/>
      <c r="HGW3" s="78"/>
      <c r="HGX3" s="689"/>
      <c r="HGY3" s="77"/>
      <c r="HGZ3" s="690"/>
      <c r="HHA3" s="53"/>
      <c r="HHB3" s="688"/>
      <c r="HHC3" s="688"/>
      <c r="HHD3" s="187"/>
      <c r="HHE3" s="78"/>
      <c r="HHF3" s="689"/>
      <c r="HHG3" s="77"/>
      <c r="HHH3" s="690"/>
      <c r="HHI3" s="53"/>
      <c r="HHJ3" s="688"/>
      <c r="HHK3" s="688"/>
      <c r="HHL3" s="187"/>
      <c r="HHM3" s="78"/>
      <c r="HHN3" s="689"/>
      <c r="HHO3" s="77"/>
      <c r="HHP3" s="690"/>
      <c r="HHQ3" s="53"/>
      <c r="HHR3" s="688"/>
      <c r="HHS3" s="688"/>
      <c r="HHT3" s="187"/>
      <c r="HHU3" s="78"/>
      <c r="HHV3" s="689"/>
      <c r="HHW3" s="77"/>
      <c r="HHX3" s="690"/>
      <c r="HHY3" s="53"/>
      <c r="HHZ3" s="688"/>
      <c r="HIA3" s="688"/>
      <c r="HIB3" s="187"/>
      <c r="HIC3" s="78"/>
      <c r="HID3" s="689"/>
      <c r="HIE3" s="77"/>
      <c r="HIF3" s="690"/>
      <c r="HIG3" s="53"/>
      <c r="HIH3" s="688"/>
      <c r="HII3" s="688"/>
      <c r="HIJ3" s="187"/>
      <c r="HIK3" s="78"/>
      <c r="HIL3" s="689"/>
      <c r="HIM3" s="77"/>
      <c r="HIN3" s="690"/>
      <c r="HIO3" s="53"/>
      <c r="HIP3" s="688"/>
      <c r="HIQ3" s="688"/>
      <c r="HIR3" s="187"/>
      <c r="HIS3" s="78"/>
      <c r="HIT3" s="689"/>
      <c r="HIU3" s="77"/>
      <c r="HIV3" s="690"/>
      <c r="HIW3" s="53"/>
      <c r="HIX3" s="688"/>
      <c r="HIY3" s="688"/>
      <c r="HIZ3" s="187"/>
      <c r="HJA3" s="78"/>
      <c r="HJB3" s="689"/>
      <c r="HJC3" s="77"/>
      <c r="HJD3" s="690"/>
      <c r="HJE3" s="53"/>
      <c r="HJF3" s="688"/>
      <c r="HJG3" s="688"/>
      <c r="HJH3" s="187"/>
      <c r="HJI3" s="78"/>
      <c r="HJJ3" s="689"/>
      <c r="HJK3" s="77"/>
      <c r="HJL3" s="690"/>
      <c r="HJM3" s="53"/>
      <c r="HJN3" s="688"/>
      <c r="HJO3" s="688"/>
      <c r="HJP3" s="187"/>
      <c r="HJQ3" s="78"/>
      <c r="HJR3" s="689"/>
      <c r="HJS3" s="77"/>
      <c r="HJT3" s="690"/>
      <c r="HJU3" s="53"/>
      <c r="HJV3" s="688"/>
      <c r="HJW3" s="688"/>
      <c r="HJX3" s="187"/>
      <c r="HJY3" s="78"/>
      <c r="HJZ3" s="689"/>
      <c r="HKA3" s="77"/>
      <c r="HKB3" s="690"/>
      <c r="HKC3" s="53"/>
      <c r="HKD3" s="688"/>
      <c r="HKE3" s="688"/>
      <c r="HKF3" s="187"/>
      <c r="HKG3" s="78"/>
      <c r="HKH3" s="689"/>
      <c r="HKI3" s="77"/>
      <c r="HKJ3" s="690"/>
      <c r="HKK3" s="53"/>
      <c r="HKL3" s="688"/>
      <c r="HKM3" s="688"/>
      <c r="HKN3" s="187"/>
      <c r="HKO3" s="78"/>
      <c r="HKP3" s="689"/>
      <c r="HKQ3" s="77"/>
      <c r="HKR3" s="690"/>
      <c r="HKS3" s="53"/>
      <c r="HKT3" s="688"/>
      <c r="HKU3" s="688"/>
      <c r="HKV3" s="187"/>
      <c r="HKW3" s="78"/>
      <c r="HKX3" s="689"/>
      <c r="HKY3" s="77"/>
      <c r="HKZ3" s="690"/>
      <c r="HLA3" s="53"/>
      <c r="HLB3" s="688"/>
      <c r="HLC3" s="688"/>
      <c r="HLD3" s="187"/>
      <c r="HLE3" s="78"/>
      <c r="HLF3" s="689"/>
      <c r="HLG3" s="77"/>
      <c r="HLH3" s="690"/>
      <c r="HLI3" s="53"/>
      <c r="HLJ3" s="688"/>
      <c r="HLK3" s="688"/>
      <c r="HLL3" s="187"/>
      <c r="HLM3" s="78"/>
      <c r="HLN3" s="689"/>
      <c r="HLO3" s="77"/>
      <c r="HLP3" s="690"/>
      <c r="HLQ3" s="53"/>
      <c r="HLR3" s="688"/>
      <c r="HLS3" s="688"/>
      <c r="HLT3" s="187"/>
      <c r="HLU3" s="78"/>
      <c r="HLV3" s="689"/>
      <c r="HLW3" s="77"/>
      <c r="HLX3" s="690"/>
      <c r="HLY3" s="53"/>
      <c r="HLZ3" s="688"/>
      <c r="HMA3" s="688"/>
      <c r="HMB3" s="187"/>
      <c r="HMC3" s="78"/>
      <c r="HMD3" s="689"/>
      <c r="HME3" s="77"/>
      <c r="HMF3" s="690"/>
      <c r="HMG3" s="53"/>
      <c r="HMH3" s="688"/>
      <c r="HMI3" s="688"/>
      <c r="HMJ3" s="187"/>
      <c r="HMK3" s="78"/>
      <c r="HML3" s="689"/>
      <c r="HMM3" s="77"/>
      <c r="HMN3" s="690"/>
      <c r="HMO3" s="53"/>
      <c r="HMP3" s="688"/>
      <c r="HMQ3" s="688"/>
      <c r="HMR3" s="187"/>
      <c r="HMS3" s="78"/>
      <c r="HMT3" s="689"/>
      <c r="HMU3" s="77"/>
      <c r="HMV3" s="690"/>
      <c r="HMW3" s="53"/>
      <c r="HMX3" s="688"/>
      <c r="HMY3" s="688"/>
      <c r="HMZ3" s="187"/>
      <c r="HNA3" s="78"/>
      <c r="HNB3" s="689"/>
      <c r="HNC3" s="77"/>
      <c r="HND3" s="690"/>
      <c r="HNE3" s="53"/>
      <c r="HNF3" s="688"/>
      <c r="HNG3" s="688"/>
      <c r="HNH3" s="187"/>
      <c r="HNI3" s="78"/>
      <c r="HNJ3" s="689"/>
      <c r="HNK3" s="77"/>
      <c r="HNL3" s="690"/>
      <c r="HNM3" s="53"/>
      <c r="HNN3" s="688"/>
      <c r="HNO3" s="688"/>
      <c r="HNP3" s="187"/>
      <c r="HNQ3" s="78"/>
      <c r="HNR3" s="689"/>
      <c r="HNS3" s="77"/>
      <c r="HNT3" s="690"/>
      <c r="HNU3" s="53"/>
      <c r="HNV3" s="688"/>
      <c r="HNW3" s="688"/>
      <c r="HNX3" s="187"/>
      <c r="HNY3" s="78"/>
      <c r="HNZ3" s="689"/>
      <c r="HOA3" s="77"/>
      <c r="HOB3" s="690"/>
      <c r="HOC3" s="53"/>
      <c r="HOD3" s="688"/>
      <c r="HOE3" s="688"/>
      <c r="HOF3" s="187"/>
      <c r="HOG3" s="78"/>
      <c r="HOH3" s="689"/>
      <c r="HOI3" s="77"/>
      <c r="HOJ3" s="690"/>
      <c r="HOK3" s="53"/>
      <c r="HOL3" s="688"/>
      <c r="HOM3" s="688"/>
      <c r="HON3" s="187"/>
      <c r="HOO3" s="78"/>
      <c r="HOP3" s="689"/>
      <c r="HOQ3" s="77"/>
      <c r="HOR3" s="690"/>
      <c r="HOS3" s="53"/>
      <c r="HOT3" s="688"/>
      <c r="HOU3" s="688"/>
      <c r="HOV3" s="187"/>
      <c r="HOW3" s="78"/>
      <c r="HOX3" s="689"/>
      <c r="HOY3" s="77"/>
      <c r="HOZ3" s="690"/>
      <c r="HPA3" s="53"/>
      <c r="HPB3" s="688"/>
      <c r="HPC3" s="688"/>
      <c r="HPD3" s="187"/>
      <c r="HPE3" s="78"/>
      <c r="HPF3" s="689"/>
      <c r="HPG3" s="77"/>
      <c r="HPH3" s="690"/>
      <c r="HPI3" s="53"/>
      <c r="HPJ3" s="688"/>
      <c r="HPK3" s="688"/>
      <c r="HPL3" s="187"/>
      <c r="HPM3" s="78"/>
      <c r="HPN3" s="689"/>
      <c r="HPO3" s="77"/>
      <c r="HPP3" s="690"/>
      <c r="HPQ3" s="53"/>
      <c r="HPR3" s="688"/>
      <c r="HPS3" s="688"/>
      <c r="HPT3" s="187"/>
      <c r="HPU3" s="78"/>
      <c r="HPV3" s="689"/>
      <c r="HPW3" s="77"/>
      <c r="HPX3" s="690"/>
      <c r="HPY3" s="53"/>
      <c r="HPZ3" s="688"/>
      <c r="HQA3" s="688"/>
      <c r="HQB3" s="187"/>
      <c r="HQC3" s="78"/>
      <c r="HQD3" s="689"/>
      <c r="HQE3" s="77"/>
      <c r="HQF3" s="690"/>
      <c r="HQG3" s="53"/>
      <c r="HQH3" s="688"/>
      <c r="HQI3" s="688"/>
      <c r="HQJ3" s="187"/>
      <c r="HQK3" s="78"/>
      <c r="HQL3" s="689"/>
      <c r="HQM3" s="77"/>
      <c r="HQN3" s="690"/>
      <c r="HQO3" s="53"/>
      <c r="HQP3" s="688"/>
      <c r="HQQ3" s="688"/>
      <c r="HQR3" s="187"/>
      <c r="HQS3" s="78"/>
      <c r="HQT3" s="689"/>
      <c r="HQU3" s="77"/>
      <c r="HQV3" s="690"/>
      <c r="HQW3" s="53"/>
      <c r="HQX3" s="688"/>
      <c r="HQY3" s="688"/>
      <c r="HQZ3" s="187"/>
      <c r="HRA3" s="78"/>
      <c r="HRB3" s="689"/>
      <c r="HRC3" s="77"/>
      <c r="HRD3" s="690"/>
      <c r="HRE3" s="53"/>
      <c r="HRF3" s="688"/>
      <c r="HRG3" s="688"/>
      <c r="HRH3" s="187"/>
      <c r="HRI3" s="78"/>
      <c r="HRJ3" s="689"/>
      <c r="HRK3" s="77"/>
      <c r="HRL3" s="690"/>
      <c r="HRM3" s="53"/>
      <c r="HRN3" s="688"/>
      <c r="HRO3" s="688"/>
      <c r="HRP3" s="187"/>
      <c r="HRQ3" s="78"/>
      <c r="HRR3" s="689"/>
      <c r="HRS3" s="77"/>
      <c r="HRT3" s="690"/>
      <c r="HRU3" s="53"/>
      <c r="HRV3" s="688"/>
      <c r="HRW3" s="688"/>
      <c r="HRX3" s="187"/>
      <c r="HRY3" s="78"/>
      <c r="HRZ3" s="689"/>
      <c r="HSA3" s="77"/>
      <c r="HSB3" s="690"/>
      <c r="HSC3" s="53"/>
      <c r="HSD3" s="688"/>
      <c r="HSE3" s="688"/>
      <c r="HSF3" s="187"/>
      <c r="HSG3" s="78"/>
      <c r="HSH3" s="689"/>
      <c r="HSI3" s="77"/>
      <c r="HSJ3" s="690"/>
      <c r="HSK3" s="53"/>
      <c r="HSL3" s="688"/>
      <c r="HSM3" s="688"/>
      <c r="HSN3" s="187"/>
      <c r="HSO3" s="78"/>
      <c r="HSP3" s="689"/>
      <c r="HSQ3" s="77"/>
      <c r="HSR3" s="690"/>
      <c r="HSS3" s="53"/>
      <c r="HST3" s="688"/>
      <c r="HSU3" s="688"/>
      <c r="HSV3" s="187"/>
      <c r="HSW3" s="78"/>
      <c r="HSX3" s="689"/>
      <c r="HSY3" s="77"/>
      <c r="HSZ3" s="690"/>
      <c r="HTA3" s="53"/>
      <c r="HTB3" s="688"/>
      <c r="HTC3" s="688"/>
      <c r="HTD3" s="187"/>
      <c r="HTE3" s="78"/>
      <c r="HTF3" s="689"/>
      <c r="HTG3" s="77"/>
      <c r="HTH3" s="690"/>
      <c r="HTI3" s="53"/>
      <c r="HTJ3" s="688"/>
      <c r="HTK3" s="688"/>
      <c r="HTL3" s="187"/>
      <c r="HTM3" s="78"/>
      <c r="HTN3" s="689"/>
      <c r="HTO3" s="77"/>
      <c r="HTP3" s="690"/>
      <c r="HTQ3" s="53"/>
      <c r="HTR3" s="688"/>
      <c r="HTS3" s="688"/>
      <c r="HTT3" s="187"/>
      <c r="HTU3" s="78"/>
      <c r="HTV3" s="689"/>
      <c r="HTW3" s="77"/>
      <c r="HTX3" s="690"/>
      <c r="HTY3" s="53"/>
      <c r="HTZ3" s="688"/>
      <c r="HUA3" s="688"/>
      <c r="HUB3" s="187"/>
      <c r="HUC3" s="78"/>
      <c r="HUD3" s="689"/>
      <c r="HUE3" s="77"/>
      <c r="HUF3" s="690"/>
      <c r="HUG3" s="53"/>
      <c r="HUH3" s="688"/>
      <c r="HUI3" s="688"/>
      <c r="HUJ3" s="187"/>
      <c r="HUK3" s="78"/>
      <c r="HUL3" s="689"/>
      <c r="HUM3" s="77"/>
      <c r="HUN3" s="690"/>
      <c r="HUO3" s="53"/>
      <c r="HUP3" s="688"/>
      <c r="HUQ3" s="688"/>
      <c r="HUR3" s="187"/>
      <c r="HUS3" s="78"/>
      <c r="HUT3" s="689"/>
      <c r="HUU3" s="77"/>
      <c r="HUV3" s="690"/>
      <c r="HUW3" s="53"/>
      <c r="HUX3" s="688"/>
      <c r="HUY3" s="688"/>
      <c r="HUZ3" s="187"/>
      <c r="HVA3" s="78"/>
      <c r="HVB3" s="689"/>
      <c r="HVC3" s="77"/>
      <c r="HVD3" s="690"/>
      <c r="HVE3" s="53"/>
      <c r="HVF3" s="688"/>
      <c r="HVG3" s="688"/>
      <c r="HVH3" s="187"/>
      <c r="HVI3" s="78"/>
      <c r="HVJ3" s="689"/>
      <c r="HVK3" s="77"/>
      <c r="HVL3" s="690"/>
      <c r="HVM3" s="53"/>
      <c r="HVN3" s="688"/>
      <c r="HVO3" s="688"/>
      <c r="HVP3" s="187"/>
      <c r="HVQ3" s="78"/>
      <c r="HVR3" s="689"/>
      <c r="HVS3" s="77"/>
      <c r="HVT3" s="690"/>
      <c r="HVU3" s="53"/>
      <c r="HVV3" s="688"/>
      <c r="HVW3" s="688"/>
      <c r="HVX3" s="187"/>
      <c r="HVY3" s="78"/>
      <c r="HVZ3" s="689"/>
      <c r="HWA3" s="77"/>
      <c r="HWB3" s="690"/>
      <c r="HWC3" s="53"/>
      <c r="HWD3" s="688"/>
      <c r="HWE3" s="688"/>
      <c r="HWF3" s="187"/>
      <c r="HWG3" s="78"/>
      <c r="HWH3" s="689"/>
      <c r="HWI3" s="77"/>
      <c r="HWJ3" s="690"/>
      <c r="HWK3" s="53"/>
      <c r="HWL3" s="688"/>
      <c r="HWM3" s="688"/>
      <c r="HWN3" s="187"/>
      <c r="HWO3" s="78"/>
      <c r="HWP3" s="689"/>
      <c r="HWQ3" s="77"/>
      <c r="HWR3" s="690"/>
      <c r="HWS3" s="53"/>
      <c r="HWT3" s="688"/>
      <c r="HWU3" s="688"/>
      <c r="HWV3" s="187"/>
      <c r="HWW3" s="78"/>
      <c r="HWX3" s="689"/>
      <c r="HWY3" s="77"/>
      <c r="HWZ3" s="690"/>
      <c r="HXA3" s="53"/>
      <c r="HXB3" s="688"/>
      <c r="HXC3" s="688"/>
      <c r="HXD3" s="187"/>
      <c r="HXE3" s="78"/>
      <c r="HXF3" s="689"/>
      <c r="HXG3" s="77"/>
      <c r="HXH3" s="690"/>
      <c r="HXI3" s="53"/>
      <c r="HXJ3" s="688"/>
      <c r="HXK3" s="688"/>
      <c r="HXL3" s="187"/>
      <c r="HXM3" s="78"/>
      <c r="HXN3" s="689"/>
      <c r="HXO3" s="77"/>
      <c r="HXP3" s="690"/>
      <c r="HXQ3" s="53"/>
      <c r="HXR3" s="688"/>
      <c r="HXS3" s="688"/>
      <c r="HXT3" s="187"/>
      <c r="HXU3" s="78"/>
      <c r="HXV3" s="689"/>
      <c r="HXW3" s="77"/>
      <c r="HXX3" s="690"/>
      <c r="HXY3" s="53"/>
      <c r="HXZ3" s="688"/>
      <c r="HYA3" s="688"/>
      <c r="HYB3" s="187"/>
      <c r="HYC3" s="78"/>
      <c r="HYD3" s="689"/>
      <c r="HYE3" s="77"/>
      <c r="HYF3" s="690"/>
      <c r="HYG3" s="53"/>
      <c r="HYH3" s="688"/>
      <c r="HYI3" s="688"/>
      <c r="HYJ3" s="187"/>
      <c r="HYK3" s="78"/>
      <c r="HYL3" s="689"/>
      <c r="HYM3" s="77"/>
      <c r="HYN3" s="690"/>
      <c r="HYO3" s="53"/>
      <c r="HYP3" s="688"/>
      <c r="HYQ3" s="688"/>
      <c r="HYR3" s="187"/>
      <c r="HYS3" s="78"/>
      <c r="HYT3" s="689"/>
      <c r="HYU3" s="77"/>
      <c r="HYV3" s="690"/>
      <c r="HYW3" s="53"/>
      <c r="HYX3" s="688"/>
      <c r="HYY3" s="688"/>
      <c r="HYZ3" s="187"/>
      <c r="HZA3" s="78"/>
      <c r="HZB3" s="689"/>
      <c r="HZC3" s="77"/>
      <c r="HZD3" s="690"/>
      <c r="HZE3" s="53"/>
      <c r="HZF3" s="688"/>
      <c r="HZG3" s="688"/>
      <c r="HZH3" s="187"/>
      <c r="HZI3" s="78"/>
      <c r="HZJ3" s="689"/>
      <c r="HZK3" s="77"/>
      <c r="HZL3" s="690"/>
      <c r="HZM3" s="53"/>
      <c r="HZN3" s="688"/>
      <c r="HZO3" s="688"/>
      <c r="HZP3" s="187"/>
      <c r="HZQ3" s="78"/>
      <c r="HZR3" s="689"/>
      <c r="HZS3" s="77"/>
      <c r="HZT3" s="690"/>
      <c r="HZU3" s="53"/>
      <c r="HZV3" s="688"/>
      <c r="HZW3" s="688"/>
      <c r="HZX3" s="187"/>
      <c r="HZY3" s="78"/>
      <c r="HZZ3" s="689"/>
      <c r="IAA3" s="77"/>
      <c r="IAB3" s="690"/>
      <c r="IAC3" s="53"/>
      <c r="IAD3" s="688"/>
      <c r="IAE3" s="688"/>
      <c r="IAF3" s="187"/>
      <c r="IAG3" s="78"/>
      <c r="IAH3" s="689"/>
      <c r="IAI3" s="77"/>
      <c r="IAJ3" s="690"/>
      <c r="IAK3" s="53"/>
      <c r="IAL3" s="688"/>
      <c r="IAM3" s="688"/>
      <c r="IAN3" s="187"/>
      <c r="IAO3" s="78"/>
      <c r="IAP3" s="689"/>
      <c r="IAQ3" s="77"/>
      <c r="IAR3" s="690"/>
      <c r="IAS3" s="53"/>
      <c r="IAT3" s="688"/>
      <c r="IAU3" s="688"/>
      <c r="IAV3" s="187"/>
      <c r="IAW3" s="78"/>
      <c r="IAX3" s="689"/>
      <c r="IAY3" s="77"/>
      <c r="IAZ3" s="690"/>
      <c r="IBA3" s="53"/>
      <c r="IBB3" s="688"/>
      <c r="IBC3" s="688"/>
      <c r="IBD3" s="187"/>
      <c r="IBE3" s="78"/>
      <c r="IBF3" s="689"/>
      <c r="IBG3" s="77"/>
      <c r="IBH3" s="690"/>
      <c r="IBI3" s="53"/>
      <c r="IBJ3" s="688"/>
      <c r="IBK3" s="688"/>
      <c r="IBL3" s="187"/>
      <c r="IBM3" s="78"/>
      <c r="IBN3" s="689"/>
      <c r="IBO3" s="77"/>
      <c r="IBP3" s="690"/>
      <c r="IBQ3" s="53"/>
      <c r="IBR3" s="688"/>
      <c r="IBS3" s="688"/>
      <c r="IBT3" s="187"/>
      <c r="IBU3" s="78"/>
      <c r="IBV3" s="689"/>
      <c r="IBW3" s="77"/>
      <c r="IBX3" s="690"/>
      <c r="IBY3" s="53"/>
      <c r="IBZ3" s="688"/>
      <c r="ICA3" s="688"/>
      <c r="ICB3" s="187"/>
      <c r="ICC3" s="78"/>
      <c r="ICD3" s="689"/>
      <c r="ICE3" s="77"/>
      <c r="ICF3" s="690"/>
      <c r="ICG3" s="53"/>
      <c r="ICH3" s="688"/>
      <c r="ICI3" s="688"/>
      <c r="ICJ3" s="187"/>
      <c r="ICK3" s="78"/>
      <c r="ICL3" s="689"/>
      <c r="ICM3" s="77"/>
      <c r="ICN3" s="690"/>
      <c r="ICO3" s="53"/>
      <c r="ICP3" s="688"/>
      <c r="ICQ3" s="688"/>
      <c r="ICR3" s="187"/>
      <c r="ICS3" s="78"/>
      <c r="ICT3" s="689"/>
      <c r="ICU3" s="77"/>
      <c r="ICV3" s="690"/>
      <c r="ICW3" s="53"/>
      <c r="ICX3" s="688"/>
      <c r="ICY3" s="688"/>
      <c r="ICZ3" s="187"/>
      <c r="IDA3" s="78"/>
      <c r="IDB3" s="689"/>
      <c r="IDC3" s="77"/>
      <c r="IDD3" s="690"/>
      <c r="IDE3" s="53"/>
      <c r="IDF3" s="688"/>
      <c r="IDG3" s="688"/>
      <c r="IDH3" s="187"/>
      <c r="IDI3" s="78"/>
      <c r="IDJ3" s="689"/>
      <c r="IDK3" s="77"/>
      <c r="IDL3" s="690"/>
      <c r="IDM3" s="53"/>
      <c r="IDN3" s="688"/>
      <c r="IDO3" s="688"/>
      <c r="IDP3" s="187"/>
      <c r="IDQ3" s="78"/>
      <c r="IDR3" s="689"/>
      <c r="IDS3" s="77"/>
      <c r="IDT3" s="690"/>
      <c r="IDU3" s="53"/>
      <c r="IDV3" s="688"/>
      <c r="IDW3" s="688"/>
      <c r="IDX3" s="187"/>
      <c r="IDY3" s="78"/>
      <c r="IDZ3" s="689"/>
      <c r="IEA3" s="77"/>
      <c r="IEB3" s="690"/>
      <c r="IEC3" s="53"/>
      <c r="IED3" s="688"/>
      <c r="IEE3" s="688"/>
      <c r="IEF3" s="187"/>
      <c r="IEG3" s="78"/>
      <c r="IEH3" s="689"/>
      <c r="IEI3" s="77"/>
      <c r="IEJ3" s="690"/>
      <c r="IEK3" s="53"/>
      <c r="IEL3" s="688"/>
      <c r="IEM3" s="688"/>
      <c r="IEN3" s="187"/>
      <c r="IEO3" s="78"/>
      <c r="IEP3" s="689"/>
      <c r="IEQ3" s="77"/>
      <c r="IER3" s="690"/>
      <c r="IES3" s="53"/>
      <c r="IET3" s="688"/>
      <c r="IEU3" s="688"/>
      <c r="IEV3" s="187"/>
      <c r="IEW3" s="78"/>
      <c r="IEX3" s="689"/>
      <c r="IEY3" s="77"/>
      <c r="IEZ3" s="690"/>
      <c r="IFA3" s="53"/>
      <c r="IFB3" s="688"/>
      <c r="IFC3" s="688"/>
      <c r="IFD3" s="187"/>
      <c r="IFE3" s="78"/>
      <c r="IFF3" s="689"/>
      <c r="IFG3" s="77"/>
      <c r="IFH3" s="690"/>
      <c r="IFI3" s="53"/>
      <c r="IFJ3" s="688"/>
      <c r="IFK3" s="688"/>
      <c r="IFL3" s="187"/>
      <c r="IFM3" s="78"/>
      <c r="IFN3" s="689"/>
      <c r="IFO3" s="77"/>
      <c r="IFP3" s="690"/>
      <c r="IFQ3" s="53"/>
      <c r="IFR3" s="688"/>
      <c r="IFS3" s="688"/>
      <c r="IFT3" s="187"/>
      <c r="IFU3" s="78"/>
      <c r="IFV3" s="689"/>
      <c r="IFW3" s="77"/>
      <c r="IFX3" s="690"/>
      <c r="IFY3" s="53"/>
      <c r="IFZ3" s="688"/>
      <c r="IGA3" s="688"/>
      <c r="IGB3" s="187"/>
      <c r="IGC3" s="78"/>
      <c r="IGD3" s="689"/>
      <c r="IGE3" s="77"/>
      <c r="IGF3" s="690"/>
      <c r="IGG3" s="53"/>
      <c r="IGH3" s="688"/>
      <c r="IGI3" s="688"/>
      <c r="IGJ3" s="187"/>
      <c r="IGK3" s="78"/>
      <c r="IGL3" s="689"/>
      <c r="IGM3" s="77"/>
      <c r="IGN3" s="690"/>
      <c r="IGO3" s="53"/>
      <c r="IGP3" s="688"/>
      <c r="IGQ3" s="688"/>
      <c r="IGR3" s="187"/>
      <c r="IGS3" s="78"/>
      <c r="IGT3" s="689"/>
      <c r="IGU3" s="77"/>
      <c r="IGV3" s="690"/>
      <c r="IGW3" s="53"/>
      <c r="IGX3" s="688"/>
      <c r="IGY3" s="688"/>
      <c r="IGZ3" s="187"/>
      <c r="IHA3" s="78"/>
      <c r="IHB3" s="689"/>
      <c r="IHC3" s="77"/>
      <c r="IHD3" s="690"/>
      <c r="IHE3" s="53"/>
      <c r="IHF3" s="688"/>
      <c r="IHG3" s="688"/>
      <c r="IHH3" s="187"/>
      <c r="IHI3" s="78"/>
      <c r="IHJ3" s="689"/>
      <c r="IHK3" s="77"/>
      <c r="IHL3" s="690"/>
      <c r="IHM3" s="53"/>
      <c r="IHN3" s="688"/>
      <c r="IHO3" s="688"/>
      <c r="IHP3" s="187"/>
      <c r="IHQ3" s="78"/>
      <c r="IHR3" s="689"/>
      <c r="IHS3" s="77"/>
      <c r="IHT3" s="690"/>
      <c r="IHU3" s="53"/>
      <c r="IHV3" s="688"/>
      <c r="IHW3" s="688"/>
      <c r="IHX3" s="187"/>
      <c r="IHY3" s="78"/>
      <c r="IHZ3" s="689"/>
      <c r="IIA3" s="77"/>
      <c r="IIB3" s="690"/>
      <c r="IIC3" s="53"/>
      <c r="IID3" s="688"/>
      <c r="IIE3" s="688"/>
      <c r="IIF3" s="187"/>
      <c r="IIG3" s="78"/>
      <c r="IIH3" s="689"/>
      <c r="III3" s="77"/>
      <c r="IIJ3" s="690"/>
      <c r="IIK3" s="53"/>
      <c r="IIL3" s="688"/>
      <c r="IIM3" s="688"/>
      <c r="IIN3" s="187"/>
      <c r="IIO3" s="78"/>
      <c r="IIP3" s="689"/>
      <c r="IIQ3" s="77"/>
      <c r="IIR3" s="690"/>
      <c r="IIS3" s="53"/>
      <c r="IIT3" s="688"/>
      <c r="IIU3" s="688"/>
      <c r="IIV3" s="187"/>
      <c r="IIW3" s="78"/>
      <c r="IIX3" s="689"/>
      <c r="IIY3" s="77"/>
      <c r="IIZ3" s="690"/>
      <c r="IJA3" s="53"/>
      <c r="IJB3" s="688"/>
      <c r="IJC3" s="688"/>
      <c r="IJD3" s="187"/>
      <c r="IJE3" s="78"/>
      <c r="IJF3" s="689"/>
      <c r="IJG3" s="77"/>
      <c r="IJH3" s="690"/>
      <c r="IJI3" s="53"/>
      <c r="IJJ3" s="688"/>
      <c r="IJK3" s="688"/>
      <c r="IJL3" s="187"/>
      <c r="IJM3" s="78"/>
      <c r="IJN3" s="689"/>
      <c r="IJO3" s="77"/>
      <c r="IJP3" s="690"/>
      <c r="IJQ3" s="53"/>
      <c r="IJR3" s="688"/>
      <c r="IJS3" s="688"/>
      <c r="IJT3" s="187"/>
      <c r="IJU3" s="78"/>
      <c r="IJV3" s="689"/>
      <c r="IJW3" s="77"/>
      <c r="IJX3" s="690"/>
      <c r="IJY3" s="53"/>
      <c r="IJZ3" s="688"/>
      <c r="IKA3" s="688"/>
      <c r="IKB3" s="187"/>
      <c r="IKC3" s="78"/>
      <c r="IKD3" s="689"/>
      <c r="IKE3" s="77"/>
      <c r="IKF3" s="690"/>
      <c r="IKG3" s="53"/>
      <c r="IKH3" s="688"/>
      <c r="IKI3" s="688"/>
      <c r="IKJ3" s="187"/>
      <c r="IKK3" s="78"/>
      <c r="IKL3" s="689"/>
      <c r="IKM3" s="77"/>
      <c r="IKN3" s="690"/>
      <c r="IKO3" s="53"/>
      <c r="IKP3" s="688"/>
      <c r="IKQ3" s="688"/>
      <c r="IKR3" s="187"/>
      <c r="IKS3" s="78"/>
      <c r="IKT3" s="689"/>
      <c r="IKU3" s="77"/>
      <c r="IKV3" s="690"/>
      <c r="IKW3" s="53"/>
      <c r="IKX3" s="688"/>
      <c r="IKY3" s="688"/>
      <c r="IKZ3" s="187"/>
      <c r="ILA3" s="78"/>
      <c r="ILB3" s="689"/>
      <c r="ILC3" s="77"/>
      <c r="ILD3" s="690"/>
      <c r="ILE3" s="53"/>
      <c r="ILF3" s="688"/>
      <c r="ILG3" s="688"/>
      <c r="ILH3" s="187"/>
      <c r="ILI3" s="78"/>
      <c r="ILJ3" s="689"/>
      <c r="ILK3" s="77"/>
      <c r="ILL3" s="690"/>
      <c r="ILM3" s="53"/>
      <c r="ILN3" s="688"/>
      <c r="ILO3" s="688"/>
      <c r="ILP3" s="187"/>
      <c r="ILQ3" s="78"/>
      <c r="ILR3" s="689"/>
      <c r="ILS3" s="77"/>
      <c r="ILT3" s="690"/>
      <c r="ILU3" s="53"/>
      <c r="ILV3" s="688"/>
      <c r="ILW3" s="688"/>
      <c r="ILX3" s="187"/>
      <c r="ILY3" s="78"/>
      <c r="ILZ3" s="689"/>
      <c r="IMA3" s="77"/>
      <c r="IMB3" s="690"/>
      <c r="IMC3" s="53"/>
      <c r="IMD3" s="688"/>
      <c r="IME3" s="688"/>
      <c r="IMF3" s="187"/>
      <c r="IMG3" s="78"/>
      <c r="IMH3" s="689"/>
      <c r="IMI3" s="77"/>
      <c r="IMJ3" s="690"/>
      <c r="IMK3" s="53"/>
      <c r="IML3" s="688"/>
      <c r="IMM3" s="688"/>
      <c r="IMN3" s="187"/>
      <c r="IMO3" s="78"/>
      <c r="IMP3" s="689"/>
      <c r="IMQ3" s="77"/>
      <c r="IMR3" s="690"/>
      <c r="IMS3" s="53"/>
      <c r="IMT3" s="688"/>
      <c r="IMU3" s="688"/>
      <c r="IMV3" s="187"/>
      <c r="IMW3" s="78"/>
      <c r="IMX3" s="689"/>
      <c r="IMY3" s="77"/>
      <c r="IMZ3" s="690"/>
      <c r="INA3" s="53"/>
      <c r="INB3" s="688"/>
      <c r="INC3" s="688"/>
      <c r="IND3" s="187"/>
      <c r="INE3" s="78"/>
      <c r="INF3" s="689"/>
      <c r="ING3" s="77"/>
      <c r="INH3" s="690"/>
      <c r="INI3" s="53"/>
      <c r="INJ3" s="688"/>
      <c r="INK3" s="688"/>
      <c r="INL3" s="187"/>
      <c r="INM3" s="78"/>
      <c r="INN3" s="689"/>
      <c r="INO3" s="77"/>
      <c r="INP3" s="690"/>
      <c r="INQ3" s="53"/>
      <c r="INR3" s="688"/>
      <c r="INS3" s="688"/>
      <c r="INT3" s="187"/>
      <c r="INU3" s="78"/>
      <c r="INV3" s="689"/>
      <c r="INW3" s="77"/>
      <c r="INX3" s="690"/>
      <c r="INY3" s="53"/>
      <c r="INZ3" s="688"/>
      <c r="IOA3" s="688"/>
      <c r="IOB3" s="187"/>
      <c r="IOC3" s="78"/>
      <c r="IOD3" s="689"/>
      <c r="IOE3" s="77"/>
      <c r="IOF3" s="690"/>
      <c r="IOG3" s="53"/>
      <c r="IOH3" s="688"/>
      <c r="IOI3" s="688"/>
      <c r="IOJ3" s="187"/>
      <c r="IOK3" s="78"/>
      <c r="IOL3" s="689"/>
      <c r="IOM3" s="77"/>
      <c r="ION3" s="690"/>
      <c r="IOO3" s="53"/>
      <c r="IOP3" s="688"/>
      <c r="IOQ3" s="688"/>
      <c r="IOR3" s="187"/>
      <c r="IOS3" s="78"/>
      <c r="IOT3" s="689"/>
      <c r="IOU3" s="77"/>
      <c r="IOV3" s="690"/>
      <c r="IOW3" s="53"/>
      <c r="IOX3" s="688"/>
      <c r="IOY3" s="688"/>
      <c r="IOZ3" s="187"/>
      <c r="IPA3" s="78"/>
      <c r="IPB3" s="689"/>
      <c r="IPC3" s="77"/>
      <c r="IPD3" s="690"/>
      <c r="IPE3" s="53"/>
      <c r="IPF3" s="688"/>
      <c r="IPG3" s="688"/>
      <c r="IPH3" s="187"/>
      <c r="IPI3" s="78"/>
      <c r="IPJ3" s="689"/>
      <c r="IPK3" s="77"/>
      <c r="IPL3" s="690"/>
      <c r="IPM3" s="53"/>
      <c r="IPN3" s="688"/>
      <c r="IPO3" s="688"/>
      <c r="IPP3" s="187"/>
      <c r="IPQ3" s="78"/>
      <c r="IPR3" s="689"/>
      <c r="IPS3" s="77"/>
      <c r="IPT3" s="690"/>
      <c r="IPU3" s="53"/>
      <c r="IPV3" s="688"/>
      <c r="IPW3" s="688"/>
      <c r="IPX3" s="187"/>
      <c r="IPY3" s="78"/>
      <c r="IPZ3" s="689"/>
      <c r="IQA3" s="77"/>
      <c r="IQB3" s="690"/>
      <c r="IQC3" s="53"/>
      <c r="IQD3" s="688"/>
      <c r="IQE3" s="688"/>
      <c r="IQF3" s="187"/>
      <c r="IQG3" s="78"/>
      <c r="IQH3" s="689"/>
      <c r="IQI3" s="77"/>
      <c r="IQJ3" s="690"/>
      <c r="IQK3" s="53"/>
      <c r="IQL3" s="688"/>
      <c r="IQM3" s="688"/>
      <c r="IQN3" s="187"/>
      <c r="IQO3" s="78"/>
      <c r="IQP3" s="689"/>
      <c r="IQQ3" s="77"/>
      <c r="IQR3" s="690"/>
      <c r="IQS3" s="53"/>
      <c r="IQT3" s="688"/>
      <c r="IQU3" s="688"/>
      <c r="IQV3" s="187"/>
      <c r="IQW3" s="78"/>
      <c r="IQX3" s="689"/>
      <c r="IQY3" s="77"/>
      <c r="IQZ3" s="690"/>
      <c r="IRA3" s="53"/>
      <c r="IRB3" s="688"/>
      <c r="IRC3" s="688"/>
      <c r="IRD3" s="187"/>
      <c r="IRE3" s="78"/>
      <c r="IRF3" s="689"/>
      <c r="IRG3" s="77"/>
      <c r="IRH3" s="690"/>
      <c r="IRI3" s="53"/>
      <c r="IRJ3" s="688"/>
      <c r="IRK3" s="688"/>
      <c r="IRL3" s="187"/>
      <c r="IRM3" s="78"/>
      <c r="IRN3" s="689"/>
      <c r="IRO3" s="77"/>
      <c r="IRP3" s="690"/>
      <c r="IRQ3" s="53"/>
      <c r="IRR3" s="688"/>
      <c r="IRS3" s="688"/>
      <c r="IRT3" s="187"/>
      <c r="IRU3" s="78"/>
      <c r="IRV3" s="689"/>
      <c r="IRW3" s="77"/>
      <c r="IRX3" s="690"/>
      <c r="IRY3" s="53"/>
      <c r="IRZ3" s="688"/>
      <c r="ISA3" s="688"/>
      <c r="ISB3" s="187"/>
      <c r="ISC3" s="78"/>
      <c r="ISD3" s="689"/>
      <c r="ISE3" s="77"/>
      <c r="ISF3" s="690"/>
      <c r="ISG3" s="53"/>
      <c r="ISH3" s="688"/>
      <c r="ISI3" s="688"/>
      <c r="ISJ3" s="187"/>
      <c r="ISK3" s="78"/>
      <c r="ISL3" s="689"/>
      <c r="ISM3" s="77"/>
      <c r="ISN3" s="690"/>
      <c r="ISO3" s="53"/>
      <c r="ISP3" s="688"/>
      <c r="ISQ3" s="688"/>
      <c r="ISR3" s="187"/>
      <c r="ISS3" s="78"/>
      <c r="IST3" s="689"/>
      <c r="ISU3" s="77"/>
      <c r="ISV3" s="690"/>
      <c r="ISW3" s="53"/>
      <c r="ISX3" s="688"/>
      <c r="ISY3" s="688"/>
      <c r="ISZ3" s="187"/>
      <c r="ITA3" s="78"/>
      <c r="ITB3" s="689"/>
      <c r="ITC3" s="77"/>
      <c r="ITD3" s="690"/>
      <c r="ITE3" s="53"/>
      <c r="ITF3" s="688"/>
      <c r="ITG3" s="688"/>
      <c r="ITH3" s="187"/>
      <c r="ITI3" s="78"/>
      <c r="ITJ3" s="689"/>
      <c r="ITK3" s="77"/>
      <c r="ITL3" s="690"/>
      <c r="ITM3" s="53"/>
      <c r="ITN3" s="688"/>
      <c r="ITO3" s="688"/>
      <c r="ITP3" s="187"/>
      <c r="ITQ3" s="78"/>
      <c r="ITR3" s="689"/>
      <c r="ITS3" s="77"/>
      <c r="ITT3" s="690"/>
      <c r="ITU3" s="53"/>
      <c r="ITV3" s="688"/>
      <c r="ITW3" s="688"/>
      <c r="ITX3" s="187"/>
      <c r="ITY3" s="78"/>
      <c r="ITZ3" s="689"/>
      <c r="IUA3" s="77"/>
      <c r="IUB3" s="690"/>
      <c r="IUC3" s="53"/>
      <c r="IUD3" s="688"/>
      <c r="IUE3" s="688"/>
      <c r="IUF3" s="187"/>
      <c r="IUG3" s="78"/>
      <c r="IUH3" s="689"/>
      <c r="IUI3" s="77"/>
      <c r="IUJ3" s="690"/>
      <c r="IUK3" s="53"/>
      <c r="IUL3" s="688"/>
      <c r="IUM3" s="688"/>
      <c r="IUN3" s="187"/>
      <c r="IUO3" s="78"/>
      <c r="IUP3" s="689"/>
      <c r="IUQ3" s="77"/>
      <c r="IUR3" s="690"/>
      <c r="IUS3" s="53"/>
      <c r="IUT3" s="688"/>
      <c r="IUU3" s="688"/>
      <c r="IUV3" s="187"/>
      <c r="IUW3" s="78"/>
      <c r="IUX3" s="689"/>
      <c r="IUY3" s="77"/>
      <c r="IUZ3" s="690"/>
      <c r="IVA3" s="53"/>
      <c r="IVB3" s="688"/>
      <c r="IVC3" s="688"/>
      <c r="IVD3" s="187"/>
      <c r="IVE3" s="78"/>
      <c r="IVF3" s="689"/>
      <c r="IVG3" s="77"/>
      <c r="IVH3" s="690"/>
      <c r="IVI3" s="53"/>
      <c r="IVJ3" s="688"/>
      <c r="IVK3" s="688"/>
      <c r="IVL3" s="187"/>
      <c r="IVM3" s="78"/>
      <c r="IVN3" s="689"/>
      <c r="IVO3" s="77"/>
      <c r="IVP3" s="690"/>
      <c r="IVQ3" s="53"/>
      <c r="IVR3" s="688"/>
      <c r="IVS3" s="688"/>
      <c r="IVT3" s="187"/>
      <c r="IVU3" s="78"/>
      <c r="IVV3" s="689"/>
      <c r="IVW3" s="77"/>
      <c r="IVX3" s="690"/>
      <c r="IVY3" s="53"/>
      <c r="IVZ3" s="688"/>
      <c r="IWA3" s="688"/>
      <c r="IWB3" s="187"/>
      <c r="IWC3" s="78"/>
      <c r="IWD3" s="689"/>
      <c r="IWE3" s="77"/>
      <c r="IWF3" s="690"/>
      <c r="IWG3" s="53"/>
      <c r="IWH3" s="688"/>
      <c r="IWI3" s="688"/>
      <c r="IWJ3" s="187"/>
      <c r="IWK3" s="78"/>
      <c r="IWL3" s="689"/>
      <c r="IWM3" s="77"/>
      <c r="IWN3" s="690"/>
      <c r="IWO3" s="53"/>
      <c r="IWP3" s="688"/>
      <c r="IWQ3" s="688"/>
      <c r="IWR3" s="187"/>
      <c r="IWS3" s="78"/>
      <c r="IWT3" s="689"/>
      <c r="IWU3" s="77"/>
      <c r="IWV3" s="690"/>
      <c r="IWW3" s="53"/>
      <c r="IWX3" s="688"/>
      <c r="IWY3" s="688"/>
      <c r="IWZ3" s="187"/>
      <c r="IXA3" s="78"/>
      <c r="IXB3" s="689"/>
      <c r="IXC3" s="77"/>
      <c r="IXD3" s="690"/>
      <c r="IXE3" s="53"/>
      <c r="IXF3" s="688"/>
      <c r="IXG3" s="688"/>
      <c r="IXH3" s="187"/>
      <c r="IXI3" s="78"/>
      <c r="IXJ3" s="689"/>
      <c r="IXK3" s="77"/>
      <c r="IXL3" s="690"/>
      <c r="IXM3" s="53"/>
      <c r="IXN3" s="688"/>
      <c r="IXO3" s="688"/>
      <c r="IXP3" s="187"/>
      <c r="IXQ3" s="78"/>
      <c r="IXR3" s="689"/>
      <c r="IXS3" s="77"/>
      <c r="IXT3" s="690"/>
      <c r="IXU3" s="53"/>
      <c r="IXV3" s="688"/>
      <c r="IXW3" s="688"/>
      <c r="IXX3" s="187"/>
      <c r="IXY3" s="78"/>
      <c r="IXZ3" s="689"/>
      <c r="IYA3" s="77"/>
      <c r="IYB3" s="690"/>
      <c r="IYC3" s="53"/>
      <c r="IYD3" s="688"/>
      <c r="IYE3" s="688"/>
      <c r="IYF3" s="187"/>
      <c r="IYG3" s="78"/>
      <c r="IYH3" s="689"/>
      <c r="IYI3" s="77"/>
      <c r="IYJ3" s="690"/>
      <c r="IYK3" s="53"/>
      <c r="IYL3" s="688"/>
      <c r="IYM3" s="688"/>
      <c r="IYN3" s="187"/>
      <c r="IYO3" s="78"/>
      <c r="IYP3" s="689"/>
      <c r="IYQ3" s="77"/>
      <c r="IYR3" s="690"/>
      <c r="IYS3" s="53"/>
      <c r="IYT3" s="688"/>
      <c r="IYU3" s="688"/>
      <c r="IYV3" s="187"/>
      <c r="IYW3" s="78"/>
      <c r="IYX3" s="689"/>
      <c r="IYY3" s="77"/>
      <c r="IYZ3" s="690"/>
      <c r="IZA3" s="53"/>
      <c r="IZB3" s="688"/>
      <c r="IZC3" s="688"/>
      <c r="IZD3" s="187"/>
      <c r="IZE3" s="78"/>
      <c r="IZF3" s="689"/>
      <c r="IZG3" s="77"/>
      <c r="IZH3" s="690"/>
      <c r="IZI3" s="53"/>
      <c r="IZJ3" s="688"/>
      <c r="IZK3" s="688"/>
      <c r="IZL3" s="187"/>
      <c r="IZM3" s="78"/>
      <c r="IZN3" s="689"/>
      <c r="IZO3" s="77"/>
      <c r="IZP3" s="690"/>
      <c r="IZQ3" s="53"/>
      <c r="IZR3" s="688"/>
      <c r="IZS3" s="688"/>
      <c r="IZT3" s="187"/>
      <c r="IZU3" s="78"/>
      <c r="IZV3" s="689"/>
      <c r="IZW3" s="77"/>
      <c r="IZX3" s="690"/>
      <c r="IZY3" s="53"/>
      <c r="IZZ3" s="688"/>
      <c r="JAA3" s="688"/>
      <c r="JAB3" s="187"/>
      <c r="JAC3" s="78"/>
      <c r="JAD3" s="689"/>
      <c r="JAE3" s="77"/>
      <c r="JAF3" s="690"/>
      <c r="JAG3" s="53"/>
      <c r="JAH3" s="688"/>
      <c r="JAI3" s="688"/>
      <c r="JAJ3" s="187"/>
      <c r="JAK3" s="78"/>
      <c r="JAL3" s="689"/>
      <c r="JAM3" s="77"/>
      <c r="JAN3" s="690"/>
      <c r="JAO3" s="53"/>
      <c r="JAP3" s="688"/>
      <c r="JAQ3" s="688"/>
      <c r="JAR3" s="187"/>
      <c r="JAS3" s="78"/>
      <c r="JAT3" s="689"/>
      <c r="JAU3" s="77"/>
      <c r="JAV3" s="690"/>
      <c r="JAW3" s="53"/>
      <c r="JAX3" s="688"/>
      <c r="JAY3" s="688"/>
      <c r="JAZ3" s="187"/>
      <c r="JBA3" s="78"/>
      <c r="JBB3" s="689"/>
      <c r="JBC3" s="77"/>
      <c r="JBD3" s="690"/>
      <c r="JBE3" s="53"/>
      <c r="JBF3" s="688"/>
      <c r="JBG3" s="688"/>
      <c r="JBH3" s="187"/>
      <c r="JBI3" s="78"/>
      <c r="JBJ3" s="689"/>
      <c r="JBK3" s="77"/>
      <c r="JBL3" s="690"/>
      <c r="JBM3" s="53"/>
      <c r="JBN3" s="688"/>
      <c r="JBO3" s="688"/>
      <c r="JBP3" s="187"/>
      <c r="JBQ3" s="78"/>
      <c r="JBR3" s="689"/>
      <c r="JBS3" s="77"/>
      <c r="JBT3" s="690"/>
      <c r="JBU3" s="53"/>
      <c r="JBV3" s="688"/>
      <c r="JBW3" s="688"/>
      <c r="JBX3" s="187"/>
      <c r="JBY3" s="78"/>
      <c r="JBZ3" s="689"/>
      <c r="JCA3" s="77"/>
      <c r="JCB3" s="690"/>
      <c r="JCC3" s="53"/>
      <c r="JCD3" s="688"/>
      <c r="JCE3" s="688"/>
      <c r="JCF3" s="187"/>
      <c r="JCG3" s="78"/>
      <c r="JCH3" s="689"/>
      <c r="JCI3" s="77"/>
      <c r="JCJ3" s="690"/>
      <c r="JCK3" s="53"/>
      <c r="JCL3" s="688"/>
      <c r="JCM3" s="688"/>
      <c r="JCN3" s="187"/>
      <c r="JCO3" s="78"/>
      <c r="JCP3" s="689"/>
      <c r="JCQ3" s="77"/>
      <c r="JCR3" s="690"/>
      <c r="JCS3" s="53"/>
      <c r="JCT3" s="688"/>
      <c r="JCU3" s="688"/>
      <c r="JCV3" s="187"/>
      <c r="JCW3" s="78"/>
      <c r="JCX3" s="689"/>
      <c r="JCY3" s="77"/>
      <c r="JCZ3" s="690"/>
      <c r="JDA3" s="53"/>
      <c r="JDB3" s="688"/>
      <c r="JDC3" s="688"/>
      <c r="JDD3" s="187"/>
      <c r="JDE3" s="78"/>
      <c r="JDF3" s="689"/>
      <c r="JDG3" s="77"/>
      <c r="JDH3" s="690"/>
      <c r="JDI3" s="53"/>
      <c r="JDJ3" s="688"/>
      <c r="JDK3" s="688"/>
      <c r="JDL3" s="187"/>
      <c r="JDM3" s="78"/>
      <c r="JDN3" s="689"/>
      <c r="JDO3" s="77"/>
      <c r="JDP3" s="690"/>
      <c r="JDQ3" s="53"/>
      <c r="JDR3" s="688"/>
      <c r="JDS3" s="688"/>
      <c r="JDT3" s="187"/>
      <c r="JDU3" s="78"/>
      <c r="JDV3" s="689"/>
      <c r="JDW3" s="77"/>
      <c r="JDX3" s="690"/>
      <c r="JDY3" s="53"/>
      <c r="JDZ3" s="688"/>
      <c r="JEA3" s="688"/>
      <c r="JEB3" s="187"/>
      <c r="JEC3" s="78"/>
      <c r="JED3" s="689"/>
      <c r="JEE3" s="77"/>
      <c r="JEF3" s="690"/>
      <c r="JEG3" s="53"/>
      <c r="JEH3" s="688"/>
      <c r="JEI3" s="688"/>
      <c r="JEJ3" s="187"/>
      <c r="JEK3" s="78"/>
      <c r="JEL3" s="689"/>
      <c r="JEM3" s="77"/>
      <c r="JEN3" s="690"/>
      <c r="JEO3" s="53"/>
      <c r="JEP3" s="688"/>
      <c r="JEQ3" s="688"/>
      <c r="JER3" s="187"/>
      <c r="JES3" s="78"/>
      <c r="JET3" s="689"/>
      <c r="JEU3" s="77"/>
      <c r="JEV3" s="690"/>
      <c r="JEW3" s="53"/>
      <c r="JEX3" s="688"/>
      <c r="JEY3" s="688"/>
      <c r="JEZ3" s="187"/>
      <c r="JFA3" s="78"/>
      <c r="JFB3" s="689"/>
      <c r="JFC3" s="77"/>
      <c r="JFD3" s="690"/>
      <c r="JFE3" s="53"/>
      <c r="JFF3" s="688"/>
      <c r="JFG3" s="688"/>
      <c r="JFH3" s="187"/>
      <c r="JFI3" s="78"/>
      <c r="JFJ3" s="689"/>
      <c r="JFK3" s="77"/>
      <c r="JFL3" s="690"/>
      <c r="JFM3" s="53"/>
      <c r="JFN3" s="688"/>
      <c r="JFO3" s="688"/>
      <c r="JFP3" s="187"/>
      <c r="JFQ3" s="78"/>
      <c r="JFR3" s="689"/>
      <c r="JFS3" s="77"/>
      <c r="JFT3" s="690"/>
      <c r="JFU3" s="53"/>
      <c r="JFV3" s="688"/>
      <c r="JFW3" s="688"/>
      <c r="JFX3" s="187"/>
      <c r="JFY3" s="78"/>
      <c r="JFZ3" s="689"/>
      <c r="JGA3" s="77"/>
      <c r="JGB3" s="690"/>
      <c r="JGC3" s="53"/>
      <c r="JGD3" s="688"/>
      <c r="JGE3" s="688"/>
      <c r="JGF3" s="187"/>
      <c r="JGG3" s="78"/>
      <c r="JGH3" s="689"/>
      <c r="JGI3" s="77"/>
      <c r="JGJ3" s="690"/>
      <c r="JGK3" s="53"/>
      <c r="JGL3" s="688"/>
      <c r="JGM3" s="688"/>
      <c r="JGN3" s="187"/>
      <c r="JGO3" s="78"/>
      <c r="JGP3" s="689"/>
      <c r="JGQ3" s="77"/>
      <c r="JGR3" s="690"/>
      <c r="JGS3" s="53"/>
      <c r="JGT3" s="688"/>
      <c r="JGU3" s="688"/>
      <c r="JGV3" s="187"/>
      <c r="JGW3" s="78"/>
      <c r="JGX3" s="689"/>
      <c r="JGY3" s="77"/>
      <c r="JGZ3" s="690"/>
      <c r="JHA3" s="53"/>
      <c r="JHB3" s="688"/>
      <c r="JHC3" s="688"/>
      <c r="JHD3" s="187"/>
      <c r="JHE3" s="78"/>
      <c r="JHF3" s="689"/>
      <c r="JHG3" s="77"/>
      <c r="JHH3" s="690"/>
      <c r="JHI3" s="53"/>
      <c r="JHJ3" s="688"/>
      <c r="JHK3" s="688"/>
      <c r="JHL3" s="187"/>
      <c r="JHM3" s="78"/>
      <c r="JHN3" s="689"/>
      <c r="JHO3" s="77"/>
      <c r="JHP3" s="690"/>
      <c r="JHQ3" s="53"/>
      <c r="JHR3" s="688"/>
      <c r="JHS3" s="688"/>
      <c r="JHT3" s="187"/>
      <c r="JHU3" s="78"/>
      <c r="JHV3" s="689"/>
      <c r="JHW3" s="77"/>
      <c r="JHX3" s="690"/>
      <c r="JHY3" s="53"/>
      <c r="JHZ3" s="688"/>
      <c r="JIA3" s="688"/>
      <c r="JIB3" s="187"/>
      <c r="JIC3" s="78"/>
      <c r="JID3" s="689"/>
      <c r="JIE3" s="77"/>
      <c r="JIF3" s="690"/>
      <c r="JIG3" s="53"/>
      <c r="JIH3" s="688"/>
      <c r="JII3" s="688"/>
      <c r="JIJ3" s="187"/>
      <c r="JIK3" s="78"/>
      <c r="JIL3" s="689"/>
      <c r="JIM3" s="77"/>
      <c r="JIN3" s="690"/>
      <c r="JIO3" s="53"/>
      <c r="JIP3" s="688"/>
      <c r="JIQ3" s="688"/>
      <c r="JIR3" s="187"/>
      <c r="JIS3" s="78"/>
      <c r="JIT3" s="689"/>
      <c r="JIU3" s="77"/>
      <c r="JIV3" s="690"/>
      <c r="JIW3" s="53"/>
      <c r="JIX3" s="688"/>
      <c r="JIY3" s="688"/>
      <c r="JIZ3" s="187"/>
      <c r="JJA3" s="78"/>
      <c r="JJB3" s="689"/>
      <c r="JJC3" s="77"/>
      <c r="JJD3" s="690"/>
      <c r="JJE3" s="53"/>
      <c r="JJF3" s="688"/>
      <c r="JJG3" s="688"/>
      <c r="JJH3" s="187"/>
      <c r="JJI3" s="78"/>
      <c r="JJJ3" s="689"/>
      <c r="JJK3" s="77"/>
      <c r="JJL3" s="690"/>
      <c r="JJM3" s="53"/>
      <c r="JJN3" s="688"/>
      <c r="JJO3" s="688"/>
      <c r="JJP3" s="187"/>
      <c r="JJQ3" s="78"/>
      <c r="JJR3" s="689"/>
      <c r="JJS3" s="77"/>
      <c r="JJT3" s="690"/>
      <c r="JJU3" s="53"/>
      <c r="JJV3" s="688"/>
      <c r="JJW3" s="688"/>
      <c r="JJX3" s="187"/>
      <c r="JJY3" s="78"/>
      <c r="JJZ3" s="689"/>
      <c r="JKA3" s="77"/>
      <c r="JKB3" s="690"/>
      <c r="JKC3" s="53"/>
      <c r="JKD3" s="688"/>
      <c r="JKE3" s="688"/>
      <c r="JKF3" s="187"/>
      <c r="JKG3" s="78"/>
      <c r="JKH3" s="689"/>
      <c r="JKI3" s="77"/>
      <c r="JKJ3" s="690"/>
      <c r="JKK3" s="53"/>
      <c r="JKL3" s="688"/>
      <c r="JKM3" s="688"/>
      <c r="JKN3" s="187"/>
      <c r="JKO3" s="78"/>
      <c r="JKP3" s="689"/>
      <c r="JKQ3" s="77"/>
      <c r="JKR3" s="690"/>
      <c r="JKS3" s="53"/>
      <c r="JKT3" s="688"/>
      <c r="JKU3" s="688"/>
      <c r="JKV3" s="187"/>
      <c r="JKW3" s="78"/>
      <c r="JKX3" s="689"/>
      <c r="JKY3" s="77"/>
      <c r="JKZ3" s="690"/>
      <c r="JLA3" s="53"/>
      <c r="JLB3" s="688"/>
      <c r="JLC3" s="688"/>
      <c r="JLD3" s="187"/>
      <c r="JLE3" s="78"/>
      <c r="JLF3" s="689"/>
      <c r="JLG3" s="77"/>
      <c r="JLH3" s="690"/>
      <c r="JLI3" s="53"/>
      <c r="JLJ3" s="688"/>
      <c r="JLK3" s="688"/>
      <c r="JLL3" s="187"/>
      <c r="JLM3" s="78"/>
      <c r="JLN3" s="689"/>
      <c r="JLO3" s="77"/>
      <c r="JLP3" s="690"/>
      <c r="JLQ3" s="53"/>
      <c r="JLR3" s="688"/>
      <c r="JLS3" s="688"/>
      <c r="JLT3" s="187"/>
      <c r="JLU3" s="78"/>
      <c r="JLV3" s="689"/>
      <c r="JLW3" s="77"/>
      <c r="JLX3" s="690"/>
      <c r="JLY3" s="53"/>
      <c r="JLZ3" s="688"/>
      <c r="JMA3" s="688"/>
      <c r="JMB3" s="187"/>
      <c r="JMC3" s="78"/>
      <c r="JMD3" s="689"/>
      <c r="JME3" s="77"/>
      <c r="JMF3" s="690"/>
      <c r="JMG3" s="53"/>
      <c r="JMH3" s="688"/>
      <c r="JMI3" s="688"/>
      <c r="JMJ3" s="187"/>
      <c r="JMK3" s="78"/>
      <c r="JML3" s="689"/>
      <c r="JMM3" s="77"/>
      <c r="JMN3" s="690"/>
      <c r="JMO3" s="53"/>
      <c r="JMP3" s="688"/>
      <c r="JMQ3" s="688"/>
      <c r="JMR3" s="187"/>
      <c r="JMS3" s="78"/>
      <c r="JMT3" s="689"/>
      <c r="JMU3" s="77"/>
      <c r="JMV3" s="690"/>
      <c r="JMW3" s="53"/>
      <c r="JMX3" s="688"/>
      <c r="JMY3" s="688"/>
      <c r="JMZ3" s="187"/>
      <c r="JNA3" s="78"/>
      <c r="JNB3" s="689"/>
      <c r="JNC3" s="77"/>
      <c r="JND3" s="690"/>
      <c r="JNE3" s="53"/>
      <c r="JNF3" s="688"/>
      <c r="JNG3" s="688"/>
      <c r="JNH3" s="187"/>
      <c r="JNI3" s="78"/>
      <c r="JNJ3" s="689"/>
      <c r="JNK3" s="77"/>
      <c r="JNL3" s="690"/>
      <c r="JNM3" s="53"/>
      <c r="JNN3" s="688"/>
      <c r="JNO3" s="688"/>
      <c r="JNP3" s="187"/>
      <c r="JNQ3" s="78"/>
      <c r="JNR3" s="689"/>
      <c r="JNS3" s="77"/>
      <c r="JNT3" s="690"/>
      <c r="JNU3" s="53"/>
      <c r="JNV3" s="688"/>
      <c r="JNW3" s="688"/>
      <c r="JNX3" s="187"/>
      <c r="JNY3" s="78"/>
      <c r="JNZ3" s="689"/>
      <c r="JOA3" s="77"/>
      <c r="JOB3" s="690"/>
      <c r="JOC3" s="53"/>
      <c r="JOD3" s="688"/>
      <c r="JOE3" s="688"/>
      <c r="JOF3" s="187"/>
      <c r="JOG3" s="78"/>
      <c r="JOH3" s="689"/>
      <c r="JOI3" s="77"/>
      <c r="JOJ3" s="690"/>
      <c r="JOK3" s="53"/>
      <c r="JOL3" s="688"/>
      <c r="JOM3" s="688"/>
      <c r="JON3" s="187"/>
      <c r="JOO3" s="78"/>
      <c r="JOP3" s="689"/>
      <c r="JOQ3" s="77"/>
      <c r="JOR3" s="690"/>
      <c r="JOS3" s="53"/>
      <c r="JOT3" s="688"/>
      <c r="JOU3" s="688"/>
      <c r="JOV3" s="187"/>
      <c r="JOW3" s="78"/>
      <c r="JOX3" s="689"/>
      <c r="JOY3" s="77"/>
      <c r="JOZ3" s="690"/>
      <c r="JPA3" s="53"/>
      <c r="JPB3" s="688"/>
      <c r="JPC3" s="688"/>
      <c r="JPD3" s="187"/>
      <c r="JPE3" s="78"/>
      <c r="JPF3" s="689"/>
      <c r="JPG3" s="77"/>
      <c r="JPH3" s="690"/>
      <c r="JPI3" s="53"/>
      <c r="JPJ3" s="688"/>
      <c r="JPK3" s="688"/>
      <c r="JPL3" s="187"/>
      <c r="JPM3" s="78"/>
      <c r="JPN3" s="689"/>
      <c r="JPO3" s="77"/>
      <c r="JPP3" s="690"/>
      <c r="JPQ3" s="53"/>
      <c r="JPR3" s="688"/>
      <c r="JPS3" s="688"/>
      <c r="JPT3" s="187"/>
      <c r="JPU3" s="78"/>
      <c r="JPV3" s="689"/>
      <c r="JPW3" s="77"/>
      <c r="JPX3" s="690"/>
      <c r="JPY3" s="53"/>
      <c r="JPZ3" s="688"/>
      <c r="JQA3" s="688"/>
      <c r="JQB3" s="187"/>
      <c r="JQC3" s="78"/>
      <c r="JQD3" s="689"/>
      <c r="JQE3" s="77"/>
      <c r="JQF3" s="690"/>
      <c r="JQG3" s="53"/>
      <c r="JQH3" s="688"/>
      <c r="JQI3" s="688"/>
      <c r="JQJ3" s="187"/>
      <c r="JQK3" s="78"/>
      <c r="JQL3" s="689"/>
      <c r="JQM3" s="77"/>
      <c r="JQN3" s="690"/>
      <c r="JQO3" s="53"/>
      <c r="JQP3" s="688"/>
      <c r="JQQ3" s="688"/>
      <c r="JQR3" s="187"/>
      <c r="JQS3" s="78"/>
      <c r="JQT3" s="689"/>
      <c r="JQU3" s="77"/>
      <c r="JQV3" s="690"/>
      <c r="JQW3" s="53"/>
      <c r="JQX3" s="688"/>
      <c r="JQY3" s="688"/>
      <c r="JQZ3" s="187"/>
      <c r="JRA3" s="78"/>
      <c r="JRB3" s="689"/>
      <c r="JRC3" s="77"/>
      <c r="JRD3" s="690"/>
      <c r="JRE3" s="53"/>
      <c r="JRF3" s="688"/>
      <c r="JRG3" s="688"/>
      <c r="JRH3" s="187"/>
      <c r="JRI3" s="78"/>
      <c r="JRJ3" s="689"/>
      <c r="JRK3" s="77"/>
      <c r="JRL3" s="690"/>
      <c r="JRM3" s="53"/>
      <c r="JRN3" s="688"/>
      <c r="JRO3" s="688"/>
      <c r="JRP3" s="187"/>
      <c r="JRQ3" s="78"/>
      <c r="JRR3" s="689"/>
      <c r="JRS3" s="77"/>
      <c r="JRT3" s="690"/>
      <c r="JRU3" s="53"/>
      <c r="JRV3" s="688"/>
      <c r="JRW3" s="688"/>
      <c r="JRX3" s="187"/>
      <c r="JRY3" s="78"/>
      <c r="JRZ3" s="689"/>
      <c r="JSA3" s="77"/>
      <c r="JSB3" s="690"/>
      <c r="JSC3" s="53"/>
      <c r="JSD3" s="688"/>
      <c r="JSE3" s="688"/>
      <c r="JSF3" s="187"/>
      <c r="JSG3" s="78"/>
      <c r="JSH3" s="689"/>
      <c r="JSI3" s="77"/>
      <c r="JSJ3" s="690"/>
      <c r="JSK3" s="53"/>
      <c r="JSL3" s="688"/>
      <c r="JSM3" s="688"/>
      <c r="JSN3" s="187"/>
      <c r="JSO3" s="78"/>
      <c r="JSP3" s="689"/>
      <c r="JSQ3" s="77"/>
      <c r="JSR3" s="690"/>
      <c r="JSS3" s="53"/>
      <c r="JST3" s="688"/>
      <c r="JSU3" s="688"/>
      <c r="JSV3" s="187"/>
      <c r="JSW3" s="78"/>
      <c r="JSX3" s="689"/>
      <c r="JSY3" s="77"/>
      <c r="JSZ3" s="690"/>
      <c r="JTA3" s="53"/>
      <c r="JTB3" s="688"/>
      <c r="JTC3" s="688"/>
      <c r="JTD3" s="187"/>
      <c r="JTE3" s="78"/>
      <c r="JTF3" s="689"/>
      <c r="JTG3" s="77"/>
      <c r="JTH3" s="690"/>
      <c r="JTI3" s="53"/>
      <c r="JTJ3" s="688"/>
      <c r="JTK3" s="688"/>
      <c r="JTL3" s="187"/>
      <c r="JTM3" s="78"/>
      <c r="JTN3" s="689"/>
      <c r="JTO3" s="77"/>
      <c r="JTP3" s="690"/>
      <c r="JTQ3" s="53"/>
      <c r="JTR3" s="688"/>
      <c r="JTS3" s="688"/>
      <c r="JTT3" s="187"/>
      <c r="JTU3" s="78"/>
      <c r="JTV3" s="689"/>
      <c r="JTW3" s="77"/>
      <c r="JTX3" s="690"/>
      <c r="JTY3" s="53"/>
      <c r="JTZ3" s="688"/>
      <c r="JUA3" s="688"/>
      <c r="JUB3" s="187"/>
      <c r="JUC3" s="78"/>
      <c r="JUD3" s="689"/>
      <c r="JUE3" s="77"/>
      <c r="JUF3" s="690"/>
      <c r="JUG3" s="53"/>
      <c r="JUH3" s="688"/>
      <c r="JUI3" s="688"/>
      <c r="JUJ3" s="187"/>
      <c r="JUK3" s="78"/>
      <c r="JUL3" s="689"/>
      <c r="JUM3" s="77"/>
      <c r="JUN3" s="690"/>
      <c r="JUO3" s="53"/>
      <c r="JUP3" s="688"/>
      <c r="JUQ3" s="688"/>
      <c r="JUR3" s="187"/>
      <c r="JUS3" s="78"/>
      <c r="JUT3" s="689"/>
      <c r="JUU3" s="77"/>
      <c r="JUV3" s="690"/>
      <c r="JUW3" s="53"/>
      <c r="JUX3" s="688"/>
      <c r="JUY3" s="688"/>
      <c r="JUZ3" s="187"/>
      <c r="JVA3" s="78"/>
      <c r="JVB3" s="689"/>
      <c r="JVC3" s="77"/>
      <c r="JVD3" s="690"/>
      <c r="JVE3" s="53"/>
      <c r="JVF3" s="688"/>
      <c r="JVG3" s="688"/>
      <c r="JVH3" s="187"/>
      <c r="JVI3" s="78"/>
      <c r="JVJ3" s="689"/>
      <c r="JVK3" s="77"/>
      <c r="JVL3" s="690"/>
      <c r="JVM3" s="53"/>
      <c r="JVN3" s="688"/>
      <c r="JVO3" s="688"/>
      <c r="JVP3" s="187"/>
      <c r="JVQ3" s="78"/>
      <c r="JVR3" s="689"/>
      <c r="JVS3" s="77"/>
      <c r="JVT3" s="690"/>
      <c r="JVU3" s="53"/>
      <c r="JVV3" s="688"/>
      <c r="JVW3" s="688"/>
      <c r="JVX3" s="187"/>
      <c r="JVY3" s="78"/>
      <c r="JVZ3" s="689"/>
      <c r="JWA3" s="77"/>
      <c r="JWB3" s="690"/>
      <c r="JWC3" s="53"/>
      <c r="JWD3" s="688"/>
      <c r="JWE3" s="688"/>
      <c r="JWF3" s="187"/>
      <c r="JWG3" s="78"/>
      <c r="JWH3" s="689"/>
      <c r="JWI3" s="77"/>
      <c r="JWJ3" s="690"/>
      <c r="JWK3" s="53"/>
      <c r="JWL3" s="688"/>
      <c r="JWM3" s="688"/>
      <c r="JWN3" s="187"/>
      <c r="JWO3" s="78"/>
      <c r="JWP3" s="689"/>
      <c r="JWQ3" s="77"/>
      <c r="JWR3" s="690"/>
      <c r="JWS3" s="53"/>
      <c r="JWT3" s="688"/>
      <c r="JWU3" s="688"/>
      <c r="JWV3" s="187"/>
      <c r="JWW3" s="78"/>
      <c r="JWX3" s="689"/>
      <c r="JWY3" s="77"/>
      <c r="JWZ3" s="690"/>
      <c r="JXA3" s="53"/>
      <c r="JXB3" s="688"/>
      <c r="JXC3" s="688"/>
      <c r="JXD3" s="187"/>
      <c r="JXE3" s="78"/>
      <c r="JXF3" s="689"/>
      <c r="JXG3" s="77"/>
      <c r="JXH3" s="690"/>
      <c r="JXI3" s="53"/>
      <c r="JXJ3" s="688"/>
      <c r="JXK3" s="688"/>
      <c r="JXL3" s="187"/>
      <c r="JXM3" s="78"/>
      <c r="JXN3" s="689"/>
      <c r="JXO3" s="77"/>
      <c r="JXP3" s="690"/>
      <c r="JXQ3" s="53"/>
      <c r="JXR3" s="688"/>
      <c r="JXS3" s="688"/>
      <c r="JXT3" s="187"/>
      <c r="JXU3" s="78"/>
      <c r="JXV3" s="689"/>
      <c r="JXW3" s="77"/>
      <c r="JXX3" s="690"/>
      <c r="JXY3" s="53"/>
      <c r="JXZ3" s="688"/>
      <c r="JYA3" s="688"/>
      <c r="JYB3" s="187"/>
      <c r="JYC3" s="78"/>
      <c r="JYD3" s="689"/>
      <c r="JYE3" s="77"/>
      <c r="JYF3" s="690"/>
      <c r="JYG3" s="53"/>
      <c r="JYH3" s="688"/>
      <c r="JYI3" s="688"/>
      <c r="JYJ3" s="187"/>
      <c r="JYK3" s="78"/>
      <c r="JYL3" s="689"/>
      <c r="JYM3" s="77"/>
      <c r="JYN3" s="690"/>
      <c r="JYO3" s="53"/>
      <c r="JYP3" s="688"/>
      <c r="JYQ3" s="688"/>
      <c r="JYR3" s="187"/>
      <c r="JYS3" s="78"/>
      <c r="JYT3" s="689"/>
      <c r="JYU3" s="77"/>
      <c r="JYV3" s="690"/>
      <c r="JYW3" s="53"/>
      <c r="JYX3" s="688"/>
      <c r="JYY3" s="688"/>
      <c r="JYZ3" s="187"/>
      <c r="JZA3" s="78"/>
      <c r="JZB3" s="689"/>
      <c r="JZC3" s="77"/>
      <c r="JZD3" s="690"/>
      <c r="JZE3" s="53"/>
      <c r="JZF3" s="688"/>
      <c r="JZG3" s="688"/>
      <c r="JZH3" s="187"/>
      <c r="JZI3" s="78"/>
      <c r="JZJ3" s="689"/>
      <c r="JZK3" s="77"/>
      <c r="JZL3" s="690"/>
      <c r="JZM3" s="53"/>
      <c r="JZN3" s="688"/>
      <c r="JZO3" s="688"/>
      <c r="JZP3" s="187"/>
      <c r="JZQ3" s="78"/>
      <c r="JZR3" s="689"/>
      <c r="JZS3" s="77"/>
      <c r="JZT3" s="690"/>
      <c r="JZU3" s="53"/>
      <c r="JZV3" s="688"/>
      <c r="JZW3" s="688"/>
      <c r="JZX3" s="187"/>
      <c r="JZY3" s="78"/>
      <c r="JZZ3" s="689"/>
      <c r="KAA3" s="77"/>
      <c r="KAB3" s="690"/>
      <c r="KAC3" s="53"/>
      <c r="KAD3" s="688"/>
      <c r="KAE3" s="688"/>
      <c r="KAF3" s="187"/>
      <c r="KAG3" s="78"/>
      <c r="KAH3" s="689"/>
      <c r="KAI3" s="77"/>
      <c r="KAJ3" s="690"/>
      <c r="KAK3" s="53"/>
      <c r="KAL3" s="688"/>
      <c r="KAM3" s="688"/>
      <c r="KAN3" s="187"/>
      <c r="KAO3" s="78"/>
      <c r="KAP3" s="689"/>
      <c r="KAQ3" s="77"/>
      <c r="KAR3" s="690"/>
      <c r="KAS3" s="53"/>
      <c r="KAT3" s="688"/>
      <c r="KAU3" s="688"/>
      <c r="KAV3" s="187"/>
      <c r="KAW3" s="78"/>
      <c r="KAX3" s="689"/>
      <c r="KAY3" s="77"/>
      <c r="KAZ3" s="690"/>
      <c r="KBA3" s="53"/>
      <c r="KBB3" s="688"/>
      <c r="KBC3" s="688"/>
      <c r="KBD3" s="187"/>
      <c r="KBE3" s="78"/>
      <c r="KBF3" s="689"/>
      <c r="KBG3" s="77"/>
      <c r="KBH3" s="690"/>
      <c r="KBI3" s="53"/>
      <c r="KBJ3" s="688"/>
      <c r="KBK3" s="688"/>
      <c r="KBL3" s="187"/>
      <c r="KBM3" s="78"/>
      <c r="KBN3" s="689"/>
      <c r="KBO3" s="77"/>
      <c r="KBP3" s="690"/>
      <c r="KBQ3" s="53"/>
      <c r="KBR3" s="688"/>
      <c r="KBS3" s="688"/>
      <c r="KBT3" s="187"/>
      <c r="KBU3" s="78"/>
      <c r="KBV3" s="689"/>
      <c r="KBW3" s="77"/>
      <c r="KBX3" s="690"/>
      <c r="KBY3" s="53"/>
      <c r="KBZ3" s="688"/>
      <c r="KCA3" s="688"/>
      <c r="KCB3" s="187"/>
      <c r="KCC3" s="78"/>
      <c r="KCD3" s="689"/>
      <c r="KCE3" s="77"/>
      <c r="KCF3" s="690"/>
      <c r="KCG3" s="53"/>
      <c r="KCH3" s="688"/>
      <c r="KCI3" s="688"/>
      <c r="KCJ3" s="187"/>
      <c r="KCK3" s="78"/>
      <c r="KCL3" s="689"/>
      <c r="KCM3" s="77"/>
      <c r="KCN3" s="690"/>
      <c r="KCO3" s="53"/>
      <c r="KCP3" s="688"/>
      <c r="KCQ3" s="688"/>
      <c r="KCR3" s="187"/>
      <c r="KCS3" s="78"/>
      <c r="KCT3" s="689"/>
      <c r="KCU3" s="77"/>
      <c r="KCV3" s="690"/>
      <c r="KCW3" s="53"/>
      <c r="KCX3" s="688"/>
      <c r="KCY3" s="688"/>
      <c r="KCZ3" s="187"/>
      <c r="KDA3" s="78"/>
      <c r="KDB3" s="689"/>
      <c r="KDC3" s="77"/>
      <c r="KDD3" s="690"/>
      <c r="KDE3" s="53"/>
      <c r="KDF3" s="688"/>
      <c r="KDG3" s="688"/>
      <c r="KDH3" s="187"/>
      <c r="KDI3" s="78"/>
      <c r="KDJ3" s="689"/>
      <c r="KDK3" s="77"/>
      <c r="KDL3" s="690"/>
      <c r="KDM3" s="53"/>
      <c r="KDN3" s="688"/>
      <c r="KDO3" s="688"/>
      <c r="KDP3" s="187"/>
      <c r="KDQ3" s="78"/>
      <c r="KDR3" s="689"/>
      <c r="KDS3" s="77"/>
      <c r="KDT3" s="690"/>
      <c r="KDU3" s="53"/>
      <c r="KDV3" s="688"/>
      <c r="KDW3" s="688"/>
      <c r="KDX3" s="187"/>
      <c r="KDY3" s="78"/>
      <c r="KDZ3" s="689"/>
      <c r="KEA3" s="77"/>
      <c r="KEB3" s="690"/>
      <c r="KEC3" s="53"/>
      <c r="KED3" s="688"/>
      <c r="KEE3" s="688"/>
      <c r="KEF3" s="187"/>
      <c r="KEG3" s="78"/>
      <c r="KEH3" s="689"/>
      <c r="KEI3" s="77"/>
      <c r="KEJ3" s="690"/>
      <c r="KEK3" s="53"/>
      <c r="KEL3" s="688"/>
      <c r="KEM3" s="688"/>
      <c r="KEN3" s="187"/>
      <c r="KEO3" s="78"/>
      <c r="KEP3" s="689"/>
      <c r="KEQ3" s="77"/>
      <c r="KER3" s="690"/>
      <c r="KES3" s="53"/>
      <c r="KET3" s="688"/>
      <c r="KEU3" s="688"/>
      <c r="KEV3" s="187"/>
      <c r="KEW3" s="78"/>
      <c r="KEX3" s="689"/>
      <c r="KEY3" s="77"/>
      <c r="KEZ3" s="690"/>
      <c r="KFA3" s="53"/>
      <c r="KFB3" s="688"/>
      <c r="KFC3" s="688"/>
      <c r="KFD3" s="187"/>
      <c r="KFE3" s="78"/>
      <c r="KFF3" s="689"/>
      <c r="KFG3" s="77"/>
      <c r="KFH3" s="690"/>
      <c r="KFI3" s="53"/>
      <c r="KFJ3" s="688"/>
      <c r="KFK3" s="688"/>
      <c r="KFL3" s="187"/>
      <c r="KFM3" s="78"/>
      <c r="KFN3" s="689"/>
      <c r="KFO3" s="77"/>
      <c r="KFP3" s="690"/>
      <c r="KFQ3" s="53"/>
      <c r="KFR3" s="688"/>
      <c r="KFS3" s="688"/>
      <c r="KFT3" s="187"/>
      <c r="KFU3" s="78"/>
      <c r="KFV3" s="689"/>
      <c r="KFW3" s="77"/>
      <c r="KFX3" s="690"/>
      <c r="KFY3" s="53"/>
      <c r="KFZ3" s="688"/>
      <c r="KGA3" s="688"/>
      <c r="KGB3" s="187"/>
      <c r="KGC3" s="78"/>
      <c r="KGD3" s="689"/>
      <c r="KGE3" s="77"/>
      <c r="KGF3" s="690"/>
      <c r="KGG3" s="53"/>
      <c r="KGH3" s="688"/>
      <c r="KGI3" s="688"/>
      <c r="KGJ3" s="187"/>
      <c r="KGK3" s="78"/>
      <c r="KGL3" s="689"/>
      <c r="KGM3" s="77"/>
      <c r="KGN3" s="690"/>
      <c r="KGO3" s="53"/>
      <c r="KGP3" s="688"/>
      <c r="KGQ3" s="688"/>
      <c r="KGR3" s="187"/>
      <c r="KGS3" s="78"/>
      <c r="KGT3" s="689"/>
      <c r="KGU3" s="77"/>
      <c r="KGV3" s="690"/>
      <c r="KGW3" s="53"/>
      <c r="KGX3" s="688"/>
      <c r="KGY3" s="688"/>
      <c r="KGZ3" s="187"/>
      <c r="KHA3" s="78"/>
      <c r="KHB3" s="689"/>
      <c r="KHC3" s="77"/>
      <c r="KHD3" s="690"/>
      <c r="KHE3" s="53"/>
      <c r="KHF3" s="688"/>
      <c r="KHG3" s="688"/>
      <c r="KHH3" s="187"/>
      <c r="KHI3" s="78"/>
      <c r="KHJ3" s="689"/>
      <c r="KHK3" s="77"/>
      <c r="KHL3" s="690"/>
      <c r="KHM3" s="53"/>
      <c r="KHN3" s="688"/>
      <c r="KHO3" s="688"/>
      <c r="KHP3" s="187"/>
      <c r="KHQ3" s="78"/>
      <c r="KHR3" s="689"/>
      <c r="KHS3" s="77"/>
      <c r="KHT3" s="690"/>
      <c r="KHU3" s="53"/>
      <c r="KHV3" s="688"/>
      <c r="KHW3" s="688"/>
      <c r="KHX3" s="187"/>
      <c r="KHY3" s="78"/>
      <c r="KHZ3" s="689"/>
      <c r="KIA3" s="77"/>
      <c r="KIB3" s="690"/>
      <c r="KIC3" s="53"/>
      <c r="KID3" s="688"/>
      <c r="KIE3" s="688"/>
      <c r="KIF3" s="187"/>
      <c r="KIG3" s="78"/>
      <c r="KIH3" s="689"/>
      <c r="KII3" s="77"/>
      <c r="KIJ3" s="690"/>
      <c r="KIK3" s="53"/>
      <c r="KIL3" s="688"/>
      <c r="KIM3" s="688"/>
      <c r="KIN3" s="187"/>
      <c r="KIO3" s="78"/>
      <c r="KIP3" s="689"/>
      <c r="KIQ3" s="77"/>
      <c r="KIR3" s="690"/>
      <c r="KIS3" s="53"/>
      <c r="KIT3" s="688"/>
      <c r="KIU3" s="688"/>
      <c r="KIV3" s="187"/>
      <c r="KIW3" s="78"/>
      <c r="KIX3" s="689"/>
      <c r="KIY3" s="77"/>
      <c r="KIZ3" s="690"/>
      <c r="KJA3" s="53"/>
      <c r="KJB3" s="688"/>
      <c r="KJC3" s="688"/>
      <c r="KJD3" s="187"/>
      <c r="KJE3" s="78"/>
      <c r="KJF3" s="689"/>
      <c r="KJG3" s="77"/>
      <c r="KJH3" s="690"/>
      <c r="KJI3" s="53"/>
      <c r="KJJ3" s="688"/>
      <c r="KJK3" s="688"/>
      <c r="KJL3" s="187"/>
      <c r="KJM3" s="78"/>
      <c r="KJN3" s="689"/>
      <c r="KJO3" s="77"/>
      <c r="KJP3" s="690"/>
      <c r="KJQ3" s="53"/>
      <c r="KJR3" s="688"/>
      <c r="KJS3" s="688"/>
      <c r="KJT3" s="187"/>
      <c r="KJU3" s="78"/>
      <c r="KJV3" s="689"/>
      <c r="KJW3" s="77"/>
      <c r="KJX3" s="690"/>
      <c r="KJY3" s="53"/>
      <c r="KJZ3" s="688"/>
      <c r="KKA3" s="688"/>
      <c r="KKB3" s="187"/>
      <c r="KKC3" s="78"/>
      <c r="KKD3" s="689"/>
      <c r="KKE3" s="77"/>
      <c r="KKF3" s="690"/>
      <c r="KKG3" s="53"/>
      <c r="KKH3" s="688"/>
      <c r="KKI3" s="688"/>
      <c r="KKJ3" s="187"/>
      <c r="KKK3" s="78"/>
      <c r="KKL3" s="689"/>
      <c r="KKM3" s="77"/>
      <c r="KKN3" s="690"/>
      <c r="KKO3" s="53"/>
      <c r="KKP3" s="688"/>
      <c r="KKQ3" s="688"/>
      <c r="KKR3" s="187"/>
      <c r="KKS3" s="78"/>
      <c r="KKT3" s="689"/>
      <c r="KKU3" s="77"/>
      <c r="KKV3" s="690"/>
      <c r="KKW3" s="53"/>
      <c r="KKX3" s="688"/>
      <c r="KKY3" s="688"/>
      <c r="KKZ3" s="187"/>
      <c r="KLA3" s="78"/>
      <c r="KLB3" s="689"/>
      <c r="KLC3" s="77"/>
      <c r="KLD3" s="690"/>
      <c r="KLE3" s="53"/>
      <c r="KLF3" s="688"/>
      <c r="KLG3" s="688"/>
      <c r="KLH3" s="187"/>
      <c r="KLI3" s="78"/>
      <c r="KLJ3" s="689"/>
      <c r="KLK3" s="77"/>
      <c r="KLL3" s="690"/>
      <c r="KLM3" s="53"/>
      <c r="KLN3" s="688"/>
      <c r="KLO3" s="688"/>
      <c r="KLP3" s="187"/>
      <c r="KLQ3" s="78"/>
      <c r="KLR3" s="689"/>
      <c r="KLS3" s="77"/>
      <c r="KLT3" s="690"/>
      <c r="KLU3" s="53"/>
      <c r="KLV3" s="688"/>
      <c r="KLW3" s="688"/>
      <c r="KLX3" s="187"/>
      <c r="KLY3" s="78"/>
      <c r="KLZ3" s="689"/>
      <c r="KMA3" s="77"/>
      <c r="KMB3" s="690"/>
      <c r="KMC3" s="53"/>
      <c r="KMD3" s="688"/>
      <c r="KME3" s="688"/>
      <c r="KMF3" s="187"/>
      <c r="KMG3" s="78"/>
      <c r="KMH3" s="689"/>
      <c r="KMI3" s="77"/>
      <c r="KMJ3" s="690"/>
      <c r="KMK3" s="53"/>
      <c r="KML3" s="688"/>
      <c r="KMM3" s="688"/>
      <c r="KMN3" s="187"/>
      <c r="KMO3" s="78"/>
      <c r="KMP3" s="689"/>
      <c r="KMQ3" s="77"/>
      <c r="KMR3" s="690"/>
      <c r="KMS3" s="53"/>
      <c r="KMT3" s="688"/>
      <c r="KMU3" s="688"/>
      <c r="KMV3" s="187"/>
      <c r="KMW3" s="78"/>
      <c r="KMX3" s="689"/>
      <c r="KMY3" s="77"/>
      <c r="KMZ3" s="690"/>
      <c r="KNA3" s="53"/>
      <c r="KNB3" s="688"/>
      <c r="KNC3" s="688"/>
      <c r="KND3" s="187"/>
      <c r="KNE3" s="78"/>
      <c r="KNF3" s="689"/>
      <c r="KNG3" s="77"/>
      <c r="KNH3" s="690"/>
      <c r="KNI3" s="53"/>
      <c r="KNJ3" s="688"/>
      <c r="KNK3" s="688"/>
      <c r="KNL3" s="187"/>
      <c r="KNM3" s="78"/>
      <c r="KNN3" s="689"/>
      <c r="KNO3" s="77"/>
      <c r="KNP3" s="690"/>
      <c r="KNQ3" s="53"/>
      <c r="KNR3" s="688"/>
      <c r="KNS3" s="688"/>
      <c r="KNT3" s="187"/>
      <c r="KNU3" s="78"/>
      <c r="KNV3" s="689"/>
      <c r="KNW3" s="77"/>
      <c r="KNX3" s="690"/>
      <c r="KNY3" s="53"/>
      <c r="KNZ3" s="688"/>
      <c r="KOA3" s="688"/>
      <c r="KOB3" s="187"/>
      <c r="KOC3" s="78"/>
      <c r="KOD3" s="689"/>
      <c r="KOE3" s="77"/>
      <c r="KOF3" s="690"/>
      <c r="KOG3" s="53"/>
      <c r="KOH3" s="688"/>
      <c r="KOI3" s="688"/>
      <c r="KOJ3" s="187"/>
      <c r="KOK3" s="78"/>
      <c r="KOL3" s="689"/>
      <c r="KOM3" s="77"/>
      <c r="KON3" s="690"/>
      <c r="KOO3" s="53"/>
      <c r="KOP3" s="688"/>
      <c r="KOQ3" s="688"/>
      <c r="KOR3" s="187"/>
      <c r="KOS3" s="78"/>
      <c r="KOT3" s="689"/>
      <c r="KOU3" s="77"/>
      <c r="KOV3" s="690"/>
      <c r="KOW3" s="53"/>
      <c r="KOX3" s="688"/>
      <c r="KOY3" s="688"/>
      <c r="KOZ3" s="187"/>
      <c r="KPA3" s="78"/>
      <c r="KPB3" s="689"/>
      <c r="KPC3" s="77"/>
      <c r="KPD3" s="690"/>
      <c r="KPE3" s="53"/>
      <c r="KPF3" s="688"/>
      <c r="KPG3" s="688"/>
      <c r="KPH3" s="187"/>
      <c r="KPI3" s="78"/>
      <c r="KPJ3" s="689"/>
      <c r="KPK3" s="77"/>
      <c r="KPL3" s="690"/>
      <c r="KPM3" s="53"/>
      <c r="KPN3" s="688"/>
      <c r="KPO3" s="688"/>
      <c r="KPP3" s="187"/>
      <c r="KPQ3" s="78"/>
      <c r="KPR3" s="689"/>
      <c r="KPS3" s="77"/>
      <c r="KPT3" s="690"/>
      <c r="KPU3" s="53"/>
      <c r="KPV3" s="688"/>
      <c r="KPW3" s="688"/>
      <c r="KPX3" s="187"/>
      <c r="KPY3" s="78"/>
      <c r="KPZ3" s="689"/>
      <c r="KQA3" s="77"/>
      <c r="KQB3" s="690"/>
      <c r="KQC3" s="53"/>
      <c r="KQD3" s="688"/>
      <c r="KQE3" s="688"/>
      <c r="KQF3" s="187"/>
      <c r="KQG3" s="78"/>
      <c r="KQH3" s="689"/>
      <c r="KQI3" s="77"/>
      <c r="KQJ3" s="690"/>
      <c r="KQK3" s="53"/>
      <c r="KQL3" s="688"/>
      <c r="KQM3" s="688"/>
      <c r="KQN3" s="187"/>
      <c r="KQO3" s="78"/>
      <c r="KQP3" s="689"/>
      <c r="KQQ3" s="77"/>
      <c r="KQR3" s="690"/>
      <c r="KQS3" s="53"/>
      <c r="KQT3" s="688"/>
      <c r="KQU3" s="688"/>
      <c r="KQV3" s="187"/>
      <c r="KQW3" s="78"/>
      <c r="KQX3" s="689"/>
      <c r="KQY3" s="77"/>
      <c r="KQZ3" s="690"/>
      <c r="KRA3" s="53"/>
      <c r="KRB3" s="688"/>
      <c r="KRC3" s="688"/>
      <c r="KRD3" s="187"/>
      <c r="KRE3" s="78"/>
      <c r="KRF3" s="689"/>
      <c r="KRG3" s="77"/>
      <c r="KRH3" s="690"/>
      <c r="KRI3" s="53"/>
      <c r="KRJ3" s="688"/>
      <c r="KRK3" s="688"/>
      <c r="KRL3" s="187"/>
      <c r="KRM3" s="78"/>
      <c r="KRN3" s="689"/>
      <c r="KRO3" s="77"/>
      <c r="KRP3" s="690"/>
      <c r="KRQ3" s="53"/>
      <c r="KRR3" s="688"/>
      <c r="KRS3" s="688"/>
      <c r="KRT3" s="187"/>
      <c r="KRU3" s="78"/>
      <c r="KRV3" s="689"/>
      <c r="KRW3" s="77"/>
      <c r="KRX3" s="690"/>
      <c r="KRY3" s="53"/>
      <c r="KRZ3" s="688"/>
      <c r="KSA3" s="688"/>
      <c r="KSB3" s="187"/>
      <c r="KSC3" s="78"/>
      <c r="KSD3" s="689"/>
      <c r="KSE3" s="77"/>
      <c r="KSF3" s="690"/>
      <c r="KSG3" s="53"/>
      <c r="KSH3" s="688"/>
      <c r="KSI3" s="688"/>
      <c r="KSJ3" s="187"/>
      <c r="KSK3" s="78"/>
      <c r="KSL3" s="689"/>
      <c r="KSM3" s="77"/>
      <c r="KSN3" s="690"/>
      <c r="KSO3" s="53"/>
      <c r="KSP3" s="688"/>
      <c r="KSQ3" s="688"/>
      <c r="KSR3" s="187"/>
      <c r="KSS3" s="78"/>
      <c r="KST3" s="689"/>
      <c r="KSU3" s="77"/>
      <c r="KSV3" s="690"/>
      <c r="KSW3" s="53"/>
      <c r="KSX3" s="688"/>
      <c r="KSY3" s="688"/>
      <c r="KSZ3" s="187"/>
      <c r="KTA3" s="78"/>
      <c r="KTB3" s="689"/>
      <c r="KTC3" s="77"/>
      <c r="KTD3" s="690"/>
      <c r="KTE3" s="53"/>
      <c r="KTF3" s="688"/>
      <c r="KTG3" s="688"/>
      <c r="KTH3" s="187"/>
      <c r="KTI3" s="78"/>
      <c r="KTJ3" s="689"/>
      <c r="KTK3" s="77"/>
      <c r="KTL3" s="690"/>
      <c r="KTM3" s="53"/>
      <c r="KTN3" s="688"/>
      <c r="KTO3" s="688"/>
      <c r="KTP3" s="187"/>
      <c r="KTQ3" s="78"/>
      <c r="KTR3" s="689"/>
      <c r="KTS3" s="77"/>
      <c r="KTT3" s="690"/>
      <c r="KTU3" s="53"/>
      <c r="KTV3" s="688"/>
      <c r="KTW3" s="688"/>
      <c r="KTX3" s="187"/>
      <c r="KTY3" s="78"/>
      <c r="KTZ3" s="689"/>
      <c r="KUA3" s="77"/>
      <c r="KUB3" s="690"/>
      <c r="KUC3" s="53"/>
      <c r="KUD3" s="688"/>
      <c r="KUE3" s="688"/>
      <c r="KUF3" s="187"/>
      <c r="KUG3" s="78"/>
      <c r="KUH3" s="689"/>
      <c r="KUI3" s="77"/>
      <c r="KUJ3" s="690"/>
      <c r="KUK3" s="53"/>
      <c r="KUL3" s="688"/>
      <c r="KUM3" s="688"/>
      <c r="KUN3" s="187"/>
      <c r="KUO3" s="78"/>
      <c r="KUP3" s="689"/>
      <c r="KUQ3" s="77"/>
      <c r="KUR3" s="690"/>
      <c r="KUS3" s="53"/>
      <c r="KUT3" s="688"/>
      <c r="KUU3" s="688"/>
      <c r="KUV3" s="187"/>
      <c r="KUW3" s="78"/>
      <c r="KUX3" s="689"/>
      <c r="KUY3" s="77"/>
      <c r="KUZ3" s="690"/>
      <c r="KVA3" s="53"/>
      <c r="KVB3" s="688"/>
      <c r="KVC3" s="688"/>
      <c r="KVD3" s="187"/>
      <c r="KVE3" s="78"/>
      <c r="KVF3" s="689"/>
      <c r="KVG3" s="77"/>
      <c r="KVH3" s="690"/>
      <c r="KVI3" s="53"/>
      <c r="KVJ3" s="688"/>
      <c r="KVK3" s="688"/>
      <c r="KVL3" s="187"/>
      <c r="KVM3" s="78"/>
      <c r="KVN3" s="689"/>
      <c r="KVO3" s="77"/>
      <c r="KVP3" s="690"/>
      <c r="KVQ3" s="53"/>
      <c r="KVR3" s="688"/>
      <c r="KVS3" s="688"/>
      <c r="KVT3" s="187"/>
      <c r="KVU3" s="78"/>
      <c r="KVV3" s="689"/>
      <c r="KVW3" s="77"/>
      <c r="KVX3" s="690"/>
      <c r="KVY3" s="53"/>
      <c r="KVZ3" s="688"/>
      <c r="KWA3" s="688"/>
      <c r="KWB3" s="187"/>
      <c r="KWC3" s="78"/>
      <c r="KWD3" s="689"/>
      <c r="KWE3" s="77"/>
      <c r="KWF3" s="690"/>
      <c r="KWG3" s="53"/>
      <c r="KWH3" s="688"/>
      <c r="KWI3" s="688"/>
      <c r="KWJ3" s="187"/>
      <c r="KWK3" s="78"/>
      <c r="KWL3" s="689"/>
      <c r="KWM3" s="77"/>
      <c r="KWN3" s="690"/>
      <c r="KWO3" s="53"/>
      <c r="KWP3" s="688"/>
      <c r="KWQ3" s="688"/>
      <c r="KWR3" s="187"/>
      <c r="KWS3" s="78"/>
      <c r="KWT3" s="689"/>
      <c r="KWU3" s="77"/>
      <c r="KWV3" s="690"/>
      <c r="KWW3" s="53"/>
      <c r="KWX3" s="688"/>
      <c r="KWY3" s="688"/>
      <c r="KWZ3" s="187"/>
      <c r="KXA3" s="78"/>
      <c r="KXB3" s="689"/>
      <c r="KXC3" s="77"/>
      <c r="KXD3" s="690"/>
      <c r="KXE3" s="53"/>
      <c r="KXF3" s="688"/>
      <c r="KXG3" s="688"/>
      <c r="KXH3" s="187"/>
      <c r="KXI3" s="78"/>
      <c r="KXJ3" s="689"/>
      <c r="KXK3" s="77"/>
      <c r="KXL3" s="690"/>
      <c r="KXM3" s="53"/>
      <c r="KXN3" s="688"/>
      <c r="KXO3" s="688"/>
      <c r="KXP3" s="187"/>
      <c r="KXQ3" s="78"/>
      <c r="KXR3" s="689"/>
      <c r="KXS3" s="77"/>
      <c r="KXT3" s="690"/>
      <c r="KXU3" s="53"/>
      <c r="KXV3" s="688"/>
      <c r="KXW3" s="688"/>
      <c r="KXX3" s="187"/>
      <c r="KXY3" s="78"/>
      <c r="KXZ3" s="689"/>
      <c r="KYA3" s="77"/>
      <c r="KYB3" s="690"/>
      <c r="KYC3" s="53"/>
      <c r="KYD3" s="688"/>
      <c r="KYE3" s="688"/>
      <c r="KYF3" s="187"/>
      <c r="KYG3" s="78"/>
      <c r="KYH3" s="689"/>
      <c r="KYI3" s="77"/>
      <c r="KYJ3" s="690"/>
      <c r="KYK3" s="53"/>
      <c r="KYL3" s="688"/>
      <c r="KYM3" s="688"/>
      <c r="KYN3" s="187"/>
      <c r="KYO3" s="78"/>
      <c r="KYP3" s="689"/>
      <c r="KYQ3" s="77"/>
      <c r="KYR3" s="690"/>
      <c r="KYS3" s="53"/>
      <c r="KYT3" s="688"/>
      <c r="KYU3" s="688"/>
      <c r="KYV3" s="187"/>
      <c r="KYW3" s="78"/>
      <c r="KYX3" s="689"/>
      <c r="KYY3" s="77"/>
      <c r="KYZ3" s="690"/>
      <c r="KZA3" s="53"/>
      <c r="KZB3" s="688"/>
      <c r="KZC3" s="688"/>
      <c r="KZD3" s="187"/>
      <c r="KZE3" s="78"/>
      <c r="KZF3" s="689"/>
      <c r="KZG3" s="77"/>
      <c r="KZH3" s="690"/>
      <c r="KZI3" s="53"/>
      <c r="KZJ3" s="688"/>
      <c r="KZK3" s="688"/>
      <c r="KZL3" s="187"/>
      <c r="KZM3" s="78"/>
      <c r="KZN3" s="689"/>
      <c r="KZO3" s="77"/>
      <c r="KZP3" s="690"/>
      <c r="KZQ3" s="53"/>
      <c r="KZR3" s="688"/>
      <c r="KZS3" s="688"/>
      <c r="KZT3" s="187"/>
      <c r="KZU3" s="78"/>
      <c r="KZV3" s="689"/>
      <c r="KZW3" s="77"/>
      <c r="KZX3" s="690"/>
      <c r="KZY3" s="53"/>
      <c r="KZZ3" s="688"/>
      <c r="LAA3" s="688"/>
      <c r="LAB3" s="187"/>
      <c r="LAC3" s="78"/>
      <c r="LAD3" s="689"/>
      <c r="LAE3" s="77"/>
      <c r="LAF3" s="690"/>
      <c r="LAG3" s="53"/>
      <c r="LAH3" s="688"/>
      <c r="LAI3" s="688"/>
      <c r="LAJ3" s="187"/>
      <c r="LAK3" s="78"/>
      <c r="LAL3" s="689"/>
      <c r="LAM3" s="77"/>
      <c r="LAN3" s="690"/>
      <c r="LAO3" s="53"/>
      <c r="LAP3" s="688"/>
      <c r="LAQ3" s="688"/>
      <c r="LAR3" s="187"/>
      <c r="LAS3" s="78"/>
      <c r="LAT3" s="689"/>
      <c r="LAU3" s="77"/>
      <c r="LAV3" s="690"/>
      <c r="LAW3" s="53"/>
      <c r="LAX3" s="688"/>
      <c r="LAY3" s="688"/>
      <c r="LAZ3" s="187"/>
      <c r="LBA3" s="78"/>
      <c r="LBB3" s="689"/>
      <c r="LBC3" s="77"/>
      <c r="LBD3" s="690"/>
      <c r="LBE3" s="53"/>
      <c r="LBF3" s="688"/>
      <c r="LBG3" s="688"/>
      <c r="LBH3" s="187"/>
      <c r="LBI3" s="78"/>
      <c r="LBJ3" s="689"/>
      <c r="LBK3" s="77"/>
      <c r="LBL3" s="690"/>
      <c r="LBM3" s="53"/>
      <c r="LBN3" s="688"/>
      <c r="LBO3" s="688"/>
      <c r="LBP3" s="187"/>
      <c r="LBQ3" s="78"/>
      <c r="LBR3" s="689"/>
      <c r="LBS3" s="77"/>
      <c r="LBT3" s="690"/>
      <c r="LBU3" s="53"/>
      <c r="LBV3" s="688"/>
      <c r="LBW3" s="688"/>
      <c r="LBX3" s="187"/>
      <c r="LBY3" s="78"/>
      <c r="LBZ3" s="689"/>
      <c r="LCA3" s="77"/>
      <c r="LCB3" s="690"/>
      <c r="LCC3" s="53"/>
      <c r="LCD3" s="688"/>
      <c r="LCE3" s="688"/>
      <c r="LCF3" s="187"/>
      <c r="LCG3" s="78"/>
      <c r="LCH3" s="689"/>
      <c r="LCI3" s="77"/>
      <c r="LCJ3" s="690"/>
      <c r="LCK3" s="53"/>
      <c r="LCL3" s="688"/>
      <c r="LCM3" s="688"/>
      <c r="LCN3" s="187"/>
      <c r="LCO3" s="78"/>
      <c r="LCP3" s="689"/>
      <c r="LCQ3" s="77"/>
      <c r="LCR3" s="690"/>
      <c r="LCS3" s="53"/>
      <c r="LCT3" s="688"/>
      <c r="LCU3" s="688"/>
      <c r="LCV3" s="187"/>
      <c r="LCW3" s="78"/>
      <c r="LCX3" s="689"/>
      <c r="LCY3" s="77"/>
      <c r="LCZ3" s="690"/>
      <c r="LDA3" s="53"/>
      <c r="LDB3" s="688"/>
      <c r="LDC3" s="688"/>
      <c r="LDD3" s="187"/>
      <c r="LDE3" s="78"/>
      <c r="LDF3" s="689"/>
      <c r="LDG3" s="77"/>
      <c r="LDH3" s="690"/>
      <c r="LDI3" s="53"/>
      <c r="LDJ3" s="688"/>
      <c r="LDK3" s="688"/>
      <c r="LDL3" s="187"/>
      <c r="LDM3" s="78"/>
      <c r="LDN3" s="689"/>
      <c r="LDO3" s="77"/>
      <c r="LDP3" s="690"/>
      <c r="LDQ3" s="53"/>
      <c r="LDR3" s="688"/>
      <c r="LDS3" s="688"/>
      <c r="LDT3" s="187"/>
      <c r="LDU3" s="78"/>
      <c r="LDV3" s="689"/>
      <c r="LDW3" s="77"/>
      <c r="LDX3" s="690"/>
      <c r="LDY3" s="53"/>
      <c r="LDZ3" s="688"/>
      <c r="LEA3" s="688"/>
      <c r="LEB3" s="187"/>
      <c r="LEC3" s="78"/>
      <c r="LED3" s="689"/>
      <c r="LEE3" s="77"/>
      <c r="LEF3" s="690"/>
      <c r="LEG3" s="53"/>
      <c r="LEH3" s="688"/>
      <c r="LEI3" s="688"/>
      <c r="LEJ3" s="187"/>
      <c r="LEK3" s="78"/>
      <c r="LEL3" s="689"/>
      <c r="LEM3" s="77"/>
      <c r="LEN3" s="690"/>
      <c r="LEO3" s="53"/>
      <c r="LEP3" s="688"/>
      <c r="LEQ3" s="688"/>
      <c r="LER3" s="187"/>
      <c r="LES3" s="78"/>
      <c r="LET3" s="689"/>
      <c r="LEU3" s="77"/>
      <c r="LEV3" s="690"/>
      <c r="LEW3" s="53"/>
      <c r="LEX3" s="688"/>
      <c r="LEY3" s="688"/>
      <c r="LEZ3" s="187"/>
      <c r="LFA3" s="78"/>
      <c r="LFB3" s="689"/>
      <c r="LFC3" s="77"/>
      <c r="LFD3" s="690"/>
      <c r="LFE3" s="53"/>
      <c r="LFF3" s="688"/>
      <c r="LFG3" s="688"/>
      <c r="LFH3" s="187"/>
      <c r="LFI3" s="78"/>
      <c r="LFJ3" s="689"/>
      <c r="LFK3" s="77"/>
      <c r="LFL3" s="690"/>
      <c r="LFM3" s="53"/>
      <c r="LFN3" s="688"/>
      <c r="LFO3" s="688"/>
      <c r="LFP3" s="187"/>
      <c r="LFQ3" s="78"/>
      <c r="LFR3" s="689"/>
      <c r="LFS3" s="77"/>
      <c r="LFT3" s="690"/>
      <c r="LFU3" s="53"/>
      <c r="LFV3" s="688"/>
      <c r="LFW3" s="688"/>
      <c r="LFX3" s="187"/>
      <c r="LFY3" s="78"/>
      <c r="LFZ3" s="689"/>
      <c r="LGA3" s="77"/>
      <c r="LGB3" s="690"/>
      <c r="LGC3" s="53"/>
      <c r="LGD3" s="688"/>
      <c r="LGE3" s="688"/>
      <c r="LGF3" s="187"/>
      <c r="LGG3" s="78"/>
      <c r="LGH3" s="689"/>
      <c r="LGI3" s="77"/>
      <c r="LGJ3" s="690"/>
      <c r="LGK3" s="53"/>
      <c r="LGL3" s="688"/>
      <c r="LGM3" s="688"/>
      <c r="LGN3" s="187"/>
      <c r="LGO3" s="78"/>
      <c r="LGP3" s="689"/>
      <c r="LGQ3" s="77"/>
      <c r="LGR3" s="690"/>
      <c r="LGS3" s="53"/>
      <c r="LGT3" s="688"/>
      <c r="LGU3" s="688"/>
      <c r="LGV3" s="187"/>
      <c r="LGW3" s="78"/>
      <c r="LGX3" s="689"/>
      <c r="LGY3" s="77"/>
      <c r="LGZ3" s="690"/>
      <c r="LHA3" s="53"/>
      <c r="LHB3" s="688"/>
      <c r="LHC3" s="688"/>
      <c r="LHD3" s="187"/>
      <c r="LHE3" s="78"/>
      <c r="LHF3" s="689"/>
      <c r="LHG3" s="77"/>
      <c r="LHH3" s="690"/>
      <c r="LHI3" s="53"/>
      <c r="LHJ3" s="688"/>
      <c r="LHK3" s="688"/>
      <c r="LHL3" s="187"/>
      <c r="LHM3" s="78"/>
      <c r="LHN3" s="689"/>
      <c r="LHO3" s="77"/>
      <c r="LHP3" s="690"/>
      <c r="LHQ3" s="53"/>
      <c r="LHR3" s="688"/>
      <c r="LHS3" s="688"/>
      <c r="LHT3" s="187"/>
      <c r="LHU3" s="78"/>
      <c r="LHV3" s="689"/>
      <c r="LHW3" s="77"/>
      <c r="LHX3" s="690"/>
      <c r="LHY3" s="53"/>
      <c r="LHZ3" s="688"/>
      <c r="LIA3" s="688"/>
      <c r="LIB3" s="187"/>
      <c r="LIC3" s="78"/>
      <c r="LID3" s="689"/>
      <c r="LIE3" s="77"/>
      <c r="LIF3" s="690"/>
      <c r="LIG3" s="53"/>
      <c r="LIH3" s="688"/>
      <c r="LII3" s="688"/>
      <c r="LIJ3" s="187"/>
      <c r="LIK3" s="78"/>
      <c r="LIL3" s="689"/>
      <c r="LIM3" s="77"/>
      <c r="LIN3" s="690"/>
      <c r="LIO3" s="53"/>
      <c r="LIP3" s="688"/>
      <c r="LIQ3" s="688"/>
      <c r="LIR3" s="187"/>
      <c r="LIS3" s="78"/>
      <c r="LIT3" s="689"/>
      <c r="LIU3" s="77"/>
      <c r="LIV3" s="690"/>
      <c r="LIW3" s="53"/>
      <c r="LIX3" s="688"/>
      <c r="LIY3" s="688"/>
      <c r="LIZ3" s="187"/>
      <c r="LJA3" s="78"/>
      <c r="LJB3" s="689"/>
      <c r="LJC3" s="77"/>
      <c r="LJD3" s="690"/>
      <c r="LJE3" s="53"/>
      <c r="LJF3" s="688"/>
      <c r="LJG3" s="688"/>
      <c r="LJH3" s="187"/>
      <c r="LJI3" s="78"/>
      <c r="LJJ3" s="689"/>
      <c r="LJK3" s="77"/>
      <c r="LJL3" s="690"/>
      <c r="LJM3" s="53"/>
      <c r="LJN3" s="688"/>
      <c r="LJO3" s="688"/>
      <c r="LJP3" s="187"/>
      <c r="LJQ3" s="78"/>
      <c r="LJR3" s="689"/>
      <c r="LJS3" s="77"/>
      <c r="LJT3" s="690"/>
      <c r="LJU3" s="53"/>
      <c r="LJV3" s="688"/>
      <c r="LJW3" s="688"/>
      <c r="LJX3" s="187"/>
      <c r="LJY3" s="78"/>
      <c r="LJZ3" s="689"/>
      <c r="LKA3" s="77"/>
      <c r="LKB3" s="690"/>
      <c r="LKC3" s="53"/>
      <c r="LKD3" s="688"/>
      <c r="LKE3" s="688"/>
      <c r="LKF3" s="187"/>
      <c r="LKG3" s="78"/>
      <c r="LKH3" s="689"/>
      <c r="LKI3" s="77"/>
      <c r="LKJ3" s="690"/>
      <c r="LKK3" s="53"/>
      <c r="LKL3" s="688"/>
      <c r="LKM3" s="688"/>
      <c r="LKN3" s="187"/>
      <c r="LKO3" s="78"/>
      <c r="LKP3" s="689"/>
      <c r="LKQ3" s="77"/>
      <c r="LKR3" s="690"/>
      <c r="LKS3" s="53"/>
      <c r="LKT3" s="688"/>
      <c r="LKU3" s="688"/>
      <c r="LKV3" s="187"/>
      <c r="LKW3" s="78"/>
      <c r="LKX3" s="689"/>
      <c r="LKY3" s="77"/>
      <c r="LKZ3" s="690"/>
      <c r="LLA3" s="53"/>
      <c r="LLB3" s="688"/>
      <c r="LLC3" s="688"/>
      <c r="LLD3" s="187"/>
      <c r="LLE3" s="78"/>
      <c r="LLF3" s="689"/>
      <c r="LLG3" s="77"/>
      <c r="LLH3" s="690"/>
      <c r="LLI3" s="53"/>
      <c r="LLJ3" s="688"/>
      <c r="LLK3" s="688"/>
      <c r="LLL3" s="187"/>
      <c r="LLM3" s="78"/>
      <c r="LLN3" s="689"/>
      <c r="LLO3" s="77"/>
      <c r="LLP3" s="690"/>
      <c r="LLQ3" s="53"/>
      <c r="LLR3" s="688"/>
      <c r="LLS3" s="688"/>
      <c r="LLT3" s="187"/>
      <c r="LLU3" s="78"/>
      <c r="LLV3" s="689"/>
      <c r="LLW3" s="77"/>
      <c r="LLX3" s="690"/>
      <c r="LLY3" s="53"/>
      <c r="LLZ3" s="688"/>
      <c r="LMA3" s="688"/>
      <c r="LMB3" s="187"/>
      <c r="LMC3" s="78"/>
      <c r="LMD3" s="689"/>
      <c r="LME3" s="77"/>
      <c r="LMF3" s="690"/>
      <c r="LMG3" s="53"/>
      <c r="LMH3" s="688"/>
      <c r="LMI3" s="688"/>
      <c r="LMJ3" s="187"/>
      <c r="LMK3" s="78"/>
      <c r="LML3" s="689"/>
      <c r="LMM3" s="77"/>
      <c r="LMN3" s="690"/>
      <c r="LMO3" s="53"/>
      <c r="LMP3" s="688"/>
      <c r="LMQ3" s="688"/>
      <c r="LMR3" s="187"/>
      <c r="LMS3" s="78"/>
      <c r="LMT3" s="689"/>
      <c r="LMU3" s="77"/>
      <c r="LMV3" s="690"/>
      <c r="LMW3" s="53"/>
      <c r="LMX3" s="688"/>
      <c r="LMY3" s="688"/>
      <c r="LMZ3" s="187"/>
      <c r="LNA3" s="78"/>
      <c r="LNB3" s="689"/>
      <c r="LNC3" s="77"/>
      <c r="LND3" s="690"/>
      <c r="LNE3" s="53"/>
      <c r="LNF3" s="688"/>
      <c r="LNG3" s="688"/>
      <c r="LNH3" s="187"/>
      <c r="LNI3" s="78"/>
      <c r="LNJ3" s="689"/>
      <c r="LNK3" s="77"/>
      <c r="LNL3" s="690"/>
      <c r="LNM3" s="53"/>
      <c r="LNN3" s="688"/>
      <c r="LNO3" s="688"/>
      <c r="LNP3" s="187"/>
      <c r="LNQ3" s="78"/>
      <c r="LNR3" s="689"/>
      <c r="LNS3" s="77"/>
      <c r="LNT3" s="690"/>
      <c r="LNU3" s="53"/>
      <c r="LNV3" s="688"/>
      <c r="LNW3" s="688"/>
      <c r="LNX3" s="187"/>
      <c r="LNY3" s="78"/>
      <c r="LNZ3" s="689"/>
      <c r="LOA3" s="77"/>
      <c r="LOB3" s="690"/>
      <c r="LOC3" s="53"/>
      <c r="LOD3" s="688"/>
      <c r="LOE3" s="688"/>
      <c r="LOF3" s="187"/>
      <c r="LOG3" s="78"/>
      <c r="LOH3" s="689"/>
      <c r="LOI3" s="77"/>
      <c r="LOJ3" s="690"/>
      <c r="LOK3" s="53"/>
      <c r="LOL3" s="688"/>
      <c r="LOM3" s="688"/>
      <c r="LON3" s="187"/>
      <c r="LOO3" s="78"/>
      <c r="LOP3" s="689"/>
      <c r="LOQ3" s="77"/>
      <c r="LOR3" s="690"/>
      <c r="LOS3" s="53"/>
      <c r="LOT3" s="688"/>
      <c r="LOU3" s="688"/>
      <c r="LOV3" s="187"/>
      <c r="LOW3" s="78"/>
      <c r="LOX3" s="689"/>
      <c r="LOY3" s="77"/>
      <c r="LOZ3" s="690"/>
      <c r="LPA3" s="53"/>
      <c r="LPB3" s="688"/>
      <c r="LPC3" s="688"/>
      <c r="LPD3" s="187"/>
      <c r="LPE3" s="78"/>
      <c r="LPF3" s="689"/>
      <c r="LPG3" s="77"/>
      <c r="LPH3" s="690"/>
      <c r="LPI3" s="53"/>
      <c r="LPJ3" s="688"/>
      <c r="LPK3" s="688"/>
      <c r="LPL3" s="187"/>
      <c r="LPM3" s="78"/>
      <c r="LPN3" s="689"/>
      <c r="LPO3" s="77"/>
      <c r="LPP3" s="690"/>
      <c r="LPQ3" s="53"/>
      <c r="LPR3" s="688"/>
      <c r="LPS3" s="688"/>
      <c r="LPT3" s="187"/>
      <c r="LPU3" s="78"/>
      <c r="LPV3" s="689"/>
      <c r="LPW3" s="77"/>
      <c r="LPX3" s="690"/>
      <c r="LPY3" s="53"/>
      <c r="LPZ3" s="688"/>
      <c r="LQA3" s="688"/>
      <c r="LQB3" s="187"/>
      <c r="LQC3" s="78"/>
      <c r="LQD3" s="689"/>
      <c r="LQE3" s="77"/>
      <c r="LQF3" s="690"/>
      <c r="LQG3" s="53"/>
      <c r="LQH3" s="688"/>
      <c r="LQI3" s="688"/>
      <c r="LQJ3" s="187"/>
      <c r="LQK3" s="78"/>
      <c r="LQL3" s="689"/>
      <c r="LQM3" s="77"/>
      <c r="LQN3" s="690"/>
      <c r="LQO3" s="53"/>
      <c r="LQP3" s="688"/>
      <c r="LQQ3" s="688"/>
      <c r="LQR3" s="187"/>
      <c r="LQS3" s="78"/>
      <c r="LQT3" s="689"/>
      <c r="LQU3" s="77"/>
      <c r="LQV3" s="690"/>
      <c r="LQW3" s="53"/>
      <c r="LQX3" s="688"/>
      <c r="LQY3" s="688"/>
      <c r="LQZ3" s="187"/>
      <c r="LRA3" s="78"/>
      <c r="LRB3" s="689"/>
      <c r="LRC3" s="77"/>
      <c r="LRD3" s="690"/>
      <c r="LRE3" s="53"/>
      <c r="LRF3" s="688"/>
      <c r="LRG3" s="688"/>
      <c r="LRH3" s="187"/>
      <c r="LRI3" s="78"/>
      <c r="LRJ3" s="689"/>
      <c r="LRK3" s="77"/>
      <c r="LRL3" s="690"/>
      <c r="LRM3" s="53"/>
      <c r="LRN3" s="688"/>
      <c r="LRO3" s="688"/>
      <c r="LRP3" s="187"/>
      <c r="LRQ3" s="78"/>
      <c r="LRR3" s="689"/>
      <c r="LRS3" s="77"/>
      <c r="LRT3" s="690"/>
      <c r="LRU3" s="53"/>
      <c r="LRV3" s="688"/>
      <c r="LRW3" s="688"/>
      <c r="LRX3" s="187"/>
      <c r="LRY3" s="78"/>
      <c r="LRZ3" s="689"/>
      <c r="LSA3" s="77"/>
      <c r="LSB3" s="690"/>
      <c r="LSC3" s="53"/>
      <c r="LSD3" s="688"/>
      <c r="LSE3" s="688"/>
      <c r="LSF3" s="187"/>
      <c r="LSG3" s="78"/>
      <c r="LSH3" s="689"/>
      <c r="LSI3" s="77"/>
      <c r="LSJ3" s="690"/>
      <c r="LSK3" s="53"/>
      <c r="LSL3" s="688"/>
      <c r="LSM3" s="688"/>
      <c r="LSN3" s="187"/>
      <c r="LSO3" s="78"/>
      <c r="LSP3" s="689"/>
      <c r="LSQ3" s="77"/>
      <c r="LSR3" s="690"/>
      <c r="LSS3" s="53"/>
      <c r="LST3" s="688"/>
      <c r="LSU3" s="688"/>
      <c r="LSV3" s="187"/>
      <c r="LSW3" s="78"/>
      <c r="LSX3" s="689"/>
      <c r="LSY3" s="77"/>
      <c r="LSZ3" s="690"/>
      <c r="LTA3" s="53"/>
      <c r="LTB3" s="688"/>
      <c r="LTC3" s="688"/>
      <c r="LTD3" s="187"/>
      <c r="LTE3" s="78"/>
      <c r="LTF3" s="689"/>
      <c r="LTG3" s="77"/>
      <c r="LTH3" s="690"/>
      <c r="LTI3" s="53"/>
      <c r="LTJ3" s="688"/>
      <c r="LTK3" s="688"/>
      <c r="LTL3" s="187"/>
      <c r="LTM3" s="78"/>
      <c r="LTN3" s="689"/>
      <c r="LTO3" s="77"/>
      <c r="LTP3" s="690"/>
      <c r="LTQ3" s="53"/>
      <c r="LTR3" s="688"/>
      <c r="LTS3" s="688"/>
      <c r="LTT3" s="187"/>
      <c r="LTU3" s="78"/>
      <c r="LTV3" s="689"/>
      <c r="LTW3" s="77"/>
      <c r="LTX3" s="690"/>
      <c r="LTY3" s="53"/>
      <c r="LTZ3" s="688"/>
      <c r="LUA3" s="688"/>
      <c r="LUB3" s="187"/>
      <c r="LUC3" s="78"/>
      <c r="LUD3" s="689"/>
      <c r="LUE3" s="77"/>
      <c r="LUF3" s="690"/>
      <c r="LUG3" s="53"/>
      <c r="LUH3" s="688"/>
      <c r="LUI3" s="688"/>
      <c r="LUJ3" s="187"/>
      <c r="LUK3" s="78"/>
      <c r="LUL3" s="689"/>
      <c r="LUM3" s="77"/>
      <c r="LUN3" s="690"/>
      <c r="LUO3" s="53"/>
      <c r="LUP3" s="688"/>
      <c r="LUQ3" s="688"/>
      <c r="LUR3" s="187"/>
      <c r="LUS3" s="78"/>
      <c r="LUT3" s="689"/>
      <c r="LUU3" s="77"/>
      <c r="LUV3" s="690"/>
      <c r="LUW3" s="53"/>
      <c r="LUX3" s="688"/>
      <c r="LUY3" s="688"/>
      <c r="LUZ3" s="187"/>
      <c r="LVA3" s="78"/>
      <c r="LVB3" s="689"/>
      <c r="LVC3" s="77"/>
      <c r="LVD3" s="690"/>
      <c r="LVE3" s="53"/>
      <c r="LVF3" s="688"/>
      <c r="LVG3" s="688"/>
      <c r="LVH3" s="187"/>
      <c r="LVI3" s="78"/>
      <c r="LVJ3" s="689"/>
      <c r="LVK3" s="77"/>
      <c r="LVL3" s="690"/>
      <c r="LVM3" s="53"/>
      <c r="LVN3" s="688"/>
      <c r="LVO3" s="688"/>
      <c r="LVP3" s="187"/>
      <c r="LVQ3" s="78"/>
      <c r="LVR3" s="689"/>
      <c r="LVS3" s="77"/>
      <c r="LVT3" s="690"/>
      <c r="LVU3" s="53"/>
      <c r="LVV3" s="688"/>
      <c r="LVW3" s="688"/>
      <c r="LVX3" s="187"/>
      <c r="LVY3" s="78"/>
      <c r="LVZ3" s="689"/>
      <c r="LWA3" s="77"/>
      <c r="LWB3" s="690"/>
      <c r="LWC3" s="53"/>
      <c r="LWD3" s="688"/>
      <c r="LWE3" s="688"/>
      <c r="LWF3" s="187"/>
      <c r="LWG3" s="78"/>
      <c r="LWH3" s="689"/>
      <c r="LWI3" s="77"/>
      <c r="LWJ3" s="690"/>
      <c r="LWK3" s="53"/>
      <c r="LWL3" s="688"/>
      <c r="LWM3" s="688"/>
      <c r="LWN3" s="187"/>
      <c r="LWO3" s="78"/>
      <c r="LWP3" s="689"/>
      <c r="LWQ3" s="77"/>
      <c r="LWR3" s="690"/>
      <c r="LWS3" s="53"/>
      <c r="LWT3" s="688"/>
      <c r="LWU3" s="688"/>
      <c r="LWV3" s="187"/>
      <c r="LWW3" s="78"/>
      <c r="LWX3" s="689"/>
      <c r="LWY3" s="77"/>
      <c r="LWZ3" s="690"/>
      <c r="LXA3" s="53"/>
      <c r="LXB3" s="688"/>
      <c r="LXC3" s="688"/>
      <c r="LXD3" s="187"/>
      <c r="LXE3" s="78"/>
      <c r="LXF3" s="689"/>
      <c r="LXG3" s="77"/>
      <c r="LXH3" s="690"/>
      <c r="LXI3" s="53"/>
      <c r="LXJ3" s="688"/>
      <c r="LXK3" s="688"/>
      <c r="LXL3" s="187"/>
      <c r="LXM3" s="78"/>
      <c r="LXN3" s="689"/>
      <c r="LXO3" s="77"/>
      <c r="LXP3" s="690"/>
      <c r="LXQ3" s="53"/>
      <c r="LXR3" s="688"/>
      <c r="LXS3" s="688"/>
      <c r="LXT3" s="187"/>
      <c r="LXU3" s="78"/>
      <c r="LXV3" s="689"/>
      <c r="LXW3" s="77"/>
      <c r="LXX3" s="690"/>
      <c r="LXY3" s="53"/>
      <c r="LXZ3" s="688"/>
      <c r="LYA3" s="688"/>
      <c r="LYB3" s="187"/>
      <c r="LYC3" s="78"/>
      <c r="LYD3" s="689"/>
      <c r="LYE3" s="77"/>
      <c r="LYF3" s="690"/>
      <c r="LYG3" s="53"/>
      <c r="LYH3" s="688"/>
      <c r="LYI3" s="688"/>
      <c r="LYJ3" s="187"/>
      <c r="LYK3" s="78"/>
      <c r="LYL3" s="689"/>
      <c r="LYM3" s="77"/>
      <c r="LYN3" s="690"/>
      <c r="LYO3" s="53"/>
      <c r="LYP3" s="688"/>
      <c r="LYQ3" s="688"/>
      <c r="LYR3" s="187"/>
      <c r="LYS3" s="78"/>
      <c r="LYT3" s="689"/>
      <c r="LYU3" s="77"/>
      <c r="LYV3" s="690"/>
      <c r="LYW3" s="53"/>
      <c r="LYX3" s="688"/>
      <c r="LYY3" s="688"/>
      <c r="LYZ3" s="187"/>
      <c r="LZA3" s="78"/>
      <c r="LZB3" s="689"/>
      <c r="LZC3" s="77"/>
      <c r="LZD3" s="690"/>
      <c r="LZE3" s="53"/>
      <c r="LZF3" s="688"/>
      <c r="LZG3" s="688"/>
      <c r="LZH3" s="187"/>
      <c r="LZI3" s="78"/>
      <c r="LZJ3" s="689"/>
      <c r="LZK3" s="77"/>
      <c r="LZL3" s="690"/>
      <c r="LZM3" s="53"/>
      <c r="LZN3" s="688"/>
      <c r="LZO3" s="688"/>
      <c r="LZP3" s="187"/>
      <c r="LZQ3" s="78"/>
      <c r="LZR3" s="689"/>
      <c r="LZS3" s="77"/>
      <c r="LZT3" s="690"/>
      <c r="LZU3" s="53"/>
      <c r="LZV3" s="688"/>
      <c r="LZW3" s="688"/>
      <c r="LZX3" s="187"/>
      <c r="LZY3" s="78"/>
      <c r="LZZ3" s="689"/>
      <c r="MAA3" s="77"/>
      <c r="MAB3" s="690"/>
      <c r="MAC3" s="53"/>
      <c r="MAD3" s="688"/>
      <c r="MAE3" s="688"/>
      <c r="MAF3" s="187"/>
      <c r="MAG3" s="78"/>
      <c r="MAH3" s="689"/>
      <c r="MAI3" s="77"/>
      <c r="MAJ3" s="690"/>
      <c r="MAK3" s="53"/>
      <c r="MAL3" s="688"/>
      <c r="MAM3" s="688"/>
      <c r="MAN3" s="187"/>
      <c r="MAO3" s="78"/>
      <c r="MAP3" s="689"/>
      <c r="MAQ3" s="77"/>
      <c r="MAR3" s="690"/>
      <c r="MAS3" s="53"/>
      <c r="MAT3" s="688"/>
      <c r="MAU3" s="688"/>
      <c r="MAV3" s="187"/>
      <c r="MAW3" s="78"/>
      <c r="MAX3" s="689"/>
      <c r="MAY3" s="77"/>
      <c r="MAZ3" s="690"/>
      <c r="MBA3" s="53"/>
      <c r="MBB3" s="688"/>
      <c r="MBC3" s="688"/>
      <c r="MBD3" s="187"/>
      <c r="MBE3" s="78"/>
      <c r="MBF3" s="689"/>
      <c r="MBG3" s="77"/>
      <c r="MBH3" s="690"/>
      <c r="MBI3" s="53"/>
      <c r="MBJ3" s="688"/>
      <c r="MBK3" s="688"/>
      <c r="MBL3" s="187"/>
      <c r="MBM3" s="78"/>
      <c r="MBN3" s="689"/>
      <c r="MBO3" s="77"/>
      <c r="MBP3" s="690"/>
      <c r="MBQ3" s="53"/>
      <c r="MBR3" s="688"/>
      <c r="MBS3" s="688"/>
      <c r="MBT3" s="187"/>
      <c r="MBU3" s="78"/>
      <c r="MBV3" s="689"/>
      <c r="MBW3" s="77"/>
      <c r="MBX3" s="690"/>
      <c r="MBY3" s="53"/>
      <c r="MBZ3" s="688"/>
      <c r="MCA3" s="688"/>
      <c r="MCB3" s="187"/>
      <c r="MCC3" s="78"/>
      <c r="MCD3" s="689"/>
      <c r="MCE3" s="77"/>
      <c r="MCF3" s="690"/>
      <c r="MCG3" s="53"/>
      <c r="MCH3" s="688"/>
      <c r="MCI3" s="688"/>
      <c r="MCJ3" s="187"/>
      <c r="MCK3" s="78"/>
      <c r="MCL3" s="689"/>
      <c r="MCM3" s="77"/>
      <c r="MCN3" s="690"/>
      <c r="MCO3" s="53"/>
      <c r="MCP3" s="688"/>
      <c r="MCQ3" s="688"/>
      <c r="MCR3" s="187"/>
      <c r="MCS3" s="78"/>
      <c r="MCT3" s="689"/>
      <c r="MCU3" s="77"/>
      <c r="MCV3" s="690"/>
      <c r="MCW3" s="53"/>
      <c r="MCX3" s="688"/>
      <c r="MCY3" s="688"/>
      <c r="MCZ3" s="187"/>
      <c r="MDA3" s="78"/>
      <c r="MDB3" s="689"/>
      <c r="MDC3" s="77"/>
      <c r="MDD3" s="690"/>
      <c r="MDE3" s="53"/>
      <c r="MDF3" s="688"/>
      <c r="MDG3" s="688"/>
      <c r="MDH3" s="187"/>
      <c r="MDI3" s="78"/>
      <c r="MDJ3" s="689"/>
      <c r="MDK3" s="77"/>
      <c r="MDL3" s="690"/>
      <c r="MDM3" s="53"/>
      <c r="MDN3" s="688"/>
      <c r="MDO3" s="688"/>
      <c r="MDP3" s="187"/>
      <c r="MDQ3" s="78"/>
      <c r="MDR3" s="689"/>
      <c r="MDS3" s="77"/>
      <c r="MDT3" s="690"/>
      <c r="MDU3" s="53"/>
      <c r="MDV3" s="688"/>
      <c r="MDW3" s="688"/>
      <c r="MDX3" s="187"/>
      <c r="MDY3" s="78"/>
      <c r="MDZ3" s="689"/>
      <c r="MEA3" s="77"/>
      <c r="MEB3" s="690"/>
      <c r="MEC3" s="53"/>
      <c r="MED3" s="688"/>
      <c r="MEE3" s="688"/>
      <c r="MEF3" s="187"/>
      <c r="MEG3" s="78"/>
      <c r="MEH3" s="689"/>
      <c r="MEI3" s="77"/>
      <c r="MEJ3" s="690"/>
      <c r="MEK3" s="53"/>
      <c r="MEL3" s="688"/>
      <c r="MEM3" s="688"/>
      <c r="MEN3" s="187"/>
      <c r="MEO3" s="78"/>
      <c r="MEP3" s="689"/>
      <c r="MEQ3" s="77"/>
      <c r="MER3" s="690"/>
      <c r="MES3" s="53"/>
      <c r="MET3" s="688"/>
      <c r="MEU3" s="688"/>
      <c r="MEV3" s="187"/>
      <c r="MEW3" s="78"/>
      <c r="MEX3" s="689"/>
      <c r="MEY3" s="77"/>
      <c r="MEZ3" s="690"/>
      <c r="MFA3" s="53"/>
      <c r="MFB3" s="688"/>
      <c r="MFC3" s="688"/>
      <c r="MFD3" s="187"/>
      <c r="MFE3" s="78"/>
      <c r="MFF3" s="689"/>
      <c r="MFG3" s="77"/>
      <c r="MFH3" s="690"/>
      <c r="MFI3" s="53"/>
      <c r="MFJ3" s="688"/>
      <c r="MFK3" s="688"/>
      <c r="MFL3" s="187"/>
      <c r="MFM3" s="78"/>
      <c r="MFN3" s="689"/>
      <c r="MFO3" s="77"/>
      <c r="MFP3" s="690"/>
      <c r="MFQ3" s="53"/>
      <c r="MFR3" s="688"/>
      <c r="MFS3" s="688"/>
      <c r="MFT3" s="187"/>
      <c r="MFU3" s="78"/>
      <c r="MFV3" s="689"/>
      <c r="MFW3" s="77"/>
      <c r="MFX3" s="690"/>
      <c r="MFY3" s="53"/>
      <c r="MFZ3" s="688"/>
      <c r="MGA3" s="688"/>
      <c r="MGB3" s="187"/>
      <c r="MGC3" s="78"/>
      <c r="MGD3" s="689"/>
      <c r="MGE3" s="77"/>
      <c r="MGF3" s="690"/>
      <c r="MGG3" s="53"/>
      <c r="MGH3" s="688"/>
      <c r="MGI3" s="688"/>
      <c r="MGJ3" s="187"/>
      <c r="MGK3" s="78"/>
      <c r="MGL3" s="689"/>
      <c r="MGM3" s="77"/>
      <c r="MGN3" s="690"/>
      <c r="MGO3" s="53"/>
      <c r="MGP3" s="688"/>
      <c r="MGQ3" s="688"/>
      <c r="MGR3" s="187"/>
      <c r="MGS3" s="78"/>
      <c r="MGT3" s="689"/>
      <c r="MGU3" s="77"/>
      <c r="MGV3" s="690"/>
      <c r="MGW3" s="53"/>
      <c r="MGX3" s="688"/>
      <c r="MGY3" s="688"/>
      <c r="MGZ3" s="187"/>
      <c r="MHA3" s="78"/>
      <c r="MHB3" s="689"/>
      <c r="MHC3" s="77"/>
      <c r="MHD3" s="690"/>
      <c r="MHE3" s="53"/>
      <c r="MHF3" s="688"/>
      <c r="MHG3" s="688"/>
      <c r="MHH3" s="187"/>
      <c r="MHI3" s="78"/>
      <c r="MHJ3" s="689"/>
      <c r="MHK3" s="77"/>
      <c r="MHL3" s="690"/>
      <c r="MHM3" s="53"/>
      <c r="MHN3" s="688"/>
      <c r="MHO3" s="688"/>
      <c r="MHP3" s="187"/>
      <c r="MHQ3" s="78"/>
      <c r="MHR3" s="689"/>
      <c r="MHS3" s="77"/>
      <c r="MHT3" s="690"/>
      <c r="MHU3" s="53"/>
      <c r="MHV3" s="688"/>
      <c r="MHW3" s="688"/>
      <c r="MHX3" s="187"/>
      <c r="MHY3" s="78"/>
      <c r="MHZ3" s="689"/>
      <c r="MIA3" s="77"/>
      <c r="MIB3" s="690"/>
      <c r="MIC3" s="53"/>
      <c r="MID3" s="688"/>
      <c r="MIE3" s="688"/>
      <c r="MIF3" s="187"/>
      <c r="MIG3" s="78"/>
      <c r="MIH3" s="689"/>
      <c r="MII3" s="77"/>
      <c r="MIJ3" s="690"/>
      <c r="MIK3" s="53"/>
      <c r="MIL3" s="688"/>
      <c r="MIM3" s="688"/>
      <c r="MIN3" s="187"/>
      <c r="MIO3" s="78"/>
      <c r="MIP3" s="689"/>
      <c r="MIQ3" s="77"/>
      <c r="MIR3" s="690"/>
      <c r="MIS3" s="53"/>
      <c r="MIT3" s="688"/>
      <c r="MIU3" s="688"/>
      <c r="MIV3" s="187"/>
      <c r="MIW3" s="78"/>
      <c r="MIX3" s="689"/>
      <c r="MIY3" s="77"/>
      <c r="MIZ3" s="690"/>
      <c r="MJA3" s="53"/>
      <c r="MJB3" s="688"/>
      <c r="MJC3" s="688"/>
      <c r="MJD3" s="187"/>
      <c r="MJE3" s="78"/>
      <c r="MJF3" s="689"/>
      <c r="MJG3" s="77"/>
      <c r="MJH3" s="690"/>
      <c r="MJI3" s="53"/>
      <c r="MJJ3" s="688"/>
      <c r="MJK3" s="688"/>
      <c r="MJL3" s="187"/>
      <c r="MJM3" s="78"/>
      <c r="MJN3" s="689"/>
      <c r="MJO3" s="77"/>
      <c r="MJP3" s="690"/>
      <c r="MJQ3" s="53"/>
      <c r="MJR3" s="688"/>
      <c r="MJS3" s="688"/>
      <c r="MJT3" s="187"/>
      <c r="MJU3" s="78"/>
      <c r="MJV3" s="689"/>
      <c r="MJW3" s="77"/>
      <c r="MJX3" s="690"/>
      <c r="MJY3" s="53"/>
      <c r="MJZ3" s="688"/>
      <c r="MKA3" s="688"/>
      <c r="MKB3" s="187"/>
      <c r="MKC3" s="78"/>
      <c r="MKD3" s="689"/>
      <c r="MKE3" s="77"/>
      <c r="MKF3" s="690"/>
      <c r="MKG3" s="53"/>
      <c r="MKH3" s="688"/>
      <c r="MKI3" s="688"/>
      <c r="MKJ3" s="187"/>
      <c r="MKK3" s="78"/>
      <c r="MKL3" s="689"/>
      <c r="MKM3" s="77"/>
      <c r="MKN3" s="690"/>
      <c r="MKO3" s="53"/>
      <c r="MKP3" s="688"/>
      <c r="MKQ3" s="688"/>
      <c r="MKR3" s="187"/>
      <c r="MKS3" s="78"/>
      <c r="MKT3" s="689"/>
      <c r="MKU3" s="77"/>
      <c r="MKV3" s="690"/>
      <c r="MKW3" s="53"/>
      <c r="MKX3" s="688"/>
      <c r="MKY3" s="688"/>
      <c r="MKZ3" s="187"/>
      <c r="MLA3" s="78"/>
      <c r="MLB3" s="689"/>
      <c r="MLC3" s="77"/>
      <c r="MLD3" s="690"/>
      <c r="MLE3" s="53"/>
      <c r="MLF3" s="688"/>
      <c r="MLG3" s="688"/>
      <c r="MLH3" s="187"/>
      <c r="MLI3" s="78"/>
      <c r="MLJ3" s="689"/>
      <c r="MLK3" s="77"/>
      <c r="MLL3" s="690"/>
      <c r="MLM3" s="53"/>
      <c r="MLN3" s="688"/>
      <c r="MLO3" s="688"/>
      <c r="MLP3" s="187"/>
      <c r="MLQ3" s="78"/>
      <c r="MLR3" s="689"/>
      <c r="MLS3" s="77"/>
      <c r="MLT3" s="690"/>
      <c r="MLU3" s="53"/>
      <c r="MLV3" s="688"/>
      <c r="MLW3" s="688"/>
      <c r="MLX3" s="187"/>
      <c r="MLY3" s="78"/>
      <c r="MLZ3" s="689"/>
      <c r="MMA3" s="77"/>
      <c r="MMB3" s="690"/>
      <c r="MMC3" s="53"/>
      <c r="MMD3" s="688"/>
      <c r="MME3" s="688"/>
      <c r="MMF3" s="187"/>
      <c r="MMG3" s="78"/>
      <c r="MMH3" s="689"/>
      <c r="MMI3" s="77"/>
      <c r="MMJ3" s="690"/>
      <c r="MMK3" s="53"/>
      <c r="MML3" s="688"/>
      <c r="MMM3" s="688"/>
      <c r="MMN3" s="187"/>
      <c r="MMO3" s="78"/>
      <c r="MMP3" s="689"/>
      <c r="MMQ3" s="77"/>
      <c r="MMR3" s="690"/>
      <c r="MMS3" s="53"/>
      <c r="MMT3" s="688"/>
      <c r="MMU3" s="688"/>
      <c r="MMV3" s="187"/>
      <c r="MMW3" s="78"/>
      <c r="MMX3" s="689"/>
      <c r="MMY3" s="77"/>
      <c r="MMZ3" s="690"/>
      <c r="MNA3" s="53"/>
      <c r="MNB3" s="688"/>
      <c r="MNC3" s="688"/>
      <c r="MND3" s="187"/>
      <c r="MNE3" s="78"/>
      <c r="MNF3" s="689"/>
      <c r="MNG3" s="77"/>
      <c r="MNH3" s="690"/>
      <c r="MNI3" s="53"/>
      <c r="MNJ3" s="688"/>
      <c r="MNK3" s="688"/>
      <c r="MNL3" s="187"/>
      <c r="MNM3" s="78"/>
      <c r="MNN3" s="689"/>
      <c r="MNO3" s="77"/>
      <c r="MNP3" s="690"/>
      <c r="MNQ3" s="53"/>
      <c r="MNR3" s="688"/>
      <c r="MNS3" s="688"/>
      <c r="MNT3" s="187"/>
      <c r="MNU3" s="78"/>
      <c r="MNV3" s="689"/>
      <c r="MNW3" s="77"/>
      <c r="MNX3" s="690"/>
      <c r="MNY3" s="53"/>
      <c r="MNZ3" s="688"/>
      <c r="MOA3" s="688"/>
      <c r="MOB3" s="187"/>
      <c r="MOC3" s="78"/>
      <c r="MOD3" s="689"/>
      <c r="MOE3" s="77"/>
      <c r="MOF3" s="690"/>
      <c r="MOG3" s="53"/>
      <c r="MOH3" s="688"/>
      <c r="MOI3" s="688"/>
      <c r="MOJ3" s="187"/>
      <c r="MOK3" s="78"/>
      <c r="MOL3" s="689"/>
      <c r="MOM3" s="77"/>
      <c r="MON3" s="690"/>
      <c r="MOO3" s="53"/>
      <c r="MOP3" s="688"/>
      <c r="MOQ3" s="688"/>
      <c r="MOR3" s="187"/>
      <c r="MOS3" s="78"/>
      <c r="MOT3" s="689"/>
      <c r="MOU3" s="77"/>
      <c r="MOV3" s="690"/>
      <c r="MOW3" s="53"/>
      <c r="MOX3" s="688"/>
      <c r="MOY3" s="688"/>
      <c r="MOZ3" s="187"/>
      <c r="MPA3" s="78"/>
      <c r="MPB3" s="689"/>
      <c r="MPC3" s="77"/>
      <c r="MPD3" s="690"/>
      <c r="MPE3" s="53"/>
      <c r="MPF3" s="688"/>
      <c r="MPG3" s="688"/>
      <c r="MPH3" s="187"/>
      <c r="MPI3" s="78"/>
      <c r="MPJ3" s="689"/>
      <c r="MPK3" s="77"/>
      <c r="MPL3" s="690"/>
      <c r="MPM3" s="53"/>
      <c r="MPN3" s="688"/>
      <c r="MPO3" s="688"/>
      <c r="MPP3" s="187"/>
      <c r="MPQ3" s="78"/>
      <c r="MPR3" s="689"/>
      <c r="MPS3" s="77"/>
      <c r="MPT3" s="690"/>
      <c r="MPU3" s="53"/>
      <c r="MPV3" s="688"/>
      <c r="MPW3" s="688"/>
      <c r="MPX3" s="187"/>
      <c r="MPY3" s="78"/>
      <c r="MPZ3" s="689"/>
      <c r="MQA3" s="77"/>
      <c r="MQB3" s="690"/>
      <c r="MQC3" s="53"/>
      <c r="MQD3" s="688"/>
      <c r="MQE3" s="688"/>
      <c r="MQF3" s="187"/>
      <c r="MQG3" s="78"/>
      <c r="MQH3" s="689"/>
      <c r="MQI3" s="77"/>
      <c r="MQJ3" s="690"/>
      <c r="MQK3" s="53"/>
      <c r="MQL3" s="688"/>
      <c r="MQM3" s="688"/>
      <c r="MQN3" s="187"/>
      <c r="MQO3" s="78"/>
      <c r="MQP3" s="689"/>
      <c r="MQQ3" s="77"/>
      <c r="MQR3" s="690"/>
      <c r="MQS3" s="53"/>
      <c r="MQT3" s="688"/>
      <c r="MQU3" s="688"/>
      <c r="MQV3" s="187"/>
      <c r="MQW3" s="78"/>
      <c r="MQX3" s="689"/>
      <c r="MQY3" s="77"/>
      <c r="MQZ3" s="690"/>
      <c r="MRA3" s="53"/>
      <c r="MRB3" s="688"/>
      <c r="MRC3" s="688"/>
      <c r="MRD3" s="187"/>
      <c r="MRE3" s="78"/>
      <c r="MRF3" s="689"/>
      <c r="MRG3" s="77"/>
      <c r="MRH3" s="690"/>
      <c r="MRI3" s="53"/>
      <c r="MRJ3" s="688"/>
      <c r="MRK3" s="688"/>
      <c r="MRL3" s="187"/>
      <c r="MRM3" s="78"/>
      <c r="MRN3" s="689"/>
      <c r="MRO3" s="77"/>
      <c r="MRP3" s="690"/>
      <c r="MRQ3" s="53"/>
      <c r="MRR3" s="688"/>
      <c r="MRS3" s="688"/>
      <c r="MRT3" s="187"/>
      <c r="MRU3" s="78"/>
      <c r="MRV3" s="689"/>
      <c r="MRW3" s="77"/>
      <c r="MRX3" s="690"/>
      <c r="MRY3" s="53"/>
      <c r="MRZ3" s="688"/>
      <c r="MSA3" s="688"/>
      <c r="MSB3" s="187"/>
      <c r="MSC3" s="78"/>
      <c r="MSD3" s="689"/>
      <c r="MSE3" s="77"/>
      <c r="MSF3" s="690"/>
      <c r="MSG3" s="53"/>
      <c r="MSH3" s="688"/>
      <c r="MSI3" s="688"/>
      <c r="MSJ3" s="187"/>
      <c r="MSK3" s="78"/>
      <c r="MSL3" s="689"/>
      <c r="MSM3" s="77"/>
      <c r="MSN3" s="690"/>
      <c r="MSO3" s="53"/>
      <c r="MSP3" s="688"/>
      <c r="MSQ3" s="688"/>
      <c r="MSR3" s="187"/>
      <c r="MSS3" s="78"/>
      <c r="MST3" s="689"/>
      <c r="MSU3" s="77"/>
      <c r="MSV3" s="690"/>
      <c r="MSW3" s="53"/>
      <c r="MSX3" s="688"/>
      <c r="MSY3" s="688"/>
      <c r="MSZ3" s="187"/>
      <c r="MTA3" s="78"/>
      <c r="MTB3" s="689"/>
      <c r="MTC3" s="77"/>
      <c r="MTD3" s="690"/>
      <c r="MTE3" s="53"/>
      <c r="MTF3" s="688"/>
      <c r="MTG3" s="688"/>
      <c r="MTH3" s="187"/>
      <c r="MTI3" s="78"/>
      <c r="MTJ3" s="689"/>
      <c r="MTK3" s="77"/>
      <c r="MTL3" s="690"/>
      <c r="MTM3" s="53"/>
      <c r="MTN3" s="688"/>
      <c r="MTO3" s="688"/>
      <c r="MTP3" s="187"/>
      <c r="MTQ3" s="78"/>
      <c r="MTR3" s="689"/>
      <c r="MTS3" s="77"/>
      <c r="MTT3" s="690"/>
      <c r="MTU3" s="53"/>
      <c r="MTV3" s="688"/>
      <c r="MTW3" s="688"/>
      <c r="MTX3" s="187"/>
      <c r="MTY3" s="78"/>
      <c r="MTZ3" s="689"/>
      <c r="MUA3" s="77"/>
      <c r="MUB3" s="690"/>
      <c r="MUC3" s="53"/>
      <c r="MUD3" s="688"/>
      <c r="MUE3" s="688"/>
      <c r="MUF3" s="187"/>
      <c r="MUG3" s="78"/>
      <c r="MUH3" s="689"/>
      <c r="MUI3" s="77"/>
      <c r="MUJ3" s="690"/>
      <c r="MUK3" s="53"/>
      <c r="MUL3" s="688"/>
      <c r="MUM3" s="688"/>
      <c r="MUN3" s="187"/>
      <c r="MUO3" s="78"/>
      <c r="MUP3" s="689"/>
      <c r="MUQ3" s="77"/>
      <c r="MUR3" s="690"/>
      <c r="MUS3" s="53"/>
      <c r="MUT3" s="688"/>
      <c r="MUU3" s="688"/>
      <c r="MUV3" s="187"/>
      <c r="MUW3" s="78"/>
      <c r="MUX3" s="689"/>
      <c r="MUY3" s="77"/>
      <c r="MUZ3" s="690"/>
      <c r="MVA3" s="53"/>
      <c r="MVB3" s="688"/>
      <c r="MVC3" s="688"/>
      <c r="MVD3" s="187"/>
      <c r="MVE3" s="78"/>
      <c r="MVF3" s="689"/>
      <c r="MVG3" s="77"/>
      <c r="MVH3" s="690"/>
      <c r="MVI3" s="53"/>
      <c r="MVJ3" s="688"/>
      <c r="MVK3" s="688"/>
      <c r="MVL3" s="187"/>
      <c r="MVM3" s="78"/>
      <c r="MVN3" s="689"/>
      <c r="MVO3" s="77"/>
      <c r="MVP3" s="690"/>
      <c r="MVQ3" s="53"/>
      <c r="MVR3" s="688"/>
      <c r="MVS3" s="688"/>
      <c r="MVT3" s="187"/>
      <c r="MVU3" s="78"/>
      <c r="MVV3" s="689"/>
      <c r="MVW3" s="77"/>
      <c r="MVX3" s="690"/>
      <c r="MVY3" s="53"/>
      <c r="MVZ3" s="688"/>
      <c r="MWA3" s="688"/>
      <c r="MWB3" s="187"/>
      <c r="MWC3" s="78"/>
      <c r="MWD3" s="689"/>
      <c r="MWE3" s="77"/>
      <c r="MWF3" s="690"/>
      <c r="MWG3" s="53"/>
      <c r="MWH3" s="688"/>
      <c r="MWI3" s="688"/>
      <c r="MWJ3" s="187"/>
      <c r="MWK3" s="78"/>
      <c r="MWL3" s="689"/>
      <c r="MWM3" s="77"/>
      <c r="MWN3" s="690"/>
      <c r="MWO3" s="53"/>
      <c r="MWP3" s="688"/>
      <c r="MWQ3" s="688"/>
      <c r="MWR3" s="187"/>
      <c r="MWS3" s="78"/>
      <c r="MWT3" s="689"/>
      <c r="MWU3" s="77"/>
      <c r="MWV3" s="690"/>
      <c r="MWW3" s="53"/>
      <c r="MWX3" s="688"/>
      <c r="MWY3" s="688"/>
      <c r="MWZ3" s="187"/>
      <c r="MXA3" s="78"/>
      <c r="MXB3" s="689"/>
      <c r="MXC3" s="77"/>
      <c r="MXD3" s="690"/>
      <c r="MXE3" s="53"/>
      <c r="MXF3" s="688"/>
      <c r="MXG3" s="688"/>
      <c r="MXH3" s="187"/>
      <c r="MXI3" s="78"/>
      <c r="MXJ3" s="689"/>
      <c r="MXK3" s="77"/>
      <c r="MXL3" s="690"/>
      <c r="MXM3" s="53"/>
      <c r="MXN3" s="688"/>
      <c r="MXO3" s="688"/>
      <c r="MXP3" s="187"/>
      <c r="MXQ3" s="78"/>
      <c r="MXR3" s="689"/>
      <c r="MXS3" s="77"/>
      <c r="MXT3" s="690"/>
      <c r="MXU3" s="53"/>
      <c r="MXV3" s="688"/>
      <c r="MXW3" s="688"/>
      <c r="MXX3" s="187"/>
      <c r="MXY3" s="78"/>
      <c r="MXZ3" s="689"/>
      <c r="MYA3" s="77"/>
      <c r="MYB3" s="690"/>
      <c r="MYC3" s="53"/>
      <c r="MYD3" s="688"/>
      <c r="MYE3" s="688"/>
      <c r="MYF3" s="187"/>
      <c r="MYG3" s="78"/>
      <c r="MYH3" s="689"/>
      <c r="MYI3" s="77"/>
      <c r="MYJ3" s="690"/>
      <c r="MYK3" s="53"/>
      <c r="MYL3" s="688"/>
      <c r="MYM3" s="688"/>
      <c r="MYN3" s="187"/>
      <c r="MYO3" s="78"/>
      <c r="MYP3" s="689"/>
      <c r="MYQ3" s="77"/>
      <c r="MYR3" s="690"/>
      <c r="MYS3" s="53"/>
      <c r="MYT3" s="688"/>
      <c r="MYU3" s="688"/>
      <c r="MYV3" s="187"/>
      <c r="MYW3" s="78"/>
      <c r="MYX3" s="689"/>
      <c r="MYY3" s="77"/>
      <c r="MYZ3" s="690"/>
      <c r="MZA3" s="53"/>
      <c r="MZB3" s="688"/>
      <c r="MZC3" s="688"/>
      <c r="MZD3" s="187"/>
      <c r="MZE3" s="78"/>
      <c r="MZF3" s="689"/>
      <c r="MZG3" s="77"/>
      <c r="MZH3" s="690"/>
      <c r="MZI3" s="53"/>
      <c r="MZJ3" s="688"/>
      <c r="MZK3" s="688"/>
      <c r="MZL3" s="187"/>
      <c r="MZM3" s="78"/>
      <c r="MZN3" s="689"/>
      <c r="MZO3" s="77"/>
      <c r="MZP3" s="690"/>
      <c r="MZQ3" s="53"/>
      <c r="MZR3" s="688"/>
      <c r="MZS3" s="688"/>
      <c r="MZT3" s="187"/>
      <c r="MZU3" s="78"/>
      <c r="MZV3" s="689"/>
      <c r="MZW3" s="77"/>
      <c r="MZX3" s="690"/>
      <c r="MZY3" s="53"/>
      <c r="MZZ3" s="688"/>
      <c r="NAA3" s="688"/>
      <c r="NAB3" s="187"/>
      <c r="NAC3" s="78"/>
      <c r="NAD3" s="689"/>
      <c r="NAE3" s="77"/>
      <c r="NAF3" s="690"/>
      <c r="NAG3" s="53"/>
      <c r="NAH3" s="688"/>
      <c r="NAI3" s="688"/>
      <c r="NAJ3" s="187"/>
      <c r="NAK3" s="78"/>
      <c r="NAL3" s="689"/>
      <c r="NAM3" s="77"/>
      <c r="NAN3" s="690"/>
      <c r="NAO3" s="53"/>
      <c r="NAP3" s="688"/>
      <c r="NAQ3" s="688"/>
      <c r="NAR3" s="187"/>
      <c r="NAS3" s="78"/>
      <c r="NAT3" s="689"/>
      <c r="NAU3" s="77"/>
      <c r="NAV3" s="690"/>
      <c r="NAW3" s="53"/>
      <c r="NAX3" s="688"/>
      <c r="NAY3" s="688"/>
      <c r="NAZ3" s="187"/>
      <c r="NBA3" s="78"/>
      <c r="NBB3" s="689"/>
      <c r="NBC3" s="77"/>
      <c r="NBD3" s="690"/>
      <c r="NBE3" s="53"/>
      <c r="NBF3" s="688"/>
      <c r="NBG3" s="688"/>
      <c r="NBH3" s="187"/>
      <c r="NBI3" s="78"/>
      <c r="NBJ3" s="689"/>
      <c r="NBK3" s="77"/>
      <c r="NBL3" s="690"/>
      <c r="NBM3" s="53"/>
      <c r="NBN3" s="688"/>
      <c r="NBO3" s="688"/>
      <c r="NBP3" s="187"/>
      <c r="NBQ3" s="78"/>
      <c r="NBR3" s="689"/>
      <c r="NBS3" s="77"/>
      <c r="NBT3" s="690"/>
      <c r="NBU3" s="53"/>
      <c r="NBV3" s="688"/>
      <c r="NBW3" s="688"/>
      <c r="NBX3" s="187"/>
      <c r="NBY3" s="78"/>
      <c r="NBZ3" s="689"/>
      <c r="NCA3" s="77"/>
      <c r="NCB3" s="690"/>
      <c r="NCC3" s="53"/>
      <c r="NCD3" s="688"/>
      <c r="NCE3" s="688"/>
      <c r="NCF3" s="187"/>
      <c r="NCG3" s="78"/>
      <c r="NCH3" s="689"/>
      <c r="NCI3" s="77"/>
      <c r="NCJ3" s="690"/>
      <c r="NCK3" s="53"/>
      <c r="NCL3" s="688"/>
      <c r="NCM3" s="688"/>
      <c r="NCN3" s="187"/>
      <c r="NCO3" s="78"/>
      <c r="NCP3" s="689"/>
      <c r="NCQ3" s="77"/>
      <c r="NCR3" s="690"/>
      <c r="NCS3" s="53"/>
      <c r="NCT3" s="688"/>
      <c r="NCU3" s="688"/>
      <c r="NCV3" s="187"/>
      <c r="NCW3" s="78"/>
      <c r="NCX3" s="689"/>
      <c r="NCY3" s="77"/>
      <c r="NCZ3" s="690"/>
      <c r="NDA3" s="53"/>
      <c r="NDB3" s="688"/>
      <c r="NDC3" s="688"/>
      <c r="NDD3" s="187"/>
      <c r="NDE3" s="78"/>
      <c r="NDF3" s="689"/>
      <c r="NDG3" s="77"/>
      <c r="NDH3" s="690"/>
      <c r="NDI3" s="53"/>
      <c r="NDJ3" s="688"/>
      <c r="NDK3" s="688"/>
      <c r="NDL3" s="187"/>
      <c r="NDM3" s="78"/>
      <c r="NDN3" s="689"/>
      <c r="NDO3" s="77"/>
      <c r="NDP3" s="690"/>
      <c r="NDQ3" s="53"/>
      <c r="NDR3" s="688"/>
      <c r="NDS3" s="688"/>
      <c r="NDT3" s="187"/>
      <c r="NDU3" s="78"/>
      <c r="NDV3" s="689"/>
      <c r="NDW3" s="77"/>
      <c r="NDX3" s="690"/>
      <c r="NDY3" s="53"/>
      <c r="NDZ3" s="688"/>
      <c r="NEA3" s="688"/>
      <c r="NEB3" s="187"/>
      <c r="NEC3" s="78"/>
      <c r="NED3" s="689"/>
      <c r="NEE3" s="77"/>
      <c r="NEF3" s="690"/>
      <c r="NEG3" s="53"/>
      <c r="NEH3" s="688"/>
      <c r="NEI3" s="688"/>
      <c r="NEJ3" s="187"/>
      <c r="NEK3" s="78"/>
      <c r="NEL3" s="689"/>
      <c r="NEM3" s="77"/>
      <c r="NEN3" s="690"/>
      <c r="NEO3" s="53"/>
      <c r="NEP3" s="688"/>
      <c r="NEQ3" s="688"/>
      <c r="NER3" s="187"/>
      <c r="NES3" s="78"/>
      <c r="NET3" s="689"/>
      <c r="NEU3" s="77"/>
      <c r="NEV3" s="690"/>
      <c r="NEW3" s="53"/>
      <c r="NEX3" s="688"/>
      <c r="NEY3" s="688"/>
      <c r="NEZ3" s="187"/>
      <c r="NFA3" s="78"/>
      <c r="NFB3" s="689"/>
      <c r="NFC3" s="77"/>
      <c r="NFD3" s="690"/>
      <c r="NFE3" s="53"/>
      <c r="NFF3" s="688"/>
      <c r="NFG3" s="688"/>
      <c r="NFH3" s="187"/>
      <c r="NFI3" s="78"/>
      <c r="NFJ3" s="689"/>
      <c r="NFK3" s="77"/>
      <c r="NFL3" s="690"/>
      <c r="NFM3" s="53"/>
      <c r="NFN3" s="688"/>
      <c r="NFO3" s="688"/>
      <c r="NFP3" s="187"/>
      <c r="NFQ3" s="78"/>
      <c r="NFR3" s="689"/>
      <c r="NFS3" s="77"/>
      <c r="NFT3" s="690"/>
      <c r="NFU3" s="53"/>
      <c r="NFV3" s="688"/>
      <c r="NFW3" s="688"/>
      <c r="NFX3" s="187"/>
      <c r="NFY3" s="78"/>
      <c r="NFZ3" s="689"/>
      <c r="NGA3" s="77"/>
      <c r="NGB3" s="690"/>
      <c r="NGC3" s="53"/>
      <c r="NGD3" s="688"/>
      <c r="NGE3" s="688"/>
      <c r="NGF3" s="187"/>
      <c r="NGG3" s="78"/>
      <c r="NGH3" s="689"/>
      <c r="NGI3" s="77"/>
      <c r="NGJ3" s="690"/>
      <c r="NGK3" s="53"/>
      <c r="NGL3" s="688"/>
      <c r="NGM3" s="688"/>
      <c r="NGN3" s="187"/>
      <c r="NGO3" s="78"/>
      <c r="NGP3" s="689"/>
      <c r="NGQ3" s="77"/>
      <c r="NGR3" s="690"/>
      <c r="NGS3" s="53"/>
      <c r="NGT3" s="688"/>
      <c r="NGU3" s="688"/>
      <c r="NGV3" s="187"/>
      <c r="NGW3" s="78"/>
      <c r="NGX3" s="689"/>
      <c r="NGY3" s="77"/>
      <c r="NGZ3" s="690"/>
      <c r="NHA3" s="53"/>
      <c r="NHB3" s="688"/>
      <c r="NHC3" s="688"/>
      <c r="NHD3" s="187"/>
      <c r="NHE3" s="78"/>
      <c r="NHF3" s="689"/>
      <c r="NHG3" s="77"/>
      <c r="NHH3" s="690"/>
      <c r="NHI3" s="53"/>
      <c r="NHJ3" s="688"/>
      <c r="NHK3" s="688"/>
      <c r="NHL3" s="187"/>
      <c r="NHM3" s="78"/>
      <c r="NHN3" s="689"/>
      <c r="NHO3" s="77"/>
      <c r="NHP3" s="690"/>
      <c r="NHQ3" s="53"/>
      <c r="NHR3" s="688"/>
      <c r="NHS3" s="688"/>
      <c r="NHT3" s="187"/>
      <c r="NHU3" s="78"/>
      <c r="NHV3" s="689"/>
      <c r="NHW3" s="77"/>
      <c r="NHX3" s="690"/>
      <c r="NHY3" s="53"/>
      <c r="NHZ3" s="688"/>
      <c r="NIA3" s="688"/>
      <c r="NIB3" s="187"/>
      <c r="NIC3" s="78"/>
      <c r="NID3" s="689"/>
      <c r="NIE3" s="77"/>
      <c r="NIF3" s="690"/>
      <c r="NIG3" s="53"/>
      <c r="NIH3" s="688"/>
      <c r="NII3" s="688"/>
      <c r="NIJ3" s="187"/>
      <c r="NIK3" s="78"/>
      <c r="NIL3" s="689"/>
      <c r="NIM3" s="77"/>
      <c r="NIN3" s="690"/>
      <c r="NIO3" s="53"/>
      <c r="NIP3" s="688"/>
      <c r="NIQ3" s="688"/>
      <c r="NIR3" s="187"/>
      <c r="NIS3" s="78"/>
      <c r="NIT3" s="689"/>
      <c r="NIU3" s="77"/>
      <c r="NIV3" s="690"/>
      <c r="NIW3" s="53"/>
      <c r="NIX3" s="688"/>
      <c r="NIY3" s="688"/>
      <c r="NIZ3" s="187"/>
      <c r="NJA3" s="78"/>
      <c r="NJB3" s="689"/>
      <c r="NJC3" s="77"/>
      <c r="NJD3" s="690"/>
      <c r="NJE3" s="53"/>
      <c r="NJF3" s="688"/>
      <c r="NJG3" s="688"/>
      <c r="NJH3" s="187"/>
      <c r="NJI3" s="78"/>
      <c r="NJJ3" s="689"/>
      <c r="NJK3" s="77"/>
      <c r="NJL3" s="690"/>
      <c r="NJM3" s="53"/>
      <c r="NJN3" s="688"/>
      <c r="NJO3" s="688"/>
      <c r="NJP3" s="187"/>
      <c r="NJQ3" s="78"/>
      <c r="NJR3" s="689"/>
      <c r="NJS3" s="77"/>
      <c r="NJT3" s="690"/>
      <c r="NJU3" s="53"/>
      <c r="NJV3" s="688"/>
      <c r="NJW3" s="688"/>
      <c r="NJX3" s="187"/>
      <c r="NJY3" s="78"/>
      <c r="NJZ3" s="689"/>
      <c r="NKA3" s="77"/>
      <c r="NKB3" s="690"/>
      <c r="NKC3" s="53"/>
      <c r="NKD3" s="688"/>
      <c r="NKE3" s="688"/>
      <c r="NKF3" s="187"/>
      <c r="NKG3" s="78"/>
      <c r="NKH3" s="689"/>
      <c r="NKI3" s="77"/>
      <c r="NKJ3" s="690"/>
      <c r="NKK3" s="53"/>
      <c r="NKL3" s="688"/>
      <c r="NKM3" s="688"/>
      <c r="NKN3" s="187"/>
      <c r="NKO3" s="78"/>
      <c r="NKP3" s="689"/>
      <c r="NKQ3" s="77"/>
      <c r="NKR3" s="690"/>
      <c r="NKS3" s="53"/>
      <c r="NKT3" s="688"/>
      <c r="NKU3" s="688"/>
      <c r="NKV3" s="187"/>
      <c r="NKW3" s="78"/>
      <c r="NKX3" s="689"/>
      <c r="NKY3" s="77"/>
      <c r="NKZ3" s="690"/>
      <c r="NLA3" s="53"/>
      <c r="NLB3" s="688"/>
      <c r="NLC3" s="688"/>
      <c r="NLD3" s="187"/>
      <c r="NLE3" s="78"/>
      <c r="NLF3" s="689"/>
      <c r="NLG3" s="77"/>
      <c r="NLH3" s="690"/>
      <c r="NLI3" s="53"/>
      <c r="NLJ3" s="688"/>
      <c r="NLK3" s="688"/>
      <c r="NLL3" s="187"/>
      <c r="NLM3" s="78"/>
      <c r="NLN3" s="689"/>
      <c r="NLO3" s="77"/>
      <c r="NLP3" s="690"/>
      <c r="NLQ3" s="53"/>
      <c r="NLR3" s="688"/>
      <c r="NLS3" s="688"/>
      <c r="NLT3" s="187"/>
      <c r="NLU3" s="78"/>
      <c r="NLV3" s="689"/>
      <c r="NLW3" s="77"/>
      <c r="NLX3" s="690"/>
      <c r="NLY3" s="53"/>
      <c r="NLZ3" s="688"/>
      <c r="NMA3" s="688"/>
      <c r="NMB3" s="187"/>
      <c r="NMC3" s="78"/>
      <c r="NMD3" s="689"/>
      <c r="NME3" s="77"/>
      <c r="NMF3" s="690"/>
      <c r="NMG3" s="53"/>
      <c r="NMH3" s="688"/>
      <c r="NMI3" s="688"/>
      <c r="NMJ3" s="187"/>
      <c r="NMK3" s="78"/>
      <c r="NML3" s="689"/>
      <c r="NMM3" s="77"/>
      <c r="NMN3" s="690"/>
      <c r="NMO3" s="53"/>
      <c r="NMP3" s="688"/>
      <c r="NMQ3" s="688"/>
      <c r="NMR3" s="187"/>
      <c r="NMS3" s="78"/>
      <c r="NMT3" s="689"/>
      <c r="NMU3" s="77"/>
      <c r="NMV3" s="690"/>
      <c r="NMW3" s="53"/>
      <c r="NMX3" s="688"/>
      <c r="NMY3" s="688"/>
      <c r="NMZ3" s="187"/>
      <c r="NNA3" s="78"/>
      <c r="NNB3" s="689"/>
      <c r="NNC3" s="77"/>
      <c r="NND3" s="690"/>
      <c r="NNE3" s="53"/>
      <c r="NNF3" s="688"/>
      <c r="NNG3" s="688"/>
      <c r="NNH3" s="187"/>
      <c r="NNI3" s="78"/>
      <c r="NNJ3" s="689"/>
      <c r="NNK3" s="77"/>
      <c r="NNL3" s="690"/>
      <c r="NNM3" s="53"/>
      <c r="NNN3" s="688"/>
      <c r="NNO3" s="688"/>
      <c r="NNP3" s="187"/>
      <c r="NNQ3" s="78"/>
      <c r="NNR3" s="689"/>
      <c r="NNS3" s="77"/>
      <c r="NNT3" s="690"/>
      <c r="NNU3" s="53"/>
      <c r="NNV3" s="688"/>
      <c r="NNW3" s="688"/>
      <c r="NNX3" s="187"/>
      <c r="NNY3" s="78"/>
      <c r="NNZ3" s="689"/>
      <c r="NOA3" s="77"/>
      <c r="NOB3" s="690"/>
      <c r="NOC3" s="53"/>
      <c r="NOD3" s="688"/>
      <c r="NOE3" s="688"/>
      <c r="NOF3" s="187"/>
      <c r="NOG3" s="78"/>
      <c r="NOH3" s="689"/>
      <c r="NOI3" s="77"/>
      <c r="NOJ3" s="690"/>
      <c r="NOK3" s="53"/>
      <c r="NOL3" s="688"/>
      <c r="NOM3" s="688"/>
      <c r="NON3" s="187"/>
      <c r="NOO3" s="78"/>
      <c r="NOP3" s="689"/>
      <c r="NOQ3" s="77"/>
      <c r="NOR3" s="690"/>
      <c r="NOS3" s="53"/>
      <c r="NOT3" s="688"/>
      <c r="NOU3" s="688"/>
      <c r="NOV3" s="187"/>
      <c r="NOW3" s="78"/>
      <c r="NOX3" s="689"/>
      <c r="NOY3" s="77"/>
      <c r="NOZ3" s="690"/>
      <c r="NPA3" s="53"/>
      <c r="NPB3" s="688"/>
      <c r="NPC3" s="688"/>
      <c r="NPD3" s="187"/>
      <c r="NPE3" s="78"/>
      <c r="NPF3" s="689"/>
      <c r="NPG3" s="77"/>
      <c r="NPH3" s="690"/>
      <c r="NPI3" s="53"/>
      <c r="NPJ3" s="688"/>
      <c r="NPK3" s="688"/>
      <c r="NPL3" s="187"/>
      <c r="NPM3" s="78"/>
      <c r="NPN3" s="689"/>
      <c r="NPO3" s="77"/>
      <c r="NPP3" s="690"/>
      <c r="NPQ3" s="53"/>
      <c r="NPR3" s="688"/>
      <c r="NPS3" s="688"/>
      <c r="NPT3" s="187"/>
      <c r="NPU3" s="78"/>
      <c r="NPV3" s="689"/>
      <c r="NPW3" s="77"/>
      <c r="NPX3" s="690"/>
      <c r="NPY3" s="53"/>
      <c r="NPZ3" s="688"/>
      <c r="NQA3" s="688"/>
      <c r="NQB3" s="187"/>
      <c r="NQC3" s="78"/>
      <c r="NQD3" s="689"/>
      <c r="NQE3" s="77"/>
      <c r="NQF3" s="690"/>
      <c r="NQG3" s="53"/>
      <c r="NQH3" s="688"/>
      <c r="NQI3" s="688"/>
      <c r="NQJ3" s="187"/>
      <c r="NQK3" s="78"/>
      <c r="NQL3" s="689"/>
      <c r="NQM3" s="77"/>
      <c r="NQN3" s="690"/>
      <c r="NQO3" s="53"/>
      <c r="NQP3" s="688"/>
      <c r="NQQ3" s="688"/>
      <c r="NQR3" s="187"/>
      <c r="NQS3" s="78"/>
      <c r="NQT3" s="689"/>
      <c r="NQU3" s="77"/>
      <c r="NQV3" s="690"/>
      <c r="NQW3" s="53"/>
      <c r="NQX3" s="688"/>
      <c r="NQY3" s="688"/>
      <c r="NQZ3" s="187"/>
      <c r="NRA3" s="78"/>
      <c r="NRB3" s="689"/>
      <c r="NRC3" s="77"/>
      <c r="NRD3" s="690"/>
      <c r="NRE3" s="53"/>
      <c r="NRF3" s="688"/>
      <c r="NRG3" s="688"/>
      <c r="NRH3" s="187"/>
      <c r="NRI3" s="78"/>
      <c r="NRJ3" s="689"/>
      <c r="NRK3" s="77"/>
      <c r="NRL3" s="690"/>
      <c r="NRM3" s="53"/>
      <c r="NRN3" s="688"/>
      <c r="NRO3" s="688"/>
      <c r="NRP3" s="187"/>
      <c r="NRQ3" s="78"/>
      <c r="NRR3" s="689"/>
      <c r="NRS3" s="77"/>
      <c r="NRT3" s="690"/>
      <c r="NRU3" s="53"/>
      <c r="NRV3" s="688"/>
      <c r="NRW3" s="688"/>
      <c r="NRX3" s="187"/>
      <c r="NRY3" s="78"/>
      <c r="NRZ3" s="689"/>
      <c r="NSA3" s="77"/>
      <c r="NSB3" s="690"/>
      <c r="NSC3" s="53"/>
      <c r="NSD3" s="688"/>
      <c r="NSE3" s="688"/>
      <c r="NSF3" s="187"/>
      <c r="NSG3" s="78"/>
      <c r="NSH3" s="689"/>
      <c r="NSI3" s="77"/>
      <c r="NSJ3" s="690"/>
      <c r="NSK3" s="53"/>
      <c r="NSL3" s="688"/>
      <c r="NSM3" s="688"/>
      <c r="NSN3" s="187"/>
      <c r="NSO3" s="78"/>
      <c r="NSP3" s="689"/>
      <c r="NSQ3" s="77"/>
      <c r="NSR3" s="690"/>
      <c r="NSS3" s="53"/>
      <c r="NST3" s="688"/>
      <c r="NSU3" s="688"/>
      <c r="NSV3" s="187"/>
      <c r="NSW3" s="78"/>
      <c r="NSX3" s="689"/>
      <c r="NSY3" s="77"/>
      <c r="NSZ3" s="690"/>
      <c r="NTA3" s="53"/>
      <c r="NTB3" s="688"/>
      <c r="NTC3" s="688"/>
      <c r="NTD3" s="187"/>
      <c r="NTE3" s="78"/>
      <c r="NTF3" s="689"/>
      <c r="NTG3" s="77"/>
      <c r="NTH3" s="690"/>
      <c r="NTI3" s="53"/>
      <c r="NTJ3" s="688"/>
      <c r="NTK3" s="688"/>
      <c r="NTL3" s="187"/>
      <c r="NTM3" s="78"/>
      <c r="NTN3" s="689"/>
      <c r="NTO3" s="77"/>
      <c r="NTP3" s="690"/>
      <c r="NTQ3" s="53"/>
      <c r="NTR3" s="688"/>
      <c r="NTS3" s="688"/>
      <c r="NTT3" s="187"/>
      <c r="NTU3" s="78"/>
      <c r="NTV3" s="689"/>
      <c r="NTW3" s="77"/>
      <c r="NTX3" s="690"/>
      <c r="NTY3" s="53"/>
      <c r="NTZ3" s="688"/>
      <c r="NUA3" s="688"/>
      <c r="NUB3" s="187"/>
      <c r="NUC3" s="78"/>
      <c r="NUD3" s="689"/>
      <c r="NUE3" s="77"/>
      <c r="NUF3" s="690"/>
      <c r="NUG3" s="53"/>
      <c r="NUH3" s="688"/>
      <c r="NUI3" s="688"/>
      <c r="NUJ3" s="187"/>
      <c r="NUK3" s="78"/>
      <c r="NUL3" s="689"/>
      <c r="NUM3" s="77"/>
      <c r="NUN3" s="690"/>
      <c r="NUO3" s="53"/>
      <c r="NUP3" s="688"/>
      <c r="NUQ3" s="688"/>
      <c r="NUR3" s="187"/>
      <c r="NUS3" s="78"/>
      <c r="NUT3" s="689"/>
      <c r="NUU3" s="77"/>
      <c r="NUV3" s="690"/>
      <c r="NUW3" s="53"/>
      <c r="NUX3" s="688"/>
      <c r="NUY3" s="688"/>
      <c r="NUZ3" s="187"/>
      <c r="NVA3" s="78"/>
      <c r="NVB3" s="689"/>
      <c r="NVC3" s="77"/>
      <c r="NVD3" s="690"/>
      <c r="NVE3" s="53"/>
      <c r="NVF3" s="688"/>
      <c r="NVG3" s="688"/>
      <c r="NVH3" s="187"/>
      <c r="NVI3" s="78"/>
      <c r="NVJ3" s="689"/>
      <c r="NVK3" s="77"/>
      <c r="NVL3" s="690"/>
      <c r="NVM3" s="53"/>
      <c r="NVN3" s="688"/>
      <c r="NVO3" s="688"/>
      <c r="NVP3" s="187"/>
      <c r="NVQ3" s="78"/>
      <c r="NVR3" s="689"/>
      <c r="NVS3" s="77"/>
      <c r="NVT3" s="690"/>
      <c r="NVU3" s="53"/>
      <c r="NVV3" s="688"/>
      <c r="NVW3" s="688"/>
      <c r="NVX3" s="187"/>
      <c r="NVY3" s="78"/>
      <c r="NVZ3" s="689"/>
      <c r="NWA3" s="77"/>
      <c r="NWB3" s="690"/>
      <c r="NWC3" s="53"/>
      <c r="NWD3" s="688"/>
      <c r="NWE3" s="688"/>
      <c r="NWF3" s="187"/>
      <c r="NWG3" s="78"/>
      <c r="NWH3" s="689"/>
      <c r="NWI3" s="77"/>
      <c r="NWJ3" s="690"/>
      <c r="NWK3" s="53"/>
      <c r="NWL3" s="688"/>
      <c r="NWM3" s="688"/>
      <c r="NWN3" s="187"/>
      <c r="NWO3" s="78"/>
      <c r="NWP3" s="689"/>
      <c r="NWQ3" s="77"/>
      <c r="NWR3" s="690"/>
      <c r="NWS3" s="53"/>
      <c r="NWT3" s="688"/>
      <c r="NWU3" s="688"/>
      <c r="NWV3" s="187"/>
      <c r="NWW3" s="78"/>
      <c r="NWX3" s="689"/>
      <c r="NWY3" s="77"/>
      <c r="NWZ3" s="690"/>
      <c r="NXA3" s="53"/>
      <c r="NXB3" s="688"/>
      <c r="NXC3" s="688"/>
      <c r="NXD3" s="187"/>
      <c r="NXE3" s="78"/>
      <c r="NXF3" s="689"/>
      <c r="NXG3" s="77"/>
      <c r="NXH3" s="690"/>
      <c r="NXI3" s="53"/>
      <c r="NXJ3" s="688"/>
      <c r="NXK3" s="688"/>
      <c r="NXL3" s="187"/>
      <c r="NXM3" s="78"/>
      <c r="NXN3" s="689"/>
      <c r="NXO3" s="77"/>
      <c r="NXP3" s="690"/>
      <c r="NXQ3" s="53"/>
      <c r="NXR3" s="688"/>
      <c r="NXS3" s="688"/>
      <c r="NXT3" s="187"/>
      <c r="NXU3" s="78"/>
      <c r="NXV3" s="689"/>
      <c r="NXW3" s="77"/>
      <c r="NXX3" s="690"/>
      <c r="NXY3" s="53"/>
      <c r="NXZ3" s="688"/>
      <c r="NYA3" s="688"/>
      <c r="NYB3" s="187"/>
      <c r="NYC3" s="78"/>
      <c r="NYD3" s="689"/>
      <c r="NYE3" s="77"/>
      <c r="NYF3" s="690"/>
      <c r="NYG3" s="53"/>
      <c r="NYH3" s="688"/>
      <c r="NYI3" s="688"/>
      <c r="NYJ3" s="187"/>
      <c r="NYK3" s="78"/>
      <c r="NYL3" s="689"/>
      <c r="NYM3" s="77"/>
      <c r="NYN3" s="690"/>
      <c r="NYO3" s="53"/>
      <c r="NYP3" s="688"/>
      <c r="NYQ3" s="688"/>
      <c r="NYR3" s="187"/>
      <c r="NYS3" s="78"/>
      <c r="NYT3" s="689"/>
      <c r="NYU3" s="77"/>
      <c r="NYV3" s="690"/>
      <c r="NYW3" s="53"/>
      <c r="NYX3" s="688"/>
      <c r="NYY3" s="688"/>
      <c r="NYZ3" s="187"/>
      <c r="NZA3" s="78"/>
      <c r="NZB3" s="689"/>
      <c r="NZC3" s="77"/>
      <c r="NZD3" s="690"/>
      <c r="NZE3" s="53"/>
      <c r="NZF3" s="688"/>
      <c r="NZG3" s="688"/>
      <c r="NZH3" s="187"/>
      <c r="NZI3" s="78"/>
      <c r="NZJ3" s="689"/>
      <c r="NZK3" s="77"/>
      <c r="NZL3" s="690"/>
      <c r="NZM3" s="53"/>
      <c r="NZN3" s="688"/>
      <c r="NZO3" s="688"/>
      <c r="NZP3" s="187"/>
      <c r="NZQ3" s="78"/>
      <c r="NZR3" s="689"/>
      <c r="NZS3" s="77"/>
      <c r="NZT3" s="690"/>
      <c r="NZU3" s="53"/>
      <c r="NZV3" s="688"/>
      <c r="NZW3" s="688"/>
      <c r="NZX3" s="187"/>
      <c r="NZY3" s="78"/>
      <c r="NZZ3" s="689"/>
      <c r="OAA3" s="77"/>
      <c r="OAB3" s="690"/>
      <c r="OAC3" s="53"/>
      <c r="OAD3" s="688"/>
      <c r="OAE3" s="688"/>
      <c r="OAF3" s="187"/>
      <c r="OAG3" s="78"/>
      <c r="OAH3" s="689"/>
      <c r="OAI3" s="77"/>
      <c r="OAJ3" s="690"/>
      <c r="OAK3" s="53"/>
      <c r="OAL3" s="688"/>
      <c r="OAM3" s="688"/>
      <c r="OAN3" s="187"/>
      <c r="OAO3" s="78"/>
      <c r="OAP3" s="689"/>
      <c r="OAQ3" s="77"/>
      <c r="OAR3" s="690"/>
      <c r="OAS3" s="53"/>
      <c r="OAT3" s="688"/>
      <c r="OAU3" s="688"/>
      <c r="OAV3" s="187"/>
      <c r="OAW3" s="78"/>
      <c r="OAX3" s="689"/>
      <c r="OAY3" s="77"/>
      <c r="OAZ3" s="690"/>
      <c r="OBA3" s="53"/>
      <c r="OBB3" s="688"/>
      <c r="OBC3" s="688"/>
      <c r="OBD3" s="187"/>
      <c r="OBE3" s="78"/>
      <c r="OBF3" s="689"/>
      <c r="OBG3" s="77"/>
      <c r="OBH3" s="690"/>
      <c r="OBI3" s="53"/>
      <c r="OBJ3" s="688"/>
      <c r="OBK3" s="688"/>
      <c r="OBL3" s="187"/>
      <c r="OBM3" s="78"/>
      <c r="OBN3" s="689"/>
      <c r="OBO3" s="77"/>
      <c r="OBP3" s="690"/>
      <c r="OBQ3" s="53"/>
      <c r="OBR3" s="688"/>
      <c r="OBS3" s="688"/>
      <c r="OBT3" s="187"/>
      <c r="OBU3" s="78"/>
      <c r="OBV3" s="689"/>
      <c r="OBW3" s="77"/>
      <c r="OBX3" s="690"/>
      <c r="OBY3" s="53"/>
      <c r="OBZ3" s="688"/>
      <c r="OCA3" s="688"/>
      <c r="OCB3" s="187"/>
      <c r="OCC3" s="78"/>
      <c r="OCD3" s="689"/>
      <c r="OCE3" s="77"/>
      <c r="OCF3" s="690"/>
      <c r="OCG3" s="53"/>
      <c r="OCH3" s="688"/>
      <c r="OCI3" s="688"/>
      <c r="OCJ3" s="187"/>
      <c r="OCK3" s="78"/>
      <c r="OCL3" s="689"/>
      <c r="OCM3" s="77"/>
      <c r="OCN3" s="690"/>
      <c r="OCO3" s="53"/>
      <c r="OCP3" s="688"/>
      <c r="OCQ3" s="688"/>
      <c r="OCR3" s="187"/>
      <c r="OCS3" s="78"/>
      <c r="OCT3" s="689"/>
      <c r="OCU3" s="77"/>
      <c r="OCV3" s="690"/>
      <c r="OCW3" s="53"/>
      <c r="OCX3" s="688"/>
      <c r="OCY3" s="688"/>
      <c r="OCZ3" s="187"/>
      <c r="ODA3" s="78"/>
      <c r="ODB3" s="689"/>
      <c r="ODC3" s="77"/>
      <c r="ODD3" s="690"/>
      <c r="ODE3" s="53"/>
      <c r="ODF3" s="688"/>
      <c r="ODG3" s="688"/>
      <c r="ODH3" s="187"/>
      <c r="ODI3" s="78"/>
      <c r="ODJ3" s="689"/>
      <c r="ODK3" s="77"/>
      <c r="ODL3" s="690"/>
      <c r="ODM3" s="53"/>
      <c r="ODN3" s="688"/>
      <c r="ODO3" s="688"/>
      <c r="ODP3" s="187"/>
      <c r="ODQ3" s="78"/>
      <c r="ODR3" s="689"/>
      <c r="ODS3" s="77"/>
      <c r="ODT3" s="690"/>
      <c r="ODU3" s="53"/>
      <c r="ODV3" s="688"/>
      <c r="ODW3" s="688"/>
      <c r="ODX3" s="187"/>
      <c r="ODY3" s="78"/>
      <c r="ODZ3" s="689"/>
      <c r="OEA3" s="77"/>
      <c r="OEB3" s="690"/>
      <c r="OEC3" s="53"/>
      <c r="OED3" s="688"/>
      <c r="OEE3" s="688"/>
      <c r="OEF3" s="187"/>
      <c r="OEG3" s="78"/>
      <c r="OEH3" s="689"/>
      <c r="OEI3" s="77"/>
      <c r="OEJ3" s="690"/>
      <c r="OEK3" s="53"/>
      <c r="OEL3" s="688"/>
      <c r="OEM3" s="688"/>
      <c r="OEN3" s="187"/>
      <c r="OEO3" s="78"/>
      <c r="OEP3" s="689"/>
      <c r="OEQ3" s="77"/>
      <c r="OER3" s="690"/>
      <c r="OES3" s="53"/>
      <c r="OET3" s="688"/>
      <c r="OEU3" s="688"/>
      <c r="OEV3" s="187"/>
      <c r="OEW3" s="78"/>
      <c r="OEX3" s="689"/>
      <c r="OEY3" s="77"/>
      <c r="OEZ3" s="690"/>
      <c r="OFA3" s="53"/>
      <c r="OFB3" s="688"/>
      <c r="OFC3" s="688"/>
      <c r="OFD3" s="187"/>
      <c r="OFE3" s="78"/>
      <c r="OFF3" s="689"/>
      <c r="OFG3" s="77"/>
      <c r="OFH3" s="690"/>
      <c r="OFI3" s="53"/>
      <c r="OFJ3" s="688"/>
      <c r="OFK3" s="688"/>
      <c r="OFL3" s="187"/>
      <c r="OFM3" s="78"/>
      <c r="OFN3" s="689"/>
      <c r="OFO3" s="77"/>
      <c r="OFP3" s="690"/>
      <c r="OFQ3" s="53"/>
      <c r="OFR3" s="688"/>
      <c r="OFS3" s="688"/>
      <c r="OFT3" s="187"/>
      <c r="OFU3" s="78"/>
      <c r="OFV3" s="689"/>
      <c r="OFW3" s="77"/>
      <c r="OFX3" s="690"/>
      <c r="OFY3" s="53"/>
      <c r="OFZ3" s="688"/>
      <c r="OGA3" s="688"/>
      <c r="OGB3" s="187"/>
      <c r="OGC3" s="78"/>
      <c r="OGD3" s="689"/>
      <c r="OGE3" s="77"/>
      <c r="OGF3" s="690"/>
      <c r="OGG3" s="53"/>
      <c r="OGH3" s="688"/>
      <c r="OGI3" s="688"/>
      <c r="OGJ3" s="187"/>
      <c r="OGK3" s="78"/>
      <c r="OGL3" s="689"/>
      <c r="OGM3" s="77"/>
      <c r="OGN3" s="690"/>
      <c r="OGO3" s="53"/>
      <c r="OGP3" s="688"/>
      <c r="OGQ3" s="688"/>
      <c r="OGR3" s="187"/>
      <c r="OGS3" s="78"/>
      <c r="OGT3" s="689"/>
      <c r="OGU3" s="77"/>
      <c r="OGV3" s="690"/>
      <c r="OGW3" s="53"/>
      <c r="OGX3" s="688"/>
      <c r="OGY3" s="688"/>
      <c r="OGZ3" s="187"/>
      <c r="OHA3" s="78"/>
      <c r="OHB3" s="689"/>
      <c r="OHC3" s="77"/>
      <c r="OHD3" s="690"/>
      <c r="OHE3" s="53"/>
      <c r="OHF3" s="688"/>
      <c r="OHG3" s="688"/>
      <c r="OHH3" s="187"/>
      <c r="OHI3" s="78"/>
      <c r="OHJ3" s="689"/>
      <c r="OHK3" s="77"/>
      <c r="OHL3" s="690"/>
      <c r="OHM3" s="53"/>
      <c r="OHN3" s="688"/>
      <c r="OHO3" s="688"/>
      <c r="OHP3" s="187"/>
      <c r="OHQ3" s="78"/>
      <c r="OHR3" s="689"/>
      <c r="OHS3" s="77"/>
      <c r="OHT3" s="690"/>
      <c r="OHU3" s="53"/>
      <c r="OHV3" s="688"/>
      <c r="OHW3" s="688"/>
      <c r="OHX3" s="187"/>
      <c r="OHY3" s="78"/>
      <c r="OHZ3" s="689"/>
      <c r="OIA3" s="77"/>
      <c r="OIB3" s="690"/>
      <c r="OIC3" s="53"/>
      <c r="OID3" s="688"/>
      <c r="OIE3" s="688"/>
      <c r="OIF3" s="187"/>
      <c r="OIG3" s="78"/>
      <c r="OIH3" s="689"/>
      <c r="OII3" s="77"/>
      <c r="OIJ3" s="690"/>
      <c r="OIK3" s="53"/>
      <c r="OIL3" s="688"/>
      <c r="OIM3" s="688"/>
      <c r="OIN3" s="187"/>
      <c r="OIO3" s="78"/>
      <c r="OIP3" s="689"/>
      <c r="OIQ3" s="77"/>
      <c r="OIR3" s="690"/>
      <c r="OIS3" s="53"/>
      <c r="OIT3" s="688"/>
      <c r="OIU3" s="688"/>
      <c r="OIV3" s="187"/>
      <c r="OIW3" s="78"/>
      <c r="OIX3" s="689"/>
      <c r="OIY3" s="77"/>
      <c r="OIZ3" s="690"/>
      <c r="OJA3" s="53"/>
      <c r="OJB3" s="688"/>
      <c r="OJC3" s="688"/>
      <c r="OJD3" s="187"/>
      <c r="OJE3" s="78"/>
      <c r="OJF3" s="689"/>
      <c r="OJG3" s="77"/>
      <c r="OJH3" s="690"/>
      <c r="OJI3" s="53"/>
      <c r="OJJ3" s="688"/>
      <c r="OJK3" s="688"/>
      <c r="OJL3" s="187"/>
      <c r="OJM3" s="78"/>
      <c r="OJN3" s="689"/>
      <c r="OJO3" s="77"/>
      <c r="OJP3" s="690"/>
      <c r="OJQ3" s="53"/>
      <c r="OJR3" s="688"/>
      <c r="OJS3" s="688"/>
      <c r="OJT3" s="187"/>
      <c r="OJU3" s="78"/>
      <c r="OJV3" s="689"/>
      <c r="OJW3" s="77"/>
      <c r="OJX3" s="690"/>
      <c r="OJY3" s="53"/>
      <c r="OJZ3" s="688"/>
      <c r="OKA3" s="688"/>
      <c r="OKB3" s="187"/>
      <c r="OKC3" s="78"/>
      <c r="OKD3" s="689"/>
      <c r="OKE3" s="77"/>
      <c r="OKF3" s="690"/>
      <c r="OKG3" s="53"/>
      <c r="OKH3" s="688"/>
      <c r="OKI3" s="688"/>
      <c r="OKJ3" s="187"/>
      <c r="OKK3" s="78"/>
      <c r="OKL3" s="689"/>
      <c r="OKM3" s="77"/>
      <c r="OKN3" s="690"/>
      <c r="OKO3" s="53"/>
      <c r="OKP3" s="688"/>
      <c r="OKQ3" s="688"/>
      <c r="OKR3" s="187"/>
      <c r="OKS3" s="78"/>
      <c r="OKT3" s="689"/>
      <c r="OKU3" s="77"/>
      <c r="OKV3" s="690"/>
      <c r="OKW3" s="53"/>
      <c r="OKX3" s="688"/>
      <c r="OKY3" s="688"/>
      <c r="OKZ3" s="187"/>
      <c r="OLA3" s="78"/>
      <c r="OLB3" s="689"/>
      <c r="OLC3" s="77"/>
      <c r="OLD3" s="690"/>
      <c r="OLE3" s="53"/>
      <c r="OLF3" s="688"/>
      <c r="OLG3" s="688"/>
      <c r="OLH3" s="187"/>
      <c r="OLI3" s="78"/>
      <c r="OLJ3" s="689"/>
      <c r="OLK3" s="77"/>
      <c r="OLL3" s="690"/>
      <c r="OLM3" s="53"/>
      <c r="OLN3" s="688"/>
      <c r="OLO3" s="688"/>
      <c r="OLP3" s="187"/>
      <c r="OLQ3" s="78"/>
      <c r="OLR3" s="689"/>
      <c r="OLS3" s="77"/>
      <c r="OLT3" s="690"/>
      <c r="OLU3" s="53"/>
      <c r="OLV3" s="688"/>
      <c r="OLW3" s="688"/>
      <c r="OLX3" s="187"/>
      <c r="OLY3" s="78"/>
      <c r="OLZ3" s="689"/>
      <c r="OMA3" s="77"/>
      <c r="OMB3" s="690"/>
      <c r="OMC3" s="53"/>
      <c r="OMD3" s="688"/>
      <c r="OME3" s="688"/>
      <c r="OMF3" s="187"/>
      <c r="OMG3" s="78"/>
      <c r="OMH3" s="689"/>
      <c r="OMI3" s="77"/>
      <c r="OMJ3" s="690"/>
      <c r="OMK3" s="53"/>
      <c r="OML3" s="688"/>
      <c r="OMM3" s="688"/>
      <c r="OMN3" s="187"/>
      <c r="OMO3" s="78"/>
      <c r="OMP3" s="689"/>
      <c r="OMQ3" s="77"/>
      <c r="OMR3" s="690"/>
      <c r="OMS3" s="53"/>
      <c r="OMT3" s="688"/>
      <c r="OMU3" s="688"/>
      <c r="OMV3" s="187"/>
      <c r="OMW3" s="78"/>
      <c r="OMX3" s="689"/>
      <c r="OMY3" s="77"/>
      <c r="OMZ3" s="690"/>
      <c r="ONA3" s="53"/>
      <c r="ONB3" s="688"/>
      <c r="ONC3" s="688"/>
      <c r="OND3" s="187"/>
      <c r="ONE3" s="78"/>
      <c r="ONF3" s="689"/>
      <c r="ONG3" s="77"/>
      <c r="ONH3" s="690"/>
      <c r="ONI3" s="53"/>
      <c r="ONJ3" s="688"/>
      <c r="ONK3" s="688"/>
      <c r="ONL3" s="187"/>
      <c r="ONM3" s="78"/>
      <c r="ONN3" s="689"/>
      <c r="ONO3" s="77"/>
      <c r="ONP3" s="690"/>
      <c r="ONQ3" s="53"/>
      <c r="ONR3" s="688"/>
      <c r="ONS3" s="688"/>
      <c r="ONT3" s="187"/>
      <c r="ONU3" s="78"/>
      <c r="ONV3" s="689"/>
      <c r="ONW3" s="77"/>
      <c r="ONX3" s="690"/>
      <c r="ONY3" s="53"/>
      <c r="ONZ3" s="688"/>
      <c r="OOA3" s="688"/>
      <c r="OOB3" s="187"/>
      <c r="OOC3" s="78"/>
      <c r="OOD3" s="689"/>
      <c r="OOE3" s="77"/>
      <c r="OOF3" s="690"/>
      <c r="OOG3" s="53"/>
      <c r="OOH3" s="688"/>
      <c r="OOI3" s="688"/>
      <c r="OOJ3" s="187"/>
      <c r="OOK3" s="78"/>
      <c r="OOL3" s="689"/>
      <c r="OOM3" s="77"/>
      <c r="OON3" s="690"/>
      <c r="OOO3" s="53"/>
      <c r="OOP3" s="688"/>
      <c r="OOQ3" s="688"/>
      <c r="OOR3" s="187"/>
      <c r="OOS3" s="78"/>
      <c r="OOT3" s="689"/>
      <c r="OOU3" s="77"/>
      <c r="OOV3" s="690"/>
      <c r="OOW3" s="53"/>
      <c r="OOX3" s="688"/>
      <c r="OOY3" s="688"/>
      <c r="OOZ3" s="187"/>
      <c r="OPA3" s="78"/>
      <c r="OPB3" s="689"/>
      <c r="OPC3" s="77"/>
      <c r="OPD3" s="690"/>
      <c r="OPE3" s="53"/>
      <c r="OPF3" s="688"/>
      <c r="OPG3" s="688"/>
      <c r="OPH3" s="187"/>
      <c r="OPI3" s="78"/>
      <c r="OPJ3" s="689"/>
      <c r="OPK3" s="77"/>
      <c r="OPL3" s="690"/>
      <c r="OPM3" s="53"/>
      <c r="OPN3" s="688"/>
      <c r="OPO3" s="688"/>
      <c r="OPP3" s="187"/>
      <c r="OPQ3" s="78"/>
      <c r="OPR3" s="689"/>
      <c r="OPS3" s="77"/>
      <c r="OPT3" s="690"/>
      <c r="OPU3" s="53"/>
      <c r="OPV3" s="688"/>
      <c r="OPW3" s="688"/>
      <c r="OPX3" s="187"/>
      <c r="OPY3" s="78"/>
      <c r="OPZ3" s="689"/>
      <c r="OQA3" s="77"/>
      <c r="OQB3" s="690"/>
      <c r="OQC3" s="53"/>
      <c r="OQD3" s="688"/>
      <c r="OQE3" s="688"/>
      <c r="OQF3" s="187"/>
      <c r="OQG3" s="78"/>
      <c r="OQH3" s="689"/>
      <c r="OQI3" s="77"/>
      <c r="OQJ3" s="690"/>
      <c r="OQK3" s="53"/>
      <c r="OQL3" s="688"/>
      <c r="OQM3" s="688"/>
      <c r="OQN3" s="187"/>
      <c r="OQO3" s="78"/>
      <c r="OQP3" s="689"/>
      <c r="OQQ3" s="77"/>
      <c r="OQR3" s="690"/>
      <c r="OQS3" s="53"/>
      <c r="OQT3" s="688"/>
      <c r="OQU3" s="688"/>
      <c r="OQV3" s="187"/>
      <c r="OQW3" s="78"/>
      <c r="OQX3" s="689"/>
      <c r="OQY3" s="77"/>
      <c r="OQZ3" s="690"/>
      <c r="ORA3" s="53"/>
      <c r="ORB3" s="688"/>
      <c r="ORC3" s="688"/>
      <c r="ORD3" s="187"/>
      <c r="ORE3" s="78"/>
      <c r="ORF3" s="689"/>
      <c r="ORG3" s="77"/>
      <c r="ORH3" s="690"/>
      <c r="ORI3" s="53"/>
      <c r="ORJ3" s="688"/>
      <c r="ORK3" s="688"/>
      <c r="ORL3" s="187"/>
      <c r="ORM3" s="78"/>
      <c r="ORN3" s="689"/>
      <c r="ORO3" s="77"/>
      <c r="ORP3" s="690"/>
      <c r="ORQ3" s="53"/>
      <c r="ORR3" s="688"/>
      <c r="ORS3" s="688"/>
      <c r="ORT3" s="187"/>
      <c r="ORU3" s="78"/>
      <c r="ORV3" s="689"/>
      <c r="ORW3" s="77"/>
      <c r="ORX3" s="690"/>
      <c r="ORY3" s="53"/>
      <c r="ORZ3" s="688"/>
      <c r="OSA3" s="688"/>
      <c r="OSB3" s="187"/>
      <c r="OSC3" s="78"/>
      <c r="OSD3" s="689"/>
      <c r="OSE3" s="77"/>
      <c r="OSF3" s="690"/>
      <c r="OSG3" s="53"/>
      <c r="OSH3" s="688"/>
      <c r="OSI3" s="688"/>
      <c r="OSJ3" s="187"/>
      <c r="OSK3" s="78"/>
      <c r="OSL3" s="689"/>
      <c r="OSM3" s="77"/>
      <c r="OSN3" s="690"/>
      <c r="OSO3" s="53"/>
      <c r="OSP3" s="688"/>
      <c r="OSQ3" s="688"/>
      <c r="OSR3" s="187"/>
      <c r="OSS3" s="78"/>
      <c r="OST3" s="689"/>
      <c r="OSU3" s="77"/>
      <c r="OSV3" s="690"/>
      <c r="OSW3" s="53"/>
      <c r="OSX3" s="688"/>
      <c r="OSY3" s="688"/>
      <c r="OSZ3" s="187"/>
      <c r="OTA3" s="78"/>
      <c r="OTB3" s="689"/>
      <c r="OTC3" s="77"/>
      <c r="OTD3" s="690"/>
      <c r="OTE3" s="53"/>
      <c r="OTF3" s="688"/>
      <c r="OTG3" s="688"/>
      <c r="OTH3" s="187"/>
      <c r="OTI3" s="78"/>
      <c r="OTJ3" s="689"/>
      <c r="OTK3" s="77"/>
      <c r="OTL3" s="690"/>
      <c r="OTM3" s="53"/>
      <c r="OTN3" s="688"/>
      <c r="OTO3" s="688"/>
      <c r="OTP3" s="187"/>
      <c r="OTQ3" s="78"/>
      <c r="OTR3" s="689"/>
      <c r="OTS3" s="77"/>
      <c r="OTT3" s="690"/>
      <c r="OTU3" s="53"/>
      <c r="OTV3" s="688"/>
      <c r="OTW3" s="688"/>
      <c r="OTX3" s="187"/>
      <c r="OTY3" s="78"/>
      <c r="OTZ3" s="689"/>
      <c r="OUA3" s="77"/>
      <c r="OUB3" s="690"/>
      <c r="OUC3" s="53"/>
      <c r="OUD3" s="688"/>
      <c r="OUE3" s="688"/>
      <c r="OUF3" s="187"/>
      <c r="OUG3" s="78"/>
      <c r="OUH3" s="689"/>
      <c r="OUI3" s="77"/>
      <c r="OUJ3" s="690"/>
      <c r="OUK3" s="53"/>
      <c r="OUL3" s="688"/>
      <c r="OUM3" s="688"/>
      <c r="OUN3" s="187"/>
      <c r="OUO3" s="78"/>
      <c r="OUP3" s="689"/>
      <c r="OUQ3" s="77"/>
      <c r="OUR3" s="690"/>
      <c r="OUS3" s="53"/>
      <c r="OUT3" s="688"/>
      <c r="OUU3" s="688"/>
      <c r="OUV3" s="187"/>
      <c r="OUW3" s="78"/>
      <c r="OUX3" s="689"/>
      <c r="OUY3" s="77"/>
      <c r="OUZ3" s="690"/>
      <c r="OVA3" s="53"/>
      <c r="OVB3" s="688"/>
      <c r="OVC3" s="688"/>
      <c r="OVD3" s="187"/>
      <c r="OVE3" s="78"/>
      <c r="OVF3" s="689"/>
      <c r="OVG3" s="77"/>
      <c r="OVH3" s="690"/>
      <c r="OVI3" s="53"/>
      <c r="OVJ3" s="688"/>
      <c r="OVK3" s="688"/>
      <c r="OVL3" s="187"/>
      <c r="OVM3" s="78"/>
      <c r="OVN3" s="689"/>
      <c r="OVO3" s="77"/>
      <c r="OVP3" s="690"/>
      <c r="OVQ3" s="53"/>
      <c r="OVR3" s="688"/>
      <c r="OVS3" s="688"/>
      <c r="OVT3" s="187"/>
      <c r="OVU3" s="78"/>
      <c r="OVV3" s="689"/>
      <c r="OVW3" s="77"/>
      <c r="OVX3" s="690"/>
      <c r="OVY3" s="53"/>
      <c r="OVZ3" s="688"/>
      <c r="OWA3" s="688"/>
      <c r="OWB3" s="187"/>
      <c r="OWC3" s="78"/>
      <c r="OWD3" s="689"/>
      <c r="OWE3" s="77"/>
      <c r="OWF3" s="690"/>
      <c r="OWG3" s="53"/>
      <c r="OWH3" s="688"/>
      <c r="OWI3" s="688"/>
      <c r="OWJ3" s="187"/>
      <c r="OWK3" s="78"/>
      <c r="OWL3" s="689"/>
      <c r="OWM3" s="77"/>
      <c r="OWN3" s="690"/>
      <c r="OWO3" s="53"/>
      <c r="OWP3" s="688"/>
      <c r="OWQ3" s="688"/>
      <c r="OWR3" s="187"/>
      <c r="OWS3" s="78"/>
      <c r="OWT3" s="689"/>
      <c r="OWU3" s="77"/>
      <c r="OWV3" s="690"/>
      <c r="OWW3" s="53"/>
      <c r="OWX3" s="688"/>
      <c r="OWY3" s="688"/>
      <c r="OWZ3" s="187"/>
      <c r="OXA3" s="78"/>
      <c r="OXB3" s="689"/>
      <c r="OXC3" s="77"/>
      <c r="OXD3" s="690"/>
      <c r="OXE3" s="53"/>
      <c r="OXF3" s="688"/>
      <c r="OXG3" s="688"/>
      <c r="OXH3" s="187"/>
      <c r="OXI3" s="78"/>
      <c r="OXJ3" s="689"/>
      <c r="OXK3" s="77"/>
      <c r="OXL3" s="690"/>
      <c r="OXM3" s="53"/>
      <c r="OXN3" s="688"/>
      <c r="OXO3" s="688"/>
      <c r="OXP3" s="187"/>
      <c r="OXQ3" s="78"/>
      <c r="OXR3" s="689"/>
      <c r="OXS3" s="77"/>
      <c r="OXT3" s="690"/>
      <c r="OXU3" s="53"/>
      <c r="OXV3" s="688"/>
      <c r="OXW3" s="688"/>
      <c r="OXX3" s="187"/>
      <c r="OXY3" s="78"/>
      <c r="OXZ3" s="689"/>
      <c r="OYA3" s="77"/>
      <c r="OYB3" s="690"/>
      <c r="OYC3" s="53"/>
      <c r="OYD3" s="688"/>
      <c r="OYE3" s="688"/>
      <c r="OYF3" s="187"/>
      <c r="OYG3" s="78"/>
      <c r="OYH3" s="689"/>
      <c r="OYI3" s="77"/>
      <c r="OYJ3" s="690"/>
      <c r="OYK3" s="53"/>
      <c r="OYL3" s="688"/>
      <c r="OYM3" s="688"/>
      <c r="OYN3" s="187"/>
      <c r="OYO3" s="78"/>
      <c r="OYP3" s="689"/>
      <c r="OYQ3" s="77"/>
      <c r="OYR3" s="690"/>
      <c r="OYS3" s="53"/>
      <c r="OYT3" s="688"/>
      <c r="OYU3" s="688"/>
      <c r="OYV3" s="187"/>
      <c r="OYW3" s="78"/>
      <c r="OYX3" s="689"/>
      <c r="OYY3" s="77"/>
      <c r="OYZ3" s="690"/>
      <c r="OZA3" s="53"/>
      <c r="OZB3" s="688"/>
      <c r="OZC3" s="688"/>
      <c r="OZD3" s="187"/>
      <c r="OZE3" s="78"/>
      <c r="OZF3" s="689"/>
      <c r="OZG3" s="77"/>
      <c r="OZH3" s="690"/>
      <c r="OZI3" s="53"/>
      <c r="OZJ3" s="688"/>
      <c r="OZK3" s="688"/>
      <c r="OZL3" s="187"/>
      <c r="OZM3" s="78"/>
      <c r="OZN3" s="689"/>
      <c r="OZO3" s="77"/>
      <c r="OZP3" s="690"/>
      <c r="OZQ3" s="53"/>
      <c r="OZR3" s="688"/>
      <c r="OZS3" s="688"/>
      <c r="OZT3" s="187"/>
      <c r="OZU3" s="78"/>
      <c r="OZV3" s="689"/>
      <c r="OZW3" s="77"/>
      <c r="OZX3" s="690"/>
      <c r="OZY3" s="53"/>
      <c r="OZZ3" s="688"/>
      <c r="PAA3" s="688"/>
      <c r="PAB3" s="187"/>
      <c r="PAC3" s="78"/>
      <c r="PAD3" s="689"/>
      <c r="PAE3" s="77"/>
      <c r="PAF3" s="690"/>
      <c r="PAG3" s="53"/>
      <c r="PAH3" s="688"/>
      <c r="PAI3" s="688"/>
      <c r="PAJ3" s="187"/>
      <c r="PAK3" s="78"/>
      <c r="PAL3" s="689"/>
      <c r="PAM3" s="77"/>
      <c r="PAN3" s="690"/>
      <c r="PAO3" s="53"/>
      <c r="PAP3" s="688"/>
      <c r="PAQ3" s="688"/>
      <c r="PAR3" s="187"/>
      <c r="PAS3" s="78"/>
      <c r="PAT3" s="689"/>
      <c r="PAU3" s="77"/>
      <c r="PAV3" s="690"/>
      <c r="PAW3" s="53"/>
      <c r="PAX3" s="688"/>
      <c r="PAY3" s="688"/>
      <c r="PAZ3" s="187"/>
      <c r="PBA3" s="78"/>
      <c r="PBB3" s="689"/>
      <c r="PBC3" s="77"/>
      <c r="PBD3" s="690"/>
      <c r="PBE3" s="53"/>
      <c r="PBF3" s="688"/>
      <c r="PBG3" s="688"/>
      <c r="PBH3" s="187"/>
      <c r="PBI3" s="78"/>
      <c r="PBJ3" s="689"/>
      <c r="PBK3" s="77"/>
      <c r="PBL3" s="690"/>
      <c r="PBM3" s="53"/>
      <c r="PBN3" s="688"/>
      <c r="PBO3" s="688"/>
      <c r="PBP3" s="187"/>
      <c r="PBQ3" s="78"/>
      <c r="PBR3" s="689"/>
      <c r="PBS3" s="77"/>
      <c r="PBT3" s="690"/>
      <c r="PBU3" s="53"/>
      <c r="PBV3" s="688"/>
      <c r="PBW3" s="688"/>
      <c r="PBX3" s="187"/>
      <c r="PBY3" s="78"/>
      <c r="PBZ3" s="689"/>
      <c r="PCA3" s="77"/>
      <c r="PCB3" s="690"/>
      <c r="PCC3" s="53"/>
      <c r="PCD3" s="688"/>
      <c r="PCE3" s="688"/>
      <c r="PCF3" s="187"/>
      <c r="PCG3" s="78"/>
      <c r="PCH3" s="689"/>
      <c r="PCI3" s="77"/>
      <c r="PCJ3" s="690"/>
      <c r="PCK3" s="53"/>
      <c r="PCL3" s="688"/>
      <c r="PCM3" s="688"/>
      <c r="PCN3" s="187"/>
      <c r="PCO3" s="78"/>
      <c r="PCP3" s="689"/>
      <c r="PCQ3" s="77"/>
      <c r="PCR3" s="690"/>
      <c r="PCS3" s="53"/>
      <c r="PCT3" s="688"/>
      <c r="PCU3" s="688"/>
      <c r="PCV3" s="187"/>
      <c r="PCW3" s="78"/>
      <c r="PCX3" s="689"/>
      <c r="PCY3" s="77"/>
      <c r="PCZ3" s="690"/>
      <c r="PDA3" s="53"/>
      <c r="PDB3" s="688"/>
      <c r="PDC3" s="688"/>
      <c r="PDD3" s="187"/>
      <c r="PDE3" s="78"/>
      <c r="PDF3" s="689"/>
      <c r="PDG3" s="77"/>
      <c r="PDH3" s="690"/>
      <c r="PDI3" s="53"/>
      <c r="PDJ3" s="688"/>
      <c r="PDK3" s="688"/>
      <c r="PDL3" s="187"/>
      <c r="PDM3" s="78"/>
      <c r="PDN3" s="689"/>
      <c r="PDO3" s="77"/>
      <c r="PDP3" s="690"/>
      <c r="PDQ3" s="53"/>
      <c r="PDR3" s="688"/>
      <c r="PDS3" s="688"/>
      <c r="PDT3" s="187"/>
      <c r="PDU3" s="78"/>
      <c r="PDV3" s="689"/>
      <c r="PDW3" s="77"/>
      <c r="PDX3" s="690"/>
      <c r="PDY3" s="53"/>
      <c r="PDZ3" s="688"/>
      <c r="PEA3" s="688"/>
      <c r="PEB3" s="187"/>
      <c r="PEC3" s="78"/>
      <c r="PED3" s="689"/>
      <c r="PEE3" s="77"/>
      <c r="PEF3" s="690"/>
      <c r="PEG3" s="53"/>
      <c r="PEH3" s="688"/>
      <c r="PEI3" s="688"/>
      <c r="PEJ3" s="187"/>
      <c r="PEK3" s="78"/>
      <c r="PEL3" s="689"/>
      <c r="PEM3" s="77"/>
      <c r="PEN3" s="690"/>
      <c r="PEO3" s="53"/>
      <c r="PEP3" s="688"/>
      <c r="PEQ3" s="688"/>
      <c r="PER3" s="187"/>
      <c r="PES3" s="78"/>
      <c r="PET3" s="689"/>
      <c r="PEU3" s="77"/>
      <c r="PEV3" s="690"/>
      <c r="PEW3" s="53"/>
      <c r="PEX3" s="688"/>
      <c r="PEY3" s="688"/>
      <c r="PEZ3" s="187"/>
      <c r="PFA3" s="78"/>
      <c r="PFB3" s="689"/>
      <c r="PFC3" s="77"/>
      <c r="PFD3" s="690"/>
      <c r="PFE3" s="53"/>
      <c r="PFF3" s="688"/>
      <c r="PFG3" s="688"/>
      <c r="PFH3" s="187"/>
      <c r="PFI3" s="78"/>
      <c r="PFJ3" s="689"/>
      <c r="PFK3" s="77"/>
      <c r="PFL3" s="690"/>
      <c r="PFM3" s="53"/>
      <c r="PFN3" s="688"/>
      <c r="PFO3" s="688"/>
      <c r="PFP3" s="187"/>
      <c r="PFQ3" s="78"/>
      <c r="PFR3" s="689"/>
      <c r="PFS3" s="77"/>
      <c r="PFT3" s="690"/>
      <c r="PFU3" s="53"/>
      <c r="PFV3" s="688"/>
      <c r="PFW3" s="688"/>
      <c r="PFX3" s="187"/>
      <c r="PFY3" s="78"/>
      <c r="PFZ3" s="689"/>
      <c r="PGA3" s="77"/>
      <c r="PGB3" s="690"/>
      <c r="PGC3" s="53"/>
      <c r="PGD3" s="688"/>
      <c r="PGE3" s="688"/>
      <c r="PGF3" s="187"/>
      <c r="PGG3" s="78"/>
      <c r="PGH3" s="689"/>
      <c r="PGI3" s="77"/>
      <c r="PGJ3" s="690"/>
      <c r="PGK3" s="53"/>
      <c r="PGL3" s="688"/>
      <c r="PGM3" s="688"/>
      <c r="PGN3" s="187"/>
      <c r="PGO3" s="78"/>
      <c r="PGP3" s="689"/>
      <c r="PGQ3" s="77"/>
      <c r="PGR3" s="690"/>
      <c r="PGS3" s="53"/>
      <c r="PGT3" s="688"/>
      <c r="PGU3" s="688"/>
      <c r="PGV3" s="187"/>
      <c r="PGW3" s="78"/>
      <c r="PGX3" s="689"/>
      <c r="PGY3" s="77"/>
      <c r="PGZ3" s="690"/>
      <c r="PHA3" s="53"/>
      <c r="PHB3" s="688"/>
      <c r="PHC3" s="688"/>
      <c r="PHD3" s="187"/>
      <c r="PHE3" s="78"/>
      <c r="PHF3" s="689"/>
      <c r="PHG3" s="77"/>
      <c r="PHH3" s="690"/>
      <c r="PHI3" s="53"/>
      <c r="PHJ3" s="688"/>
      <c r="PHK3" s="688"/>
      <c r="PHL3" s="187"/>
      <c r="PHM3" s="78"/>
      <c r="PHN3" s="689"/>
      <c r="PHO3" s="77"/>
      <c r="PHP3" s="690"/>
      <c r="PHQ3" s="53"/>
      <c r="PHR3" s="688"/>
      <c r="PHS3" s="688"/>
      <c r="PHT3" s="187"/>
      <c r="PHU3" s="78"/>
      <c r="PHV3" s="689"/>
      <c r="PHW3" s="77"/>
      <c r="PHX3" s="690"/>
      <c r="PHY3" s="53"/>
      <c r="PHZ3" s="688"/>
      <c r="PIA3" s="688"/>
      <c r="PIB3" s="187"/>
      <c r="PIC3" s="78"/>
      <c r="PID3" s="689"/>
      <c r="PIE3" s="77"/>
      <c r="PIF3" s="690"/>
      <c r="PIG3" s="53"/>
      <c r="PIH3" s="688"/>
      <c r="PII3" s="688"/>
      <c r="PIJ3" s="187"/>
      <c r="PIK3" s="78"/>
      <c r="PIL3" s="689"/>
      <c r="PIM3" s="77"/>
      <c r="PIN3" s="690"/>
      <c r="PIO3" s="53"/>
      <c r="PIP3" s="688"/>
      <c r="PIQ3" s="688"/>
      <c r="PIR3" s="187"/>
      <c r="PIS3" s="78"/>
      <c r="PIT3" s="689"/>
      <c r="PIU3" s="77"/>
      <c r="PIV3" s="690"/>
      <c r="PIW3" s="53"/>
      <c r="PIX3" s="688"/>
      <c r="PIY3" s="688"/>
      <c r="PIZ3" s="187"/>
      <c r="PJA3" s="78"/>
      <c r="PJB3" s="689"/>
      <c r="PJC3" s="77"/>
      <c r="PJD3" s="690"/>
      <c r="PJE3" s="53"/>
      <c r="PJF3" s="688"/>
      <c r="PJG3" s="688"/>
      <c r="PJH3" s="187"/>
      <c r="PJI3" s="78"/>
      <c r="PJJ3" s="689"/>
      <c r="PJK3" s="77"/>
      <c r="PJL3" s="690"/>
      <c r="PJM3" s="53"/>
      <c r="PJN3" s="688"/>
      <c r="PJO3" s="688"/>
      <c r="PJP3" s="187"/>
      <c r="PJQ3" s="78"/>
      <c r="PJR3" s="689"/>
      <c r="PJS3" s="77"/>
      <c r="PJT3" s="690"/>
      <c r="PJU3" s="53"/>
      <c r="PJV3" s="688"/>
      <c r="PJW3" s="688"/>
      <c r="PJX3" s="187"/>
      <c r="PJY3" s="78"/>
      <c r="PJZ3" s="689"/>
      <c r="PKA3" s="77"/>
      <c r="PKB3" s="690"/>
      <c r="PKC3" s="53"/>
      <c r="PKD3" s="688"/>
      <c r="PKE3" s="688"/>
      <c r="PKF3" s="187"/>
      <c r="PKG3" s="78"/>
      <c r="PKH3" s="689"/>
      <c r="PKI3" s="77"/>
      <c r="PKJ3" s="690"/>
      <c r="PKK3" s="53"/>
      <c r="PKL3" s="688"/>
      <c r="PKM3" s="688"/>
      <c r="PKN3" s="187"/>
      <c r="PKO3" s="78"/>
      <c r="PKP3" s="689"/>
      <c r="PKQ3" s="77"/>
      <c r="PKR3" s="690"/>
      <c r="PKS3" s="53"/>
      <c r="PKT3" s="688"/>
      <c r="PKU3" s="688"/>
      <c r="PKV3" s="187"/>
      <c r="PKW3" s="78"/>
      <c r="PKX3" s="689"/>
      <c r="PKY3" s="77"/>
      <c r="PKZ3" s="690"/>
      <c r="PLA3" s="53"/>
      <c r="PLB3" s="688"/>
      <c r="PLC3" s="688"/>
      <c r="PLD3" s="187"/>
      <c r="PLE3" s="78"/>
      <c r="PLF3" s="689"/>
      <c r="PLG3" s="77"/>
      <c r="PLH3" s="690"/>
      <c r="PLI3" s="53"/>
      <c r="PLJ3" s="688"/>
      <c r="PLK3" s="688"/>
      <c r="PLL3" s="187"/>
      <c r="PLM3" s="78"/>
      <c r="PLN3" s="689"/>
      <c r="PLO3" s="77"/>
      <c r="PLP3" s="690"/>
      <c r="PLQ3" s="53"/>
      <c r="PLR3" s="688"/>
      <c r="PLS3" s="688"/>
      <c r="PLT3" s="187"/>
      <c r="PLU3" s="78"/>
      <c r="PLV3" s="689"/>
      <c r="PLW3" s="77"/>
      <c r="PLX3" s="690"/>
      <c r="PLY3" s="53"/>
      <c r="PLZ3" s="688"/>
      <c r="PMA3" s="688"/>
      <c r="PMB3" s="187"/>
      <c r="PMC3" s="78"/>
      <c r="PMD3" s="689"/>
      <c r="PME3" s="77"/>
      <c r="PMF3" s="690"/>
      <c r="PMG3" s="53"/>
      <c r="PMH3" s="688"/>
      <c r="PMI3" s="688"/>
      <c r="PMJ3" s="187"/>
      <c r="PMK3" s="78"/>
      <c r="PML3" s="689"/>
      <c r="PMM3" s="77"/>
      <c r="PMN3" s="690"/>
      <c r="PMO3" s="53"/>
      <c r="PMP3" s="688"/>
      <c r="PMQ3" s="688"/>
      <c r="PMR3" s="187"/>
      <c r="PMS3" s="78"/>
      <c r="PMT3" s="689"/>
      <c r="PMU3" s="77"/>
      <c r="PMV3" s="690"/>
      <c r="PMW3" s="53"/>
      <c r="PMX3" s="688"/>
      <c r="PMY3" s="688"/>
      <c r="PMZ3" s="187"/>
      <c r="PNA3" s="78"/>
      <c r="PNB3" s="689"/>
      <c r="PNC3" s="77"/>
      <c r="PND3" s="690"/>
      <c r="PNE3" s="53"/>
      <c r="PNF3" s="688"/>
      <c r="PNG3" s="688"/>
      <c r="PNH3" s="187"/>
      <c r="PNI3" s="78"/>
      <c r="PNJ3" s="689"/>
      <c r="PNK3" s="77"/>
      <c r="PNL3" s="690"/>
      <c r="PNM3" s="53"/>
      <c r="PNN3" s="688"/>
      <c r="PNO3" s="688"/>
      <c r="PNP3" s="187"/>
      <c r="PNQ3" s="78"/>
      <c r="PNR3" s="689"/>
      <c r="PNS3" s="77"/>
      <c r="PNT3" s="690"/>
      <c r="PNU3" s="53"/>
      <c r="PNV3" s="688"/>
      <c r="PNW3" s="688"/>
      <c r="PNX3" s="187"/>
      <c r="PNY3" s="78"/>
      <c r="PNZ3" s="689"/>
      <c r="POA3" s="77"/>
      <c r="POB3" s="690"/>
      <c r="POC3" s="53"/>
      <c r="POD3" s="688"/>
      <c r="POE3" s="688"/>
      <c r="POF3" s="187"/>
      <c r="POG3" s="78"/>
      <c r="POH3" s="689"/>
      <c r="POI3" s="77"/>
      <c r="POJ3" s="690"/>
      <c r="POK3" s="53"/>
      <c r="POL3" s="688"/>
      <c r="POM3" s="688"/>
      <c r="PON3" s="187"/>
      <c r="POO3" s="78"/>
      <c r="POP3" s="689"/>
      <c r="POQ3" s="77"/>
      <c r="POR3" s="690"/>
      <c r="POS3" s="53"/>
      <c r="POT3" s="688"/>
      <c r="POU3" s="688"/>
      <c r="POV3" s="187"/>
      <c r="POW3" s="78"/>
      <c r="POX3" s="689"/>
      <c r="POY3" s="77"/>
      <c r="POZ3" s="690"/>
      <c r="PPA3" s="53"/>
      <c r="PPB3" s="688"/>
      <c r="PPC3" s="688"/>
      <c r="PPD3" s="187"/>
      <c r="PPE3" s="78"/>
      <c r="PPF3" s="689"/>
      <c r="PPG3" s="77"/>
      <c r="PPH3" s="690"/>
      <c r="PPI3" s="53"/>
      <c r="PPJ3" s="688"/>
      <c r="PPK3" s="688"/>
      <c r="PPL3" s="187"/>
      <c r="PPM3" s="78"/>
      <c r="PPN3" s="689"/>
      <c r="PPO3" s="77"/>
      <c r="PPP3" s="690"/>
      <c r="PPQ3" s="53"/>
      <c r="PPR3" s="688"/>
      <c r="PPS3" s="688"/>
      <c r="PPT3" s="187"/>
      <c r="PPU3" s="78"/>
      <c r="PPV3" s="689"/>
      <c r="PPW3" s="77"/>
      <c r="PPX3" s="690"/>
      <c r="PPY3" s="53"/>
      <c r="PPZ3" s="688"/>
      <c r="PQA3" s="688"/>
      <c r="PQB3" s="187"/>
      <c r="PQC3" s="78"/>
      <c r="PQD3" s="689"/>
      <c r="PQE3" s="77"/>
      <c r="PQF3" s="690"/>
      <c r="PQG3" s="53"/>
      <c r="PQH3" s="688"/>
      <c r="PQI3" s="688"/>
      <c r="PQJ3" s="187"/>
      <c r="PQK3" s="78"/>
      <c r="PQL3" s="689"/>
      <c r="PQM3" s="77"/>
      <c r="PQN3" s="690"/>
      <c r="PQO3" s="53"/>
      <c r="PQP3" s="688"/>
      <c r="PQQ3" s="688"/>
      <c r="PQR3" s="187"/>
      <c r="PQS3" s="78"/>
      <c r="PQT3" s="689"/>
      <c r="PQU3" s="77"/>
      <c r="PQV3" s="690"/>
      <c r="PQW3" s="53"/>
      <c r="PQX3" s="688"/>
      <c r="PQY3" s="688"/>
      <c r="PQZ3" s="187"/>
      <c r="PRA3" s="78"/>
      <c r="PRB3" s="689"/>
      <c r="PRC3" s="77"/>
      <c r="PRD3" s="690"/>
      <c r="PRE3" s="53"/>
      <c r="PRF3" s="688"/>
      <c r="PRG3" s="688"/>
      <c r="PRH3" s="187"/>
      <c r="PRI3" s="78"/>
      <c r="PRJ3" s="689"/>
      <c r="PRK3" s="77"/>
      <c r="PRL3" s="690"/>
      <c r="PRM3" s="53"/>
      <c r="PRN3" s="688"/>
      <c r="PRO3" s="688"/>
      <c r="PRP3" s="187"/>
      <c r="PRQ3" s="78"/>
      <c r="PRR3" s="689"/>
      <c r="PRS3" s="77"/>
      <c r="PRT3" s="690"/>
      <c r="PRU3" s="53"/>
      <c r="PRV3" s="688"/>
      <c r="PRW3" s="688"/>
      <c r="PRX3" s="187"/>
      <c r="PRY3" s="78"/>
      <c r="PRZ3" s="689"/>
      <c r="PSA3" s="77"/>
      <c r="PSB3" s="690"/>
      <c r="PSC3" s="53"/>
      <c r="PSD3" s="688"/>
      <c r="PSE3" s="688"/>
      <c r="PSF3" s="187"/>
      <c r="PSG3" s="78"/>
      <c r="PSH3" s="689"/>
      <c r="PSI3" s="77"/>
      <c r="PSJ3" s="690"/>
      <c r="PSK3" s="53"/>
      <c r="PSL3" s="688"/>
      <c r="PSM3" s="688"/>
      <c r="PSN3" s="187"/>
      <c r="PSO3" s="78"/>
      <c r="PSP3" s="689"/>
      <c r="PSQ3" s="77"/>
      <c r="PSR3" s="690"/>
      <c r="PSS3" s="53"/>
      <c r="PST3" s="688"/>
      <c r="PSU3" s="688"/>
      <c r="PSV3" s="187"/>
      <c r="PSW3" s="78"/>
      <c r="PSX3" s="689"/>
      <c r="PSY3" s="77"/>
      <c r="PSZ3" s="690"/>
      <c r="PTA3" s="53"/>
      <c r="PTB3" s="688"/>
      <c r="PTC3" s="688"/>
      <c r="PTD3" s="187"/>
      <c r="PTE3" s="78"/>
      <c r="PTF3" s="689"/>
      <c r="PTG3" s="77"/>
      <c r="PTH3" s="690"/>
      <c r="PTI3" s="53"/>
      <c r="PTJ3" s="688"/>
      <c r="PTK3" s="688"/>
      <c r="PTL3" s="187"/>
      <c r="PTM3" s="78"/>
      <c r="PTN3" s="689"/>
      <c r="PTO3" s="77"/>
      <c r="PTP3" s="690"/>
      <c r="PTQ3" s="53"/>
      <c r="PTR3" s="688"/>
      <c r="PTS3" s="688"/>
      <c r="PTT3" s="187"/>
      <c r="PTU3" s="78"/>
      <c r="PTV3" s="689"/>
      <c r="PTW3" s="77"/>
      <c r="PTX3" s="690"/>
      <c r="PTY3" s="53"/>
      <c r="PTZ3" s="688"/>
      <c r="PUA3" s="688"/>
      <c r="PUB3" s="187"/>
      <c r="PUC3" s="78"/>
      <c r="PUD3" s="689"/>
      <c r="PUE3" s="77"/>
      <c r="PUF3" s="690"/>
      <c r="PUG3" s="53"/>
      <c r="PUH3" s="688"/>
      <c r="PUI3" s="688"/>
      <c r="PUJ3" s="187"/>
      <c r="PUK3" s="78"/>
      <c r="PUL3" s="689"/>
      <c r="PUM3" s="77"/>
      <c r="PUN3" s="690"/>
      <c r="PUO3" s="53"/>
      <c r="PUP3" s="688"/>
      <c r="PUQ3" s="688"/>
      <c r="PUR3" s="187"/>
      <c r="PUS3" s="78"/>
      <c r="PUT3" s="689"/>
      <c r="PUU3" s="77"/>
      <c r="PUV3" s="690"/>
      <c r="PUW3" s="53"/>
      <c r="PUX3" s="688"/>
      <c r="PUY3" s="688"/>
      <c r="PUZ3" s="187"/>
      <c r="PVA3" s="78"/>
      <c r="PVB3" s="689"/>
      <c r="PVC3" s="77"/>
      <c r="PVD3" s="690"/>
      <c r="PVE3" s="53"/>
      <c r="PVF3" s="688"/>
      <c r="PVG3" s="688"/>
      <c r="PVH3" s="187"/>
      <c r="PVI3" s="78"/>
      <c r="PVJ3" s="689"/>
      <c r="PVK3" s="77"/>
      <c r="PVL3" s="690"/>
      <c r="PVM3" s="53"/>
      <c r="PVN3" s="688"/>
      <c r="PVO3" s="688"/>
      <c r="PVP3" s="187"/>
      <c r="PVQ3" s="78"/>
      <c r="PVR3" s="689"/>
      <c r="PVS3" s="77"/>
      <c r="PVT3" s="690"/>
      <c r="PVU3" s="53"/>
      <c r="PVV3" s="688"/>
      <c r="PVW3" s="688"/>
      <c r="PVX3" s="187"/>
      <c r="PVY3" s="78"/>
      <c r="PVZ3" s="689"/>
      <c r="PWA3" s="77"/>
      <c r="PWB3" s="690"/>
      <c r="PWC3" s="53"/>
      <c r="PWD3" s="688"/>
      <c r="PWE3" s="688"/>
      <c r="PWF3" s="187"/>
      <c r="PWG3" s="78"/>
      <c r="PWH3" s="689"/>
      <c r="PWI3" s="77"/>
      <c r="PWJ3" s="690"/>
      <c r="PWK3" s="53"/>
      <c r="PWL3" s="688"/>
      <c r="PWM3" s="688"/>
      <c r="PWN3" s="187"/>
      <c r="PWO3" s="78"/>
      <c r="PWP3" s="689"/>
      <c r="PWQ3" s="77"/>
      <c r="PWR3" s="690"/>
      <c r="PWS3" s="53"/>
      <c r="PWT3" s="688"/>
      <c r="PWU3" s="688"/>
      <c r="PWV3" s="187"/>
      <c r="PWW3" s="78"/>
      <c r="PWX3" s="689"/>
      <c r="PWY3" s="77"/>
      <c r="PWZ3" s="690"/>
      <c r="PXA3" s="53"/>
      <c r="PXB3" s="688"/>
      <c r="PXC3" s="688"/>
      <c r="PXD3" s="187"/>
      <c r="PXE3" s="78"/>
      <c r="PXF3" s="689"/>
      <c r="PXG3" s="77"/>
      <c r="PXH3" s="690"/>
      <c r="PXI3" s="53"/>
      <c r="PXJ3" s="688"/>
      <c r="PXK3" s="688"/>
      <c r="PXL3" s="187"/>
      <c r="PXM3" s="78"/>
      <c r="PXN3" s="689"/>
      <c r="PXO3" s="77"/>
      <c r="PXP3" s="690"/>
      <c r="PXQ3" s="53"/>
      <c r="PXR3" s="688"/>
      <c r="PXS3" s="688"/>
      <c r="PXT3" s="187"/>
      <c r="PXU3" s="78"/>
      <c r="PXV3" s="689"/>
      <c r="PXW3" s="77"/>
      <c r="PXX3" s="690"/>
      <c r="PXY3" s="53"/>
      <c r="PXZ3" s="688"/>
      <c r="PYA3" s="688"/>
      <c r="PYB3" s="187"/>
      <c r="PYC3" s="78"/>
      <c r="PYD3" s="689"/>
      <c r="PYE3" s="77"/>
      <c r="PYF3" s="690"/>
      <c r="PYG3" s="53"/>
      <c r="PYH3" s="688"/>
      <c r="PYI3" s="688"/>
      <c r="PYJ3" s="187"/>
      <c r="PYK3" s="78"/>
      <c r="PYL3" s="689"/>
      <c r="PYM3" s="77"/>
      <c r="PYN3" s="690"/>
      <c r="PYO3" s="53"/>
      <c r="PYP3" s="688"/>
      <c r="PYQ3" s="688"/>
      <c r="PYR3" s="187"/>
      <c r="PYS3" s="78"/>
      <c r="PYT3" s="689"/>
      <c r="PYU3" s="77"/>
      <c r="PYV3" s="690"/>
      <c r="PYW3" s="53"/>
      <c r="PYX3" s="688"/>
      <c r="PYY3" s="688"/>
      <c r="PYZ3" s="187"/>
      <c r="PZA3" s="78"/>
      <c r="PZB3" s="689"/>
      <c r="PZC3" s="77"/>
      <c r="PZD3" s="690"/>
      <c r="PZE3" s="53"/>
      <c r="PZF3" s="688"/>
      <c r="PZG3" s="688"/>
      <c r="PZH3" s="187"/>
      <c r="PZI3" s="78"/>
      <c r="PZJ3" s="689"/>
      <c r="PZK3" s="77"/>
      <c r="PZL3" s="690"/>
      <c r="PZM3" s="53"/>
      <c r="PZN3" s="688"/>
      <c r="PZO3" s="688"/>
      <c r="PZP3" s="187"/>
      <c r="PZQ3" s="78"/>
      <c r="PZR3" s="689"/>
      <c r="PZS3" s="77"/>
      <c r="PZT3" s="690"/>
      <c r="PZU3" s="53"/>
      <c r="PZV3" s="688"/>
      <c r="PZW3" s="688"/>
      <c r="PZX3" s="187"/>
      <c r="PZY3" s="78"/>
      <c r="PZZ3" s="689"/>
      <c r="QAA3" s="77"/>
      <c r="QAB3" s="690"/>
      <c r="QAC3" s="53"/>
      <c r="QAD3" s="688"/>
      <c r="QAE3" s="688"/>
      <c r="QAF3" s="187"/>
      <c r="QAG3" s="78"/>
      <c r="QAH3" s="689"/>
      <c r="QAI3" s="77"/>
      <c r="QAJ3" s="690"/>
      <c r="QAK3" s="53"/>
      <c r="QAL3" s="688"/>
      <c r="QAM3" s="688"/>
      <c r="QAN3" s="187"/>
      <c r="QAO3" s="78"/>
      <c r="QAP3" s="689"/>
      <c r="QAQ3" s="77"/>
      <c r="QAR3" s="690"/>
      <c r="QAS3" s="53"/>
      <c r="QAT3" s="688"/>
      <c r="QAU3" s="688"/>
      <c r="QAV3" s="187"/>
      <c r="QAW3" s="78"/>
      <c r="QAX3" s="689"/>
      <c r="QAY3" s="77"/>
      <c r="QAZ3" s="690"/>
      <c r="QBA3" s="53"/>
      <c r="QBB3" s="688"/>
      <c r="QBC3" s="688"/>
      <c r="QBD3" s="187"/>
      <c r="QBE3" s="78"/>
      <c r="QBF3" s="689"/>
      <c r="QBG3" s="77"/>
      <c r="QBH3" s="690"/>
      <c r="QBI3" s="53"/>
      <c r="QBJ3" s="688"/>
      <c r="QBK3" s="688"/>
      <c r="QBL3" s="187"/>
      <c r="QBM3" s="78"/>
      <c r="QBN3" s="689"/>
      <c r="QBO3" s="77"/>
      <c r="QBP3" s="690"/>
      <c r="QBQ3" s="53"/>
      <c r="QBR3" s="688"/>
      <c r="QBS3" s="688"/>
      <c r="QBT3" s="187"/>
      <c r="QBU3" s="78"/>
      <c r="QBV3" s="689"/>
      <c r="QBW3" s="77"/>
      <c r="QBX3" s="690"/>
      <c r="QBY3" s="53"/>
      <c r="QBZ3" s="688"/>
      <c r="QCA3" s="688"/>
      <c r="QCB3" s="187"/>
      <c r="QCC3" s="78"/>
      <c r="QCD3" s="689"/>
      <c r="QCE3" s="77"/>
      <c r="QCF3" s="690"/>
      <c r="QCG3" s="53"/>
      <c r="QCH3" s="688"/>
      <c r="QCI3" s="688"/>
      <c r="QCJ3" s="187"/>
      <c r="QCK3" s="78"/>
      <c r="QCL3" s="689"/>
      <c r="QCM3" s="77"/>
      <c r="QCN3" s="690"/>
      <c r="QCO3" s="53"/>
      <c r="QCP3" s="688"/>
      <c r="QCQ3" s="688"/>
      <c r="QCR3" s="187"/>
      <c r="QCS3" s="78"/>
      <c r="QCT3" s="689"/>
      <c r="QCU3" s="77"/>
      <c r="QCV3" s="690"/>
      <c r="QCW3" s="53"/>
      <c r="QCX3" s="688"/>
      <c r="QCY3" s="688"/>
      <c r="QCZ3" s="187"/>
      <c r="QDA3" s="78"/>
      <c r="QDB3" s="689"/>
      <c r="QDC3" s="77"/>
      <c r="QDD3" s="690"/>
      <c r="QDE3" s="53"/>
      <c r="QDF3" s="688"/>
      <c r="QDG3" s="688"/>
      <c r="QDH3" s="187"/>
      <c r="QDI3" s="78"/>
      <c r="QDJ3" s="689"/>
      <c r="QDK3" s="77"/>
      <c r="QDL3" s="690"/>
      <c r="QDM3" s="53"/>
      <c r="QDN3" s="688"/>
      <c r="QDO3" s="688"/>
      <c r="QDP3" s="187"/>
      <c r="QDQ3" s="78"/>
      <c r="QDR3" s="689"/>
      <c r="QDS3" s="77"/>
      <c r="QDT3" s="690"/>
      <c r="QDU3" s="53"/>
      <c r="QDV3" s="688"/>
      <c r="QDW3" s="688"/>
      <c r="QDX3" s="187"/>
      <c r="QDY3" s="78"/>
      <c r="QDZ3" s="689"/>
      <c r="QEA3" s="77"/>
      <c r="QEB3" s="690"/>
      <c r="QEC3" s="53"/>
      <c r="QED3" s="688"/>
      <c r="QEE3" s="688"/>
      <c r="QEF3" s="187"/>
      <c r="QEG3" s="78"/>
      <c r="QEH3" s="689"/>
      <c r="QEI3" s="77"/>
      <c r="QEJ3" s="690"/>
      <c r="QEK3" s="53"/>
      <c r="QEL3" s="688"/>
      <c r="QEM3" s="688"/>
      <c r="QEN3" s="187"/>
      <c r="QEO3" s="78"/>
      <c r="QEP3" s="689"/>
      <c r="QEQ3" s="77"/>
      <c r="QER3" s="690"/>
      <c r="QES3" s="53"/>
      <c r="QET3" s="688"/>
      <c r="QEU3" s="688"/>
      <c r="QEV3" s="187"/>
      <c r="QEW3" s="78"/>
      <c r="QEX3" s="689"/>
      <c r="QEY3" s="77"/>
      <c r="QEZ3" s="690"/>
      <c r="QFA3" s="53"/>
      <c r="QFB3" s="688"/>
      <c r="QFC3" s="688"/>
      <c r="QFD3" s="187"/>
      <c r="QFE3" s="78"/>
      <c r="QFF3" s="689"/>
      <c r="QFG3" s="77"/>
      <c r="QFH3" s="690"/>
      <c r="QFI3" s="53"/>
      <c r="QFJ3" s="688"/>
      <c r="QFK3" s="688"/>
      <c r="QFL3" s="187"/>
      <c r="QFM3" s="78"/>
      <c r="QFN3" s="689"/>
      <c r="QFO3" s="77"/>
      <c r="QFP3" s="690"/>
      <c r="QFQ3" s="53"/>
      <c r="QFR3" s="688"/>
      <c r="QFS3" s="688"/>
      <c r="QFT3" s="187"/>
      <c r="QFU3" s="78"/>
      <c r="QFV3" s="689"/>
      <c r="QFW3" s="77"/>
      <c r="QFX3" s="690"/>
      <c r="QFY3" s="53"/>
      <c r="QFZ3" s="688"/>
      <c r="QGA3" s="688"/>
      <c r="QGB3" s="187"/>
      <c r="QGC3" s="78"/>
      <c r="QGD3" s="689"/>
      <c r="QGE3" s="77"/>
      <c r="QGF3" s="690"/>
      <c r="QGG3" s="53"/>
      <c r="QGH3" s="688"/>
      <c r="QGI3" s="688"/>
      <c r="QGJ3" s="187"/>
      <c r="QGK3" s="78"/>
      <c r="QGL3" s="689"/>
      <c r="QGM3" s="77"/>
      <c r="QGN3" s="690"/>
      <c r="QGO3" s="53"/>
      <c r="QGP3" s="688"/>
      <c r="QGQ3" s="688"/>
      <c r="QGR3" s="187"/>
      <c r="QGS3" s="78"/>
      <c r="QGT3" s="689"/>
      <c r="QGU3" s="77"/>
      <c r="QGV3" s="690"/>
      <c r="QGW3" s="53"/>
      <c r="QGX3" s="688"/>
      <c r="QGY3" s="688"/>
      <c r="QGZ3" s="187"/>
      <c r="QHA3" s="78"/>
      <c r="QHB3" s="689"/>
      <c r="QHC3" s="77"/>
      <c r="QHD3" s="690"/>
      <c r="QHE3" s="53"/>
      <c r="QHF3" s="688"/>
      <c r="QHG3" s="688"/>
      <c r="QHH3" s="187"/>
      <c r="QHI3" s="78"/>
      <c r="QHJ3" s="689"/>
      <c r="QHK3" s="77"/>
      <c r="QHL3" s="690"/>
      <c r="QHM3" s="53"/>
      <c r="QHN3" s="688"/>
      <c r="QHO3" s="688"/>
      <c r="QHP3" s="187"/>
      <c r="QHQ3" s="78"/>
      <c r="QHR3" s="689"/>
      <c r="QHS3" s="77"/>
      <c r="QHT3" s="690"/>
      <c r="QHU3" s="53"/>
      <c r="QHV3" s="688"/>
      <c r="QHW3" s="688"/>
      <c r="QHX3" s="187"/>
      <c r="QHY3" s="78"/>
      <c r="QHZ3" s="689"/>
      <c r="QIA3" s="77"/>
      <c r="QIB3" s="690"/>
      <c r="QIC3" s="53"/>
      <c r="QID3" s="688"/>
      <c r="QIE3" s="688"/>
      <c r="QIF3" s="187"/>
      <c r="QIG3" s="78"/>
      <c r="QIH3" s="689"/>
      <c r="QII3" s="77"/>
      <c r="QIJ3" s="690"/>
      <c r="QIK3" s="53"/>
      <c r="QIL3" s="688"/>
      <c r="QIM3" s="688"/>
      <c r="QIN3" s="187"/>
      <c r="QIO3" s="78"/>
      <c r="QIP3" s="689"/>
      <c r="QIQ3" s="77"/>
      <c r="QIR3" s="690"/>
      <c r="QIS3" s="53"/>
      <c r="QIT3" s="688"/>
      <c r="QIU3" s="688"/>
      <c r="QIV3" s="187"/>
      <c r="QIW3" s="78"/>
      <c r="QIX3" s="689"/>
      <c r="QIY3" s="77"/>
      <c r="QIZ3" s="690"/>
      <c r="QJA3" s="53"/>
      <c r="QJB3" s="688"/>
      <c r="QJC3" s="688"/>
      <c r="QJD3" s="187"/>
      <c r="QJE3" s="78"/>
      <c r="QJF3" s="689"/>
      <c r="QJG3" s="77"/>
      <c r="QJH3" s="690"/>
      <c r="QJI3" s="53"/>
      <c r="QJJ3" s="688"/>
      <c r="QJK3" s="688"/>
      <c r="QJL3" s="187"/>
      <c r="QJM3" s="78"/>
      <c r="QJN3" s="689"/>
      <c r="QJO3" s="77"/>
      <c r="QJP3" s="690"/>
      <c r="QJQ3" s="53"/>
      <c r="QJR3" s="688"/>
      <c r="QJS3" s="688"/>
      <c r="QJT3" s="187"/>
      <c r="QJU3" s="78"/>
      <c r="QJV3" s="689"/>
      <c r="QJW3" s="77"/>
      <c r="QJX3" s="690"/>
      <c r="QJY3" s="53"/>
      <c r="QJZ3" s="688"/>
      <c r="QKA3" s="688"/>
      <c r="QKB3" s="187"/>
      <c r="QKC3" s="78"/>
      <c r="QKD3" s="689"/>
      <c r="QKE3" s="77"/>
      <c r="QKF3" s="690"/>
      <c r="QKG3" s="53"/>
      <c r="QKH3" s="688"/>
      <c r="QKI3" s="688"/>
      <c r="QKJ3" s="187"/>
      <c r="QKK3" s="78"/>
      <c r="QKL3" s="689"/>
      <c r="QKM3" s="77"/>
      <c r="QKN3" s="690"/>
      <c r="QKO3" s="53"/>
      <c r="QKP3" s="688"/>
      <c r="QKQ3" s="688"/>
      <c r="QKR3" s="187"/>
      <c r="QKS3" s="78"/>
      <c r="QKT3" s="689"/>
      <c r="QKU3" s="77"/>
      <c r="QKV3" s="690"/>
      <c r="QKW3" s="53"/>
      <c r="QKX3" s="688"/>
      <c r="QKY3" s="688"/>
      <c r="QKZ3" s="187"/>
      <c r="QLA3" s="78"/>
      <c r="QLB3" s="689"/>
      <c r="QLC3" s="77"/>
      <c r="QLD3" s="690"/>
      <c r="QLE3" s="53"/>
      <c r="QLF3" s="688"/>
      <c r="QLG3" s="688"/>
      <c r="QLH3" s="187"/>
      <c r="QLI3" s="78"/>
      <c r="QLJ3" s="689"/>
      <c r="QLK3" s="77"/>
      <c r="QLL3" s="690"/>
      <c r="QLM3" s="53"/>
      <c r="QLN3" s="688"/>
      <c r="QLO3" s="688"/>
      <c r="QLP3" s="187"/>
      <c r="QLQ3" s="78"/>
      <c r="QLR3" s="689"/>
      <c r="QLS3" s="77"/>
      <c r="QLT3" s="690"/>
      <c r="QLU3" s="53"/>
      <c r="QLV3" s="688"/>
      <c r="QLW3" s="688"/>
      <c r="QLX3" s="187"/>
      <c r="QLY3" s="78"/>
      <c r="QLZ3" s="689"/>
      <c r="QMA3" s="77"/>
      <c r="QMB3" s="690"/>
      <c r="QMC3" s="53"/>
      <c r="QMD3" s="688"/>
      <c r="QME3" s="688"/>
      <c r="QMF3" s="187"/>
      <c r="QMG3" s="78"/>
      <c r="QMH3" s="689"/>
      <c r="QMI3" s="77"/>
      <c r="QMJ3" s="690"/>
      <c r="QMK3" s="53"/>
      <c r="QML3" s="688"/>
      <c r="QMM3" s="688"/>
      <c r="QMN3" s="187"/>
      <c r="QMO3" s="78"/>
      <c r="QMP3" s="689"/>
      <c r="QMQ3" s="77"/>
      <c r="QMR3" s="690"/>
      <c r="QMS3" s="53"/>
      <c r="QMT3" s="688"/>
      <c r="QMU3" s="688"/>
      <c r="QMV3" s="187"/>
      <c r="QMW3" s="78"/>
      <c r="QMX3" s="689"/>
      <c r="QMY3" s="77"/>
      <c r="QMZ3" s="690"/>
      <c r="QNA3" s="53"/>
      <c r="QNB3" s="688"/>
      <c r="QNC3" s="688"/>
      <c r="QND3" s="187"/>
      <c r="QNE3" s="78"/>
      <c r="QNF3" s="689"/>
      <c r="QNG3" s="77"/>
      <c r="QNH3" s="690"/>
      <c r="QNI3" s="53"/>
      <c r="QNJ3" s="688"/>
      <c r="QNK3" s="688"/>
      <c r="QNL3" s="187"/>
      <c r="QNM3" s="78"/>
      <c r="QNN3" s="689"/>
      <c r="QNO3" s="77"/>
      <c r="QNP3" s="690"/>
      <c r="QNQ3" s="53"/>
      <c r="QNR3" s="688"/>
      <c r="QNS3" s="688"/>
      <c r="QNT3" s="187"/>
      <c r="QNU3" s="78"/>
      <c r="QNV3" s="689"/>
      <c r="QNW3" s="77"/>
      <c r="QNX3" s="690"/>
      <c r="QNY3" s="53"/>
      <c r="QNZ3" s="688"/>
      <c r="QOA3" s="688"/>
      <c r="QOB3" s="187"/>
      <c r="QOC3" s="78"/>
      <c r="QOD3" s="689"/>
      <c r="QOE3" s="77"/>
      <c r="QOF3" s="690"/>
      <c r="QOG3" s="53"/>
      <c r="QOH3" s="688"/>
      <c r="QOI3" s="688"/>
      <c r="QOJ3" s="187"/>
      <c r="QOK3" s="78"/>
      <c r="QOL3" s="689"/>
      <c r="QOM3" s="77"/>
      <c r="QON3" s="690"/>
      <c r="QOO3" s="53"/>
      <c r="QOP3" s="688"/>
      <c r="QOQ3" s="688"/>
      <c r="QOR3" s="187"/>
      <c r="QOS3" s="78"/>
      <c r="QOT3" s="689"/>
      <c r="QOU3" s="77"/>
      <c r="QOV3" s="690"/>
      <c r="QOW3" s="53"/>
      <c r="QOX3" s="688"/>
      <c r="QOY3" s="688"/>
      <c r="QOZ3" s="187"/>
      <c r="QPA3" s="78"/>
      <c r="QPB3" s="689"/>
      <c r="QPC3" s="77"/>
      <c r="QPD3" s="690"/>
      <c r="QPE3" s="53"/>
      <c r="QPF3" s="688"/>
      <c r="QPG3" s="688"/>
      <c r="QPH3" s="187"/>
      <c r="QPI3" s="78"/>
      <c r="QPJ3" s="689"/>
      <c r="QPK3" s="77"/>
      <c r="QPL3" s="690"/>
      <c r="QPM3" s="53"/>
      <c r="QPN3" s="688"/>
      <c r="QPO3" s="688"/>
      <c r="QPP3" s="187"/>
      <c r="QPQ3" s="78"/>
      <c r="QPR3" s="689"/>
      <c r="QPS3" s="77"/>
      <c r="QPT3" s="690"/>
      <c r="QPU3" s="53"/>
      <c r="QPV3" s="688"/>
      <c r="QPW3" s="688"/>
      <c r="QPX3" s="187"/>
      <c r="QPY3" s="78"/>
      <c r="QPZ3" s="689"/>
      <c r="QQA3" s="77"/>
      <c r="QQB3" s="690"/>
      <c r="QQC3" s="53"/>
      <c r="QQD3" s="688"/>
      <c r="QQE3" s="688"/>
      <c r="QQF3" s="187"/>
      <c r="QQG3" s="78"/>
      <c r="QQH3" s="689"/>
      <c r="QQI3" s="77"/>
      <c r="QQJ3" s="690"/>
      <c r="QQK3" s="53"/>
      <c r="QQL3" s="688"/>
      <c r="QQM3" s="688"/>
      <c r="QQN3" s="187"/>
      <c r="QQO3" s="78"/>
      <c r="QQP3" s="689"/>
      <c r="QQQ3" s="77"/>
      <c r="QQR3" s="690"/>
      <c r="QQS3" s="53"/>
      <c r="QQT3" s="688"/>
      <c r="QQU3" s="688"/>
      <c r="QQV3" s="187"/>
      <c r="QQW3" s="78"/>
      <c r="QQX3" s="689"/>
      <c r="QQY3" s="77"/>
      <c r="QQZ3" s="690"/>
      <c r="QRA3" s="53"/>
      <c r="QRB3" s="688"/>
      <c r="QRC3" s="688"/>
      <c r="QRD3" s="187"/>
      <c r="QRE3" s="78"/>
      <c r="QRF3" s="689"/>
      <c r="QRG3" s="77"/>
      <c r="QRH3" s="690"/>
      <c r="QRI3" s="53"/>
      <c r="QRJ3" s="688"/>
      <c r="QRK3" s="688"/>
      <c r="QRL3" s="187"/>
      <c r="QRM3" s="78"/>
      <c r="QRN3" s="689"/>
      <c r="QRO3" s="77"/>
      <c r="QRP3" s="690"/>
      <c r="QRQ3" s="53"/>
      <c r="QRR3" s="688"/>
      <c r="QRS3" s="688"/>
      <c r="QRT3" s="187"/>
      <c r="QRU3" s="78"/>
      <c r="QRV3" s="689"/>
      <c r="QRW3" s="77"/>
      <c r="QRX3" s="690"/>
      <c r="QRY3" s="53"/>
      <c r="QRZ3" s="688"/>
      <c r="QSA3" s="688"/>
      <c r="QSB3" s="187"/>
      <c r="QSC3" s="78"/>
      <c r="QSD3" s="689"/>
      <c r="QSE3" s="77"/>
      <c r="QSF3" s="690"/>
      <c r="QSG3" s="53"/>
      <c r="QSH3" s="688"/>
      <c r="QSI3" s="688"/>
      <c r="QSJ3" s="187"/>
      <c r="QSK3" s="78"/>
      <c r="QSL3" s="689"/>
      <c r="QSM3" s="77"/>
      <c r="QSN3" s="690"/>
      <c r="QSO3" s="53"/>
      <c r="QSP3" s="688"/>
      <c r="QSQ3" s="688"/>
      <c r="QSR3" s="187"/>
      <c r="QSS3" s="78"/>
      <c r="QST3" s="689"/>
      <c r="QSU3" s="77"/>
      <c r="QSV3" s="690"/>
      <c r="QSW3" s="53"/>
      <c r="QSX3" s="688"/>
      <c r="QSY3" s="688"/>
      <c r="QSZ3" s="187"/>
      <c r="QTA3" s="78"/>
      <c r="QTB3" s="689"/>
      <c r="QTC3" s="77"/>
      <c r="QTD3" s="690"/>
      <c r="QTE3" s="53"/>
      <c r="QTF3" s="688"/>
      <c r="QTG3" s="688"/>
      <c r="QTH3" s="187"/>
      <c r="QTI3" s="78"/>
      <c r="QTJ3" s="689"/>
      <c r="QTK3" s="77"/>
      <c r="QTL3" s="690"/>
      <c r="QTM3" s="53"/>
      <c r="QTN3" s="688"/>
      <c r="QTO3" s="688"/>
      <c r="QTP3" s="187"/>
      <c r="QTQ3" s="78"/>
      <c r="QTR3" s="689"/>
      <c r="QTS3" s="77"/>
      <c r="QTT3" s="690"/>
      <c r="QTU3" s="53"/>
      <c r="QTV3" s="688"/>
      <c r="QTW3" s="688"/>
      <c r="QTX3" s="187"/>
      <c r="QTY3" s="78"/>
      <c r="QTZ3" s="689"/>
      <c r="QUA3" s="77"/>
      <c r="QUB3" s="690"/>
      <c r="QUC3" s="53"/>
      <c r="QUD3" s="688"/>
      <c r="QUE3" s="688"/>
      <c r="QUF3" s="187"/>
      <c r="QUG3" s="78"/>
      <c r="QUH3" s="689"/>
      <c r="QUI3" s="77"/>
      <c r="QUJ3" s="690"/>
      <c r="QUK3" s="53"/>
      <c r="QUL3" s="688"/>
      <c r="QUM3" s="688"/>
      <c r="QUN3" s="187"/>
      <c r="QUO3" s="78"/>
      <c r="QUP3" s="689"/>
      <c r="QUQ3" s="77"/>
      <c r="QUR3" s="690"/>
      <c r="QUS3" s="53"/>
      <c r="QUT3" s="688"/>
      <c r="QUU3" s="688"/>
      <c r="QUV3" s="187"/>
      <c r="QUW3" s="78"/>
      <c r="QUX3" s="689"/>
      <c r="QUY3" s="77"/>
      <c r="QUZ3" s="690"/>
      <c r="QVA3" s="53"/>
      <c r="QVB3" s="688"/>
      <c r="QVC3" s="688"/>
      <c r="QVD3" s="187"/>
      <c r="QVE3" s="78"/>
      <c r="QVF3" s="689"/>
      <c r="QVG3" s="77"/>
      <c r="QVH3" s="690"/>
      <c r="QVI3" s="53"/>
      <c r="QVJ3" s="688"/>
      <c r="QVK3" s="688"/>
      <c r="QVL3" s="187"/>
      <c r="QVM3" s="78"/>
      <c r="QVN3" s="689"/>
      <c r="QVO3" s="77"/>
      <c r="QVP3" s="690"/>
      <c r="QVQ3" s="53"/>
      <c r="QVR3" s="688"/>
      <c r="QVS3" s="688"/>
      <c r="QVT3" s="187"/>
      <c r="QVU3" s="78"/>
      <c r="QVV3" s="689"/>
      <c r="QVW3" s="77"/>
      <c r="QVX3" s="690"/>
      <c r="QVY3" s="53"/>
      <c r="QVZ3" s="688"/>
      <c r="QWA3" s="688"/>
      <c r="QWB3" s="187"/>
      <c r="QWC3" s="78"/>
      <c r="QWD3" s="689"/>
      <c r="QWE3" s="77"/>
      <c r="QWF3" s="690"/>
      <c r="QWG3" s="53"/>
      <c r="QWH3" s="688"/>
      <c r="QWI3" s="688"/>
      <c r="QWJ3" s="187"/>
      <c r="QWK3" s="78"/>
      <c r="QWL3" s="689"/>
      <c r="QWM3" s="77"/>
      <c r="QWN3" s="690"/>
      <c r="QWO3" s="53"/>
      <c r="QWP3" s="688"/>
      <c r="QWQ3" s="688"/>
      <c r="QWR3" s="187"/>
      <c r="QWS3" s="78"/>
      <c r="QWT3" s="689"/>
      <c r="QWU3" s="77"/>
      <c r="QWV3" s="690"/>
      <c r="QWW3" s="53"/>
      <c r="QWX3" s="688"/>
      <c r="QWY3" s="688"/>
      <c r="QWZ3" s="187"/>
      <c r="QXA3" s="78"/>
      <c r="QXB3" s="689"/>
      <c r="QXC3" s="77"/>
      <c r="QXD3" s="690"/>
      <c r="QXE3" s="53"/>
      <c r="QXF3" s="688"/>
      <c r="QXG3" s="688"/>
      <c r="QXH3" s="187"/>
      <c r="QXI3" s="78"/>
      <c r="QXJ3" s="689"/>
      <c r="QXK3" s="77"/>
      <c r="QXL3" s="690"/>
      <c r="QXM3" s="53"/>
      <c r="QXN3" s="688"/>
      <c r="QXO3" s="688"/>
      <c r="QXP3" s="187"/>
      <c r="QXQ3" s="78"/>
      <c r="QXR3" s="689"/>
      <c r="QXS3" s="77"/>
      <c r="QXT3" s="690"/>
      <c r="QXU3" s="53"/>
      <c r="QXV3" s="688"/>
      <c r="QXW3" s="688"/>
      <c r="QXX3" s="187"/>
      <c r="QXY3" s="78"/>
      <c r="QXZ3" s="689"/>
      <c r="QYA3" s="77"/>
      <c r="QYB3" s="690"/>
      <c r="QYC3" s="53"/>
      <c r="QYD3" s="688"/>
      <c r="QYE3" s="688"/>
      <c r="QYF3" s="187"/>
      <c r="QYG3" s="78"/>
      <c r="QYH3" s="689"/>
      <c r="QYI3" s="77"/>
      <c r="QYJ3" s="690"/>
      <c r="QYK3" s="53"/>
      <c r="QYL3" s="688"/>
      <c r="QYM3" s="688"/>
      <c r="QYN3" s="187"/>
      <c r="QYO3" s="78"/>
      <c r="QYP3" s="689"/>
      <c r="QYQ3" s="77"/>
      <c r="QYR3" s="690"/>
      <c r="QYS3" s="53"/>
      <c r="QYT3" s="688"/>
      <c r="QYU3" s="688"/>
      <c r="QYV3" s="187"/>
      <c r="QYW3" s="78"/>
      <c r="QYX3" s="689"/>
      <c r="QYY3" s="77"/>
      <c r="QYZ3" s="690"/>
      <c r="QZA3" s="53"/>
      <c r="QZB3" s="688"/>
      <c r="QZC3" s="688"/>
      <c r="QZD3" s="187"/>
      <c r="QZE3" s="78"/>
      <c r="QZF3" s="689"/>
      <c r="QZG3" s="77"/>
      <c r="QZH3" s="690"/>
      <c r="QZI3" s="53"/>
      <c r="QZJ3" s="688"/>
      <c r="QZK3" s="688"/>
      <c r="QZL3" s="187"/>
      <c r="QZM3" s="78"/>
      <c r="QZN3" s="689"/>
      <c r="QZO3" s="77"/>
      <c r="QZP3" s="690"/>
      <c r="QZQ3" s="53"/>
      <c r="QZR3" s="688"/>
      <c r="QZS3" s="688"/>
      <c r="QZT3" s="187"/>
      <c r="QZU3" s="78"/>
      <c r="QZV3" s="689"/>
      <c r="QZW3" s="77"/>
      <c r="QZX3" s="690"/>
      <c r="QZY3" s="53"/>
      <c r="QZZ3" s="688"/>
      <c r="RAA3" s="688"/>
      <c r="RAB3" s="187"/>
      <c r="RAC3" s="78"/>
      <c r="RAD3" s="689"/>
      <c r="RAE3" s="77"/>
      <c r="RAF3" s="690"/>
      <c r="RAG3" s="53"/>
      <c r="RAH3" s="688"/>
      <c r="RAI3" s="688"/>
      <c r="RAJ3" s="187"/>
      <c r="RAK3" s="78"/>
      <c r="RAL3" s="689"/>
      <c r="RAM3" s="77"/>
      <c r="RAN3" s="690"/>
      <c r="RAO3" s="53"/>
      <c r="RAP3" s="688"/>
      <c r="RAQ3" s="688"/>
      <c r="RAR3" s="187"/>
      <c r="RAS3" s="78"/>
      <c r="RAT3" s="689"/>
      <c r="RAU3" s="77"/>
      <c r="RAV3" s="690"/>
      <c r="RAW3" s="53"/>
      <c r="RAX3" s="688"/>
      <c r="RAY3" s="688"/>
      <c r="RAZ3" s="187"/>
      <c r="RBA3" s="78"/>
      <c r="RBB3" s="689"/>
      <c r="RBC3" s="77"/>
      <c r="RBD3" s="690"/>
      <c r="RBE3" s="53"/>
      <c r="RBF3" s="688"/>
      <c r="RBG3" s="688"/>
      <c r="RBH3" s="187"/>
      <c r="RBI3" s="78"/>
      <c r="RBJ3" s="689"/>
      <c r="RBK3" s="77"/>
      <c r="RBL3" s="690"/>
      <c r="RBM3" s="53"/>
      <c r="RBN3" s="688"/>
      <c r="RBO3" s="688"/>
      <c r="RBP3" s="187"/>
      <c r="RBQ3" s="78"/>
      <c r="RBR3" s="689"/>
      <c r="RBS3" s="77"/>
      <c r="RBT3" s="690"/>
      <c r="RBU3" s="53"/>
      <c r="RBV3" s="688"/>
      <c r="RBW3" s="688"/>
      <c r="RBX3" s="187"/>
      <c r="RBY3" s="78"/>
      <c r="RBZ3" s="689"/>
      <c r="RCA3" s="77"/>
      <c r="RCB3" s="690"/>
      <c r="RCC3" s="53"/>
      <c r="RCD3" s="688"/>
      <c r="RCE3" s="688"/>
      <c r="RCF3" s="187"/>
      <c r="RCG3" s="78"/>
      <c r="RCH3" s="689"/>
      <c r="RCI3" s="77"/>
      <c r="RCJ3" s="690"/>
      <c r="RCK3" s="53"/>
      <c r="RCL3" s="688"/>
      <c r="RCM3" s="688"/>
      <c r="RCN3" s="187"/>
      <c r="RCO3" s="78"/>
      <c r="RCP3" s="689"/>
      <c r="RCQ3" s="77"/>
      <c r="RCR3" s="690"/>
      <c r="RCS3" s="53"/>
      <c r="RCT3" s="688"/>
      <c r="RCU3" s="688"/>
      <c r="RCV3" s="187"/>
      <c r="RCW3" s="78"/>
      <c r="RCX3" s="689"/>
      <c r="RCY3" s="77"/>
      <c r="RCZ3" s="690"/>
      <c r="RDA3" s="53"/>
      <c r="RDB3" s="688"/>
      <c r="RDC3" s="688"/>
      <c r="RDD3" s="187"/>
      <c r="RDE3" s="78"/>
      <c r="RDF3" s="689"/>
      <c r="RDG3" s="77"/>
      <c r="RDH3" s="690"/>
      <c r="RDI3" s="53"/>
      <c r="RDJ3" s="688"/>
      <c r="RDK3" s="688"/>
      <c r="RDL3" s="187"/>
      <c r="RDM3" s="78"/>
      <c r="RDN3" s="689"/>
      <c r="RDO3" s="77"/>
      <c r="RDP3" s="690"/>
      <c r="RDQ3" s="53"/>
      <c r="RDR3" s="688"/>
      <c r="RDS3" s="688"/>
      <c r="RDT3" s="187"/>
      <c r="RDU3" s="78"/>
      <c r="RDV3" s="689"/>
      <c r="RDW3" s="77"/>
      <c r="RDX3" s="690"/>
      <c r="RDY3" s="53"/>
      <c r="RDZ3" s="688"/>
      <c r="REA3" s="688"/>
      <c r="REB3" s="187"/>
      <c r="REC3" s="78"/>
      <c r="RED3" s="689"/>
      <c r="REE3" s="77"/>
      <c r="REF3" s="690"/>
      <c r="REG3" s="53"/>
      <c r="REH3" s="688"/>
      <c r="REI3" s="688"/>
      <c r="REJ3" s="187"/>
      <c r="REK3" s="78"/>
      <c r="REL3" s="689"/>
      <c r="REM3" s="77"/>
      <c r="REN3" s="690"/>
      <c r="REO3" s="53"/>
      <c r="REP3" s="688"/>
      <c r="REQ3" s="688"/>
      <c r="RER3" s="187"/>
      <c r="RES3" s="78"/>
      <c r="RET3" s="689"/>
      <c r="REU3" s="77"/>
      <c r="REV3" s="690"/>
      <c r="REW3" s="53"/>
      <c r="REX3" s="688"/>
      <c r="REY3" s="688"/>
      <c r="REZ3" s="187"/>
      <c r="RFA3" s="78"/>
      <c r="RFB3" s="689"/>
      <c r="RFC3" s="77"/>
      <c r="RFD3" s="690"/>
      <c r="RFE3" s="53"/>
      <c r="RFF3" s="688"/>
      <c r="RFG3" s="688"/>
      <c r="RFH3" s="187"/>
      <c r="RFI3" s="78"/>
      <c r="RFJ3" s="689"/>
      <c r="RFK3" s="77"/>
      <c r="RFL3" s="690"/>
      <c r="RFM3" s="53"/>
      <c r="RFN3" s="688"/>
      <c r="RFO3" s="688"/>
      <c r="RFP3" s="187"/>
      <c r="RFQ3" s="78"/>
      <c r="RFR3" s="689"/>
      <c r="RFS3" s="77"/>
      <c r="RFT3" s="690"/>
      <c r="RFU3" s="53"/>
      <c r="RFV3" s="688"/>
      <c r="RFW3" s="688"/>
      <c r="RFX3" s="187"/>
      <c r="RFY3" s="78"/>
      <c r="RFZ3" s="689"/>
      <c r="RGA3" s="77"/>
      <c r="RGB3" s="690"/>
      <c r="RGC3" s="53"/>
      <c r="RGD3" s="688"/>
      <c r="RGE3" s="688"/>
      <c r="RGF3" s="187"/>
      <c r="RGG3" s="78"/>
      <c r="RGH3" s="689"/>
      <c r="RGI3" s="77"/>
      <c r="RGJ3" s="690"/>
      <c r="RGK3" s="53"/>
      <c r="RGL3" s="688"/>
      <c r="RGM3" s="688"/>
      <c r="RGN3" s="187"/>
      <c r="RGO3" s="78"/>
      <c r="RGP3" s="689"/>
      <c r="RGQ3" s="77"/>
      <c r="RGR3" s="690"/>
      <c r="RGS3" s="53"/>
      <c r="RGT3" s="688"/>
      <c r="RGU3" s="688"/>
      <c r="RGV3" s="187"/>
      <c r="RGW3" s="78"/>
      <c r="RGX3" s="689"/>
      <c r="RGY3" s="77"/>
      <c r="RGZ3" s="690"/>
      <c r="RHA3" s="53"/>
      <c r="RHB3" s="688"/>
      <c r="RHC3" s="688"/>
      <c r="RHD3" s="187"/>
      <c r="RHE3" s="78"/>
      <c r="RHF3" s="689"/>
      <c r="RHG3" s="77"/>
      <c r="RHH3" s="690"/>
      <c r="RHI3" s="53"/>
      <c r="RHJ3" s="688"/>
      <c r="RHK3" s="688"/>
      <c r="RHL3" s="187"/>
      <c r="RHM3" s="78"/>
      <c r="RHN3" s="689"/>
      <c r="RHO3" s="77"/>
      <c r="RHP3" s="690"/>
      <c r="RHQ3" s="53"/>
      <c r="RHR3" s="688"/>
      <c r="RHS3" s="688"/>
      <c r="RHT3" s="187"/>
      <c r="RHU3" s="78"/>
      <c r="RHV3" s="689"/>
      <c r="RHW3" s="77"/>
      <c r="RHX3" s="690"/>
      <c r="RHY3" s="53"/>
      <c r="RHZ3" s="688"/>
      <c r="RIA3" s="688"/>
      <c r="RIB3" s="187"/>
      <c r="RIC3" s="78"/>
      <c r="RID3" s="689"/>
      <c r="RIE3" s="77"/>
      <c r="RIF3" s="690"/>
      <c r="RIG3" s="53"/>
      <c r="RIH3" s="688"/>
      <c r="RII3" s="688"/>
      <c r="RIJ3" s="187"/>
      <c r="RIK3" s="78"/>
      <c r="RIL3" s="689"/>
      <c r="RIM3" s="77"/>
      <c r="RIN3" s="690"/>
      <c r="RIO3" s="53"/>
      <c r="RIP3" s="688"/>
      <c r="RIQ3" s="688"/>
      <c r="RIR3" s="187"/>
      <c r="RIS3" s="78"/>
      <c r="RIT3" s="689"/>
      <c r="RIU3" s="77"/>
      <c r="RIV3" s="690"/>
      <c r="RIW3" s="53"/>
      <c r="RIX3" s="688"/>
      <c r="RIY3" s="688"/>
      <c r="RIZ3" s="187"/>
      <c r="RJA3" s="78"/>
      <c r="RJB3" s="689"/>
      <c r="RJC3" s="77"/>
      <c r="RJD3" s="690"/>
      <c r="RJE3" s="53"/>
      <c r="RJF3" s="688"/>
      <c r="RJG3" s="688"/>
      <c r="RJH3" s="187"/>
      <c r="RJI3" s="78"/>
      <c r="RJJ3" s="689"/>
      <c r="RJK3" s="77"/>
      <c r="RJL3" s="690"/>
      <c r="RJM3" s="53"/>
      <c r="RJN3" s="688"/>
      <c r="RJO3" s="688"/>
      <c r="RJP3" s="187"/>
      <c r="RJQ3" s="78"/>
      <c r="RJR3" s="689"/>
      <c r="RJS3" s="77"/>
      <c r="RJT3" s="690"/>
      <c r="RJU3" s="53"/>
      <c r="RJV3" s="688"/>
      <c r="RJW3" s="688"/>
      <c r="RJX3" s="187"/>
      <c r="RJY3" s="78"/>
      <c r="RJZ3" s="689"/>
      <c r="RKA3" s="77"/>
      <c r="RKB3" s="690"/>
      <c r="RKC3" s="53"/>
      <c r="RKD3" s="688"/>
      <c r="RKE3" s="688"/>
      <c r="RKF3" s="187"/>
      <c r="RKG3" s="78"/>
      <c r="RKH3" s="689"/>
      <c r="RKI3" s="77"/>
      <c r="RKJ3" s="690"/>
      <c r="RKK3" s="53"/>
      <c r="RKL3" s="688"/>
      <c r="RKM3" s="688"/>
      <c r="RKN3" s="187"/>
      <c r="RKO3" s="78"/>
      <c r="RKP3" s="689"/>
      <c r="RKQ3" s="77"/>
      <c r="RKR3" s="690"/>
      <c r="RKS3" s="53"/>
      <c r="RKT3" s="688"/>
      <c r="RKU3" s="688"/>
      <c r="RKV3" s="187"/>
      <c r="RKW3" s="78"/>
      <c r="RKX3" s="689"/>
      <c r="RKY3" s="77"/>
      <c r="RKZ3" s="690"/>
      <c r="RLA3" s="53"/>
      <c r="RLB3" s="688"/>
      <c r="RLC3" s="688"/>
      <c r="RLD3" s="187"/>
      <c r="RLE3" s="78"/>
      <c r="RLF3" s="689"/>
      <c r="RLG3" s="77"/>
      <c r="RLH3" s="690"/>
      <c r="RLI3" s="53"/>
      <c r="RLJ3" s="688"/>
      <c r="RLK3" s="688"/>
      <c r="RLL3" s="187"/>
      <c r="RLM3" s="78"/>
      <c r="RLN3" s="689"/>
      <c r="RLO3" s="77"/>
      <c r="RLP3" s="690"/>
      <c r="RLQ3" s="53"/>
      <c r="RLR3" s="688"/>
      <c r="RLS3" s="688"/>
      <c r="RLT3" s="187"/>
      <c r="RLU3" s="78"/>
      <c r="RLV3" s="689"/>
      <c r="RLW3" s="77"/>
      <c r="RLX3" s="690"/>
      <c r="RLY3" s="53"/>
      <c r="RLZ3" s="688"/>
      <c r="RMA3" s="688"/>
      <c r="RMB3" s="187"/>
      <c r="RMC3" s="78"/>
      <c r="RMD3" s="689"/>
      <c r="RME3" s="77"/>
      <c r="RMF3" s="690"/>
      <c r="RMG3" s="53"/>
      <c r="RMH3" s="688"/>
      <c r="RMI3" s="688"/>
      <c r="RMJ3" s="187"/>
      <c r="RMK3" s="78"/>
      <c r="RML3" s="689"/>
      <c r="RMM3" s="77"/>
      <c r="RMN3" s="690"/>
      <c r="RMO3" s="53"/>
      <c r="RMP3" s="688"/>
      <c r="RMQ3" s="688"/>
      <c r="RMR3" s="187"/>
      <c r="RMS3" s="78"/>
      <c r="RMT3" s="689"/>
      <c r="RMU3" s="77"/>
      <c r="RMV3" s="690"/>
      <c r="RMW3" s="53"/>
      <c r="RMX3" s="688"/>
      <c r="RMY3" s="688"/>
      <c r="RMZ3" s="187"/>
      <c r="RNA3" s="78"/>
      <c r="RNB3" s="689"/>
      <c r="RNC3" s="77"/>
      <c r="RND3" s="690"/>
      <c r="RNE3" s="53"/>
      <c r="RNF3" s="688"/>
      <c r="RNG3" s="688"/>
      <c r="RNH3" s="187"/>
      <c r="RNI3" s="78"/>
      <c r="RNJ3" s="689"/>
      <c r="RNK3" s="77"/>
      <c r="RNL3" s="690"/>
      <c r="RNM3" s="53"/>
      <c r="RNN3" s="688"/>
      <c r="RNO3" s="688"/>
      <c r="RNP3" s="187"/>
      <c r="RNQ3" s="78"/>
      <c r="RNR3" s="689"/>
      <c r="RNS3" s="77"/>
      <c r="RNT3" s="690"/>
      <c r="RNU3" s="53"/>
      <c r="RNV3" s="688"/>
      <c r="RNW3" s="688"/>
      <c r="RNX3" s="187"/>
      <c r="RNY3" s="78"/>
      <c r="RNZ3" s="689"/>
      <c r="ROA3" s="77"/>
      <c r="ROB3" s="690"/>
      <c r="ROC3" s="53"/>
      <c r="ROD3" s="688"/>
      <c r="ROE3" s="688"/>
      <c r="ROF3" s="187"/>
      <c r="ROG3" s="78"/>
      <c r="ROH3" s="689"/>
      <c r="ROI3" s="77"/>
      <c r="ROJ3" s="690"/>
      <c r="ROK3" s="53"/>
      <c r="ROL3" s="688"/>
      <c r="ROM3" s="688"/>
      <c r="RON3" s="187"/>
      <c r="ROO3" s="78"/>
      <c r="ROP3" s="689"/>
      <c r="ROQ3" s="77"/>
      <c r="ROR3" s="690"/>
      <c r="ROS3" s="53"/>
      <c r="ROT3" s="688"/>
      <c r="ROU3" s="688"/>
      <c r="ROV3" s="187"/>
      <c r="ROW3" s="78"/>
      <c r="ROX3" s="689"/>
      <c r="ROY3" s="77"/>
      <c r="ROZ3" s="690"/>
      <c r="RPA3" s="53"/>
      <c r="RPB3" s="688"/>
      <c r="RPC3" s="688"/>
      <c r="RPD3" s="187"/>
      <c r="RPE3" s="78"/>
      <c r="RPF3" s="689"/>
      <c r="RPG3" s="77"/>
      <c r="RPH3" s="690"/>
      <c r="RPI3" s="53"/>
      <c r="RPJ3" s="688"/>
      <c r="RPK3" s="688"/>
      <c r="RPL3" s="187"/>
      <c r="RPM3" s="78"/>
      <c r="RPN3" s="689"/>
      <c r="RPO3" s="77"/>
      <c r="RPP3" s="690"/>
      <c r="RPQ3" s="53"/>
      <c r="RPR3" s="688"/>
      <c r="RPS3" s="688"/>
      <c r="RPT3" s="187"/>
      <c r="RPU3" s="78"/>
      <c r="RPV3" s="689"/>
      <c r="RPW3" s="77"/>
      <c r="RPX3" s="690"/>
      <c r="RPY3" s="53"/>
      <c r="RPZ3" s="688"/>
      <c r="RQA3" s="688"/>
      <c r="RQB3" s="187"/>
      <c r="RQC3" s="78"/>
      <c r="RQD3" s="689"/>
      <c r="RQE3" s="77"/>
      <c r="RQF3" s="690"/>
      <c r="RQG3" s="53"/>
      <c r="RQH3" s="688"/>
      <c r="RQI3" s="688"/>
      <c r="RQJ3" s="187"/>
      <c r="RQK3" s="78"/>
      <c r="RQL3" s="689"/>
      <c r="RQM3" s="77"/>
      <c r="RQN3" s="690"/>
      <c r="RQO3" s="53"/>
      <c r="RQP3" s="688"/>
      <c r="RQQ3" s="688"/>
      <c r="RQR3" s="187"/>
      <c r="RQS3" s="78"/>
      <c r="RQT3" s="689"/>
      <c r="RQU3" s="77"/>
      <c r="RQV3" s="690"/>
      <c r="RQW3" s="53"/>
      <c r="RQX3" s="688"/>
      <c r="RQY3" s="688"/>
      <c r="RQZ3" s="187"/>
      <c r="RRA3" s="78"/>
      <c r="RRB3" s="689"/>
      <c r="RRC3" s="77"/>
      <c r="RRD3" s="690"/>
      <c r="RRE3" s="53"/>
      <c r="RRF3" s="688"/>
      <c r="RRG3" s="688"/>
      <c r="RRH3" s="187"/>
      <c r="RRI3" s="78"/>
      <c r="RRJ3" s="689"/>
      <c r="RRK3" s="77"/>
      <c r="RRL3" s="690"/>
      <c r="RRM3" s="53"/>
      <c r="RRN3" s="688"/>
      <c r="RRO3" s="688"/>
      <c r="RRP3" s="187"/>
      <c r="RRQ3" s="78"/>
      <c r="RRR3" s="689"/>
      <c r="RRS3" s="77"/>
      <c r="RRT3" s="690"/>
      <c r="RRU3" s="53"/>
      <c r="RRV3" s="688"/>
      <c r="RRW3" s="688"/>
      <c r="RRX3" s="187"/>
      <c r="RRY3" s="78"/>
      <c r="RRZ3" s="689"/>
      <c r="RSA3" s="77"/>
      <c r="RSB3" s="690"/>
      <c r="RSC3" s="53"/>
      <c r="RSD3" s="688"/>
      <c r="RSE3" s="688"/>
      <c r="RSF3" s="187"/>
      <c r="RSG3" s="78"/>
      <c r="RSH3" s="689"/>
      <c r="RSI3" s="77"/>
      <c r="RSJ3" s="690"/>
      <c r="RSK3" s="53"/>
      <c r="RSL3" s="688"/>
      <c r="RSM3" s="688"/>
      <c r="RSN3" s="187"/>
      <c r="RSO3" s="78"/>
      <c r="RSP3" s="689"/>
      <c r="RSQ3" s="77"/>
      <c r="RSR3" s="690"/>
      <c r="RSS3" s="53"/>
      <c r="RST3" s="688"/>
      <c r="RSU3" s="688"/>
      <c r="RSV3" s="187"/>
      <c r="RSW3" s="78"/>
      <c r="RSX3" s="689"/>
      <c r="RSY3" s="77"/>
      <c r="RSZ3" s="690"/>
      <c r="RTA3" s="53"/>
      <c r="RTB3" s="688"/>
      <c r="RTC3" s="688"/>
      <c r="RTD3" s="187"/>
      <c r="RTE3" s="78"/>
      <c r="RTF3" s="689"/>
      <c r="RTG3" s="77"/>
      <c r="RTH3" s="690"/>
      <c r="RTI3" s="53"/>
      <c r="RTJ3" s="688"/>
      <c r="RTK3" s="688"/>
      <c r="RTL3" s="187"/>
      <c r="RTM3" s="78"/>
      <c r="RTN3" s="689"/>
      <c r="RTO3" s="77"/>
      <c r="RTP3" s="690"/>
      <c r="RTQ3" s="53"/>
      <c r="RTR3" s="688"/>
      <c r="RTS3" s="688"/>
      <c r="RTT3" s="187"/>
      <c r="RTU3" s="78"/>
      <c r="RTV3" s="689"/>
      <c r="RTW3" s="77"/>
      <c r="RTX3" s="690"/>
      <c r="RTY3" s="53"/>
      <c r="RTZ3" s="688"/>
      <c r="RUA3" s="688"/>
      <c r="RUB3" s="187"/>
      <c r="RUC3" s="78"/>
      <c r="RUD3" s="689"/>
      <c r="RUE3" s="77"/>
      <c r="RUF3" s="690"/>
      <c r="RUG3" s="53"/>
      <c r="RUH3" s="688"/>
      <c r="RUI3" s="688"/>
      <c r="RUJ3" s="187"/>
      <c r="RUK3" s="78"/>
      <c r="RUL3" s="689"/>
      <c r="RUM3" s="77"/>
      <c r="RUN3" s="690"/>
      <c r="RUO3" s="53"/>
      <c r="RUP3" s="688"/>
      <c r="RUQ3" s="688"/>
      <c r="RUR3" s="187"/>
      <c r="RUS3" s="78"/>
      <c r="RUT3" s="689"/>
      <c r="RUU3" s="77"/>
      <c r="RUV3" s="690"/>
      <c r="RUW3" s="53"/>
      <c r="RUX3" s="688"/>
      <c r="RUY3" s="688"/>
      <c r="RUZ3" s="187"/>
      <c r="RVA3" s="78"/>
      <c r="RVB3" s="689"/>
      <c r="RVC3" s="77"/>
      <c r="RVD3" s="690"/>
      <c r="RVE3" s="53"/>
      <c r="RVF3" s="688"/>
      <c r="RVG3" s="688"/>
      <c r="RVH3" s="187"/>
      <c r="RVI3" s="78"/>
      <c r="RVJ3" s="689"/>
      <c r="RVK3" s="77"/>
      <c r="RVL3" s="690"/>
      <c r="RVM3" s="53"/>
      <c r="RVN3" s="688"/>
      <c r="RVO3" s="688"/>
      <c r="RVP3" s="187"/>
      <c r="RVQ3" s="78"/>
      <c r="RVR3" s="689"/>
      <c r="RVS3" s="77"/>
      <c r="RVT3" s="690"/>
      <c r="RVU3" s="53"/>
      <c r="RVV3" s="688"/>
      <c r="RVW3" s="688"/>
      <c r="RVX3" s="187"/>
      <c r="RVY3" s="78"/>
      <c r="RVZ3" s="689"/>
      <c r="RWA3" s="77"/>
      <c r="RWB3" s="690"/>
      <c r="RWC3" s="53"/>
      <c r="RWD3" s="688"/>
      <c r="RWE3" s="688"/>
      <c r="RWF3" s="187"/>
      <c r="RWG3" s="78"/>
      <c r="RWH3" s="689"/>
      <c r="RWI3" s="77"/>
      <c r="RWJ3" s="690"/>
      <c r="RWK3" s="53"/>
      <c r="RWL3" s="688"/>
      <c r="RWM3" s="688"/>
      <c r="RWN3" s="187"/>
      <c r="RWO3" s="78"/>
      <c r="RWP3" s="689"/>
      <c r="RWQ3" s="77"/>
      <c r="RWR3" s="690"/>
      <c r="RWS3" s="53"/>
      <c r="RWT3" s="688"/>
      <c r="RWU3" s="688"/>
      <c r="RWV3" s="187"/>
      <c r="RWW3" s="78"/>
      <c r="RWX3" s="689"/>
      <c r="RWY3" s="77"/>
      <c r="RWZ3" s="690"/>
      <c r="RXA3" s="53"/>
      <c r="RXB3" s="688"/>
      <c r="RXC3" s="688"/>
      <c r="RXD3" s="187"/>
      <c r="RXE3" s="78"/>
      <c r="RXF3" s="689"/>
      <c r="RXG3" s="77"/>
      <c r="RXH3" s="690"/>
      <c r="RXI3" s="53"/>
      <c r="RXJ3" s="688"/>
      <c r="RXK3" s="688"/>
      <c r="RXL3" s="187"/>
      <c r="RXM3" s="78"/>
      <c r="RXN3" s="689"/>
      <c r="RXO3" s="77"/>
      <c r="RXP3" s="690"/>
      <c r="RXQ3" s="53"/>
      <c r="RXR3" s="688"/>
      <c r="RXS3" s="688"/>
      <c r="RXT3" s="187"/>
      <c r="RXU3" s="78"/>
      <c r="RXV3" s="689"/>
      <c r="RXW3" s="77"/>
      <c r="RXX3" s="690"/>
      <c r="RXY3" s="53"/>
      <c r="RXZ3" s="688"/>
      <c r="RYA3" s="688"/>
      <c r="RYB3" s="187"/>
      <c r="RYC3" s="78"/>
      <c r="RYD3" s="689"/>
      <c r="RYE3" s="77"/>
      <c r="RYF3" s="690"/>
      <c r="RYG3" s="53"/>
      <c r="RYH3" s="688"/>
      <c r="RYI3" s="688"/>
      <c r="RYJ3" s="187"/>
      <c r="RYK3" s="78"/>
      <c r="RYL3" s="689"/>
      <c r="RYM3" s="77"/>
      <c r="RYN3" s="690"/>
      <c r="RYO3" s="53"/>
      <c r="RYP3" s="688"/>
      <c r="RYQ3" s="688"/>
      <c r="RYR3" s="187"/>
      <c r="RYS3" s="78"/>
      <c r="RYT3" s="689"/>
      <c r="RYU3" s="77"/>
      <c r="RYV3" s="690"/>
      <c r="RYW3" s="53"/>
      <c r="RYX3" s="688"/>
      <c r="RYY3" s="688"/>
      <c r="RYZ3" s="187"/>
      <c r="RZA3" s="78"/>
      <c r="RZB3" s="689"/>
      <c r="RZC3" s="77"/>
      <c r="RZD3" s="690"/>
      <c r="RZE3" s="53"/>
      <c r="RZF3" s="688"/>
      <c r="RZG3" s="688"/>
      <c r="RZH3" s="187"/>
      <c r="RZI3" s="78"/>
      <c r="RZJ3" s="689"/>
      <c r="RZK3" s="77"/>
      <c r="RZL3" s="690"/>
      <c r="RZM3" s="53"/>
      <c r="RZN3" s="688"/>
      <c r="RZO3" s="688"/>
      <c r="RZP3" s="187"/>
      <c r="RZQ3" s="78"/>
      <c r="RZR3" s="689"/>
      <c r="RZS3" s="77"/>
      <c r="RZT3" s="690"/>
      <c r="RZU3" s="53"/>
      <c r="RZV3" s="688"/>
      <c r="RZW3" s="688"/>
      <c r="RZX3" s="187"/>
      <c r="RZY3" s="78"/>
      <c r="RZZ3" s="689"/>
      <c r="SAA3" s="77"/>
      <c r="SAB3" s="690"/>
      <c r="SAC3" s="53"/>
      <c r="SAD3" s="688"/>
      <c r="SAE3" s="688"/>
      <c r="SAF3" s="187"/>
      <c r="SAG3" s="78"/>
      <c r="SAH3" s="689"/>
      <c r="SAI3" s="77"/>
      <c r="SAJ3" s="690"/>
      <c r="SAK3" s="53"/>
      <c r="SAL3" s="688"/>
      <c r="SAM3" s="688"/>
      <c r="SAN3" s="187"/>
      <c r="SAO3" s="78"/>
      <c r="SAP3" s="689"/>
      <c r="SAQ3" s="77"/>
      <c r="SAR3" s="690"/>
      <c r="SAS3" s="53"/>
      <c r="SAT3" s="688"/>
      <c r="SAU3" s="688"/>
      <c r="SAV3" s="187"/>
      <c r="SAW3" s="78"/>
      <c r="SAX3" s="689"/>
      <c r="SAY3" s="77"/>
      <c r="SAZ3" s="690"/>
      <c r="SBA3" s="53"/>
      <c r="SBB3" s="688"/>
      <c r="SBC3" s="688"/>
      <c r="SBD3" s="187"/>
      <c r="SBE3" s="78"/>
      <c r="SBF3" s="689"/>
      <c r="SBG3" s="77"/>
      <c r="SBH3" s="690"/>
      <c r="SBI3" s="53"/>
      <c r="SBJ3" s="688"/>
      <c r="SBK3" s="688"/>
      <c r="SBL3" s="187"/>
      <c r="SBM3" s="78"/>
      <c r="SBN3" s="689"/>
      <c r="SBO3" s="77"/>
      <c r="SBP3" s="690"/>
      <c r="SBQ3" s="53"/>
      <c r="SBR3" s="688"/>
      <c r="SBS3" s="688"/>
      <c r="SBT3" s="187"/>
      <c r="SBU3" s="78"/>
      <c r="SBV3" s="689"/>
      <c r="SBW3" s="77"/>
      <c r="SBX3" s="690"/>
      <c r="SBY3" s="53"/>
      <c r="SBZ3" s="688"/>
      <c r="SCA3" s="688"/>
      <c r="SCB3" s="187"/>
      <c r="SCC3" s="78"/>
      <c r="SCD3" s="689"/>
      <c r="SCE3" s="77"/>
      <c r="SCF3" s="690"/>
      <c r="SCG3" s="53"/>
      <c r="SCH3" s="688"/>
      <c r="SCI3" s="688"/>
      <c r="SCJ3" s="187"/>
      <c r="SCK3" s="78"/>
      <c r="SCL3" s="689"/>
      <c r="SCM3" s="77"/>
      <c r="SCN3" s="690"/>
      <c r="SCO3" s="53"/>
      <c r="SCP3" s="688"/>
      <c r="SCQ3" s="688"/>
      <c r="SCR3" s="187"/>
      <c r="SCS3" s="78"/>
      <c r="SCT3" s="689"/>
      <c r="SCU3" s="77"/>
      <c r="SCV3" s="690"/>
      <c r="SCW3" s="53"/>
      <c r="SCX3" s="688"/>
      <c r="SCY3" s="688"/>
      <c r="SCZ3" s="187"/>
      <c r="SDA3" s="78"/>
      <c r="SDB3" s="689"/>
      <c r="SDC3" s="77"/>
      <c r="SDD3" s="690"/>
      <c r="SDE3" s="53"/>
      <c r="SDF3" s="688"/>
      <c r="SDG3" s="688"/>
      <c r="SDH3" s="187"/>
      <c r="SDI3" s="78"/>
      <c r="SDJ3" s="689"/>
      <c r="SDK3" s="77"/>
      <c r="SDL3" s="690"/>
      <c r="SDM3" s="53"/>
      <c r="SDN3" s="688"/>
      <c r="SDO3" s="688"/>
      <c r="SDP3" s="187"/>
      <c r="SDQ3" s="78"/>
      <c r="SDR3" s="689"/>
      <c r="SDS3" s="77"/>
      <c r="SDT3" s="690"/>
      <c r="SDU3" s="53"/>
      <c r="SDV3" s="688"/>
      <c r="SDW3" s="688"/>
      <c r="SDX3" s="187"/>
      <c r="SDY3" s="78"/>
      <c r="SDZ3" s="689"/>
      <c r="SEA3" s="77"/>
      <c r="SEB3" s="690"/>
      <c r="SEC3" s="53"/>
      <c r="SED3" s="688"/>
      <c r="SEE3" s="688"/>
      <c r="SEF3" s="187"/>
      <c r="SEG3" s="78"/>
      <c r="SEH3" s="689"/>
      <c r="SEI3" s="77"/>
      <c r="SEJ3" s="690"/>
      <c r="SEK3" s="53"/>
      <c r="SEL3" s="688"/>
      <c r="SEM3" s="688"/>
      <c r="SEN3" s="187"/>
      <c r="SEO3" s="78"/>
      <c r="SEP3" s="689"/>
      <c r="SEQ3" s="77"/>
      <c r="SER3" s="690"/>
      <c r="SES3" s="53"/>
      <c r="SET3" s="688"/>
      <c r="SEU3" s="688"/>
      <c r="SEV3" s="187"/>
      <c r="SEW3" s="78"/>
      <c r="SEX3" s="689"/>
      <c r="SEY3" s="77"/>
      <c r="SEZ3" s="690"/>
      <c r="SFA3" s="53"/>
      <c r="SFB3" s="688"/>
      <c r="SFC3" s="688"/>
      <c r="SFD3" s="187"/>
      <c r="SFE3" s="78"/>
      <c r="SFF3" s="689"/>
      <c r="SFG3" s="77"/>
      <c r="SFH3" s="690"/>
      <c r="SFI3" s="53"/>
      <c r="SFJ3" s="688"/>
      <c r="SFK3" s="688"/>
      <c r="SFL3" s="187"/>
      <c r="SFM3" s="78"/>
      <c r="SFN3" s="689"/>
      <c r="SFO3" s="77"/>
      <c r="SFP3" s="690"/>
      <c r="SFQ3" s="53"/>
      <c r="SFR3" s="688"/>
      <c r="SFS3" s="688"/>
      <c r="SFT3" s="187"/>
      <c r="SFU3" s="78"/>
      <c r="SFV3" s="689"/>
      <c r="SFW3" s="77"/>
      <c r="SFX3" s="690"/>
      <c r="SFY3" s="53"/>
      <c r="SFZ3" s="688"/>
      <c r="SGA3" s="688"/>
      <c r="SGB3" s="187"/>
      <c r="SGC3" s="78"/>
      <c r="SGD3" s="689"/>
      <c r="SGE3" s="77"/>
      <c r="SGF3" s="690"/>
      <c r="SGG3" s="53"/>
      <c r="SGH3" s="688"/>
      <c r="SGI3" s="688"/>
      <c r="SGJ3" s="187"/>
      <c r="SGK3" s="78"/>
      <c r="SGL3" s="689"/>
      <c r="SGM3" s="77"/>
      <c r="SGN3" s="690"/>
      <c r="SGO3" s="53"/>
      <c r="SGP3" s="688"/>
      <c r="SGQ3" s="688"/>
      <c r="SGR3" s="187"/>
      <c r="SGS3" s="78"/>
      <c r="SGT3" s="689"/>
      <c r="SGU3" s="77"/>
      <c r="SGV3" s="690"/>
      <c r="SGW3" s="53"/>
      <c r="SGX3" s="688"/>
      <c r="SGY3" s="688"/>
      <c r="SGZ3" s="187"/>
      <c r="SHA3" s="78"/>
      <c r="SHB3" s="689"/>
      <c r="SHC3" s="77"/>
      <c r="SHD3" s="690"/>
      <c r="SHE3" s="53"/>
      <c r="SHF3" s="688"/>
      <c r="SHG3" s="688"/>
      <c r="SHH3" s="187"/>
      <c r="SHI3" s="78"/>
      <c r="SHJ3" s="689"/>
      <c r="SHK3" s="77"/>
      <c r="SHL3" s="690"/>
      <c r="SHM3" s="53"/>
      <c r="SHN3" s="688"/>
      <c r="SHO3" s="688"/>
      <c r="SHP3" s="187"/>
      <c r="SHQ3" s="78"/>
      <c r="SHR3" s="689"/>
      <c r="SHS3" s="77"/>
      <c r="SHT3" s="690"/>
      <c r="SHU3" s="53"/>
      <c r="SHV3" s="688"/>
      <c r="SHW3" s="688"/>
      <c r="SHX3" s="187"/>
      <c r="SHY3" s="78"/>
      <c r="SHZ3" s="689"/>
      <c r="SIA3" s="77"/>
      <c r="SIB3" s="690"/>
      <c r="SIC3" s="53"/>
      <c r="SID3" s="688"/>
      <c r="SIE3" s="688"/>
      <c r="SIF3" s="187"/>
      <c r="SIG3" s="78"/>
      <c r="SIH3" s="689"/>
      <c r="SII3" s="77"/>
      <c r="SIJ3" s="690"/>
      <c r="SIK3" s="53"/>
      <c r="SIL3" s="688"/>
      <c r="SIM3" s="688"/>
      <c r="SIN3" s="187"/>
      <c r="SIO3" s="78"/>
      <c r="SIP3" s="689"/>
      <c r="SIQ3" s="77"/>
      <c r="SIR3" s="690"/>
      <c r="SIS3" s="53"/>
      <c r="SIT3" s="688"/>
      <c r="SIU3" s="688"/>
      <c r="SIV3" s="187"/>
      <c r="SIW3" s="78"/>
      <c r="SIX3" s="689"/>
      <c r="SIY3" s="77"/>
      <c r="SIZ3" s="690"/>
      <c r="SJA3" s="53"/>
      <c r="SJB3" s="688"/>
      <c r="SJC3" s="688"/>
      <c r="SJD3" s="187"/>
      <c r="SJE3" s="78"/>
      <c r="SJF3" s="689"/>
      <c r="SJG3" s="77"/>
      <c r="SJH3" s="690"/>
      <c r="SJI3" s="53"/>
      <c r="SJJ3" s="688"/>
      <c r="SJK3" s="688"/>
      <c r="SJL3" s="187"/>
      <c r="SJM3" s="78"/>
      <c r="SJN3" s="689"/>
      <c r="SJO3" s="77"/>
      <c r="SJP3" s="690"/>
      <c r="SJQ3" s="53"/>
      <c r="SJR3" s="688"/>
      <c r="SJS3" s="688"/>
      <c r="SJT3" s="187"/>
      <c r="SJU3" s="78"/>
      <c r="SJV3" s="689"/>
      <c r="SJW3" s="77"/>
      <c r="SJX3" s="690"/>
      <c r="SJY3" s="53"/>
      <c r="SJZ3" s="688"/>
      <c r="SKA3" s="688"/>
      <c r="SKB3" s="187"/>
      <c r="SKC3" s="78"/>
      <c r="SKD3" s="689"/>
      <c r="SKE3" s="77"/>
      <c r="SKF3" s="690"/>
      <c r="SKG3" s="53"/>
      <c r="SKH3" s="688"/>
      <c r="SKI3" s="688"/>
      <c r="SKJ3" s="187"/>
      <c r="SKK3" s="78"/>
      <c r="SKL3" s="689"/>
      <c r="SKM3" s="77"/>
      <c r="SKN3" s="690"/>
      <c r="SKO3" s="53"/>
      <c r="SKP3" s="688"/>
      <c r="SKQ3" s="688"/>
      <c r="SKR3" s="187"/>
      <c r="SKS3" s="78"/>
      <c r="SKT3" s="689"/>
      <c r="SKU3" s="77"/>
      <c r="SKV3" s="690"/>
      <c r="SKW3" s="53"/>
      <c r="SKX3" s="688"/>
      <c r="SKY3" s="688"/>
      <c r="SKZ3" s="187"/>
      <c r="SLA3" s="78"/>
      <c r="SLB3" s="689"/>
      <c r="SLC3" s="77"/>
      <c r="SLD3" s="690"/>
      <c r="SLE3" s="53"/>
      <c r="SLF3" s="688"/>
      <c r="SLG3" s="688"/>
      <c r="SLH3" s="187"/>
      <c r="SLI3" s="78"/>
      <c r="SLJ3" s="689"/>
      <c r="SLK3" s="77"/>
      <c r="SLL3" s="690"/>
      <c r="SLM3" s="53"/>
      <c r="SLN3" s="688"/>
      <c r="SLO3" s="688"/>
      <c r="SLP3" s="187"/>
      <c r="SLQ3" s="78"/>
      <c r="SLR3" s="689"/>
      <c r="SLS3" s="77"/>
      <c r="SLT3" s="690"/>
      <c r="SLU3" s="53"/>
      <c r="SLV3" s="688"/>
      <c r="SLW3" s="688"/>
      <c r="SLX3" s="187"/>
      <c r="SLY3" s="78"/>
      <c r="SLZ3" s="689"/>
      <c r="SMA3" s="77"/>
      <c r="SMB3" s="690"/>
      <c r="SMC3" s="53"/>
      <c r="SMD3" s="688"/>
      <c r="SME3" s="688"/>
      <c r="SMF3" s="187"/>
      <c r="SMG3" s="78"/>
      <c r="SMH3" s="689"/>
      <c r="SMI3" s="77"/>
      <c r="SMJ3" s="690"/>
      <c r="SMK3" s="53"/>
      <c r="SML3" s="688"/>
      <c r="SMM3" s="688"/>
      <c r="SMN3" s="187"/>
      <c r="SMO3" s="78"/>
      <c r="SMP3" s="689"/>
      <c r="SMQ3" s="77"/>
      <c r="SMR3" s="690"/>
      <c r="SMS3" s="53"/>
      <c r="SMT3" s="688"/>
      <c r="SMU3" s="688"/>
      <c r="SMV3" s="187"/>
      <c r="SMW3" s="78"/>
      <c r="SMX3" s="689"/>
      <c r="SMY3" s="77"/>
      <c r="SMZ3" s="690"/>
      <c r="SNA3" s="53"/>
      <c r="SNB3" s="688"/>
      <c r="SNC3" s="688"/>
      <c r="SND3" s="187"/>
      <c r="SNE3" s="78"/>
      <c r="SNF3" s="689"/>
      <c r="SNG3" s="77"/>
      <c r="SNH3" s="690"/>
      <c r="SNI3" s="53"/>
      <c r="SNJ3" s="688"/>
      <c r="SNK3" s="688"/>
      <c r="SNL3" s="187"/>
      <c r="SNM3" s="78"/>
      <c r="SNN3" s="689"/>
      <c r="SNO3" s="77"/>
      <c r="SNP3" s="690"/>
      <c r="SNQ3" s="53"/>
      <c r="SNR3" s="688"/>
      <c r="SNS3" s="688"/>
      <c r="SNT3" s="187"/>
      <c r="SNU3" s="78"/>
      <c r="SNV3" s="689"/>
      <c r="SNW3" s="77"/>
      <c r="SNX3" s="690"/>
      <c r="SNY3" s="53"/>
      <c r="SNZ3" s="688"/>
      <c r="SOA3" s="688"/>
      <c r="SOB3" s="187"/>
      <c r="SOC3" s="78"/>
      <c r="SOD3" s="689"/>
      <c r="SOE3" s="77"/>
      <c r="SOF3" s="690"/>
      <c r="SOG3" s="53"/>
      <c r="SOH3" s="688"/>
      <c r="SOI3" s="688"/>
      <c r="SOJ3" s="187"/>
      <c r="SOK3" s="78"/>
      <c r="SOL3" s="689"/>
      <c r="SOM3" s="77"/>
      <c r="SON3" s="690"/>
      <c r="SOO3" s="53"/>
      <c r="SOP3" s="688"/>
      <c r="SOQ3" s="688"/>
      <c r="SOR3" s="187"/>
      <c r="SOS3" s="78"/>
      <c r="SOT3" s="689"/>
      <c r="SOU3" s="77"/>
      <c r="SOV3" s="690"/>
      <c r="SOW3" s="53"/>
      <c r="SOX3" s="688"/>
      <c r="SOY3" s="688"/>
      <c r="SOZ3" s="187"/>
      <c r="SPA3" s="78"/>
      <c r="SPB3" s="689"/>
      <c r="SPC3" s="77"/>
      <c r="SPD3" s="690"/>
      <c r="SPE3" s="53"/>
      <c r="SPF3" s="688"/>
      <c r="SPG3" s="688"/>
      <c r="SPH3" s="187"/>
      <c r="SPI3" s="78"/>
      <c r="SPJ3" s="689"/>
      <c r="SPK3" s="77"/>
      <c r="SPL3" s="690"/>
      <c r="SPM3" s="53"/>
      <c r="SPN3" s="688"/>
      <c r="SPO3" s="688"/>
      <c r="SPP3" s="187"/>
      <c r="SPQ3" s="78"/>
      <c r="SPR3" s="689"/>
      <c r="SPS3" s="77"/>
      <c r="SPT3" s="690"/>
      <c r="SPU3" s="53"/>
      <c r="SPV3" s="688"/>
      <c r="SPW3" s="688"/>
      <c r="SPX3" s="187"/>
      <c r="SPY3" s="78"/>
      <c r="SPZ3" s="689"/>
      <c r="SQA3" s="77"/>
      <c r="SQB3" s="690"/>
      <c r="SQC3" s="53"/>
      <c r="SQD3" s="688"/>
      <c r="SQE3" s="688"/>
      <c r="SQF3" s="187"/>
      <c r="SQG3" s="78"/>
      <c r="SQH3" s="689"/>
      <c r="SQI3" s="77"/>
      <c r="SQJ3" s="690"/>
      <c r="SQK3" s="53"/>
      <c r="SQL3" s="688"/>
      <c r="SQM3" s="688"/>
      <c r="SQN3" s="187"/>
      <c r="SQO3" s="78"/>
      <c r="SQP3" s="689"/>
      <c r="SQQ3" s="77"/>
      <c r="SQR3" s="690"/>
      <c r="SQS3" s="53"/>
      <c r="SQT3" s="688"/>
      <c r="SQU3" s="688"/>
      <c r="SQV3" s="187"/>
      <c r="SQW3" s="78"/>
      <c r="SQX3" s="689"/>
      <c r="SQY3" s="77"/>
      <c r="SQZ3" s="690"/>
      <c r="SRA3" s="53"/>
      <c r="SRB3" s="688"/>
      <c r="SRC3" s="688"/>
      <c r="SRD3" s="187"/>
      <c r="SRE3" s="78"/>
      <c r="SRF3" s="689"/>
      <c r="SRG3" s="77"/>
      <c r="SRH3" s="690"/>
      <c r="SRI3" s="53"/>
      <c r="SRJ3" s="688"/>
      <c r="SRK3" s="688"/>
      <c r="SRL3" s="187"/>
      <c r="SRM3" s="78"/>
      <c r="SRN3" s="689"/>
      <c r="SRO3" s="77"/>
      <c r="SRP3" s="690"/>
      <c r="SRQ3" s="53"/>
      <c r="SRR3" s="688"/>
      <c r="SRS3" s="688"/>
      <c r="SRT3" s="187"/>
      <c r="SRU3" s="78"/>
      <c r="SRV3" s="689"/>
      <c r="SRW3" s="77"/>
      <c r="SRX3" s="690"/>
      <c r="SRY3" s="53"/>
      <c r="SRZ3" s="688"/>
      <c r="SSA3" s="688"/>
      <c r="SSB3" s="187"/>
      <c r="SSC3" s="78"/>
      <c r="SSD3" s="689"/>
      <c r="SSE3" s="77"/>
      <c r="SSF3" s="690"/>
      <c r="SSG3" s="53"/>
      <c r="SSH3" s="688"/>
      <c r="SSI3" s="688"/>
      <c r="SSJ3" s="187"/>
      <c r="SSK3" s="78"/>
      <c r="SSL3" s="689"/>
      <c r="SSM3" s="77"/>
      <c r="SSN3" s="690"/>
      <c r="SSO3" s="53"/>
      <c r="SSP3" s="688"/>
      <c r="SSQ3" s="688"/>
      <c r="SSR3" s="187"/>
      <c r="SSS3" s="78"/>
      <c r="SST3" s="689"/>
      <c r="SSU3" s="77"/>
      <c r="SSV3" s="690"/>
      <c r="SSW3" s="53"/>
      <c r="SSX3" s="688"/>
      <c r="SSY3" s="688"/>
      <c r="SSZ3" s="187"/>
      <c r="STA3" s="78"/>
      <c r="STB3" s="689"/>
      <c r="STC3" s="77"/>
      <c r="STD3" s="690"/>
      <c r="STE3" s="53"/>
      <c r="STF3" s="688"/>
      <c r="STG3" s="688"/>
      <c r="STH3" s="187"/>
      <c r="STI3" s="78"/>
      <c r="STJ3" s="689"/>
      <c r="STK3" s="77"/>
      <c r="STL3" s="690"/>
      <c r="STM3" s="53"/>
      <c r="STN3" s="688"/>
      <c r="STO3" s="688"/>
      <c r="STP3" s="187"/>
      <c r="STQ3" s="78"/>
      <c r="STR3" s="689"/>
      <c r="STS3" s="77"/>
      <c r="STT3" s="690"/>
      <c r="STU3" s="53"/>
      <c r="STV3" s="688"/>
      <c r="STW3" s="688"/>
      <c r="STX3" s="187"/>
      <c r="STY3" s="78"/>
      <c r="STZ3" s="689"/>
      <c r="SUA3" s="77"/>
      <c r="SUB3" s="690"/>
      <c r="SUC3" s="53"/>
      <c r="SUD3" s="688"/>
      <c r="SUE3" s="688"/>
      <c r="SUF3" s="187"/>
      <c r="SUG3" s="78"/>
      <c r="SUH3" s="689"/>
      <c r="SUI3" s="77"/>
      <c r="SUJ3" s="690"/>
      <c r="SUK3" s="53"/>
      <c r="SUL3" s="688"/>
      <c r="SUM3" s="688"/>
      <c r="SUN3" s="187"/>
      <c r="SUO3" s="78"/>
      <c r="SUP3" s="689"/>
      <c r="SUQ3" s="77"/>
      <c r="SUR3" s="690"/>
      <c r="SUS3" s="53"/>
      <c r="SUT3" s="688"/>
      <c r="SUU3" s="688"/>
      <c r="SUV3" s="187"/>
      <c r="SUW3" s="78"/>
      <c r="SUX3" s="689"/>
      <c r="SUY3" s="77"/>
      <c r="SUZ3" s="690"/>
      <c r="SVA3" s="53"/>
      <c r="SVB3" s="688"/>
      <c r="SVC3" s="688"/>
      <c r="SVD3" s="187"/>
      <c r="SVE3" s="78"/>
      <c r="SVF3" s="689"/>
      <c r="SVG3" s="77"/>
      <c r="SVH3" s="690"/>
      <c r="SVI3" s="53"/>
      <c r="SVJ3" s="688"/>
      <c r="SVK3" s="688"/>
      <c r="SVL3" s="187"/>
      <c r="SVM3" s="78"/>
      <c r="SVN3" s="689"/>
      <c r="SVO3" s="77"/>
      <c r="SVP3" s="690"/>
      <c r="SVQ3" s="53"/>
      <c r="SVR3" s="688"/>
      <c r="SVS3" s="688"/>
      <c r="SVT3" s="187"/>
      <c r="SVU3" s="78"/>
      <c r="SVV3" s="689"/>
      <c r="SVW3" s="77"/>
      <c r="SVX3" s="690"/>
      <c r="SVY3" s="53"/>
      <c r="SVZ3" s="688"/>
      <c r="SWA3" s="688"/>
      <c r="SWB3" s="187"/>
      <c r="SWC3" s="78"/>
      <c r="SWD3" s="689"/>
      <c r="SWE3" s="77"/>
      <c r="SWF3" s="690"/>
      <c r="SWG3" s="53"/>
      <c r="SWH3" s="688"/>
      <c r="SWI3" s="688"/>
      <c r="SWJ3" s="187"/>
      <c r="SWK3" s="78"/>
      <c r="SWL3" s="689"/>
      <c r="SWM3" s="77"/>
      <c r="SWN3" s="690"/>
      <c r="SWO3" s="53"/>
      <c r="SWP3" s="688"/>
      <c r="SWQ3" s="688"/>
      <c r="SWR3" s="187"/>
      <c r="SWS3" s="78"/>
      <c r="SWT3" s="689"/>
      <c r="SWU3" s="77"/>
      <c r="SWV3" s="690"/>
      <c r="SWW3" s="53"/>
      <c r="SWX3" s="688"/>
      <c r="SWY3" s="688"/>
      <c r="SWZ3" s="187"/>
      <c r="SXA3" s="78"/>
      <c r="SXB3" s="689"/>
      <c r="SXC3" s="77"/>
      <c r="SXD3" s="690"/>
      <c r="SXE3" s="53"/>
      <c r="SXF3" s="688"/>
      <c r="SXG3" s="688"/>
      <c r="SXH3" s="187"/>
      <c r="SXI3" s="78"/>
      <c r="SXJ3" s="689"/>
      <c r="SXK3" s="77"/>
      <c r="SXL3" s="690"/>
      <c r="SXM3" s="53"/>
      <c r="SXN3" s="688"/>
      <c r="SXO3" s="688"/>
      <c r="SXP3" s="187"/>
      <c r="SXQ3" s="78"/>
      <c r="SXR3" s="689"/>
      <c r="SXS3" s="77"/>
      <c r="SXT3" s="690"/>
      <c r="SXU3" s="53"/>
      <c r="SXV3" s="688"/>
      <c r="SXW3" s="688"/>
      <c r="SXX3" s="187"/>
      <c r="SXY3" s="78"/>
      <c r="SXZ3" s="689"/>
      <c r="SYA3" s="77"/>
      <c r="SYB3" s="690"/>
      <c r="SYC3" s="53"/>
      <c r="SYD3" s="688"/>
      <c r="SYE3" s="688"/>
      <c r="SYF3" s="187"/>
      <c r="SYG3" s="78"/>
      <c r="SYH3" s="689"/>
      <c r="SYI3" s="77"/>
      <c r="SYJ3" s="690"/>
      <c r="SYK3" s="53"/>
      <c r="SYL3" s="688"/>
      <c r="SYM3" s="688"/>
      <c r="SYN3" s="187"/>
      <c r="SYO3" s="78"/>
      <c r="SYP3" s="689"/>
      <c r="SYQ3" s="77"/>
      <c r="SYR3" s="690"/>
      <c r="SYS3" s="53"/>
      <c r="SYT3" s="688"/>
      <c r="SYU3" s="688"/>
      <c r="SYV3" s="187"/>
      <c r="SYW3" s="78"/>
      <c r="SYX3" s="689"/>
      <c r="SYY3" s="77"/>
      <c r="SYZ3" s="690"/>
      <c r="SZA3" s="53"/>
      <c r="SZB3" s="688"/>
      <c r="SZC3" s="688"/>
      <c r="SZD3" s="187"/>
      <c r="SZE3" s="78"/>
      <c r="SZF3" s="689"/>
      <c r="SZG3" s="77"/>
      <c r="SZH3" s="690"/>
      <c r="SZI3" s="53"/>
      <c r="SZJ3" s="688"/>
      <c r="SZK3" s="688"/>
      <c r="SZL3" s="187"/>
      <c r="SZM3" s="78"/>
      <c r="SZN3" s="689"/>
      <c r="SZO3" s="77"/>
      <c r="SZP3" s="690"/>
      <c r="SZQ3" s="53"/>
      <c r="SZR3" s="688"/>
      <c r="SZS3" s="688"/>
      <c r="SZT3" s="187"/>
      <c r="SZU3" s="78"/>
      <c r="SZV3" s="689"/>
      <c r="SZW3" s="77"/>
      <c r="SZX3" s="690"/>
      <c r="SZY3" s="53"/>
      <c r="SZZ3" s="688"/>
      <c r="TAA3" s="688"/>
      <c r="TAB3" s="187"/>
      <c r="TAC3" s="78"/>
      <c r="TAD3" s="689"/>
      <c r="TAE3" s="77"/>
      <c r="TAF3" s="690"/>
      <c r="TAG3" s="53"/>
      <c r="TAH3" s="688"/>
      <c r="TAI3" s="688"/>
      <c r="TAJ3" s="187"/>
      <c r="TAK3" s="78"/>
      <c r="TAL3" s="689"/>
      <c r="TAM3" s="77"/>
      <c r="TAN3" s="690"/>
      <c r="TAO3" s="53"/>
      <c r="TAP3" s="688"/>
      <c r="TAQ3" s="688"/>
      <c r="TAR3" s="187"/>
      <c r="TAS3" s="78"/>
      <c r="TAT3" s="689"/>
      <c r="TAU3" s="77"/>
      <c r="TAV3" s="690"/>
      <c r="TAW3" s="53"/>
      <c r="TAX3" s="688"/>
      <c r="TAY3" s="688"/>
      <c r="TAZ3" s="187"/>
      <c r="TBA3" s="78"/>
      <c r="TBB3" s="689"/>
      <c r="TBC3" s="77"/>
      <c r="TBD3" s="690"/>
      <c r="TBE3" s="53"/>
      <c r="TBF3" s="688"/>
      <c r="TBG3" s="688"/>
      <c r="TBH3" s="187"/>
      <c r="TBI3" s="78"/>
      <c r="TBJ3" s="689"/>
      <c r="TBK3" s="77"/>
      <c r="TBL3" s="690"/>
      <c r="TBM3" s="53"/>
      <c r="TBN3" s="688"/>
      <c r="TBO3" s="688"/>
      <c r="TBP3" s="187"/>
      <c r="TBQ3" s="78"/>
      <c r="TBR3" s="689"/>
      <c r="TBS3" s="77"/>
      <c r="TBT3" s="690"/>
      <c r="TBU3" s="53"/>
      <c r="TBV3" s="688"/>
      <c r="TBW3" s="688"/>
      <c r="TBX3" s="187"/>
      <c r="TBY3" s="78"/>
      <c r="TBZ3" s="689"/>
      <c r="TCA3" s="77"/>
      <c r="TCB3" s="690"/>
      <c r="TCC3" s="53"/>
      <c r="TCD3" s="688"/>
      <c r="TCE3" s="688"/>
      <c r="TCF3" s="187"/>
      <c r="TCG3" s="78"/>
      <c r="TCH3" s="689"/>
      <c r="TCI3" s="77"/>
      <c r="TCJ3" s="690"/>
      <c r="TCK3" s="53"/>
      <c r="TCL3" s="688"/>
      <c r="TCM3" s="688"/>
      <c r="TCN3" s="187"/>
      <c r="TCO3" s="78"/>
      <c r="TCP3" s="689"/>
      <c r="TCQ3" s="77"/>
      <c r="TCR3" s="690"/>
      <c r="TCS3" s="53"/>
      <c r="TCT3" s="688"/>
      <c r="TCU3" s="688"/>
      <c r="TCV3" s="187"/>
      <c r="TCW3" s="78"/>
      <c r="TCX3" s="689"/>
      <c r="TCY3" s="77"/>
      <c r="TCZ3" s="690"/>
      <c r="TDA3" s="53"/>
      <c r="TDB3" s="688"/>
      <c r="TDC3" s="688"/>
      <c r="TDD3" s="187"/>
      <c r="TDE3" s="78"/>
      <c r="TDF3" s="689"/>
      <c r="TDG3" s="77"/>
      <c r="TDH3" s="690"/>
      <c r="TDI3" s="53"/>
      <c r="TDJ3" s="688"/>
      <c r="TDK3" s="688"/>
      <c r="TDL3" s="187"/>
      <c r="TDM3" s="78"/>
      <c r="TDN3" s="689"/>
      <c r="TDO3" s="77"/>
      <c r="TDP3" s="690"/>
      <c r="TDQ3" s="53"/>
      <c r="TDR3" s="688"/>
      <c r="TDS3" s="688"/>
      <c r="TDT3" s="187"/>
      <c r="TDU3" s="78"/>
      <c r="TDV3" s="689"/>
      <c r="TDW3" s="77"/>
      <c r="TDX3" s="690"/>
      <c r="TDY3" s="53"/>
      <c r="TDZ3" s="688"/>
      <c r="TEA3" s="688"/>
      <c r="TEB3" s="187"/>
      <c r="TEC3" s="78"/>
      <c r="TED3" s="689"/>
      <c r="TEE3" s="77"/>
      <c r="TEF3" s="690"/>
      <c r="TEG3" s="53"/>
      <c r="TEH3" s="688"/>
      <c r="TEI3" s="688"/>
      <c r="TEJ3" s="187"/>
      <c r="TEK3" s="78"/>
      <c r="TEL3" s="689"/>
      <c r="TEM3" s="77"/>
      <c r="TEN3" s="690"/>
      <c r="TEO3" s="53"/>
      <c r="TEP3" s="688"/>
      <c r="TEQ3" s="688"/>
      <c r="TER3" s="187"/>
      <c r="TES3" s="78"/>
      <c r="TET3" s="689"/>
      <c r="TEU3" s="77"/>
      <c r="TEV3" s="690"/>
      <c r="TEW3" s="53"/>
      <c r="TEX3" s="688"/>
      <c r="TEY3" s="688"/>
      <c r="TEZ3" s="187"/>
      <c r="TFA3" s="78"/>
      <c r="TFB3" s="689"/>
      <c r="TFC3" s="77"/>
      <c r="TFD3" s="690"/>
      <c r="TFE3" s="53"/>
      <c r="TFF3" s="688"/>
      <c r="TFG3" s="688"/>
      <c r="TFH3" s="187"/>
      <c r="TFI3" s="78"/>
      <c r="TFJ3" s="689"/>
      <c r="TFK3" s="77"/>
      <c r="TFL3" s="690"/>
      <c r="TFM3" s="53"/>
      <c r="TFN3" s="688"/>
      <c r="TFO3" s="688"/>
      <c r="TFP3" s="187"/>
      <c r="TFQ3" s="78"/>
      <c r="TFR3" s="689"/>
      <c r="TFS3" s="77"/>
      <c r="TFT3" s="690"/>
      <c r="TFU3" s="53"/>
      <c r="TFV3" s="688"/>
      <c r="TFW3" s="688"/>
      <c r="TFX3" s="187"/>
      <c r="TFY3" s="78"/>
      <c r="TFZ3" s="689"/>
      <c r="TGA3" s="77"/>
      <c r="TGB3" s="690"/>
      <c r="TGC3" s="53"/>
      <c r="TGD3" s="688"/>
      <c r="TGE3" s="688"/>
      <c r="TGF3" s="187"/>
      <c r="TGG3" s="78"/>
      <c r="TGH3" s="689"/>
      <c r="TGI3" s="77"/>
      <c r="TGJ3" s="690"/>
      <c r="TGK3" s="53"/>
      <c r="TGL3" s="688"/>
      <c r="TGM3" s="688"/>
      <c r="TGN3" s="187"/>
      <c r="TGO3" s="78"/>
      <c r="TGP3" s="689"/>
      <c r="TGQ3" s="77"/>
      <c r="TGR3" s="690"/>
      <c r="TGS3" s="53"/>
      <c r="TGT3" s="688"/>
      <c r="TGU3" s="688"/>
      <c r="TGV3" s="187"/>
      <c r="TGW3" s="78"/>
      <c r="TGX3" s="689"/>
      <c r="TGY3" s="77"/>
      <c r="TGZ3" s="690"/>
      <c r="THA3" s="53"/>
      <c r="THB3" s="688"/>
      <c r="THC3" s="688"/>
      <c r="THD3" s="187"/>
      <c r="THE3" s="78"/>
      <c r="THF3" s="689"/>
      <c r="THG3" s="77"/>
      <c r="THH3" s="690"/>
      <c r="THI3" s="53"/>
      <c r="THJ3" s="688"/>
      <c r="THK3" s="688"/>
      <c r="THL3" s="187"/>
      <c r="THM3" s="78"/>
      <c r="THN3" s="689"/>
      <c r="THO3" s="77"/>
      <c r="THP3" s="690"/>
      <c r="THQ3" s="53"/>
      <c r="THR3" s="688"/>
      <c r="THS3" s="688"/>
      <c r="THT3" s="187"/>
      <c r="THU3" s="78"/>
      <c r="THV3" s="689"/>
      <c r="THW3" s="77"/>
      <c r="THX3" s="690"/>
      <c r="THY3" s="53"/>
      <c r="THZ3" s="688"/>
      <c r="TIA3" s="688"/>
      <c r="TIB3" s="187"/>
      <c r="TIC3" s="78"/>
      <c r="TID3" s="689"/>
      <c r="TIE3" s="77"/>
      <c r="TIF3" s="690"/>
      <c r="TIG3" s="53"/>
      <c r="TIH3" s="688"/>
      <c r="TII3" s="688"/>
      <c r="TIJ3" s="187"/>
      <c r="TIK3" s="78"/>
      <c r="TIL3" s="689"/>
      <c r="TIM3" s="77"/>
      <c r="TIN3" s="690"/>
      <c r="TIO3" s="53"/>
      <c r="TIP3" s="688"/>
      <c r="TIQ3" s="688"/>
      <c r="TIR3" s="187"/>
      <c r="TIS3" s="78"/>
      <c r="TIT3" s="689"/>
      <c r="TIU3" s="77"/>
      <c r="TIV3" s="690"/>
      <c r="TIW3" s="53"/>
      <c r="TIX3" s="688"/>
      <c r="TIY3" s="688"/>
      <c r="TIZ3" s="187"/>
      <c r="TJA3" s="78"/>
      <c r="TJB3" s="689"/>
      <c r="TJC3" s="77"/>
      <c r="TJD3" s="690"/>
      <c r="TJE3" s="53"/>
      <c r="TJF3" s="688"/>
      <c r="TJG3" s="688"/>
      <c r="TJH3" s="187"/>
      <c r="TJI3" s="78"/>
      <c r="TJJ3" s="689"/>
      <c r="TJK3" s="77"/>
      <c r="TJL3" s="690"/>
      <c r="TJM3" s="53"/>
      <c r="TJN3" s="688"/>
      <c r="TJO3" s="688"/>
      <c r="TJP3" s="187"/>
      <c r="TJQ3" s="78"/>
      <c r="TJR3" s="689"/>
      <c r="TJS3" s="77"/>
      <c r="TJT3" s="690"/>
      <c r="TJU3" s="53"/>
      <c r="TJV3" s="688"/>
      <c r="TJW3" s="688"/>
      <c r="TJX3" s="187"/>
      <c r="TJY3" s="78"/>
      <c r="TJZ3" s="689"/>
      <c r="TKA3" s="77"/>
      <c r="TKB3" s="690"/>
      <c r="TKC3" s="53"/>
      <c r="TKD3" s="688"/>
      <c r="TKE3" s="688"/>
      <c r="TKF3" s="187"/>
      <c r="TKG3" s="78"/>
      <c r="TKH3" s="689"/>
      <c r="TKI3" s="77"/>
      <c r="TKJ3" s="690"/>
      <c r="TKK3" s="53"/>
      <c r="TKL3" s="688"/>
      <c r="TKM3" s="688"/>
      <c r="TKN3" s="187"/>
      <c r="TKO3" s="78"/>
      <c r="TKP3" s="689"/>
      <c r="TKQ3" s="77"/>
      <c r="TKR3" s="690"/>
      <c r="TKS3" s="53"/>
      <c r="TKT3" s="688"/>
      <c r="TKU3" s="688"/>
      <c r="TKV3" s="187"/>
      <c r="TKW3" s="78"/>
      <c r="TKX3" s="689"/>
      <c r="TKY3" s="77"/>
      <c r="TKZ3" s="690"/>
      <c r="TLA3" s="53"/>
      <c r="TLB3" s="688"/>
      <c r="TLC3" s="688"/>
      <c r="TLD3" s="187"/>
      <c r="TLE3" s="78"/>
      <c r="TLF3" s="689"/>
      <c r="TLG3" s="77"/>
      <c r="TLH3" s="690"/>
      <c r="TLI3" s="53"/>
      <c r="TLJ3" s="688"/>
      <c r="TLK3" s="688"/>
      <c r="TLL3" s="187"/>
      <c r="TLM3" s="78"/>
      <c r="TLN3" s="689"/>
      <c r="TLO3" s="77"/>
      <c r="TLP3" s="690"/>
      <c r="TLQ3" s="53"/>
      <c r="TLR3" s="688"/>
      <c r="TLS3" s="688"/>
      <c r="TLT3" s="187"/>
      <c r="TLU3" s="78"/>
      <c r="TLV3" s="689"/>
      <c r="TLW3" s="77"/>
      <c r="TLX3" s="690"/>
      <c r="TLY3" s="53"/>
      <c r="TLZ3" s="688"/>
      <c r="TMA3" s="688"/>
      <c r="TMB3" s="187"/>
      <c r="TMC3" s="78"/>
      <c r="TMD3" s="689"/>
      <c r="TME3" s="77"/>
      <c r="TMF3" s="690"/>
      <c r="TMG3" s="53"/>
      <c r="TMH3" s="688"/>
      <c r="TMI3" s="688"/>
      <c r="TMJ3" s="187"/>
      <c r="TMK3" s="78"/>
      <c r="TML3" s="689"/>
      <c r="TMM3" s="77"/>
      <c r="TMN3" s="690"/>
      <c r="TMO3" s="53"/>
      <c r="TMP3" s="688"/>
      <c r="TMQ3" s="688"/>
      <c r="TMR3" s="187"/>
      <c r="TMS3" s="78"/>
      <c r="TMT3" s="689"/>
      <c r="TMU3" s="77"/>
      <c r="TMV3" s="690"/>
      <c r="TMW3" s="53"/>
      <c r="TMX3" s="688"/>
      <c r="TMY3" s="688"/>
      <c r="TMZ3" s="187"/>
      <c r="TNA3" s="78"/>
      <c r="TNB3" s="689"/>
      <c r="TNC3" s="77"/>
      <c r="TND3" s="690"/>
      <c r="TNE3" s="53"/>
      <c r="TNF3" s="688"/>
      <c r="TNG3" s="688"/>
      <c r="TNH3" s="187"/>
      <c r="TNI3" s="78"/>
      <c r="TNJ3" s="689"/>
      <c r="TNK3" s="77"/>
      <c r="TNL3" s="690"/>
      <c r="TNM3" s="53"/>
      <c r="TNN3" s="688"/>
      <c r="TNO3" s="688"/>
      <c r="TNP3" s="187"/>
      <c r="TNQ3" s="78"/>
      <c r="TNR3" s="689"/>
      <c r="TNS3" s="77"/>
      <c r="TNT3" s="690"/>
      <c r="TNU3" s="53"/>
      <c r="TNV3" s="688"/>
      <c r="TNW3" s="688"/>
      <c r="TNX3" s="187"/>
      <c r="TNY3" s="78"/>
      <c r="TNZ3" s="689"/>
      <c r="TOA3" s="77"/>
      <c r="TOB3" s="690"/>
      <c r="TOC3" s="53"/>
      <c r="TOD3" s="688"/>
      <c r="TOE3" s="688"/>
      <c r="TOF3" s="187"/>
      <c r="TOG3" s="78"/>
      <c r="TOH3" s="689"/>
      <c r="TOI3" s="77"/>
      <c r="TOJ3" s="690"/>
      <c r="TOK3" s="53"/>
      <c r="TOL3" s="688"/>
      <c r="TOM3" s="688"/>
      <c r="TON3" s="187"/>
      <c r="TOO3" s="78"/>
      <c r="TOP3" s="689"/>
      <c r="TOQ3" s="77"/>
      <c r="TOR3" s="690"/>
      <c r="TOS3" s="53"/>
      <c r="TOT3" s="688"/>
      <c r="TOU3" s="688"/>
      <c r="TOV3" s="187"/>
      <c r="TOW3" s="78"/>
      <c r="TOX3" s="689"/>
      <c r="TOY3" s="77"/>
      <c r="TOZ3" s="690"/>
      <c r="TPA3" s="53"/>
      <c r="TPB3" s="688"/>
      <c r="TPC3" s="688"/>
      <c r="TPD3" s="187"/>
      <c r="TPE3" s="78"/>
      <c r="TPF3" s="689"/>
      <c r="TPG3" s="77"/>
      <c r="TPH3" s="690"/>
      <c r="TPI3" s="53"/>
      <c r="TPJ3" s="688"/>
      <c r="TPK3" s="688"/>
      <c r="TPL3" s="187"/>
      <c r="TPM3" s="78"/>
      <c r="TPN3" s="689"/>
      <c r="TPO3" s="77"/>
      <c r="TPP3" s="690"/>
      <c r="TPQ3" s="53"/>
      <c r="TPR3" s="688"/>
      <c r="TPS3" s="688"/>
      <c r="TPT3" s="187"/>
      <c r="TPU3" s="78"/>
      <c r="TPV3" s="689"/>
      <c r="TPW3" s="77"/>
      <c r="TPX3" s="690"/>
      <c r="TPY3" s="53"/>
      <c r="TPZ3" s="688"/>
      <c r="TQA3" s="688"/>
      <c r="TQB3" s="187"/>
      <c r="TQC3" s="78"/>
      <c r="TQD3" s="689"/>
      <c r="TQE3" s="77"/>
      <c r="TQF3" s="690"/>
      <c r="TQG3" s="53"/>
      <c r="TQH3" s="688"/>
      <c r="TQI3" s="688"/>
      <c r="TQJ3" s="187"/>
      <c r="TQK3" s="78"/>
      <c r="TQL3" s="689"/>
      <c r="TQM3" s="77"/>
      <c r="TQN3" s="690"/>
      <c r="TQO3" s="53"/>
      <c r="TQP3" s="688"/>
      <c r="TQQ3" s="688"/>
      <c r="TQR3" s="187"/>
      <c r="TQS3" s="78"/>
      <c r="TQT3" s="689"/>
      <c r="TQU3" s="77"/>
      <c r="TQV3" s="690"/>
      <c r="TQW3" s="53"/>
      <c r="TQX3" s="688"/>
      <c r="TQY3" s="688"/>
      <c r="TQZ3" s="187"/>
      <c r="TRA3" s="78"/>
      <c r="TRB3" s="689"/>
      <c r="TRC3" s="77"/>
      <c r="TRD3" s="690"/>
      <c r="TRE3" s="53"/>
      <c r="TRF3" s="688"/>
      <c r="TRG3" s="688"/>
      <c r="TRH3" s="187"/>
      <c r="TRI3" s="78"/>
      <c r="TRJ3" s="689"/>
      <c r="TRK3" s="77"/>
      <c r="TRL3" s="690"/>
      <c r="TRM3" s="53"/>
      <c r="TRN3" s="688"/>
      <c r="TRO3" s="688"/>
      <c r="TRP3" s="187"/>
      <c r="TRQ3" s="78"/>
      <c r="TRR3" s="689"/>
      <c r="TRS3" s="77"/>
      <c r="TRT3" s="690"/>
      <c r="TRU3" s="53"/>
      <c r="TRV3" s="688"/>
      <c r="TRW3" s="688"/>
      <c r="TRX3" s="187"/>
      <c r="TRY3" s="78"/>
      <c r="TRZ3" s="689"/>
      <c r="TSA3" s="77"/>
      <c r="TSB3" s="690"/>
      <c r="TSC3" s="53"/>
      <c r="TSD3" s="688"/>
      <c r="TSE3" s="688"/>
      <c r="TSF3" s="187"/>
      <c r="TSG3" s="78"/>
      <c r="TSH3" s="689"/>
      <c r="TSI3" s="77"/>
      <c r="TSJ3" s="690"/>
      <c r="TSK3" s="53"/>
      <c r="TSL3" s="688"/>
      <c r="TSM3" s="688"/>
      <c r="TSN3" s="187"/>
      <c r="TSO3" s="78"/>
      <c r="TSP3" s="689"/>
      <c r="TSQ3" s="77"/>
      <c r="TSR3" s="690"/>
      <c r="TSS3" s="53"/>
      <c r="TST3" s="688"/>
      <c r="TSU3" s="688"/>
      <c r="TSV3" s="187"/>
      <c r="TSW3" s="78"/>
      <c r="TSX3" s="689"/>
      <c r="TSY3" s="77"/>
      <c r="TSZ3" s="690"/>
      <c r="TTA3" s="53"/>
      <c r="TTB3" s="688"/>
      <c r="TTC3" s="688"/>
      <c r="TTD3" s="187"/>
      <c r="TTE3" s="78"/>
      <c r="TTF3" s="689"/>
      <c r="TTG3" s="77"/>
      <c r="TTH3" s="690"/>
      <c r="TTI3" s="53"/>
      <c r="TTJ3" s="688"/>
      <c r="TTK3" s="688"/>
      <c r="TTL3" s="187"/>
      <c r="TTM3" s="78"/>
      <c r="TTN3" s="689"/>
      <c r="TTO3" s="77"/>
      <c r="TTP3" s="690"/>
      <c r="TTQ3" s="53"/>
      <c r="TTR3" s="688"/>
      <c r="TTS3" s="688"/>
      <c r="TTT3" s="187"/>
      <c r="TTU3" s="78"/>
      <c r="TTV3" s="689"/>
      <c r="TTW3" s="77"/>
      <c r="TTX3" s="690"/>
      <c r="TTY3" s="53"/>
      <c r="TTZ3" s="688"/>
      <c r="TUA3" s="688"/>
      <c r="TUB3" s="187"/>
      <c r="TUC3" s="78"/>
      <c r="TUD3" s="689"/>
      <c r="TUE3" s="77"/>
      <c r="TUF3" s="690"/>
      <c r="TUG3" s="53"/>
      <c r="TUH3" s="688"/>
      <c r="TUI3" s="688"/>
      <c r="TUJ3" s="187"/>
      <c r="TUK3" s="78"/>
      <c r="TUL3" s="689"/>
      <c r="TUM3" s="77"/>
      <c r="TUN3" s="690"/>
      <c r="TUO3" s="53"/>
      <c r="TUP3" s="688"/>
      <c r="TUQ3" s="688"/>
      <c r="TUR3" s="187"/>
      <c r="TUS3" s="78"/>
      <c r="TUT3" s="689"/>
      <c r="TUU3" s="77"/>
      <c r="TUV3" s="690"/>
      <c r="TUW3" s="53"/>
      <c r="TUX3" s="688"/>
      <c r="TUY3" s="688"/>
      <c r="TUZ3" s="187"/>
      <c r="TVA3" s="78"/>
      <c r="TVB3" s="689"/>
      <c r="TVC3" s="77"/>
      <c r="TVD3" s="690"/>
      <c r="TVE3" s="53"/>
      <c r="TVF3" s="688"/>
      <c r="TVG3" s="688"/>
      <c r="TVH3" s="187"/>
      <c r="TVI3" s="78"/>
      <c r="TVJ3" s="689"/>
      <c r="TVK3" s="77"/>
      <c r="TVL3" s="690"/>
      <c r="TVM3" s="53"/>
      <c r="TVN3" s="688"/>
      <c r="TVO3" s="688"/>
      <c r="TVP3" s="187"/>
      <c r="TVQ3" s="78"/>
      <c r="TVR3" s="689"/>
      <c r="TVS3" s="77"/>
      <c r="TVT3" s="690"/>
      <c r="TVU3" s="53"/>
      <c r="TVV3" s="688"/>
      <c r="TVW3" s="688"/>
      <c r="TVX3" s="187"/>
      <c r="TVY3" s="78"/>
      <c r="TVZ3" s="689"/>
      <c r="TWA3" s="77"/>
      <c r="TWB3" s="690"/>
      <c r="TWC3" s="53"/>
      <c r="TWD3" s="688"/>
      <c r="TWE3" s="688"/>
      <c r="TWF3" s="187"/>
      <c r="TWG3" s="78"/>
      <c r="TWH3" s="689"/>
      <c r="TWI3" s="77"/>
      <c r="TWJ3" s="690"/>
      <c r="TWK3" s="53"/>
      <c r="TWL3" s="688"/>
      <c r="TWM3" s="688"/>
      <c r="TWN3" s="187"/>
      <c r="TWO3" s="78"/>
      <c r="TWP3" s="689"/>
      <c r="TWQ3" s="77"/>
      <c r="TWR3" s="690"/>
      <c r="TWS3" s="53"/>
      <c r="TWT3" s="688"/>
      <c r="TWU3" s="688"/>
      <c r="TWV3" s="187"/>
      <c r="TWW3" s="78"/>
      <c r="TWX3" s="689"/>
      <c r="TWY3" s="77"/>
      <c r="TWZ3" s="690"/>
      <c r="TXA3" s="53"/>
      <c r="TXB3" s="688"/>
      <c r="TXC3" s="688"/>
      <c r="TXD3" s="187"/>
      <c r="TXE3" s="78"/>
      <c r="TXF3" s="689"/>
      <c r="TXG3" s="77"/>
      <c r="TXH3" s="690"/>
      <c r="TXI3" s="53"/>
      <c r="TXJ3" s="688"/>
      <c r="TXK3" s="688"/>
      <c r="TXL3" s="187"/>
      <c r="TXM3" s="78"/>
      <c r="TXN3" s="689"/>
      <c r="TXO3" s="77"/>
      <c r="TXP3" s="690"/>
      <c r="TXQ3" s="53"/>
      <c r="TXR3" s="688"/>
      <c r="TXS3" s="688"/>
      <c r="TXT3" s="187"/>
      <c r="TXU3" s="78"/>
      <c r="TXV3" s="689"/>
      <c r="TXW3" s="77"/>
      <c r="TXX3" s="690"/>
      <c r="TXY3" s="53"/>
      <c r="TXZ3" s="688"/>
      <c r="TYA3" s="688"/>
      <c r="TYB3" s="187"/>
      <c r="TYC3" s="78"/>
      <c r="TYD3" s="689"/>
      <c r="TYE3" s="77"/>
      <c r="TYF3" s="690"/>
      <c r="TYG3" s="53"/>
      <c r="TYH3" s="688"/>
      <c r="TYI3" s="688"/>
      <c r="TYJ3" s="187"/>
      <c r="TYK3" s="78"/>
      <c r="TYL3" s="689"/>
      <c r="TYM3" s="77"/>
      <c r="TYN3" s="690"/>
      <c r="TYO3" s="53"/>
      <c r="TYP3" s="688"/>
      <c r="TYQ3" s="688"/>
      <c r="TYR3" s="187"/>
      <c r="TYS3" s="78"/>
      <c r="TYT3" s="689"/>
      <c r="TYU3" s="77"/>
      <c r="TYV3" s="690"/>
      <c r="TYW3" s="53"/>
      <c r="TYX3" s="688"/>
      <c r="TYY3" s="688"/>
      <c r="TYZ3" s="187"/>
      <c r="TZA3" s="78"/>
      <c r="TZB3" s="689"/>
      <c r="TZC3" s="77"/>
      <c r="TZD3" s="690"/>
      <c r="TZE3" s="53"/>
      <c r="TZF3" s="688"/>
      <c r="TZG3" s="688"/>
      <c r="TZH3" s="187"/>
      <c r="TZI3" s="78"/>
      <c r="TZJ3" s="689"/>
      <c r="TZK3" s="77"/>
      <c r="TZL3" s="690"/>
      <c r="TZM3" s="53"/>
      <c r="TZN3" s="688"/>
      <c r="TZO3" s="688"/>
      <c r="TZP3" s="187"/>
      <c r="TZQ3" s="78"/>
      <c r="TZR3" s="689"/>
      <c r="TZS3" s="77"/>
      <c r="TZT3" s="690"/>
      <c r="TZU3" s="53"/>
      <c r="TZV3" s="688"/>
      <c r="TZW3" s="688"/>
      <c r="TZX3" s="187"/>
      <c r="TZY3" s="78"/>
      <c r="TZZ3" s="689"/>
      <c r="UAA3" s="77"/>
      <c r="UAB3" s="690"/>
      <c r="UAC3" s="53"/>
      <c r="UAD3" s="688"/>
      <c r="UAE3" s="688"/>
      <c r="UAF3" s="187"/>
      <c r="UAG3" s="78"/>
      <c r="UAH3" s="689"/>
      <c r="UAI3" s="77"/>
      <c r="UAJ3" s="690"/>
      <c r="UAK3" s="53"/>
      <c r="UAL3" s="688"/>
      <c r="UAM3" s="688"/>
      <c r="UAN3" s="187"/>
      <c r="UAO3" s="78"/>
      <c r="UAP3" s="689"/>
      <c r="UAQ3" s="77"/>
      <c r="UAR3" s="690"/>
      <c r="UAS3" s="53"/>
      <c r="UAT3" s="688"/>
      <c r="UAU3" s="688"/>
      <c r="UAV3" s="187"/>
      <c r="UAW3" s="78"/>
      <c r="UAX3" s="689"/>
      <c r="UAY3" s="77"/>
      <c r="UAZ3" s="690"/>
      <c r="UBA3" s="53"/>
      <c r="UBB3" s="688"/>
      <c r="UBC3" s="688"/>
      <c r="UBD3" s="187"/>
      <c r="UBE3" s="78"/>
      <c r="UBF3" s="689"/>
      <c r="UBG3" s="77"/>
      <c r="UBH3" s="690"/>
      <c r="UBI3" s="53"/>
      <c r="UBJ3" s="688"/>
      <c r="UBK3" s="688"/>
      <c r="UBL3" s="187"/>
      <c r="UBM3" s="78"/>
      <c r="UBN3" s="689"/>
      <c r="UBO3" s="77"/>
      <c r="UBP3" s="690"/>
      <c r="UBQ3" s="53"/>
      <c r="UBR3" s="688"/>
      <c r="UBS3" s="688"/>
      <c r="UBT3" s="187"/>
      <c r="UBU3" s="78"/>
      <c r="UBV3" s="689"/>
      <c r="UBW3" s="77"/>
      <c r="UBX3" s="690"/>
      <c r="UBY3" s="53"/>
      <c r="UBZ3" s="688"/>
      <c r="UCA3" s="688"/>
      <c r="UCB3" s="187"/>
      <c r="UCC3" s="78"/>
      <c r="UCD3" s="689"/>
      <c r="UCE3" s="77"/>
      <c r="UCF3" s="690"/>
      <c r="UCG3" s="53"/>
      <c r="UCH3" s="688"/>
      <c r="UCI3" s="688"/>
      <c r="UCJ3" s="187"/>
      <c r="UCK3" s="78"/>
      <c r="UCL3" s="689"/>
      <c r="UCM3" s="77"/>
      <c r="UCN3" s="690"/>
      <c r="UCO3" s="53"/>
      <c r="UCP3" s="688"/>
      <c r="UCQ3" s="688"/>
      <c r="UCR3" s="187"/>
      <c r="UCS3" s="78"/>
      <c r="UCT3" s="689"/>
      <c r="UCU3" s="77"/>
      <c r="UCV3" s="690"/>
      <c r="UCW3" s="53"/>
      <c r="UCX3" s="688"/>
      <c r="UCY3" s="688"/>
      <c r="UCZ3" s="187"/>
      <c r="UDA3" s="78"/>
      <c r="UDB3" s="689"/>
      <c r="UDC3" s="77"/>
      <c r="UDD3" s="690"/>
      <c r="UDE3" s="53"/>
      <c r="UDF3" s="688"/>
      <c r="UDG3" s="688"/>
      <c r="UDH3" s="187"/>
      <c r="UDI3" s="78"/>
      <c r="UDJ3" s="689"/>
      <c r="UDK3" s="77"/>
      <c r="UDL3" s="690"/>
      <c r="UDM3" s="53"/>
      <c r="UDN3" s="688"/>
      <c r="UDO3" s="688"/>
      <c r="UDP3" s="187"/>
      <c r="UDQ3" s="78"/>
      <c r="UDR3" s="689"/>
      <c r="UDS3" s="77"/>
      <c r="UDT3" s="690"/>
      <c r="UDU3" s="53"/>
      <c r="UDV3" s="688"/>
      <c r="UDW3" s="688"/>
      <c r="UDX3" s="187"/>
      <c r="UDY3" s="78"/>
      <c r="UDZ3" s="689"/>
      <c r="UEA3" s="77"/>
      <c r="UEB3" s="690"/>
      <c r="UEC3" s="53"/>
      <c r="UED3" s="688"/>
      <c r="UEE3" s="688"/>
      <c r="UEF3" s="187"/>
      <c r="UEG3" s="78"/>
      <c r="UEH3" s="689"/>
      <c r="UEI3" s="77"/>
      <c r="UEJ3" s="690"/>
      <c r="UEK3" s="53"/>
      <c r="UEL3" s="688"/>
      <c r="UEM3" s="688"/>
      <c r="UEN3" s="187"/>
      <c r="UEO3" s="78"/>
      <c r="UEP3" s="689"/>
      <c r="UEQ3" s="77"/>
      <c r="UER3" s="690"/>
      <c r="UES3" s="53"/>
      <c r="UET3" s="688"/>
      <c r="UEU3" s="688"/>
      <c r="UEV3" s="187"/>
      <c r="UEW3" s="78"/>
      <c r="UEX3" s="689"/>
      <c r="UEY3" s="77"/>
      <c r="UEZ3" s="690"/>
      <c r="UFA3" s="53"/>
      <c r="UFB3" s="688"/>
      <c r="UFC3" s="688"/>
      <c r="UFD3" s="187"/>
      <c r="UFE3" s="78"/>
      <c r="UFF3" s="689"/>
      <c r="UFG3" s="77"/>
      <c r="UFH3" s="690"/>
      <c r="UFI3" s="53"/>
      <c r="UFJ3" s="688"/>
      <c r="UFK3" s="688"/>
      <c r="UFL3" s="187"/>
      <c r="UFM3" s="78"/>
      <c r="UFN3" s="689"/>
      <c r="UFO3" s="77"/>
      <c r="UFP3" s="690"/>
      <c r="UFQ3" s="53"/>
      <c r="UFR3" s="688"/>
      <c r="UFS3" s="688"/>
      <c r="UFT3" s="187"/>
      <c r="UFU3" s="78"/>
      <c r="UFV3" s="689"/>
      <c r="UFW3" s="77"/>
      <c r="UFX3" s="690"/>
      <c r="UFY3" s="53"/>
      <c r="UFZ3" s="688"/>
      <c r="UGA3" s="688"/>
      <c r="UGB3" s="187"/>
      <c r="UGC3" s="78"/>
      <c r="UGD3" s="689"/>
      <c r="UGE3" s="77"/>
      <c r="UGF3" s="690"/>
      <c r="UGG3" s="53"/>
      <c r="UGH3" s="688"/>
      <c r="UGI3" s="688"/>
      <c r="UGJ3" s="187"/>
      <c r="UGK3" s="78"/>
      <c r="UGL3" s="689"/>
      <c r="UGM3" s="77"/>
      <c r="UGN3" s="690"/>
      <c r="UGO3" s="53"/>
      <c r="UGP3" s="688"/>
      <c r="UGQ3" s="688"/>
      <c r="UGR3" s="187"/>
      <c r="UGS3" s="78"/>
      <c r="UGT3" s="689"/>
      <c r="UGU3" s="77"/>
      <c r="UGV3" s="690"/>
      <c r="UGW3" s="53"/>
      <c r="UGX3" s="688"/>
      <c r="UGY3" s="688"/>
      <c r="UGZ3" s="187"/>
      <c r="UHA3" s="78"/>
      <c r="UHB3" s="689"/>
      <c r="UHC3" s="77"/>
      <c r="UHD3" s="690"/>
      <c r="UHE3" s="53"/>
      <c r="UHF3" s="688"/>
      <c r="UHG3" s="688"/>
      <c r="UHH3" s="187"/>
      <c r="UHI3" s="78"/>
      <c r="UHJ3" s="689"/>
      <c r="UHK3" s="77"/>
      <c r="UHL3" s="690"/>
      <c r="UHM3" s="53"/>
      <c r="UHN3" s="688"/>
      <c r="UHO3" s="688"/>
      <c r="UHP3" s="187"/>
      <c r="UHQ3" s="78"/>
      <c r="UHR3" s="689"/>
      <c r="UHS3" s="77"/>
      <c r="UHT3" s="690"/>
      <c r="UHU3" s="53"/>
      <c r="UHV3" s="688"/>
      <c r="UHW3" s="688"/>
      <c r="UHX3" s="187"/>
      <c r="UHY3" s="78"/>
      <c r="UHZ3" s="689"/>
      <c r="UIA3" s="77"/>
      <c r="UIB3" s="690"/>
      <c r="UIC3" s="53"/>
      <c r="UID3" s="688"/>
      <c r="UIE3" s="688"/>
      <c r="UIF3" s="187"/>
      <c r="UIG3" s="78"/>
      <c r="UIH3" s="689"/>
      <c r="UII3" s="77"/>
      <c r="UIJ3" s="690"/>
      <c r="UIK3" s="53"/>
      <c r="UIL3" s="688"/>
      <c r="UIM3" s="688"/>
      <c r="UIN3" s="187"/>
      <c r="UIO3" s="78"/>
      <c r="UIP3" s="689"/>
      <c r="UIQ3" s="77"/>
      <c r="UIR3" s="690"/>
      <c r="UIS3" s="53"/>
      <c r="UIT3" s="688"/>
      <c r="UIU3" s="688"/>
      <c r="UIV3" s="187"/>
      <c r="UIW3" s="78"/>
      <c r="UIX3" s="689"/>
      <c r="UIY3" s="77"/>
      <c r="UIZ3" s="690"/>
      <c r="UJA3" s="53"/>
      <c r="UJB3" s="688"/>
      <c r="UJC3" s="688"/>
      <c r="UJD3" s="187"/>
      <c r="UJE3" s="78"/>
      <c r="UJF3" s="689"/>
      <c r="UJG3" s="77"/>
      <c r="UJH3" s="690"/>
      <c r="UJI3" s="53"/>
      <c r="UJJ3" s="688"/>
      <c r="UJK3" s="688"/>
      <c r="UJL3" s="187"/>
      <c r="UJM3" s="78"/>
      <c r="UJN3" s="689"/>
      <c r="UJO3" s="77"/>
      <c r="UJP3" s="690"/>
      <c r="UJQ3" s="53"/>
      <c r="UJR3" s="688"/>
      <c r="UJS3" s="688"/>
      <c r="UJT3" s="187"/>
      <c r="UJU3" s="78"/>
      <c r="UJV3" s="689"/>
      <c r="UJW3" s="77"/>
      <c r="UJX3" s="690"/>
      <c r="UJY3" s="53"/>
      <c r="UJZ3" s="688"/>
      <c r="UKA3" s="688"/>
      <c r="UKB3" s="187"/>
      <c r="UKC3" s="78"/>
      <c r="UKD3" s="689"/>
      <c r="UKE3" s="77"/>
      <c r="UKF3" s="690"/>
      <c r="UKG3" s="53"/>
      <c r="UKH3" s="688"/>
      <c r="UKI3" s="688"/>
      <c r="UKJ3" s="187"/>
      <c r="UKK3" s="78"/>
      <c r="UKL3" s="689"/>
      <c r="UKM3" s="77"/>
      <c r="UKN3" s="690"/>
      <c r="UKO3" s="53"/>
      <c r="UKP3" s="688"/>
      <c r="UKQ3" s="688"/>
      <c r="UKR3" s="187"/>
      <c r="UKS3" s="78"/>
      <c r="UKT3" s="689"/>
      <c r="UKU3" s="77"/>
      <c r="UKV3" s="690"/>
      <c r="UKW3" s="53"/>
      <c r="UKX3" s="688"/>
      <c r="UKY3" s="688"/>
      <c r="UKZ3" s="187"/>
      <c r="ULA3" s="78"/>
      <c r="ULB3" s="689"/>
      <c r="ULC3" s="77"/>
      <c r="ULD3" s="690"/>
      <c r="ULE3" s="53"/>
      <c r="ULF3" s="688"/>
      <c r="ULG3" s="688"/>
      <c r="ULH3" s="187"/>
      <c r="ULI3" s="78"/>
      <c r="ULJ3" s="689"/>
      <c r="ULK3" s="77"/>
      <c r="ULL3" s="690"/>
      <c r="ULM3" s="53"/>
      <c r="ULN3" s="688"/>
      <c r="ULO3" s="688"/>
      <c r="ULP3" s="187"/>
      <c r="ULQ3" s="78"/>
      <c r="ULR3" s="689"/>
      <c r="ULS3" s="77"/>
      <c r="ULT3" s="690"/>
      <c r="ULU3" s="53"/>
      <c r="ULV3" s="688"/>
      <c r="ULW3" s="688"/>
      <c r="ULX3" s="187"/>
      <c r="ULY3" s="78"/>
      <c r="ULZ3" s="689"/>
      <c r="UMA3" s="77"/>
      <c r="UMB3" s="690"/>
      <c r="UMC3" s="53"/>
      <c r="UMD3" s="688"/>
      <c r="UME3" s="688"/>
      <c r="UMF3" s="187"/>
      <c r="UMG3" s="78"/>
      <c r="UMH3" s="689"/>
      <c r="UMI3" s="77"/>
      <c r="UMJ3" s="690"/>
      <c r="UMK3" s="53"/>
      <c r="UML3" s="688"/>
      <c r="UMM3" s="688"/>
      <c r="UMN3" s="187"/>
      <c r="UMO3" s="78"/>
      <c r="UMP3" s="689"/>
      <c r="UMQ3" s="77"/>
      <c r="UMR3" s="690"/>
      <c r="UMS3" s="53"/>
      <c r="UMT3" s="688"/>
      <c r="UMU3" s="688"/>
      <c r="UMV3" s="187"/>
      <c r="UMW3" s="78"/>
      <c r="UMX3" s="689"/>
      <c r="UMY3" s="77"/>
      <c r="UMZ3" s="690"/>
      <c r="UNA3" s="53"/>
      <c r="UNB3" s="688"/>
      <c r="UNC3" s="688"/>
      <c r="UND3" s="187"/>
      <c r="UNE3" s="78"/>
      <c r="UNF3" s="689"/>
      <c r="UNG3" s="77"/>
      <c r="UNH3" s="690"/>
      <c r="UNI3" s="53"/>
      <c r="UNJ3" s="688"/>
      <c r="UNK3" s="688"/>
      <c r="UNL3" s="187"/>
      <c r="UNM3" s="78"/>
      <c r="UNN3" s="689"/>
      <c r="UNO3" s="77"/>
      <c r="UNP3" s="690"/>
      <c r="UNQ3" s="53"/>
      <c r="UNR3" s="688"/>
      <c r="UNS3" s="688"/>
      <c r="UNT3" s="187"/>
      <c r="UNU3" s="78"/>
      <c r="UNV3" s="689"/>
      <c r="UNW3" s="77"/>
      <c r="UNX3" s="690"/>
      <c r="UNY3" s="53"/>
      <c r="UNZ3" s="688"/>
      <c r="UOA3" s="688"/>
      <c r="UOB3" s="187"/>
      <c r="UOC3" s="78"/>
      <c r="UOD3" s="689"/>
      <c r="UOE3" s="77"/>
      <c r="UOF3" s="690"/>
      <c r="UOG3" s="53"/>
      <c r="UOH3" s="688"/>
      <c r="UOI3" s="688"/>
      <c r="UOJ3" s="187"/>
      <c r="UOK3" s="78"/>
      <c r="UOL3" s="689"/>
      <c r="UOM3" s="77"/>
      <c r="UON3" s="690"/>
      <c r="UOO3" s="53"/>
      <c r="UOP3" s="688"/>
      <c r="UOQ3" s="688"/>
      <c r="UOR3" s="187"/>
      <c r="UOS3" s="78"/>
      <c r="UOT3" s="689"/>
      <c r="UOU3" s="77"/>
      <c r="UOV3" s="690"/>
      <c r="UOW3" s="53"/>
      <c r="UOX3" s="688"/>
      <c r="UOY3" s="688"/>
      <c r="UOZ3" s="187"/>
      <c r="UPA3" s="78"/>
      <c r="UPB3" s="689"/>
      <c r="UPC3" s="77"/>
      <c r="UPD3" s="690"/>
      <c r="UPE3" s="53"/>
      <c r="UPF3" s="688"/>
      <c r="UPG3" s="688"/>
      <c r="UPH3" s="187"/>
      <c r="UPI3" s="78"/>
      <c r="UPJ3" s="689"/>
      <c r="UPK3" s="77"/>
      <c r="UPL3" s="690"/>
      <c r="UPM3" s="53"/>
      <c r="UPN3" s="688"/>
      <c r="UPO3" s="688"/>
      <c r="UPP3" s="187"/>
      <c r="UPQ3" s="78"/>
      <c r="UPR3" s="689"/>
      <c r="UPS3" s="77"/>
      <c r="UPT3" s="690"/>
      <c r="UPU3" s="53"/>
      <c r="UPV3" s="688"/>
      <c r="UPW3" s="688"/>
      <c r="UPX3" s="187"/>
      <c r="UPY3" s="78"/>
      <c r="UPZ3" s="689"/>
      <c r="UQA3" s="77"/>
      <c r="UQB3" s="690"/>
      <c r="UQC3" s="53"/>
      <c r="UQD3" s="688"/>
      <c r="UQE3" s="688"/>
      <c r="UQF3" s="187"/>
      <c r="UQG3" s="78"/>
      <c r="UQH3" s="689"/>
      <c r="UQI3" s="77"/>
      <c r="UQJ3" s="690"/>
      <c r="UQK3" s="53"/>
      <c r="UQL3" s="688"/>
      <c r="UQM3" s="688"/>
      <c r="UQN3" s="187"/>
      <c r="UQO3" s="78"/>
      <c r="UQP3" s="689"/>
      <c r="UQQ3" s="77"/>
      <c r="UQR3" s="690"/>
      <c r="UQS3" s="53"/>
      <c r="UQT3" s="688"/>
      <c r="UQU3" s="688"/>
      <c r="UQV3" s="187"/>
      <c r="UQW3" s="78"/>
      <c r="UQX3" s="689"/>
      <c r="UQY3" s="77"/>
      <c r="UQZ3" s="690"/>
      <c r="URA3" s="53"/>
      <c r="URB3" s="688"/>
      <c r="URC3" s="688"/>
      <c r="URD3" s="187"/>
      <c r="URE3" s="78"/>
      <c r="URF3" s="689"/>
      <c r="URG3" s="77"/>
      <c r="URH3" s="690"/>
      <c r="URI3" s="53"/>
      <c r="URJ3" s="688"/>
      <c r="URK3" s="688"/>
      <c r="URL3" s="187"/>
      <c r="URM3" s="78"/>
      <c r="URN3" s="689"/>
      <c r="URO3" s="77"/>
      <c r="URP3" s="690"/>
      <c r="URQ3" s="53"/>
      <c r="URR3" s="688"/>
      <c r="URS3" s="688"/>
      <c r="URT3" s="187"/>
      <c r="URU3" s="78"/>
      <c r="URV3" s="689"/>
      <c r="URW3" s="77"/>
      <c r="URX3" s="690"/>
      <c r="URY3" s="53"/>
      <c r="URZ3" s="688"/>
      <c r="USA3" s="688"/>
      <c r="USB3" s="187"/>
      <c r="USC3" s="78"/>
      <c r="USD3" s="689"/>
      <c r="USE3" s="77"/>
      <c r="USF3" s="690"/>
      <c r="USG3" s="53"/>
      <c r="USH3" s="688"/>
      <c r="USI3" s="688"/>
      <c r="USJ3" s="187"/>
      <c r="USK3" s="78"/>
      <c r="USL3" s="689"/>
      <c r="USM3" s="77"/>
      <c r="USN3" s="690"/>
      <c r="USO3" s="53"/>
      <c r="USP3" s="688"/>
      <c r="USQ3" s="688"/>
      <c r="USR3" s="187"/>
      <c r="USS3" s="78"/>
      <c r="UST3" s="689"/>
      <c r="USU3" s="77"/>
      <c r="USV3" s="690"/>
      <c r="USW3" s="53"/>
      <c r="USX3" s="688"/>
      <c r="USY3" s="688"/>
      <c r="USZ3" s="187"/>
      <c r="UTA3" s="78"/>
      <c r="UTB3" s="689"/>
      <c r="UTC3" s="77"/>
      <c r="UTD3" s="690"/>
      <c r="UTE3" s="53"/>
      <c r="UTF3" s="688"/>
      <c r="UTG3" s="688"/>
      <c r="UTH3" s="187"/>
      <c r="UTI3" s="78"/>
      <c r="UTJ3" s="689"/>
      <c r="UTK3" s="77"/>
      <c r="UTL3" s="690"/>
      <c r="UTM3" s="53"/>
      <c r="UTN3" s="688"/>
      <c r="UTO3" s="688"/>
      <c r="UTP3" s="187"/>
      <c r="UTQ3" s="78"/>
      <c r="UTR3" s="689"/>
      <c r="UTS3" s="77"/>
      <c r="UTT3" s="690"/>
      <c r="UTU3" s="53"/>
      <c r="UTV3" s="688"/>
      <c r="UTW3" s="688"/>
      <c r="UTX3" s="187"/>
      <c r="UTY3" s="78"/>
      <c r="UTZ3" s="689"/>
      <c r="UUA3" s="77"/>
      <c r="UUB3" s="690"/>
      <c r="UUC3" s="53"/>
      <c r="UUD3" s="688"/>
      <c r="UUE3" s="688"/>
      <c r="UUF3" s="187"/>
      <c r="UUG3" s="78"/>
      <c r="UUH3" s="689"/>
      <c r="UUI3" s="77"/>
      <c r="UUJ3" s="690"/>
      <c r="UUK3" s="53"/>
      <c r="UUL3" s="688"/>
      <c r="UUM3" s="688"/>
      <c r="UUN3" s="187"/>
      <c r="UUO3" s="78"/>
      <c r="UUP3" s="689"/>
      <c r="UUQ3" s="77"/>
      <c r="UUR3" s="690"/>
      <c r="UUS3" s="53"/>
      <c r="UUT3" s="688"/>
      <c r="UUU3" s="688"/>
      <c r="UUV3" s="187"/>
      <c r="UUW3" s="78"/>
      <c r="UUX3" s="689"/>
      <c r="UUY3" s="77"/>
      <c r="UUZ3" s="690"/>
      <c r="UVA3" s="53"/>
      <c r="UVB3" s="688"/>
      <c r="UVC3" s="688"/>
      <c r="UVD3" s="187"/>
      <c r="UVE3" s="78"/>
      <c r="UVF3" s="689"/>
      <c r="UVG3" s="77"/>
      <c r="UVH3" s="690"/>
      <c r="UVI3" s="53"/>
      <c r="UVJ3" s="688"/>
      <c r="UVK3" s="688"/>
      <c r="UVL3" s="187"/>
      <c r="UVM3" s="78"/>
      <c r="UVN3" s="689"/>
      <c r="UVO3" s="77"/>
      <c r="UVP3" s="690"/>
      <c r="UVQ3" s="53"/>
      <c r="UVR3" s="688"/>
      <c r="UVS3" s="688"/>
      <c r="UVT3" s="187"/>
      <c r="UVU3" s="78"/>
      <c r="UVV3" s="689"/>
      <c r="UVW3" s="77"/>
      <c r="UVX3" s="690"/>
      <c r="UVY3" s="53"/>
      <c r="UVZ3" s="688"/>
      <c r="UWA3" s="688"/>
      <c r="UWB3" s="187"/>
      <c r="UWC3" s="78"/>
      <c r="UWD3" s="689"/>
      <c r="UWE3" s="77"/>
      <c r="UWF3" s="690"/>
      <c r="UWG3" s="53"/>
      <c r="UWH3" s="688"/>
      <c r="UWI3" s="688"/>
      <c r="UWJ3" s="187"/>
      <c r="UWK3" s="78"/>
      <c r="UWL3" s="689"/>
      <c r="UWM3" s="77"/>
      <c r="UWN3" s="690"/>
      <c r="UWO3" s="53"/>
      <c r="UWP3" s="688"/>
      <c r="UWQ3" s="688"/>
      <c r="UWR3" s="187"/>
      <c r="UWS3" s="78"/>
      <c r="UWT3" s="689"/>
      <c r="UWU3" s="77"/>
      <c r="UWV3" s="690"/>
      <c r="UWW3" s="53"/>
      <c r="UWX3" s="688"/>
      <c r="UWY3" s="688"/>
      <c r="UWZ3" s="187"/>
      <c r="UXA3" s="78"/>
      <c r="UXB3" s="689"/>
      <c r="UXC3" s="77"/>
      <c r="UXD3" s="690"/>
      <c r="UXE3" s="53"/>
      <c r="UXF3" s="688"/>
      <c r="UXG3" s="688"/>
      <c r="UXH3" s="187"/>
      <c r="UXI3" s="78"/>
      <c r="UXJ3" s="689"/>
      <c r="UXK3" s="77"/>
      <c r="UXL3" s="690"/>
      <c r="UXM3" s="53"/>
      <c r="UXN3" s="688"/>
      <c r="UXO3" s="688"/>
      <c r="UXP3" s="187"/>
      <c r="UXQ3" s="78"/>
      <c r="UXR3" s="689"/>
      <c r="UXS3" s="77"/>
      <c r="UXT3" s="690"/>
      <c r="UXU3" s="53"/>
      <c r="UXV3" s="688"/>
      <c r="UXW3" s="688"/>
      <c r="UXX3" s="187"/>
      <c r="UXY3" s="78"/>
      <c r="UXZ3" s="689"/>
      <c r="UYA3" s="77"/>
      <c r="UYB3" s="690"/>
      <c r="UYC3" s="53"/>
      <c r="UYD3" s="688"/>
      <c r="UYE3" s="688"/>
      <c r="UYF3" s="187"/>
      <c r="UYG3" s="78"/>
      <c r="UYH3" s="689"/>
      <c r="UYI3" s="77"/>
      <c r="UYJ3" s="690"/>
      <c r="UYK3" s="53"/>
      <c r="UYL3" s="688"/>
      <c r="UYM3" s="688"/>
      <c r="UYN3" s="187"/>
      <c r="UYO3" s="78"/>
      <c r="UYP3" s="689"/>
      <c r="UYQ3" s="77"/>
      <c r="UYR3" s="690"/>
      <c r="UYS3" s="53"/>
      <c r="UYT3" s="688"/>
      <c r="UYU3" s="688"/>
      <c r="UYV3" s="187"/>
      <c r="UYW3" s="78"/>
      <c r="UYX3" s="689"/>
      <c r="UYY3" s="77"/>
      <c r="UYZ3" s="690"/>
      <c r="UZA3" s="53"/>
      <c r="UZB3" s="688"/>
      <c r="UZC3" s="688"/>
      <c r="UZD3" s="187"/>
      <c r="UZE3" s="78"/>
      <c r="UZF3" s="689"/>
      <c r="UZG3" s="77"/>
      <c r="UZH3" s="690"/>
      <c r="UZI3" s="53"/>
      <c r="UZJ3" s="688"/>
      <c r="UZK3" s="688"/>
      <c r="UZL3" s="187"/>
      <c r="UZM3" s="78"/>
      <c r="UZN3" s="689"/>
      <c r="UZO3" s="77"/>
      <c r="UZP3" s="690"/>
      <c r="UZQ3" s="53"/>
      <c r="UZR3" s="688"/>
      <c r="UZS3" s="688"/>
      <c r="UZT3" s="187"/>
      <c r="UZU3" s="78"/>
      <c r="UZV3" s="689"/>
      <c r="UZW3" s="77"/>
      <c r="UZX3" s="690"/>
      <c r="UZY3" s="53"/>
      <c r="UZZ3" s="688"/>
      <c r="VAA3" s="688"/>
      <c r="VAB3" s="187"/>
      <c r="VAC3" s="78"/>
      <c r="VAD3" s="689"/>
      <c r="VAE3" s="77"/>
      <c r="VAF3" s="690"/>
      <c r="VAG3" s="53"/>
      <c r="VAH3" s="688"/>
      <c r="VAI3" s="688"/>
      <c r="VAJ3" s="187"/>
      <c r="VAK3" s="78"/>
      <c r="VAL3" s="689"/>
      <c r="VAM3" s="77"/>
      <c r="VAN3" s="690"/>
      <c r="VAO3" s="53"/>
      <c r="VAP3" s="688"/>
      <c r="VAQ3" s="688"/>
      <c r="VAR3" s="187"/>
      <c r="VAS3" s="78"/>
      <c r="VAT3" s="689"/>
      <c r="VAU3" s="77"/>
      <c r="VAV3" s="690"/>
      <c r="VAW3" s="53"/>
      <c r="VAX3" s="688"/>
      <c r="VAY3" s="688"/>
      <c r="VAZ3" s="187"/>
      <c r="VBA3" s="78"/>
      <c r="VBB3" s="689"/>
      <c r="VBC3" s="77"/>
      <c r="VBD3" s="690"/>
      <c r="VBE3" s="53"/>
      <c r="VBF3" s="688"/>
      <c r="VBG3" s="688"/>
      <c r="VBH3" s="187"/>
      <c r="VBI3" s="78"/>
      <c r="VBJ3" s="689"/>
      <c r="VBK3" s="77"/>
      <c r="VBL3" s="690"/>
      <c r="VBM3" s="53"/>
      <c r="VBN3" s="688"/>
      <c r="VBO3" s="688"/>
      <c r="VBP3" s="187"/>
      <c r="VBQ3" s="78"/>
      <c r="VBR3" s="689"/>
      <c r="VBS3" s="77"/>
      <c r="VBT3" s="690"/>
      <c r="VBU3" s="53"/>
      <c r="VBV3" s="688"/>
      <c r="VBW3" s="688"/>
      <c r="VBX3" s="187"/>
      <c r="VBY3" s="78"/>
      <c r="VBZ3" s="689"/>
      <c r="VCA3" s="77"/>
      <c r="VCB3" s="690"/>
      <c r="VCC3" s="53"/>
      <c r="VCD3" s="688"/>
      <c r="VCE3" s="688"/>
      <c r="VCF3" s="187"/>
      <c r="VCG3" s="78"/>
      <c r="VCH3" s="689"/>
      <c r="VCI3" s="77"/>
      <c r="VCJ3" s="690"/>
      <c r="VCK3" s="53"/>
      <c r="VCL3" s="688"/>
      <c r="VCM3" s="688"/>
      <c r="VCN3" s="187"/>
      <c r="VCO3" s="78"/>
      <c r="VCP3" s="689"/>
      <c r="VCQ3" s="77"/>
      <c r="VCR3" s="690"/>
      <c r="VCS3" s="53"/>
      <c r="VCT3" s="688"/>
      <c r="VCU3" s="688"/>
      <c r="VCV3" s="187"/>
      <c r="VCW3" s="78"/>
      <c r="VCX3" s="689"/>
      <c r="VCY3" s="77"/>
      <c r="VCZ3" s="690"/>
      <c r="VDA3" s="53"/>
      <c r="VDB3" s="688"/>
      <c r="VDC3" s="688"/>
      <c r="VDD3" s="187"/>
      <c r="VDE3" s="78"/>
      <c r="VDF3" s="689"/>
      <c r="VDG3" s="77"/>
      <c r="VDH3" s="690"/>
      <c r="VDI3" s="53"/>
      <c r="VDJ3" s="688"/>
      <c r="VDK3" s="688"/>
      <c r="VDL3" s="187"/>
      <c r="VDM3" s="78"/>
      <c r="VDN3" s="689"/>
      <c r="VDO3" s="77"/>
      <c r="VDP3" s="690"/>
      <c r="VDQ3" s="53"/>
      <c r="VDR3" s="688"/>
      <c r="VDS3" s="688"/>
      <c r="VDT3" s="187"/>
      <c r="VDU3" s="78"/>
      <c r="VDV3" s="689"/>
      <c r="VDW3" s="77"/>
      <c r="VDX3" s="690"/>
      <c r="VDY3" s="53"/>
      <c r="VDZ3" s="688"/>
      <c r="VEA3" s="688"/>
      <c r="VEB3" s="187"/>
      <c r="VEC3" s="78"/>
      <c r="VED3" s="689"/>
      <c r="VEE3" s="77"/>
      <c r="VEF3" s="690"/>
      <c r="VEG3" s="53"/>
      <c r="VEH3" s="688"/>
      <c r="VEI3" s="688"/>
      <c r="VEJ3" s="187"/>
      <c r="VEK3" s="78"/>
      <c r="VEL3" s="689"/>
      <c r="VEM3" s="77"/>
      <c r="VEN3" s="690"/>
      <c r="VEO3" s="53"/>
      <c r="VEP3" s="688"/>
      <c r="VEQ3" s="688"/>
      <c r="VER3" s="187"/>
      <c r="VES3" s="78"/>
      <c r="VET3" s="689"/>
      <c r="VEU3" s="77"/>
      <c r="VEV3" s="690"/>
      <c r="VEW3" s="53"/>
      <c r="VEX3" s="688"/>
      <c r="VEY3" s="688"/>
      <c r="VEZ3" s="187"/>
      <c r="VFA3" s="78"/>
      <c r="VFB3" s="689"/>
      <c r="VFC3" s="77"/>
      <c r="VFD3" s="690"/>
      <c r="VFE3" s="53"/>
      <c r="VFF3" s="688"/>
      <c r="VFG3" s="688"/>
      <c r="VFH3" s="187"/>
      <c r="VFI3" s="78"/>
      <c r="VFJ3" s="689"/>
      <c r="VFK3" s="77"/>
      <c r="VFL3" s="690"/>
      <c r="VFM3" s="53"/>
      <c r="VFN3" s="688"/>
      <c r="VFO3" s="688"/>
      <c r="VFP3" s="187"/>
      <c r="VFQ3" s="78"/>
      <c r="VFR3" s="689"/>
      <c r="VFS3" s="77"/>
      <c r="VFT3" s="690"/>
      <c r="VFU3" s="53"/>
      <c r="VFV3" s="688"/>
      <c r="VFW3" s="688"/>
      <c r="VFX3" s="187"/>
      <c r="VFY3" s="78"/>
      <c r="VFZ3" s="689"/>
      <c r="VGA3" s="77"/>
      <c r="VGB3" s="690"/>
      <c r="VGC3" s="53"/>
      <c r="VGD3" s="688"/>
      <c r="VGE3" s="688"/>
      <c r="VGF3" s="187"/>
      <c r="VGG3" s="78"/>
      <c r="VGH3" s="689"/>
      <c r="VGI3" s="77"/>
      <c r="VGJ3" s="690"/>
      <c r="VGK3" s="53"/>
      <c r="VGL3" s="688"/>
      <c r="VGM3" s="688"/>
      <c r="VGN3" s="187"/>
      <c r="VGO3" s="78"/>
      <c r="VGP3" s="689"/>
      <c r="VGQ3" s="77"/>
      <c r="VGR3" s="690"/>
      <c r="VGS3" s="53"/>
      <c r="VGT3" s="688"/>
      <c r="VGU3" s="688"/>
      <c r="VGV3" s="187"/>
      <c r="VGW3" s="78"/>
      <c r="VGX3" s="689"/>
      <c r="VGY3" s="77"/>
      <c r="VGZ3" s="690"/>
      <c r="VHA3" s="53"/>
      <c r="VHB3" s="688"/>
      <c r="VHC3" s="688"/>
      <c r="VHD3" s="187"/>
      <c r="VHE3" s="78"/>
      <c r="VHF3" s="689"/>
      <c r="VHG3" s="77"/>
      <c r="VHH3" s="690"/>
      <c r="VHI3" s="53"/>
      <c r="VHJ3" s="688"/>
      <c r="VHK3" s="688"/>
      <c r="VHL3" s="187"/>
      <c r="VHM3" s="78"/>
      <c r="VHN3" s="689"/>
      <c r="VHO3" s="77"/>
      <c r="VHP3" s="690"/>
      <c r="VHQ3" s="53"/>
      <c r="VHR3" s="688"/>
      <c r="VHS3" s="688"/>
      <c r="VHT3" s="187"/>
      <c r="VHU3" s="78"/>
      <c r="VHV3" s="689"/>
      <c r="VHW3" s="77"/>
      <c r="VHX3" s="690"/>
      <c r="VHY3" s="53"/>
      <c r="VHZ3" s="688"/>
      <c r="VIA3" s="688"/>
      <c r="VIB3" s="187"/>
      <c r="VIC3" s="78"/>
      <c r="VID3" s="689"/>
      <c r="VIE3" s="77"/>
      <c r="VIF3" s="690"/>
      <c r="VIG3" s="53"/>
      <c r="VIH3" s="688"/>
      <c r="VII3" s="688"/>
      <c r="VIJ3" s="187"/>
      <c r="VIK3" s="78"/>
      <c r="VIL3" s="689"/>
      <c r="VIM3" s="77"/>
      <c r="VIN3" s="690"/>
      <c r="VIO3" s="53"/>
      <c r="VIP3" s="688"/>
      <c r="VIQ3" s="688"/>
      <c r="VIR3" s="187"/>
      <c r="VIS3" s="78"/>
      <c r="VIT3" s="689"/>
      <c r="VIU3" s="77"/>
      <c r="VIV3" s="690"/>
      <c r="VIW3" s="53"/>
      <c r="VIX3" s="688"/>
      <c r="VIY3" s="688"/>
      <c r="VIZ3" s="187"/>
      <c r="VJA3" s="78"/>
      <c r="VJB3" s="689"/>
      <c r="VJC3" s="77"/>
      <c r="VJD3" s="690"/>
      <c r="VJE3" s="53"/>
      <c r="VJF3" s="688"/>
      <c r="VJG3" s="688"/>
      <c r="VJH3" s="187"/>
      <c r="VJI3" s="78"/>
      <c r="VJJ3" s="689"/>
      <c r="VJK3" s="77"/>
      <c r="VJL3" s="690"/>
      <c r="VJM3" s="53"/>
      <c r="VJN3" s="688"/>
      <c r="VJO3" s="688"/>
      <c r="VJP3" s="187"/>
      <c r="VJQ3" s="78"/>
      <c r="VJR3" s="689"/>
      <c r="VJS3" s="77"/>
      <c r="VJT3" s="690"/>
      <c r="VJU3" s="53"/>
      <c r="VJV3" s="688"/>
      <c r="VJW3" s="688"/>
      <c r="VJX3" s="187"/>
      <c r="VJY3" s="78"/>
      <c r="VJZ3" s="689"/>
      <c r="VKA3" s="77"/>
      <c r="VKB3" s="690"/>
      <c r="VKC3" s="53"/>
      <c r="VKD3" s="688"/>
      <c r="VKE3" s="688"/>
      <c r="VKF3" s="187"/>
      <c r="VKG3" s="78"/>
      <c r="VKH3" s="689"/>
      <c r="VKI3" s="77"/>
      <c r="VKJ3" s="690"/>
      <c r="VKK3" s="53"/>
      <c r="VKL3" s="688"/>
      <c r="VKM3" s="688"/>
      <c r="VKN3" s="187"/>
      <c r="VKO3" s="78"/>
      <c r="VKP3" s="689"/>
      <c r="VKQ3" s="77"/>
      <c r="VKR3" s="690"/>
      <c r="VKS3" s="53"/>
      <c r="VKT3" s="688"/>
      <c r="VKU3" s="688"/>
      <c r="VKV3" s="187"/>
      <c r="VKW3" s="78"/>
      <c r="VKX3" s="689"/>
      <c r="VKY3" s="77"/>
      <c r="VKZ3" s="690"/>
      <c r="VLA3" s="53"/>
      <c r="VLB3" s="688"/>
      <c r="VLC3" s="688"/>
      <c r="VLD3" s="187"/>
      <c r="VLE3" s="78"/>
      <c r="VLF3" s="689"/>
      <c r="VLG3" s="77"/>
      <c r="VLH3" s="690"/>
      <c r="VLI3" s="53"/>
      <c r="VLJ3" s="688"/>
      <c r="VLK3" s="688"/>
      <c r="VLL3" s="187"/>
      <c r="VLM3" s="78"/>
      <c r="VLN3" s="689"/>
      <c r="VLO3" s="77"/>
      <c r="VLP3" s="690"/>
      <c r="VLQ3" s="53"/>
      <c r="VLR3" s="688"/>
      <c r="VLS3" s="688"/>
      <c r="VLT3" s="187"/>
      <c r="VLU3" s="78"/>
      <c r="VLV3" s="689"/>
      <c r="VLW3" s="77"/>
      <c r="VLX3" s="690"/>
      <c r="VLY3" s="53"/>
      <c r="VLZ3" s="688"/>
      <c r="VMA3" s="688"/>
      <c r="VMB3" s="187"/>
      <c r="VMC3" s="78"/>
      <c r="VMD3" s="689"/>
      <c r="VME3" s="77"/>
      <c r="VMF3" s="690"/>
      <c r="VMG3" s="53"/>
      <c r="VMH3" s="688"/>
      <c r="VMI3" s="688"/>
      <c r="VMJ3" s="187"/>
      <c r="VMK3" s="78"/>
      <c r="VML3" s="689"/>
      <c r="VMM3" s="77"/>
      <c r="VMN3" s="690"/>
      <c r="VMO3" s="53"/>
      <c r="VMP3" s="688"/>
      <c r="VMQ3" s="688"/>
      <c r="VMR3" s="187"/>
      <c r="VMS3" s="78"/>
      <c r="VMT3" s="689"/>
      <c r="VMU3" s="77"/>
      <c r="VMV3" s="690"/>
      <c r="VMW3" s="53"/>
      <c r="VMX3" s="688"/>
      <c r="VMY3" s="688"/>
      <c r="VMZ3" s="187"/>
      <c r="VNA3" s="78"/>
      <c r="VNB3" s="689"/>
      <c r="VNC3" s="77"/>
      <c r="VND3" s="690"/>
      <c r="VNE3" s="53"/>
      <c r="VNF3" s="688"/>
      <c r="VNG3" s="688"/>
      <c r="VNH3" s="187"/>
      <c r="VNI3" s="78"/>
      <c r="VNJ3" s="689"/>
      <c r="VNK3" s="77"/>
      <c r="VNL3" s="690"/>
      <c r="VNM3" s="53"/>
      <c r="VNN3" s="688"/>
      <c r="VNO3" s="688"/>
      <c r="VNP3" s="187"/>
      <c r="VNQ3" s="78"/>
      <c r="VNR3" s="689"/>
      <c r="VNS3" s="77"/>
      <c r="VNT3" s="690"/>
      <c r="VNU3" s="53"/>
      <c r="VNV3" s="688"/>
      <c r="VNW3" s="688"/>
      <c r="VNX3" s="187"/>
      <c r="VNY3" s="78"/>
      <c r="VNZ3" s="689"/>
      <c r="VOA3" s="77"/>
      <c r="VOB3" s="690"/>
      <c r="VOC3" s="53"/>
      <c r="VOD3" s="688"/>
      <c r="VOE3" s="688"/>
      <c r="VOF3" s="187"/>
      <c r="VOG3" s="78"/>
      <c r="VOH3" s="689"/>
      <c r="VOI3" s="77"/>
      <c r="VOJ3" s="690"/>
      <c r="VOK3" s="53"/>
      <c r="VOL3" s="688"/>
      <c r="VOM3" s="688"/>
      <c r="VON3" s="187"/>
      <c r="VOO3" s="78"/>
      <c r="VOP3" s="689"/>
      <c r="VOQ3" s="77"/>
      <c r="VOR3" s="690"/>
      <c r="VOS3" s="53"/>
      <c r="VOT3" s="688"/>
      <c r="VOU3" s="688"/>
      <c r="VOV3" s="187"/>
      <c r="VOW3" s="78"/>
      <c r="VOX3" s="689"/>
      <c r="VOY3" s="77"/>
      <c r="VOZ3" s="690"/>
      <c r="VPA3" s="53"/>
      <c r="VPB3" s="688"/>
      <c r="VPC3" s="688"/>
      <c r="VPD3" s="187"/>
      <c r="VPE3" s="78"/>
      <c r="VPF3" s="689"/>
      <c r="VPG3" s="77"/>
      <c r="VPH3" s="690"/>
      <c r="VPI3" s="53"/>
      <c r="VPJ3" s="688"/>
      <c r="VPK3" s="688"/>
      <c r="VPL3" s="187"/>
      <c r="VPM3" s="78"/>
      <c r="VPN3" s="689"/>
      <c r="VPO3" s="77"/>
      <c r="VPP3" s="690"/>
      <c r="VPQ3" s="53"/>
      <c r="VPR3" s="688"/>
      <c r="VPS3" s="688"/>
      <c r="VPT3" s="187"/>
      <c r="VPU3" s="78"/>
      <c r="VPV3" s="689"/>
      <c r="VPW3" s="77"/>
      <c r="VPX3" s="690"/>
      <c r="VPY3" s="53"/>
      <c r="VPZ3" s="688"/>
      <c r="VQA3" s="688"/>
      <c r="VQB3" s="187"/>
      <c r="VQC3" s="78"/>
      <c r="VQD3" s="689"/>
      <c r="VQE3" s="77"/>
      <c r="VQF3" s="690"/>
      <c r="VQG3" s="53"/>
      <c r="VQH3" s="688"/>
      <c r="VQI3" s="688"/>
      <c r="VQJ3" s="187"/>
      <c r="VQK3" s="78"/>
      <c r="VQL3" s="689"/>
      <c r="VQM3" s="77"/>
      <c r="VQN3" s="690"/>
      <c r="VQO3" s="53"/>
      <c r="VQP3" s="688"/>
      <c r="VQQ3" s="688"/>
      <c r="VQR3" s="187"/>
      <c r="VQS3" s="78"/>
      <c r="VQT3" s="689"/>
      <c r="VQU3" s="77"/>
      <c r="VQV3" s="690"/>
      <c r="VQW3" s="53"/>
      <c r="VQX3" s="688"/>
      <c r="VQY3" s="688"/>
      <c r="VQZ3" s="187"/>
      <c r="VRA3" s="78"/>
      <c r="VRB3" s="689"/>
      <c r="VRC3" s="77"/>
      <c r="VRD3" s="690"/>
      <c r="VRE3" s="53"/>
      <c r="VRF3" s="688"/>
      <c r="VRG3" s="688"/>
      <c r="VRH3" s="187"/>
      <c r="VRI3" s="78"/>
      <c r="VRJ3" s="689"/>
      <c r="VRK3" s="77"/>
      <c r="VRL3" s="690"/>
      <c r="VRM3" s="53"/>
      <c r="VRN3" s="688"/>
      <c r="VRO3" s="688"/>
      <c r="VRP3" s="187"/>
      <c r="VRQ3" s="78"/>
      <c r="VRR3" s="689"/>
      <c r="VRS3" s="77"/>
      <c r="VRT3" s="690"/>
      <c r="VRU3" s="53"/>
      <c r="VRV3" s="688"/>
      <c r="VRW3" s="688"/>
      <c r="VRX3" s="187"/>
      <c r="VRY3" s="78"/>
      <c r="VRZ3" s="689"/>
      <c r="VSA3" s="77"/>
      <c r="VSB3" s="690"/>
      <c r="VSC3" s="53"/>
      <c r="VSD3" s="688"/>
      <c r="VSE3" s="688"/>
      <c r="VSF3" s="187"/>
      <c r="VSG3" s="78"/>
      <c r="VSH3" s="689"/>
      <c r="VSI3" s="77"/>
      <c r="VSJ3" s="690"/>
      <c r="VSK3" s="53"/>
      <c r="VSL3" s="688"/>
      <c r="VSM3" s="688"/>
      <c r="VSN3" s="187"/>
      <c r="VSO3" s="78"/>
      <c r="VSP3" s="689"/>
      <c r="VSQ3" s="77"/>
      <c r="VSR3" s="690"/>
      <c r="VSS3" s="53"/>
      <c r="VST3" s="688"/>
      <c r="VSU3" s="688"/>
      <c r="VSV3" s="187"/>
      <c r="VSW3" s="78"/>
      <c r="VSX3" s="689"/>
      <c r="VSY3" s="77"/>
      <c r="VSZ3" s="690"/>
      <c r="VTA3" s="53"/>
      <c r="VTB3" s="688"/>
      <c r="VTC3" s="688"/>
      <c r="VTD3" s="187"/>
      <c r="VTE3" s="78"/>
      <c r="VTF3" s="689"/>
      <c r="VTG3" s="77"/>
      <c r="VTH3" s="690"/>
      <c r="VTI3" s="53"/>
      <c r="VTJ3" s="688"/>
      <c r="VTK3" s="688"/>
      <c r="VTL3" s="187"/>
      <c r="VTM3" s="78"/>
      <c r="VTN3" s="689"/>
      <c r="VTO3" s="77"/>
      <c r="VTP3" s="690"/>
      <c r="VTQ3" s="53"/>
      <c r="VTR3" s="688"/>
      <c r="VTS3" s="688"/>
      <c r="VTT3" s="187"/>
      <c r="VTU3" s="78"/>
      <c r="VTV3" s="689"/>
      <c r="VTW3" s="77"/>
      <c r="VTX3" s="690"/>
      <c r="VTY3" s="53"/>
      <c r="VTZ3" s="688"/>
      <c r="VUA3" s="688"/>
      <c r="VUB3" s="187"/>
      <c r="VUC3" s="78"/>
      <c r="VUD3" s="689"/>
      <c r="VUE3" s="77"/>
      <c r="VUF3" s="690"/>
      <c r="VUG3" s="53"/>
      <c r="VUH3" s="688"/>
      <c r="VUI3" s="688"/>
      <c r="VUJ3" s="187"/>
      <c r="VUK3" s="78"/>
      <c r="VUL3" s="689"/>
      <c r="VUM3" s="77"/>
      <c r="VUN3" s="690"/>
      <c r="VUO3" s="53"/>
      <c r="VUP3" s="688"/>
      <c r="VUQ3" s="688"/>
      <c r="VUR3" s="187"/>
      <c r="VUS3" s="78"/>
      <c r="VUT3" s="689"/>
      <c r="VUU3" s="77"/>
      <c r="VUV3" s="690"/>
      <c r="VUW3" s="53"/>
      <c r="VUX3" s="688"/>
      <c r="VUY3" s="688"/>
      <c r="VUZ3" s="187"/>
      <c r="VVA3" s="78"/>
      <c r="VVB3" s="689"/>
      <c r="VVC3" s="77"/>
      <c r="VVD3" s="690"/>
      <c r="VVE3" s="53"/>
      <c r="VVF3" s="688"/>
      <c r="VVG3" s="688"/>
      <c r="VVH3" s="187"/>
      <c r="VVI3" s="78"/>
      <c r="VVJ3" s="689"/>
      <c r="VVK3" s="77"/>
      <c r="VVL3" s="690"/>
      <c r="VVM3" s="53"/>
      <c r="VVN3" s="688"/>
      <c r="VVO3" s="688"/>
      <c r="VVP3" s="187"/>
      <c r="VVQ3" s="78"/>
      <c r="VVR3" s="689"/>
      <c r="VVS3" s="77"/>
      <c r="VVT3" s="690"/>
      <c r="VVU3" s="53"/>
      <c r="VVV3" s="688"/>
      <c r="VVW3" s="688"/>
      <c r="VVX3" s="187"/>
      <c r="VVY3" s="78"/>
      <c r="VVZ3" s="689"/>
      <c r="VWA3" s="77"/>
      <c r="VWB3" s="690"/>
      <c r="VWC3" s="53"/>
      <c r="VWD3" s="688"/>
      <c r="VWE3" s="688"/>
      <c r="VWF3" s="187"/>
      <c r="VWG3" s="78"/>
      <c r="VWH3" s="689"/>
      <c r="VWI3" s="77"/>
      <c r="VWJ3" s="690"/>
      <c r="VWK3" s="53"/>
      <c r="VWL3" s="688"/>
      <c r="VWM3" s="688"/>
      <c r="VWN3" s="187"/>
      <c r="VWO3" s="78"/>
      <c r="VWP3" s="689"/>
      <c r="VWQ3" s="77"/>
      <c r="VWR3" s="690"/>
      <c r="VWS3" s="53"/>
      <c r="VWT3" s="688"/>
      <c r="VWU3" s="688"/>
      <c r="VWV3" s="187"/>
      <c r="VWW3" s="78"/>
      <c r="VWX3" s="689"/>
      <c r="VWY3" s="77"/>
      <c r="VWZ3" s="690"/>
      <c r="VXA3" s="53"/>
      <c r="VXB3" s="688"/>
      <c r="VXC3" s="688"/>
      <c r="VXD3" s="187"/>
      <c r="VXE3" s="78"/>
      <c r="VXF3" s="689"/>
      <c r="VXG3" s="77"/>
      <c r="VXH3" s="690"/>
      <c r="VXI3" s="53"/>
      <c r="VXJ3" s="688"/>
      <c r="VXK3" s="688"/>
      <c r="VXL3" s="187"/>
      <c r="VXM3" s="78"/>
      <c r="VXN3" s="689"/>
      <c r="VXO3" s="77"/>
      <c r="VXP3" s="690"/>
      <c r="VXQ3" s="53"/>
      <c r="VXR3" s="688"/>
      <c r="VXS3" s="688"/>
      <c r="VXT3" s="187"/>
      <c r="VXU3" s="78"/>
      <c r="VXV3" s="689"/>
      <c r="VXW3" s="77"/>
      <c r="VXX3" s="690"/>
      <c r="VXY3" s="53"/>
      <c r="VXZ3" s="688"/>
      <c r="VYA3" s="688"/>
      <c r="VYB3" s="187"/>
      <c r="VYC3" s="78"/>
      <c r="VYD3" s="689"/>
      <c r="VYE3" s="77"/>
      <c r="VYF3" s="690"/>
      <c r="VYG3" s="53"/>
      <c r="VYH3" s="688"/>
      <c r="VYI3" s="688"/>
      <c r="VYJ3" s="187"/>
      <c r="VYK3" s="78"/>
      <c r="VYL3" s="689"/>
      <c r="VYM3" s="77"/>
      <c r="VYN3" s="690"/>
      <c r="VYO3" s="53"/>
      <c r="VYP3" s="688"/>
      <c r="VYQ3" s="688"/>
      <c r="VYR3" s="187"/>
      <c r="VYS3" s="78"/>
      <c r="VYT3" s="689"/>
      <c r="VYU3" s="77"/>
      <c r="VYV3" s="690"/>
      <c r="VYW3" s="53"/>
      <c r="VYX3" s="688"/>
      <c r="VYY3" s="688"/>
      <c r="VYZ3" s="187"/>
      <c r="VZA3" s="78"/>
      <c r="VZB3" s="689"/>
      <c r="VZC3" s="77"/>
      <c r="VZD3" s="690"/>
      <c r="VZE3" s="53"/>
      <c r="VZF3" s="688"/>
      <c r="VZG3" s="688"/>
      <c r="VZH3" s="187"/>
      <c r="VZI3" s="78"/>
      <c r="VZJ3" s="689"/>
      <c r="VZK3" s="77"/>
      <c r="VZL3" s="690"/>
      <c r="VZM3" s="53"/>
      <c r="VZN3" s="688"/>
      <c r="VZO3" s="688"/>
      <c r="VZP3" s="187"/>
      <c r="VZQ3" s="78"/>
      <c r="VZR3" s="689"/>
      <c r="VZS3" s="77"/>
      <c r="VZT3" s="690"/>
      <c r="VZU3" s="53"/>
      <c r="VZV3" s="688"/>
      <c r="VZW3" s="688"/>
      <c r="VZX3" s="187"/>
      <c r="VZY3" s="78"/>
      <c r="VZZ3" s="689"/>
      <c r="WAA3" s="77"/>
      <c r="WAB3" s="690"/>
      <c r="WAC3" s="53"/>
      <c r="WAD3" s="688"/>
      <c r="WAE3" s="688"/>
      <c r="WAF3" s="187"/>
      <c r="WAG3" s="78"/>
      <c r="WAH3" s="689"/>
      <c r="WAI3" s="77"/>
      <c r="WAJ3" s="690"/>
      <c r="WAK3" s="53"/>
      <c r="WAL3" s="688"/>
      <c r="WAM3" s="688"/>
      <c r="WAN3" s="187"/>
      <c r="WAO3" s="78"/>
      <c r="WAP3" s="689"/>
      <c r="WAQ3" s="77"/>
      <c r="WAR3" s="690"/>
      <c r="WAS3" s="53"/>
      <c r="WAT3" s="688"/>
      <c r="WAU3" s="688"/>
      <c r="WAV3" s="187"/>
      <c r="WAW3" s="78"/>
      <c r="WAX3" s="689"/>
      <c r="WAY3" s="77"/>
      <c r="WAZ3" s="690"/>
      <c r="WBA3" s="53"/>
      <c r="WBB3" s="688"/>
      <c r="WBC3" s="688"/>
      <c r="WBD3" s="187"/>
      <c r="WBE3" s="78"/>
      <c r="WBF3" s="689"/>
      <c r="WBG3" s="77"/>
      <c r="WBH3" s="690"/>
      <c r="WBI3" s="53"/>
      <c r="WBJ3" s="688"/>
      <c r="WBK3" s="688"/>
      <c r="WBL3" s="187"/>
      <c r="WBM3" s="78"/>
      <c r="WBN3" s="689"/>
      <c r="WBO3" s="77"/>
      <c r="WBP3" s="690"/>
      <c r="WBQ3" s="53"/>
      <c r="WBR3" s="688"/>
      <c r="WBS3" s="688"/>
      <c r="WBT3" s="187"/>
      <c r="WBU3" s="78"/>
      <c r="WBV3" s="689"/>
      <c r="WBW3" s="77"/>
      <c r="WBX3" s="690"/>
      <c r="WBY3" s="53"/>
      <c r="WBZ3" s="688"/>
      <c r="WCA3" s="688"/>
      <c r="WCB3" s="187"/>
      <c r="WCC3" s="78"/>
      <c r="WCD3" s="689"/>
      <c r="WCE3" s="77"/>
      <c r="WCF3" s="690"/>
      <c r="WCG3" s="53"/>
      <c r="WCH3" s="688"/>
      <c r="WCI3" s="688"/>
      <c r="WCJ3" s="187"/>
      <c r="WCK3" s="78"/>
      <c r="WCL3" s="689"/>
      <c r="WCM3" s="77"/>
      <c r="WCN3" s="690"/>
      <c r="WCO3" s="53"/>
      <c r="WCP3" s="688"/>
      <c r="WCQ3" s="688"/>
      <c r="WCR3" s="187"/>
      <c r="WCS3" s="78"/>
      <c r="WCT3" s="689"/>
      <c r="WCU3" s="77"/>
      <c r="WCV3" s="690"/>
      <c r="WCW3" s="53"/>
      <c r="WCX3" s="688"/>
      <c r="WCY3" s="688"/>
      <c r="WCZ3" s="187"/>
      <c r="WDA3" s="78"/>
      <c r="WDB3" s="689"/>
      <c r="WDC3" s="77"/>
      <c r="WDD3" s="690"/>
      <c r="WDE3" s="53"/>
      <c r="WDF3" s="688"/>
      <c r="WDG3" s="688"/>
      <c r="WDH3" s="187"/>
      <c r="WDI3" s="78"/>
      <c r="WDJ3" s="689"/>
      <c r="WDK3" s="77"/>
      <c r="WDL3" s="690"/>
      <c r="WDM3" s="53"/>
      <c r="WDN3" s="688"/>
      <c r="WDO3" s="688"/>
      <c r="WDP3" s="187"/>
      <c r="WDQ3" s="78"/>
      <c r="WDR3" s="689"/>
      <c r="WDS3" s="77"/>
      <c r="WDT3" s="690"/>
      <c r="WDU3" s="53"/>
      <c r="WDV3" s="688"/>
      <c r="WDW3" s="688"/>
      <c r="WDX3" s="187"/>
      <c r="WDY3" s="78"/>
      <c r="WDZ3" s="689"/>
      <c r="WEA3" s="77"/>
      <c r="WEB3" s="690"/>
      <c r="WEC3" s="53"/>
      <c r="WED3" s="688"/>
      <c r="WEE3" s="688"/>
      <c r="WEF3" s="187"/>
      <c r="WEG3" s="78"/>
      <c r="WEH3" s="689"/>
      <c r="WEI3" s="77"/>
      <c r="WEJ3" s="690"/>
      <c r="WEK3" s="53"/>
      <c r="WEL3" s="688"/>
      <c r="WEM3" s="688"/>
      <c r="WEN3" s="187"/>
      <c r="WEO3" s="78"/>
      <c r="WEP3" s="689"/>
      <c r="WEQ3" s="77"/>
      <c r="WER3" s="690"/>
      <c r="WES3" s="53"/>
      <c r="WET3" s="688"/>
      <c r="WEU3" s="688"/>
      <c r="WEV3" s="187"/>
      <c r="WEW3" s="78"/>
      <c r="WEX3" s="689"/>
      <c r="WEY3" s="77"/>
      <c r="WEZ3" s="690"/>
      <c r="WFA3" s="53"/>
      <c r="WFB3" s="688"/>
      <c r="WFC3" s="688"/>
      <c r="WFD3" s="187"/>
      <c r="WFE3" s="78"/>
      <c r="WFF3" s="689"/>
      <c r="WFG3" s="77"/>
      <c r="WFH3" s="690"/>
      <c r="WFI3" s="53"/>
      <c r="WFJ3" s="688"/>
      <c r="WFK3" s="688"/>
      <c r="WFL3" s="187"/>
      <c r="WFM3" s="78"/>
      <c r="WFN3" s="689"/>
      <c r="WFO3" s="77"/>
      <c r="WFP3" s="690"/>
      <c r="WFQ3" s="53"/>
      <c r="WFR3" s="688"/>
      <c r="WFS3" s="688"/>
      <c r="WFT3" s="187"/>
      <c r="WFU3" s="78"/>
      <c r="WFV3" s="689"/>
      <c r="WFW3" s="77"/>
      <c r="WFX3" s="690"/>
      <c r="WFY3" s="53"/>
      <c r="WFZ3" s="688"/>
      <c r="WGA3" s="688"/>
      <c r="WGB3" s="187"/>
      <c r="WGC3" s="78"/>
      <c r="WGD3" s="689"/>
      <c r="WGE3" s="77"/>
      <c r="WGF3" s="690"/>
      <c r="WGG3" s="53"/>
      <c r="WGH3" s="688"/>
      <c r="WGI3" s="688"/>
      <c r="WGJ3" s="187"/>
      <c r="WGK3" s="78"/>
      <c r="WGL3" s="689"/>
      <c r="WGM3" s="77"/>
      <c r="WGN3" s="690"/>
      <c r="WGO3" s="53"/>
      <c r="WGP3" s="688"/>
      <c r="WGQ3" s="688"/>
      <c r="WGR3" s="187"/>
      <c r="WGS3" s="78"/>
      <c r="WGT3" s="689"/>
      <c r="WGU3" s="77"/>
      <c r="WGV3" s="690"/>
      <c r="WGW3" s="53"/>
      <c r="WGX3" s="688"/>
      <c r="WGY3" s="688"/>
      <c r="WGZ3" s="187"/>
      <c r="WHA3" s="78"/>
      <c r="WHB3" s="689"/>
      <c r="WHC3" s="77"/>
      <c r="WHD3" s="690"/>
      <c r="WHE3" s="53"/>
      <c r="WHF3" s="688"/>
      <c r="WHG3" s="688"/>
      <c r="WHH3" s="187"/>
      <c r="WHI3" s="78"/>
      <c r="WHJ3" s="689"/>
      <c r="WHK3" s="77"/>
      <c r="WHL3" s="690"/>
      <c r="WHM3" s="53"/>
      <c r="WHN3" s="688"/>
      <c r="WHO3" s="688"/>
      <c r="WHP3" s="187"/>
      <c r="WHQ3" s="78"/>
      <c r="WHR3" s="689"/>
      <c r="WHS3" s="77"/>
      <c r="WHT3" s="690"/>
      <c r="WHU3" s="53"/>
      <c r="WHV3" s="688"/>
      <c r="WHW3" s="688"/>
      <c r="WHX3" s="187"/>
      <c r="WHY3" s="78"/>
      <c r="WHZ3" s="689"/>
      <c r="WIA3" s="77"/>
      <c r="WIB3" s="690"/>
      <c r="WIC3" s="53"/>
      <c r="WID3" s="688"/>
      <c r="WIE3" s="688"/>
      <c r="WIF3" s="187"/>
      <c r="WIG3" s="78"/>
      <c r="WIH3" s="689"/>
      <c r="WII3" s="77"/>
      <c r="WIJ3" s="690"/>
      <c r="WIK3" s="53"/>
      <c r="WIL3" s="688"/>
      <c r="WIM3" s="688"/>
      <c r="WIN3" s="187"/>
      <c r="WIO3" s="78"/>
      <c r="WIP3" s="689"/>
      <c r="WIQ3" s="77"/>
      <c r="WIR3" s="690"/>
      <c r="WIS3" s="53"/>
      <c r="WIT3" s="688"/>
      <c r="WIU3" s="688"/>
      <c r="WIV3" s="187"/>
      <c r="WIW3" s="78"/>
      <c r="WIX3" s="689"/>
      <c r="WIY3" s="77"/>
      <c r="WIZ3" s="690"/>
      <c r="WJA3" s="53"/>
      <c r="WJB3" s="688"/>
      <c r="WJC3" s="688"/>
      <c r="WJD3" s="187"/>
      <c r="WJE3" s="78"/>
      <c r="WJF3" s="689"/>
      <c r="WJG3" s="77"/>
      <c r="WJH3" s="690"/>
      <c r="WJI3" s="53"/>
      <c r="WJJ3" s="688"/>
      <c r="WJK3" s="688"/>
      <c r="WJL3" s="187"/>
      <c r="WJM3" s="78"/>
      <c r="WJN3" s="689"/>
      <c r="WJO3" s="77"/>
      <c r="WJP3" s="690"/>
      <c r="WJQ3" s="53"/>
      <c r="WJR3" s="688"/>
      <c r="WJS3" s="688"/>
      <c r="WJT3" s="187"/>
      <c r="WJU3" s="78"/>
      <c r="WJV3" s="689"/>
      <c r="WJW3" s="77"/>
      <c r="WJX3" s="690"/>
      <c r="WJY3" s="53"/>
      <c r="WJZ3" s="688"/>
      <c r="WKA3" s="688"/>
      <c r="WKB3" s="187"/>
      <c r="WKC3" s="78"/>
      <c r="WKD3" s="689"/>
      <c r="WKE3" s="77"/>
      <c r="WKF3" s="690"/>
      <c r="WKG3" s="53"/>
      <c r="WKH3" s="688"/>
      <c r="WKI3" s="688"/>
      <c r="WKJ3" s="187"/>
      <c r="WKK3" s="78"/>
      <c r="WKL3" s="689"/>
      <c r="WKM3" s="77"/>
      <c r="WKN3" s="690"/>
      <c r="WKO3" s="53"/>
      <c r="WKP3" s="688"/>
      <c r="WKQ3" s="688"/>
      <c r="WKR3" s="187"/>
      <c r="WKS3" s="78"/>
      <c r="WKT3" s="689"/>
      <c r="WKU3" s="77"/>
      <c r="WKV3" s="690"/>
      <c r="WKW3" s="53"/>
      <c r="WKX3" s="688"/>
      <c r="WKY3" s="688"/>
      <c r="WKZ3" s="187"/>
      <c r="WLA3" s="78"/>
      <c r="WLB3" s="689"/>
      <c r="WLC3" s="77"/>
      <c r="WLD3" s="690"/>
      <c r="WLE3" s="53"/>
      <c r="WLF3" s="688"/>
      <c r="WLG3" s="688"/>
      <c r="WLH3" s="187"/>
      <c r="WLI3" s="78"/>
      <c r="WLJ3" s="689"/>
      <c r="WLK3" s="77"/>
      <c r="WLL3" s="690"/>
      <c r="WLM3" s="53"/>
      <c r="WLN3" s="688"/>
      <c r="WLO3" s="688"/>
      <c r="WLP3" s="187"/>
      <c r="WLQ3" s="78"/>
      <c r="WLR3" s="689"/>
      <c r="WLS3" s="77"/>
      <c r="WLT3" s="690"/>
      <c r="WLU3" s="53"/>
      <c r="WLV3" s="688"/>
      <c r="WLW3" s="688"/>
      <c r="WLX3" s="187"/>
      <c r="WLY3" s="78"/>
      <c r="WLZ3" s="689"/>
      <c r="WMA3" s="77"/>
      <c r="WMB3" s="690"/>
      <c r="WMC3" s="53"/>
      <c r="WMD3" s="688"/>
      <c r="WME3" s="688"/>
      <c r="WMF3" s="187"/>
      <c r="WMG3" s="78"/>
      <c r="WMH3" s="689"/>
      <c r="WMI3" s="77"/>
      <c r="WMJ3" s="690"/>
      <c r="WMK3" s="53"/>
      <c r="WML3" s="688"/>
      <c r="WMM3" s="688"/>
      <c r="WMN3" s="187"/>
      <c r="WMO3" s="78"/>
      <c r="WMP3" s="689"/>
      <c r="WMQ3" s="77"/>
      <c r="WMR3" s="690"/>
      <c r="WMS3" s="53"/>
      <c r="WMT3" s="688"/>
      <c r="WMU3" s="688"/>
      <c r="WMV3" s="187"/>
      <c r="WMW3" s="78"/>
      <c r="WMX3" s="689"/>
      <c r="WMY3" s="77"/>
      <c r="WMZ3" s="690"/>
      <c r="WNA3" s="53"/>
      <c r="WNB3" s="688"/>
      <c r="WNC3" s="688"/>
      <c r="WND3" s="187"/>
      <c r="WNE3" s="78"/>
      <c r="WNF3" s="689"/>
      <c r="WNG3" s="77"/>
      <c r="WNH3" s="690"/>
      <c r="WNI3" s="53"/>
      <c r="WNJ3" s="688"/>
      <c r="WNK3" s="688"/>
      <c r="WNL3" s="187"/>
      <c r="WNM3" s="78"/>
      <c r="WNN3" s="689"/>
      <c r="WNO3" s="77"/>
      <c r="WNP3" s="690"/>
      <c r="WNQ3" s="53"/>
      <c r="WNR3" s="688"/>
      <c r="WNS3" s="688"/>
      <c r="WNT3" s="187"/>
      <c r="WNU3" s="78"/>
      <c r="WNV3" s="689"/>
      <c r="WNW3" s="77"/>
      <c r="WNX3" s="690"/>
      <c r="WNY3" s="53"/>
      <c r="WNZ3" s="688"/>
      <c r="WOA3" s="688"/>
      <c r="WOB3" s="187"/>
      <c r="WOC3" s="78"/>
      <c r="WOD3" s="689"/>
      <c r="WOE3" s="77"/>
      <c r="WOF3" s="690"/>
      <c r="WOG3" s="53"/>
      <c r="WOH3" s="688"/>
      <c r="WOI3" s="688"/>
      <c r="WOJ3" s="187"/>
      <c r="WOK3" s="78"/>
      <c r="WOL3" s="689"/>
      <c r="WOM3" s="77"/>
      <c r="WON3" s="690"/>
      <c r="WOO3" s="53"/>
      <c r="WOP3" s="688"/>
      <c r="WOQ3" s="688"/>
      <c r="WOR3" s="187"/>
      <c r="WOS3" s="78"/>
      <c r="WOT3" s="689"/>
      <c r="WOU3" s="77"/>
      <c r="WOV3" s="690"/>
      <c r="WOW3" s="53"/>
      <c r="WOX3" s="688"/>
      <c r="WOY3" s="688"/>
      <c r="WOZ3" s="187"/>
      <c r="WPA3" s="78"/>
      <c r="WPB3" s="689"/>
      <c r="WPC3" s="77"/>
      <c r="WPD3" s="690"/>
      <c r="WPE3" s="53"/>
      <c r="WPF3" s="688"/>
      <c r="WPG3" s="688"/>
      <c r="WPH3" s="187"/>
      <c r="WPI3" s="78"/>
      <c r="WPJ3" s="689"/>
      <c r="WPK3" s="77"/>
      <c r="WPL3" s="690"/>
      <c r="WPM3" s="53"/>
      <c r="WPN3" s="688"/>
      <c r="WPO3" s="688"/>
      <c r="WPP3" s="187"/>
      <c r="WPQ3" s="78"/>
      <c r="WPR3" s="689"/>
      <c r="WPS3" s="77"/>
      <c r="WPT3" s="690"/>
      <c r="WPU3" s="53"/>
      <c r="WPV3" s="688"/>
      <c r="WPW3" s="688"/>
      <c r="WPX3" s="187"/>
      <c r="WPY3" s="78"/>
      <c r="WPZ3" s="689"/>
      <c r="WQA3" s="77"/>
      <c r="WQB3" s="690"/>
      <c r="WQC3" s="53"/>
      <c r="WQD3" s="688"/>
      <c r="WQE3" s="688"/>
      <c r="WQF3" s="187"/>
      <c r="WQG3" s="78"/>
      <c r="WQH3" s="689"/>
      <c r="WQI3" s="77"/>
      <c r="WQJ3" s="690"/>
      <c r="WQK3" s="53"/>
      <c r="WQL3" s="688"/>
      <c r="WQM3" s="688"/>
      <c r="WQN3" s="187"/>
      <c r="WQO3" s="78"/>
      <c r="WQP3" s="689"/>
      <c r="WQQ3" s="77"/>
      <c r="WQR3" s="690"/>
      <c r="WQS3" s="53"/>
      <c r="WQT3" s="688"/>
      <c r="WQU3" s="688"/>
      <c r="WQV3" s="187"/>
      <c r="WQW3" s="78"/>
      <c r="WQX3" s="689"/>
      <c r="WQY3" s="77"/>
      <c r="WQZ3" s="690"/>
      <c r="WRA3" s="53"/>
      <c r="WRB3" s="688"/>
      <c r="WRC3" s="688"/>
      <c r="WRD3" s="187"/>
      <c r="WRE3" s="78"/>
      <c r="WRF3" s="689"/>
      <c r="WRG3" s="77"/>
      <c r="WRH3" s="690"/>
      <c r="WRI3" s="53"/>
      <c r="WRJ3" s="688"/>
      <c r="WRK3" s="688"/>
      <c r="WRL3" s="187"/>
      <c r="WRM3" s="78"/>
      <c r="WRN3" s="689"/>
      <c r="WRO3" s="77"/>
      <c r="WRP3" s="690"/>
      <c r="WRQ3" s="53"/>
      <c r="WRR3" s="688"/>
      <c r="WRS3" s="688"/>
      <c r="WRT3" s="187"/>
      <c r="WRU3" s="78"/>
      <c r="WRV3" s="689"/>
      <c r="WRW3" s="77"/>
      <c r="WRX3" s="690"/>
      <c r="WRY3" s="53"/>
      <c r="WRZ3" s="688"/>
      <c r="WSA3" s="688"/>
      <c r="WSB3" s="187"/>
      <c r="WSC3" s="78"/>
      <c r="WSD3" s="689"/>
      <c r="WSE3" s="77"/>
      <c r="WSF3" s="690"/>
      <c r="WSG3" s="53"/>
      <c r="WSH3" s="688"/>
      <c r="WSI3" s="688"/>
      <c r="WSJ3" s="187"/>
      <c r="WSK3" s="78"/>
      <c r="WSL3" s="689"/>
      <c r="WSM3" s="77"/>
      <c r="WSN3" s="690"/>
      <c r="WSO3" s="53"/>
      <c r="WSP3" s="688"/>
      <c r="WSQ3" s="688"/>
      <c r="WSR3" s="187"/>
      <c r="WSS3" s="78"/>
      <c r="WST3" s="689"/>
      <c r="WSU3" s="77"/>
      <c r="WSV3" s="690"/>
      <c r="WSW3" s="53"/>
      <c r="WSX3" s="688"/>
      <c r="WSY3" s="688"/>
      <c r="WSZ3" s="187"/>
      <c r="WTA3" s="78"/>
      <c r="WTB3" s="689"/>
      <c r="WTC3" s="77"/>
      <c r="WTD3" s="690"/>
      <c r="WTE3" s="53"/>
      <c r="WTF3" s="688"/>
      <c r="WTG3" s="688"/>
      <c r="WTH3" s="187"/>
      <c r="WTI3" s="78"/>
      <c r="WTJ3" s="689"/>
      <c r="WTK3" s="77"/>
      <c r="WTL3" s="690"/>
      <c r="WTM3" s="53"/>
      <c r="WTN3" s="688"/>
      <c r="WTO3" s="688"/>
      <c r="WTP3" s="187"/>
      <c r="WTQ3" s="78"/>
      <c r="WTR3" s="689"/>
      <c r="WTS3" s="77"/>
      <c r="WTT3" s="690"/>
      <c r="WTU3" s="53"/>
      <c r="WTV3" s="688"/>
      <c r="WTW3" s="688"/>
      <c r="WTX3" s="187"/>
      <c r="WTY3" s="78"/>
      <c r="WTZ3" s="689"/>
      <c r="WUA3" s="77"/>
      <c r="WUB3" s="690"/>
      <c r="WUC3" s="53"/>
      <c r="WUD3" s="688"/>
      <c r="WUE3" s="688"/>
      <c r="WUF3" s="187"/>
      <c r="WUG3" s="78"/>
      <c r="WUH3" s="689"/>
      <c r="WUI3" s="77"/>
      <c r="WUJ3" s="690"/>
      <c r="WUK3" s="53"/>
      <c r="WUL3" s="688"/>
      <c r="WUM3" s="688"/>
      <c r="WUN3" s="187"/>
      <c r="WUO3" s="78"/>
      <c r="WUP3" s="689"/>
      <c r="WUQ3" s="77"/>
      <c r="WUR3" s="690"/>
      <c r="WUS3" s="53"/>
      <c r="WUT3" s="688"/>
      <c r="WUU3" s="688"/>
      <c r="WUV3" s="187"/>
      <c r="WUW3" s="78"/>
      <c r="WUX3" s="689"/>
      <c r="WUY3" s="77"/>
      <c r="WUZ3" s="690"/>
      <c r="WVA3" s="53"/>
      <c r="WVB3" s="688"/>
      <c r="WVC3" s="688"/>
      <c r="WVD3" s="187"/>
      <c r="WVE3" s="78"/>
      <c r="WVF3" s="689"/>
      <c r="WVG3" s="77"/>
      <c r="WVH3" s="690"/>
      <c r="WVI3" s="53"/>
      <c r="WVJ3" s="688"/>
      <c r="WVK3" s="688"/>
      <c r="WVL3" s="187"/>
      <c r="WVM3" s="78"/>
      <c r="WVN3" s="689"/>
      <c r="WVO3" s="77"/>
      <c r="WVP3" s="690"/>
      <c r="WVQ3" s="53"/>
      <c r="WVR3" s="688"/>
      <c r="WVS3" s="688"/>
      <c r="WVT3" s="187"/>
      <c r="WVU3" s="78"/>
      <c r="WVV3" s="689"/>
      <c r="WVW3" s="77"/>
      <c r="WVX3" s="690"/>
      <c r="WVY3" s="53"/>
      <c r="WVZ3" s="688"/>
      <c r="WWA3" s="688"/>
      <c r="WWB3" s="187"/>
      <c r="WWC3" s="78"/>
      <c r="WWD3" s="689"/>
      <c r="WWE3" s="77"/>
      <c r="WWF3" s="690"/>
      <c r="WWG3" s="53"/>
      <c r="WWH3" s="688"/>
      <c r="WWI3" s="688"/>
      <c r="WWJ3" s="187"/>
      <c r="WWK3" s="78"/>
      <c r="WWL3" s="689"/>
      <c r="WWM3" s="77"/>
      <c r="WWN3" s="690"/>
      <c r="WWO3" s="53"/>
      <c r="WWP3" s="688"/>
      <c r="WWQ3" s="688"/>
      <c r="WWR3" s="187"/>
      <c r="WWS3" s="78"/>
      <c r="WWT3" s="689"/>
      <c r="WWU3" s="77"/>
      <c r="WWV3" s="690"/>
      <c r="WWW3" s="53"/>
      <c r="WWX3" s="688"/>
      <c r="WWY3" s="688"/>
      <c r="WWZ3" s="187"/>
      <c r="WXA3" s="78"/>
      <c r="WXB3" s="689"/>
      <c r="WXC3" s="77"/>
      <c r="WXD3" s="690"/>
      <c r="WXE3" s="53"/>
      <c r="WXF3" s="688"/>
      <c r="WXG3" s="688"/>
      <c r="WXH3" s="187"/>
      <c r="WXI3" s="78"/>
      <c r="WXJ3" s="689"/>
      <c r="WXK3" s="77"/>
      <c r="WXL3" s="690"/>
      <c r="WXM3" s="53"/>
      <c r="WXN3" s="688"/>
      <c r="WXO3" s="688"/>
      <c r="WXP3" s="187"/>
      <c r="WXQ3" s="78"/>
      <c r="WXR3" s="689"/>
      <c r="WXS3" s="77"/>
      <c r="WXT3" s="690"/>
      <c r="WXU3" s="53"/>
      <c r="WXV3" s="688"/>
      <c r="WXW3" s="688"/>
      <c r="WXX3" s="187"/>
      <c r="WXY3" s="78"/>
      <c r="WXZ3" s="689"/>
      <c r="WYA3" s="77"/>
      <c r="WYB3" s="690"/>
      <c r="WYC3" s="53"/>
      <c r="WYD3" s="688"/>
      <c r="WYE3" s="688"/>
      <c r="WYF3" s="187"/>
      <c r="WYG3" s="78"/>
      <c r="WYH3" s="689"/>
      <c r="WYI3" s="77"/>
      <c r="WYJ3" s="690"/>
      <c r="WYK3" s="53"/>
      <c r="WYL3" s="688"/>
      <c r="WYM3" s="688"/>
      <c r="WYN3" s="187"/>
      <c r="WYO3" s="78"/>
      <c r="WYP3" s="689"/>
      <c r="WYQ3" s="77"/>
      <c r="WYR3" s="690"/>
      <c r="WYS3" s="53"/>
      <c r="WYT3" s="688"/>
      <c r="WYU3" s="688"/>
      <c r="WYV3" s="187"/>
      <c r="WYW3" s="78"/>
      <c r="WYX3" s="689"/>
      <c r="WYY3" s="77"/>
      <c r="WYZ3" s="690"/>
      <c r="WZA3" s="53"/>
      <c r="WZB3" s="688"/>
      <c r="WZC3" s="688"/>
      <c r="WZD3" s="187"/>
      <c r="WZE3" s="78"/>
      <c r="WZF3" s="689"/>
      <c r="WZG3" s="77"/>
      <c r="WZH3" s="690"/>
      <c r="WZI3" s="53"/>
      <c r="WZJ3" s="688"/>
      <c r="WZK3" s="688"/>
      <c r="WZL3" s="187"/>
      <c r="WZM3" s="78"/>
      <c r="WZN3" s="689"/>
      <c r="WZO3" s="77"/>
      <c r="WZP3" s="690"/>
      <c r="WZQ3" s="53"/>
      <c r="WZR3" s="688"/>
      <c r="WZS3" s="688"/>
      <c r="WZT3" s="187"/>
      <c r="WZU3" s="78"/>
      <c r="WZV3" s="689"/>
      <c r="WZW3" s="77"/>
      <c r="WZX3" s="690"/>
      <c r="WZY3" s="53"/>
      <c r="WZZ3" s="688"/>
      <c r="XAA3" s="688"/>
      <c r="XAB3" s="187"/>
      <c r="XAC3" s="78"/>
      <c r="XAD3" s="689"/>
      <c r="XAE3" s="77"/>
      <c r="XAF3" s="690"/>
      <c r="XAG3" s="53"/>
      <c r="XAH3" s="688"/>
      <c r="XAI3" s="688"/>
      <c r="XAJ3" s="187"/>
      <c r="XAK3" s="78"/>
      <c r="XAL3" s="689"/>
      <c r="XAM3" s="77"/>
      <c r="XAN3" s="690"/>
      <c r="XAO3" s="53"/>
      <c r="XAP3" s="688"/>
      <c r="XAQ3" s="688"/>
      <c r="XAR3" s="187"/>
      <c r="XAS3" s="78"/>
      <c r="XAT3" s="689"/>
      <c r="XAU3" s="77"/>
      <c r="XAV3" s="690"/>
      <c r="XAW3" s="53"/>
      <c r="XAX3" s="688"/>
      <c r="XAY3" s="688"/>
      <c r="XAZ3" s="187"/>
      <c r="XBA3" s="78"/>
      <c r="XBB3" s="689"/>
      <c r="XBC3" s="77"/>
      <c r="XBD3" s="690"/>
      <c r="XBE3" s="53"/>
      <c r="XBF3" s="688"/>
      <c r="XBG3" s="688"/>
      <c r="XBH3" s="187"/>
      <c r="XBI3" s="78"/>
      <c r="XBJ3" s="689"/>
      <c r="XBK3" s="77"/>
      <c r="XBL3" s="690"/>
      <c r="XBM3" s="53"/>
      <c r="XBN3" s="688"/>
      <c r="XBO3" s="688"/>
      <c r="XBP3" s="187"/>
      <c r="XBQ3" s="78"/>
      <c r="XBR3" s="689"/>
      <c r="XBS3" s="77"/>
      <c r="XBT3" s="690"/>
      <c r="XBU3" s="53"/>
      <c r="XBV3" s="688"/>
      <c r="XBW3" s="688"/>
      <c r="XBX3" s="187"/>
      <c r="XBY3" s="78"/>
      <c r="XBZ3" s="689"/>
      <c r="XCA3" s="77"/>
      <c r="XCB3" s="690"/>
      <c r="XCC3" s="53"/>
      <c r="XCD3" s="688"/>
      <c r="XCE3" s="688"/>
      <c r="XCF3" s="187"/>
      <c r="XCG3" s="78"/>
      <c r="XCH3" s="689"/>
      <c r="XCI3" s="77"/>
      <c r="XCJ3" s="690"/>
      <c r="XCK3" s="53"/>
      <c r="XCL3" s="688"/>
      <c r="XCM3" s="688"/>
      <c r="XCN3" s="187"/>
      <c r="XCO3" s="78"/>
      <c r="XCP3" s="689"/>
      <c r="XCQ3" s="77"/>
      <c r="XCR3" s="690"/>
      <c r="XCS3" s="53"/>
      <c r="XCT3" s="688"/>
      <c r="XCU3" s="688"/>
      <c r="XCV3" s="187"/>
      <c r="XCW3" s="78"/>
      <c r="XCX3" s="689"/>
      <c r="XCY3" s="77"/>
      <c r="XCZ3" s="690"/>
      <c r="XDA3" s="53"/>
      <c r="XDB3" s="688"/>
      <c r="XDC3" s="688"/>
      <c r="XDD3" s="187"/>
      <c r="XDE3" s="78"/>
      <c r="XDF3" s="689"/>
      <c r="XDG3" s="77"/>
      <c r="XDH3" s="690"/>
      <c r="XDI3" s="53"/>
      <c r="XDJ3" s="688"/>
      <c r="XDK3" s="688"/>
      <c r="XDL3" s="187"/>
      <c r="XDM3" s="78"/>
      <c r="XDN3" s="689"/>
      <c r="XDO3" s="77"/>
      <c r="XDP3" s="690"/>
      <c r="XDQ3" s="53"/>
      <c r="XDR3" s="688"/>
      <c r="XDS3" s="688"/>
      <c r="XDT3" s="187"/>
      <c r="XDU3" s="78"/>
      <c r="XDV3" s="689"/>
      <c r="XDW3" s="77"/>
      <c r="XDX3" s="690"/>
      <c r="XDY3" s="53"/>
      <c r="XDZ3" s="688"/>
      <c r="XEA3" s="688"/>
      <c r="XEB3" s="187"/>
      <c r="XEC3" s="78"/>
      <c r="XED3" s="689"/>
      <c r="XEE3" s="77"/>
      <c r="XEF3" s="690"/>
      <c r="XEG3" s="53"/>
      <c r="XEH3" s="688"/>
      <c r="XEI3" s="688"/>
      <c r="XEJ3" s="187"/>
      <c r="XEK3" s="78"/>
      <c r="XEL3" s="689"/>
      <c r="XEM3" s="77"/>
      <c r="XEN3" s="690"/>
      <c r="XEO3" s="53"/>
      <c r="XEP3" s="688"/>
      <c r="XEQ3" s="688"/>
      <c r="XER3" s="187"/>
      <c r="XES3" s="78"/>
      <c r="XET3" s="689"/>
      <c r="XEU3" s="77"/>
      <c r="XEV3" s="690"/>
      <c r="XEW3" s="53"/>
      <c r="XEX3" s="688"/>
      <c r="XEY3" s="688"/>
      <c r="XEZ3" s="187"/>
      <c r="XFA3" s="78"/>
      <c r="XFB3" s="689"/>
      <c r="XFC3" s="77"/>
      <c r="XFD3" s="690"/>
    </row>
    <row r="4" spans="1:16384" ht="16.5" customHeight="1" x14ac:dyDescent="0.2">
      <c r="I4" s="592"/>
    </row>
    <row r="5" spans="1:16384" ht="57" customHeight="1" x14ac:dyDescent="0.25">
      <c r="A5" s="496"/>
      <c r="B5" s="496" t="s">
        <v>1267</v>
      </c>
      <c r="C5" s="496" t="s">
        <v>1268</v>
      </c>
      <c r="D5" s="496" t="s">
        <v>1272</v>
      </c>
      <c r="E5" s="496" t="s">
        <v>1277</v>
      </c>
      <c r="F5" s="496" t="s">
        <v>1333</v>
      </c>
      <c r="G5" s="496" t="s">
        <v>1325</v>
      </c>
      <c r="H5" s="592"/>
      <c r="I5" s="592"/>
    </row>
    <row r="6" spans="1:16384" ht="28.5" customHeight="1" x14ac:dyDescent="0.25">
      <c r="A6" s="168" t="str">
        <f>Summary!B53</f>
        <v>Residual waste (non recyclate)</v>
      </c>
      <c r="B6" s="168"/>
      <c r="C6" s="168">
        <f>B6*50</f>
        <v>0</v>
      </c>
      <c r="D6" s="168" t="e">
        <f>C6/'General reference data'!$C$8</f>
        <v>#DIV/0!</v>
      </c>
      <c r="E6" s="498">
        <f>C6/1000</f>
        <v>0</v>
      </c>
      <c r="F6" s="499">
        <f>Summary!G53</f>
        <v>0</v>
      </c>
      <c r="G6" s="598">
        <f>E6*$B$36</f>
        <v>0</v>
      </c>
      <c r="H6" s="592"/>
      <c r="I6" s="592"/>
    </row>
    <row r="7" spans="1:16384" ht="15" x14ac:dyDescent="0.25">
      <c r="A7" s="168" t="str">
        <f>Summary!B54</f>
        <v>Recyclate waste</v>
      </c>
      <c r="B7" s="168"/>
      <c r="C7" s="168">
        <f t="shared" ref="C7:C10" si="0">B7*50</f>
        <v>0</v>
      </c>
      <c r="D7" s="168" t="e">
        <f>C7/'General reference data'!$C$8</f>
        <v>#DIV/0!</v>
      </c>
      <c r="E7" s="498">
        <f t="shared" ref="E7:E10" si="1">C7/1000</f>
        <v>0</v>
      </c>
      <c r="F7" s="168">
        <f>Summary!G54</f>
        <v>0</v>
      </c>
      <c r="G7" s="598">
        <f>E7*$B$36</f>
        <v>0</v>
      </c>
      <c r="H7" s="592"/>
      <c r="I7" s="592"/>
    </row>
    <row r="8" spans="1:16384" ht="15" x14ac:dyDescent="0.25">
      <c r="A8" s="168" t="str">
        <f>Summary!B55</f>
        <v>Confidential paper waste (recycled by First Mile)</v>
      </c>
      <c r="B8" s="168"/>
      <c r="C8" s="168">
        <f t="shared" si="0"/>
        <v>0</v>
      </c>
      <c r="D8" s="168" t="e">
        <f>C8/'General reference data'!$C$8</f>
        <v>#DIV/0!</v>
      </c>
      <c r="E8" s="498">
        <f t="shared" si="1"/>
        <v>0</v>
      </c>
      <c r="F8" s="168">
        <f>Summary!G55</f>
        <v>0</v>
      </c>
      <c r="G8" s="598">
        <f>(C8/B45)*B46</f>
        <v>0</v>
      </c>
      <c r="H8" s="592"/>
      <c r="I8" s="592"/>
    </row>
    <row r="9" spans="1:16384" ht="15" x14ac:dyDescent="0.25">
      <c r="A9" s="168" t="str">
        <f>Summary!B56</f>
        <v>Food waste</v>
      </c>
      <c r="B9" s="168"/>
      <c r="C9" s="168">
        <f t="shared" si="0"/>
        <v>0</v>
      </c>
      <c r="D9" s="168" t="e">
        <f>C9/'General reference data'!$C$8</f>
        <v>#DIV/0!</v>
      </c>
      <c r="E9" s="498">
        <f t="shared" si="1"/>
        <v>0</v>
      </c>
      <c r="F9" s="168">
        <f>Summary!G56</f>
        <v>0</v>
      </c>
      <c r="G9" s="598">
        <f>E9*$B$36</f>
        <v>0</v>
      </c>
      <c r="H9" s="592"/>
    </row>
    <row r="10" spans="1:16384" s="457" customFormat="1" ht="15" x14ac:dyDescent="0.25">
      <c r="A10" s="168" t="s">
        <v>1305</v>
      </c>
      <c r="B10" s="168"/>
      <c r="C10" s="168">
        <f t="shared" si="0"/>
        <v>0</v>
      </c>
      <c r="D10" s="168" t="e">
        <f>C10/'General reference data'!$C$8</f>
        <v>#DIV/0!</v>
      </c>
      <c r="E10" s="498">
        <f t="shared" si="1"/>
        <v>0</v>
      </c>
      <c r="F10" s="168">
        <f>SUM(E17:E21)</f>
        <v>0</v>
      </c>
      <c r="G10" s="598">
        <f>C10*B42</f>
        <v>0</v>
      </c>
      <c r="H10" s="592"/>
    </row>
    <row r="11" spans="1:16384" ht="15" x14ac:dyDescent="0.25">
      <c r="A11" s="430" t="str">
        <f>Summary!B58</f>
        <v>Total</v>
      </c>
      <c r="B11" s="494">
        <f>Summary!C58</f>
        <v>0</v>
      </c>
      <c r="C11" s="494">
        <f>Summary!D58</f>
        <v>0</v>
      </c>
      <c r="D11" s="661" t="e">
        <f>C11/'General reference data'!$C$8</f>
        <v>#DIV/0!</v>
      </c>
      <c r="E11" s="539">
        <f>SUM(E6:E10)</f>
        <v>0</v>
      </c>
      <c r="F11" s="494">
        <f>Summary!G58</f>
        <v>0</v>
      </c>
      <c r="G11" s="599">
        <f>SUM(G6:G10)</f>
        <v>0</v>
      </c>
      <c r="H11" s="592"/>
      <c r="I11" s="592"/>
    </row>
    <row r="15" spans="1:16384" ht="45" x14ac:dyDescent="0.25">
      <c r="A15" s="168"/>
      <c r="B15" s="660" t="s">
        <v>1299</v>
      </c>
      <c r="C15" s="496" t="s">
        <v>1280</v>
      </c>
      <c r="D15" s="594" t="s">
        <v>1316</v>
      </c>
      <c r="E15" s="496" t="s">
        <v>1281</v>
      </c>
      <c r="G15" s="496" t="s">
        <v>1282</v>
      </c>
      <c r="H15" s="496" t="s">
        <v>1283</v>
      </c>
      <c r="I15" s="592"/>
    </row>
    <row r="16" spans="1:16384" ht="15" x14ac:dyDescent="0.25">
      <c r="A16" s="168" t="s">
        <v>1338</v>
      </c>
      <c r="B16" s="90"/>
      <c r="C16" s="168">
        <f>'paper calculations'!F25</f>
        <v>0</v>
      </c>
      <c r="D16" s="595">
        <f>C16/1000</f>
        <v>0</v>
      </c>
      <c r="E16" s="168">
        <f>Summary!D69</f>
        <v>0</v>
      </c>
      <c r="G16" s="168">
        <f>'paper calculations'!C25</f>
        <v>0</v>
      </c>
      <c r="H16" s="168">
        <f>Summary!H69</f>
        <v>7</v>
      </c>
      <c r="I16" s="592"/>
    </row>
    <row r="17" spans="1:10" ht="15" x14ac:dyDescent="0.25">
      <c r="A17" s="168" t="s">
        <v>534</v>
      </c>
      <c r="B17" s="1"/>
      <c r="C17" s="168">
        <f>B17*B26</f>
        <v>0</v>
      </c>
      <c r="D17" s="595">
        <f t="shared" ref="D17:D21" si="2">C17/1000</f>
        <v>0</v>
      </c>
      <c r="E17" s="499">
        <f>D17*'Waste disposal factors'!$F$57</f>
        <v>0</v>
      </c>
      <c r="G17" s="168"/>
      <c r="H17" s="168"/>
      <c r="I17" s="592"/>
    </row>
    <row r="18" spans="1:10" ht="15" x14ac:dyDescent="0.25">
      <c r="A18" s="168" t="s">
        <v>1289</v>
      </c>
      <c r="B18" s="1"/>
      <c r="C18" s="168">
        <f>B18*B27</f>
        <v>0</v>
      </c>
      <c r="D18" s="595">
        <f t="shared" si="2"/>
        <v>0</v>
      </c>
      <c r="E18" s="499">
        <f>D18*'Waste disposal factors'!$F$57</f>
        <v>0</v>
      </c>
      <c r="G18" s="168"/>
      <c r="H18" s="168"/>
      <c r="I18" s="592"/>
    </row>
    <row r="19" spans="1:10" ht="15" x14ac:dyDescent="0.25">
      <c r="A19" s="164" t="s">
        <v>1301</v>
      </c>
      <c r="B19" s="102"/>
      <c r="C19" s="164">
        <f>B19*B30</f>
        <v>0</v>
      </c>
      <c r="D19" s="595">
        <f t="shared" si="2"/>
        <v>0</v>
      </c>
      <c r="E19" s="499">
        <f>D19*'Waste disposal factors'!$F$57</f>
        <v>0</v>
      </c>
      <c r="G19" s="164"/>
      <c r="H19" s="164"/>
      <c r="J19" t="s">
        <v>1356</v>
      </c>
    </row>
    <row r="20" spans="1:10" ht="15" x14ac:dyDescent="0.25">
      <c r="A20" s="164" t="s">
        <v>1302</v>
      </c>
      <c r="B20" s="102"/>
      <c r="C20" s="104">
        <f>B20*B29</f>
        <v>0</v>
      </c>
      <c r="D20" s="595">
        <f t="shared" si="2"/>
        <v>0</v>
      </c>
      <c r="E20" s="499">
        <f>D20*'Waste disposal factors'!$F$57</f>
        <v>0</v>
      </c>
      <c r="G20" s="1"/>
      <c r="H20" s="1"/>
    </row>
    <row r="21" spans="1:10" ht="15" x14ac:dyDescent="0.25">
      <c r="A21" s="164" t="s">
        <v>1303</v>
      </c>
      <c r="B21" s="102"/>
      <c r="C21" s="104">
        <f>B21*B31</f>
        <v>0</v>
      </c>
      <c r="D21" s="595">
        <f t="shared" si="2"/>
        <v>0</v>
      </c>
      <c r="E21" s="499">
        <f>D21*'Waste disposal factors'!$F$57</f>
        <v>0</v>
      </c>
      <c r="G21" s="1"/>
      <c r="H21" s="1"/>
    </row>
    <row r="22" spans="1:10" ht="15" x14ac:dyDescent="0.25">
      <c r="A22" s="494" t="s">
        <v>1</v>
      </c>
      <c r="B22" s="160"/>
      <c r="C22" s="161">
        <f>SUM(C16:C21)</f>
        <v>0</v>
      </c>
      <c r="D22" s="596">
        <f>SUM(D16:D21)</f>
        <v>0</v>
      </c>
      <c r="E22" s="597">
        <f>SUM(E16:E21)</f>
        <v>0</v>
      </c>
    </row>
    <row r="24" spans="1:10" x14ac:dyDescent="0.2">
      <c r="C24" s="457" t="s">
        <v>1294</v>
      </c>
    </row>
    <row r="25" spans="1:10" x14ac:dyDescent="0.2">
      <c r="A25" s="594" t="s">
        <v>1298</v>
      </c>
    </row>
    <row r="26" spans="1:10" ht="15" x14ac:dyDescent="0.25">
      <c r="A26" s="168" t="s">
        <v>1292</v>
      </c>
      <c r="B26" s="1">
        <v>4</v>
      </c>
    </row>
    <row r="27" spans="1:10" ht="15" x14ac:dyDescent="0.25">
      <c r="A27" s="168" t="s">
        <v>1293</v>
      </c>
      <c r="B27" s="1">
        <v>3</v>
      </c>
    </row>
    <row r="28" spans="1:10" ht="15" x14ac:dyDescent="0.25">
      <c r="A28" s="168" t="s">
        <v>1295</v>
      </c>
      <c r="B28" s="1">
        <v>0.1</v>
      </c>
    </row>
    <row r="29" spans="1:10" ht="15" x14ac:dyDescent="0.25">
      <c r="A29" s="168" t="s">
        <v>1296</v>
      </c>
      <c r="B29" s="1">
        <v>0.1</v>
      </c>
    </row>
    <row r="30" spans="1:10" ht="15" x14ac:dyDescent="0.25">
      <c r="A30" s="168" t="s">
        <v>1297</v>
      </c>
      <c r="B30" s="1">
        <v>0.1</v>
      </c>
    </row>
    <row r="31" spans="1:10" ht="15" x14ac:dyDescent="0.25">
      <c r="A31" s="168" t="s">
        <v>1304</v>
      </c>
      <c r="B31" s="91">
        <v>0.1</v>
      </c>
    </row>
    <row r="34" spans="1:2" ht="15" x14ac:dyDescent="0.25">
      <c r="A34" s="496" t="s">
        <v>1559</v>
      </c>
    </row>
    <row r="35" spans="1:2" x14ac:dyDescent="0.2">
      <c r="A35" s="1" t="s">
        <v>1317</v>
      </c>
      <c r="B35" s="598"/>
    </row>
    <row r="36" spans="1:2" x14ac:dyDescent="0.2">
      <c r="A36" s="1" t="s">
        <v>1318</v>
      </c>
      <c r="B36" s="598"/>
    </row>
    <row r="39" spans="1:2" x14ac:dyDescent="0.2">
      <c r="A39" s="594" t="s">
        <v>1319</v>
      </c>
      <c r="B39" s="1"/>
    </row>
    <row r="40" spans="1:2" x14ac:dyDescent="0.2">
      <c r="A40" s="1"/>
      <c r="B40" s="1"/>
    </row>
    <row r="41" spans="1:2" x14ac:dyDescent="0.2">
      <c r="A41" s="1" t="s">
        <v>1320</v>
      </c>
      <c r="B41" s="1">
        <v>30</v>
      </c>
    </row>
    <row r="42" spans="1:2" x14ac:dyDescent="0.2">
      <c r="A42" s="1" t="s">
        <v>1321</v>
      </c>
      <c r="B42" s="1">
        <f>B41/25</f>
        <v>1.2</v>
      </c>
    </row>
    <row r="44" spans="1:2" x14ac:dyDescent="0.2">
      <c r="A44" s="594" t="s">
        <v>1322</v>
      </c>
    </row>
    <row r="45" spans="1:2" x14ac:dyDescent="0.2">
      <c r="A45" s="1" t="s">
        <v>1324</v>
      </c>
      <c r="B45" s="1">
        <v>6</v>
      </c>
    </row>
    <row r="46" spans="1:2" x14ac:dyDescent="0.2">
      <c r="A46" s="91" t="s">
        <v>1323</v>
      </c>
      <c r="B46" s="1">
        <v>5</v>
      </c>
    </row>
  </sheetData>
  <mergeCells count="1">
    <mergeCell ref="A1:B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N49"/>
  <sheetViews>
    <sheetView workbookViewId="0">
      <selection activeCell="I19" sqref="I19"/>
    </sheetView>
  </sheetViews>
  <sheetFormatPr defaultRowHeight="15" x14ac:dyDescent="0.25"/>
  <cols>
    <col min="1" max="1" width="46.140625" style="186" customWidth="1"/>
    <col min="2" max="2" width="16.7109375" style="186" customWidth="1"/>
    <col min="3" max="3" width="19.28515625" style="186" customWidth="1"/>
    <col min="4" max="4" width="20.7109375" style="186" customWidth="1"/>
    <col min="5" max="5" width="27.5703125" style="186" customWidth="1"/>
    <col min="6" max="6" width="15.28515625" style="186" customWidth="1"/>
    <col min="7" max="7" width="13.140625" style="186" customWidth="1"/>
    <col min="8" max="9" width="17.28515625" style="186" customWidth="1"/>
    <col min="10" max="10" width="17.7109375" style="186" customWidth="1"/>
    <col min="11" max="11" width="19.7109375" style="186" customWidth="1"/>
    <col min="12" max="12" width="22" style="186" customWidth="1"/>
    <col min="13" max="13" width="22.140625" style="186" customWidth="1"/>
    <col min="14" max="14" width="18.42578125" style="186" customWidth="1"/>
    <col min="15" max="256" width="8.7109375" style="186"/>
    <col min="257" max="257" width="13.28515625" style="186" customWidth="1"/>
    <col min="258" max="258" width="18.5703125" style="186" customWidth="1"/>
    <col min="259" max="259" width="18.28515625" style="186" customWidth="1"/>
    <col min="260" max="260" width="12.85546875" style="186" customWidth="1"/>
    <col min="261" max="261" width="18" style="186" customWidth="1"/>
    <col min="262" max="262" width="8.7109375" style="186"/>
    <col min="263" max="263" width="17.42578125" style="186" customWidth="1"/>
    <col min="264" max="264" width="24.85546875" style="186" customWidth="1"/>
    <col min="265" max="265" width="17.28515625" style="186" customWidth="1"/>
    <col min="266" max="266" width="8.7109375" style="186"/>
    <col min="267" max="267" width="15.140625" style="186" customWidth="1"/>
    <col min="268" max="268" width="13.140625" style="186" customWidth="1"/>
    <col min="269" max="269" width="15.5703125" style="186" customWidth="1"/>
    <col min="270" max="512" width="8.7109375" style="186"/>
    <col min="513" max="513" width="13.28515625" style="186" customWidth="1"/>
    <col min="514" max="514" width="18.5703125" style="186" customWidth="1"/>
    <col min="515" max="515" width="18.28515625" style="186" customWidth="1"/>
    <col min="516" max="516" width="12.85546875" style="186" customWidth="1"/>
    <col min="517" max="517" width="18" style="186" customWidth="1"/>
    <col min="518" max="518" width="8.7109375" style="186"/>
    <col min="519" max="519" width="17.42578125" style="186" customWidth="1"/>
    <col min="520" max="520" width="24.85546875" style="186" customWidth="1"/>
    <col min="521" max="521" width="17.28515625" style="186" customWidth="1"/>
    <col min="522" max="522" width="8.7109375" style="186"/>
    <col min="523" max="523" width="15.140625" style="186" customWidth="1"/>
    <col min="524" max="524" width="13.140625" style="186" customWidth="1"/>
    <col min="525" max="525" width="15.5703125" style="186" customWidth="1"/>
    <col min="526" max="768" width="8.7109375" style="186"/>
    <col min="769" max="769" width="13.28515625" style="186" customWidth="1"/>
    <col min="770" max="770" width="18.5703125" style="186" customWidth="1"/>
    <col min="771" max="771" width="18.28515625" style="186" customWidth="1"/>
    <col min="772" max="772" width="12.85546875" style="186" customWidth="1"/>
    <col min="773" max="773" width="18" style="186" customWidth="1"/>
    <col min="774" max="774" width="8.7109375" style="186"/>
    <col min="775" max="775" width="17.42578125" style="186" customWidth="1"/>
    <col min="776" max="776" width="24.85546875" style="186" customWidth="1"/>
    <col min="777" max="777" width="17.28515625" style="186" customWidth="1"/>
    <col min="778" max="778" width="8.7109375" style="186"/>
    <col min="779" max="779" width="15.140625" style="186" customWidth="1"/>
    <col min="780" max="780" width="13.140625" style="186" customWidth="1"/>
    <col min="781" max="781" width="15.5703125" style="186" customWidth="1"/>
    <col min="782" max="1024" width="8.7109375" style="186"/>
    <col min="1025" max="1025" width="13.28515625" style="186" customWidth="1"/>
    <col min="1026" max="1026" width="18.5703125" style="186" customWidth="1"/>
    <col min="1027" max="1027" width="18.28515625" style="186" customWidth="1"/>
    <col min="1028" max="1028" width="12.85546875" style="186" customWidth="1"/>
    <col min="1029" max="1029" width="18" style="186" customWidth="1"/>
    <col min="1030" max="1030" width="8.7109375" style="186"/>
    <col min="1031" max="1031" width="17.42578125" style="186" customWidth="1"/>
    <col min="1032" max="1032" width="24.85546875" style="186" customWidth="1"/>
    <col min="1033" max="1033" width="17.28515625" style="186" customWidth="1"/>
    <col min="1034" max="1034" width="8.7109375" style="186"/>
    <col min="1035" max="1035" width="15.140625" style="186" customWidth="1"/>
    <col min="1036" max="1036" width="13.140625" style="186" customWidth="1"/>
    <col min="1037" max="1037" width="15.5703125" style="186" customWidth="1"/>
    <col min="1038" max="1280" width="8.7109375" style="186"/>
    <col min="1281" max="1281" width="13.28515625" style="186" customWidth="1"/>
    <col min="1282" max="1282" width="18.5703125" style="186" customWidth="1"/>
    <col min="1283" max="1283" width="18.28515625" style="186" customWidth="1"/>
    <col min="1284" max="1284" width="12.85546875" style="186" customWidth="1"/>
    <col min="1285" max="1285" width="18" style="186" customWidth="1"/>
    <col min="1286" max="1286" width="8.7109375" style="186"/>
    <col min="1287" max="1287" width="17.42578125" style="186" customWidth="1"/>
    <col min="1288" max="1288" width="24.85546875" style="186" customWidth="1"/>
    <col min="1289" max="1289" width="17.28515625" style="186" customWidth="1"/>
    <col min="1290" max="1290" width="8.7109375" style="186"/>
    <col min="1291" max="1291" width="15.140625" style="186" customWidth="1"/>
    <col min="1292" max="1292" width="13.140625" style="186" customWidth="1"/>
    <col min="1293" max="1293" width="15.5703125" style="186" customWidth="1"/>
    <col min="1294" max="1536" width="8.7109375" style="186"/>
    <col min="1537" max="1537" width="13.28515625" style="186" customWidth="1"/>
    <col min="1538" max="1538" width="18.5703125" style="186" customWidth="1"/>
    <col min="1539" max="1539" width="18.28515625" style="186" customWidth="1"/>
    <col min="1540" max="1540" width="12.85546875" style="186" customWidth="1"/>
    <col min="1541" max="1541" width="18" style="186" customWidth="1"/>
    <col min="1542" max="1542" width="8.7109375" style="186"/>
    <col min="1543" max="1543" width="17.42578125" style="186" customWidth="1"/>
    <col min="1544" max="1544" width="24.85546875" style="186" customWidth="1"/>
    <col min="1545" max="1545" width="17.28515625" style="186" customWidth="1"/>
    <col min="1546" max="1546" width="8.7109375" style="186"/>
    <col min="1547" max="1547" width="15.140625" style="186" customWidth="1"/>
    <col min="1548" max="1548" width="13.140625" style="186" customWidth="1"/>
    <col min="1549" max="1549" width="15.5703125" style="186" customWidth="1"/>
    <col min="1550" max="1792" width="8.7109375" style="186"/>
    <col min="1793" max="1793" width="13.28515625" style="186" customWidth="1"/>
    <col min="1794" max="1794" width="18.5703125" style="186" customWidth="1"/>
    <col min="1795" max="1795" width="18.28515625" style="186" customWidth="1"/>
    <col min="1796" max="1796" width="12.85546875" style="186" customWidth="1"/>
    <col min="1797" max="1797" width="18" style="186" customWidth="1"/>
    <col min="1798" max="1798" width="8.7109375" style="186"/>
    <col min="1799" max="1799" width="17.42578125" style="186" customWidth="1"/>
    <col min="1800" max="1800" width="24.85546875" style="186" customWidth="1"/>
    <col min="1801" max="1801" width="17.28515625" style="186" customWidth="1"/>
    <col min="1802" max="1802" width="8.7109375" style="186"/>
    <col min="1803" max="1803" width="15.140625" style="186" customWidth="1"/>
    <col min="1804" max="1804" width="13.140625" style="186" customWidth="1"/>
    <col min="1805" max="1805" width="15.5703125" style="186" customWidth="1"/>
    <col min="1806" max="2048" width="8.7109375" style="186"/>
    <col min="2049" max="2049" width="13.28515625" style="186" customWidth="1"/>
    <col min="2050" max="2050" width="18.5703125" style="186" customWidth="1"/>
    <col min="2051" max="2051" width="18.28515625" style="186" customWidth="1"/>
    <col min="2052" max="2052" width="12.85546875" style="186" customWidth="1"/>
    <col min="2053" max="2053" width="18" style="186" customWidth="1"/>
    <col min="2054" max="2054" width="8.7109375" style="186"/>
    <col min="2055" max="2055" width="17.42578125" style="186" customWidth="1"/>
    <col min="2056" max="2056" width="24.85546875" style="186" customWidth="1"/>
    <col min="2057" max="2057" width="17.28515625" style="186" customWidth="1"/>
    <col min="2058" max="2058" width="8.7109375" style="186"/>
    <col min="2059" max="2059" width="15.140625" style="186" customWidth="1"/>
    <col min="2060" max="2060" width="13.140625" style="186" customWidth="1"/>
    <col min="2061" max="2061" width="15.5703125" style="186" customWidth="1"/>
    <col min="2062" max="2304" width="8.7109375" style="186"/>
    <col min="2305" max="2305" width="13.28515625" style="186" customWidth="1"/>
    <col min="2306" max="2306" width="18.5703125" style="186" customWidth="1"/>
    <col min="2307" max="2307" width="18.28515625" style="186" customWidth="1"/>
    <col min="2308" max="2308" width="12.85546875" style="186" customWidth="1"/>
    <col min="2309" max="2309" width="18" style="186" customWidth="1"/>
    <col min="2310" max="2310" width="8.7109375" style="186"/>
    <col min="2311" max="2311" width="17.42578125" style="186" customWidth="1"/>
    <col min="2312" max="2312" width="24.85546875" style="186" customWidth="1"/>
    <col min="2313" max="2313" width="17.28515625" style="186" customWidth="1"/>
    <col min="2314" max="2314" width="8.7109375" style="186"/>
    <col min="2315" max="2315" width="15.140625" style="186" customWidth="1"/>
    <col min="2316" max="2316" width="13.140625" style="186" customWidth="1"/>
    <col min="2317" max="2317" width="15.5703125" style="186" customWidth="1"/>
    <col min="2318" max="2560" width="8.7109375" style="186"/>
    <col min="2561" max="2561" width="13.28515625" style="186" customWidth="1"/>
    <col min="2562" max="2562" width="18.5703125" style="186" customWidth="1"/>
    <col min="2563" max="2563" width="18.28515625" style="186" customWidth="1"/>
    <col min="2564" max="2564" width="12.85546875" style="186" customWidth="1"/>
    <col min="2565" max="2565" width="18" style="186" customWidth="1"/>
    <col min="2566" max="2566" width="8.7109375" style="186"/>
    <col min="2567" max="2567" width="17.42578125" style="186" customWidth="1"/>
    <col min="2568" max="2568" width="24.85546875" style="186" customWidth="1"/>
    <col min="2569" max="2569" width="17.28515625" style="186" customWidth="1"/>
    <col min="2570" max="2570" width="8.7109375" style="186"/>
    <col min="2571" max="2571" width="15.140625" style="186" customWidth="1"/>
    <col min="2572" max="2572" width="13.140625" style="186" customWidth="1"/>
    <col min="2573" max="2573" width="15.5703125" style="186" customWidth="1"/>
    <col min="2574" max="2816" width="8.7109375" style="186"/>
    <col min="2817" max="2817" width="13.28515625" style="186" customWidth="1"/>
    <col min="2818" max="2818" width="18.5703125" style="186" customWidth="1"/>
    <col min="2819" max="2819" width="18.28515625" style="186" customWidth="1"/>
    <col min="2820" max="2820" width="12.85546875" style="186" customWidth="1"/>
    <col min="2821" max="2821" width="18" style="186" customWidth="1"/>
    <col min="2822" max="2822" width="8.7109375" style="186"/>
    <col min="2823" max="2823" width="17.42578125" style="186" customWidth="1"/>
    <col min="2824" max="2824" width="24.85546875" style="186" customWidth="1"/>
    <col min="2825" max="2825" width="17.28515625" style="186" customWidth="1"/>
    <col min="2826" max="2826" width="8.7109375" style="186"/>
    <col min="2827" max="2827" width="15.140625" style="186" customWidth="1"/>
    <col min="2828" max="2828" width="13.140625" style="186" customWidth="1"/>
    <col min="2829" max="2829" width="15.5703125" style="186" customWidth="1"/>
    <col min="2830" max="3072" width="8.7109375" style="186"/>
    <col min="3073" max="3073" width="13.28515625" style="186" customWidth="1"/>
    <col min="3074" max="3074" width="18.5703125" style="186" customWidth="1"/>
    <col min="3075" max="3075" width="18.28515625" style="186" customWidth="1"/>
    <col min="3076" max="3076" width="12.85546875" style="186" customWidth="1"/>
    <col min="3077" max="3077" width="18" style="186" customWidth="1"/>
    <col min="3078" max="3078" width="8.7109375" style="186"/>
    <col min="3079" max="3079" width="17.42578125" style="186" customWidth="1"/>
    <col min="3080" max="3080" width="24.85546875" style="186" customWidth="1"/>
    <col min="3081" max="3081" width="17.28515625" style="186" customWidth="1"/>
    <col min="3082" max="3082" width="8.7109375" style="186"/>
    <col min="3083" max="3083" width="15.140625" style="186" customWidth="1"/>
    <col min="3084" max="3084" width="13.140625" style="186" customWidth="1"/>
    <col min="3085" max="3085" width="15.5703125" style="186" customWidth="1"/>
    <col min="3086" max="3328" width="8.7109375" style="186"/>
    <col min="3329" max="3329" width="13.28515625" style="186" customWidth="1"/>
    <col min="3330" max="3330" width="18.5703125" style="186" customWidth="1"/>
    <col min="3331" max="3331" width="18.28515625" style="186" customWidth="1"/>
    <col min="3332" max="3332" width="12.85546875" style="186" customWidth="1"/>
    <col min="3333" max="3333" width="18" style="186" customWidth="1"/>
    <col min="3334" max="3334" width="8.7109375" style="186"/>
    <col min="3335" max="3335" width="17.42578125" style="186" customWidth="1"/>
    <col min="3336" max="3336" width="24.85546875" style="186" customWidth="1"/>
    <col min="3337" max="3337" width="17.28515625" style="186" customWidth="1"/>
    <col min="3338" max="3338" width="8.7109375" style="186"/>
    <col min="3339" max="3339" width="15.140625" style="186" customWidth="1"/>
    <col min="3340" max="3340" width="13.140625" style="186" customWidth="1"/>
    <col min="3341" max="3341" width="15.5703125" style="186" customWidth="1"/>
    <col min="3342" max="3584" width="8.7109375" style="186"/>
    <col min="3585" max="3585" width="13.28515625" style="186" customWidth="1"/>
    <col min="3586" max="3586" width="18.5703125" style="186" customWidth="1"/>
    <col min="3587" max="3587" width="18.28515625" style="186" customWidth="1"/>
    <col min="3588" max="3588" width="12.85546875" style="186" customWidth="1"/>
    <col min="3589" max="3589" width="18" style="186" customWidth="1"/>
    <col min="3590" max="3590" width="8.7109375" style="186"/>
    <col min="3591" max="3591" width="17.42578125" style="186" customWidth="1"/>
    <col min="3592" max="3592" width="24.85546875" style="186" customWidth="1"/>
    <col min="3593" max="3593" width="17.28515625" style="186" customWidth="1"/>
    <col min="3594" max="3594" width="8.7109375" style="186"/>
    <col min="3595" max="3595" width="15.140625" style="186" customWidth="1"/>
    <col min="3596" max="3596" width="13.140625" style="186" customWidth="1"/>
    <col min="3597" max="3597" width="15.5703125" style="186" customWidth="1"/>
    <col min="3598" max="3840" width="8.7109375" style="186"/>
    <col min="3841" max="3841" width="13.28515625" style="186" customWidth="1"/>
    <col min="3842" max="3842" width="18.5703125" style="186" customWidth="1"/>
    <col min="3843" max="3843" width="18.28515625" style="186" customWidth="1"/>
    <col min="3844" max="3844" width="12.85546875" style="186" customWidth="1"/>
    <col min="3845" max="3845" width="18" style="186" customWidth="1"/>
    <col min="3846" max="3846" width="8.7109375" style="186"/>
    <col min="3847" max="3847" width="17.42578125" style="186" customWidth="1"/>
    <col min="3848" max="3848" width="24.85546875" style="186" customWidth="1"/>
    <col min="3849" max="3849" width="17.28515625" style="186" customWidth="1"/>
    <col min="3850" max="3850" width="8.7109375" style="186"/>
    <col min="3851" max="3851" width="15.140625" style="186" customWidth="1"/>
    <col min="3852" max="3852" width="13.140625" style="186" customWidth="1"/>
    <col min="3853" max="3853" width="15.5703125" style="186" customWidth="1"/>
    <col min="3854" max="4096" width="8.7109375" style="186"/>
    <col min="4097" max="4097" width="13.28515625" style="186" customWidth="1"/>
    <col min="4098" max="4098" width="18.5703125" style="186" customWidth="1"/>
    <col min="4099" max="4099" width="18.28515625" style="186" customWidth="1"/>
    <col min="4100" max="4100" width="12.85546875" style="186" customWidth="1"/>
    <col min="4101" max="4101" width="18" style="186" customWidth="1"/>
    <col min="4102" max="4102" width="8.7109375" style="186"/>
    <col min="4103" max="4103" width="17.42578125" style="186" customWidth="1"/>
    <col min="4104" max="4104" width="24.85546875" style="186" customWidth="1"/>
    <col min="4105" max="4105" width="17.28515625" style="186" customWidth="1"/>
    <col min="4106" max="4106" width="8.7109375" style="186"/>
    <col min="4107" max="4107" width="15.140625" style="186" customWidth="1"/>
    <col min="4108" max="4108" width="13.140625" style="186" customWidth="1"/>
    <col min="4109" max="4109" width="15.5703125" style="186" customWidth="1"/>
    <col min="4110" max="4352" width="8.7109375" style="186"/>
    <col min="4353" max="4353" width="13.28515625" style="186" customWidth="1"/>
    <col min="4354" max="4354" width="18.5703125" style="186" customWidth="1"/>
    <col min="4355" max="4355" width="18.28515625" style="186" customWidth="1"/>
    <col min="4356" max="4356" width="12.85546875" style="186" customWidth="1"/>
    <col min="4357" max="4357" width="18" style="186" customWidth="1"/>
    <col min="4358" max="4358" width="8.7109375" style="186"/>
    <col min="4359" max="4359" width="17.42578125" style="186" customWidth="1"/>
    <col min="4360" max="4360" width="24.85546875" style="186" customWidth="1"/>
    <col min="4361" max="4361" width="17.28515625" style="186" customWidth="1"/>
    <col min="4362" max="4362" width="8.7109375" style="186"/>
    <col min="4363" max="4363" width="15.140625" style="186" customWidth="1"/>
    <col min="4364" max="4364" width="13.140625" style="186" customWidth="1"/>
    <col min="4365" max="4365" width="15.5703125" style="186" customWidth="1"/>
    <col min="4366" max="4608" width="8.7109375" style="186"/>
    <col min="4609" max="4609" width="13.28515625" style="186" customWidth="1"/>
    <col min="4610" max="4610" width="18.5703125" style="186" customWidth="1"/>
    <col min="4611" max="4611" width="18.28515625" style="186" customWidth="1"/>
    <col min="4612" max="4612" width="12.85546875" style="186" customWidth="1"/>
    <col min="4613" max="4613" width="18" style="186" customWidth="1"/>
    <col min="4614" max="4614" width="8.7109375" style="186"/>
    <col min="4615" max="4615" width="17.42578125" style="186" customWidth="1"/>
    <col min="4616" max="4616" width="24.85546875" style="186" customWidth="1"/>
    <col min="4617" max="4617" width="17.28515625" style="186" customWidth="1"/>
    <col min="4618" max="4618" width="8.7109375" style="186"/>
    <col min="4619" max="4619" width="15.140625" style="186" customWidth="1"/>
    <col min="4620" max="4620" width="13.140625" style="186" customWidth="1"/>
    <col min="4621" max="4621" width="15.5703125" style="186" customWidth="1"/>
    <col min="4622" max="4864" width="8.7109375" style="186"/>
    <col min="4865" max="4865" width="13.28515625" style="186" customWidth="1"/>
    <col min="4866" max="4866" width="18.5703125" style="186" customWidth="1"/>
    <col min="4867" max="4867" width="18.28515625" style="186" customWidth="1"/>
    <col min="4868" max="4868" width="12.85546875" style="186" customWidth="1"/>
    <col min="4869" max="4869" width="18" style="186" customWidth="1"/>
    <col min="4870" max="4870" width="8.7109375" style="186"/>
    <col min="4871" max="4871" width="17.42578125" style="186" customWidth="1"/>
    <col min="4872" max="4872" width="24.85546875" style="186" customWidth="1"/>
    <col min="4873" max="4873" width="17.28515625" style="186" customWidth="1"/>
    <col min="4874" max="4874" width="8.7109375" style="186"/>
    <col min="4875" max="4875" width="15.140625" style="186" customWidth="1"/>
    <col min="4876" max="4876" width="13.140625" style="186" customWidth="1"/>
    <col min="4877" max="4877" width="15.5703125" style="186" customWidth="1"/>
    <col min="4878" max="5120" width="8.7109375" style="186"/>
    <col min="5121" max="5121" width="13.28515625" style="186" customWidth="1"/>
    <col min="5122" max="5122" width="18.5703125" style="186" customWidth="1"/>
    <col min="5123" max="5123" width="18.28515625" style="186" customWidth="1"/>
    <col min="5124" max="5124" width="12.85546875" style="186" customWidth="1"/>
    <col min="5125" max="5125" width="18" style="186" customWidth="1"/>
    <col min="5126" max="5126" width="8.7109375" style="186"/>
    <col min="5127" max="5127" width="17.42578125" style="186" customWidth="1"/>
    <col min="5128" max="5128" width="24.85546875" style="186" customWidth="1"/>
    <col min="5129" max="5129" width="17.28515625" style="186" customWidth="1"/>
    <col min="5130" max="5130" width="8.7109375" style="186"/>
    <col min="5131" max="5131" width="15.140625" style="186" customWidth="1"/>
    <col min="5132" max="5132" width="13.140625" style="186" customWidth="1"/>
    <col min="5133" max="5133" width="15.5703125" style="186" customWidth="1"/>
    <col min="5134" max="5376" width="8.7109375" style="186"/>
    <col min="5377" max="5377" width="13.28515625" style="186" customWidth="1"/>
    <col min="5378" max="5378" width="18.5703125" style="186" customWidth="1"/>
    <col min="5379" max="5379" width="18.28515625" style="186" customWidth="1"/>
    <col min="5380" max="5380" width="12.85546875" style="186" customWidth="1"/>
    <col min="5381" max="5381" width="18" style="186" customWidth="1"/>
    <col min="5382" max="5382" width="8.7109375" style="186"/>
    <col min="5383" max="5383" width="17.42578125" style="186" customWidth="1"/>
    <col min="5384" max="5384" width="24.85546875" style="186" customWidth="1"/>
    <col min="5385" max="5385" width="17.28515625" style="186" customWidth="1"/>
    <col min="5386" max="5386" width="8.7109375" style="186"/>
    <col min="5387" max="5387" width="15.140625" style="186" customWidth="1"/>
    <col min="5388" max="5388" width="13.140625" style="186" customWidth="1"/>
    <col min="5389" max="5389" width="15.5703125" style="186" customWidth="1"/>
    <col min="5390" max="5632" width="8.7109375" style="186"/>
    <col min="5633" max="5633" width="13.28515625" style="186" customWidth="1"/>
    <col min="5634" max="5634" width="18.5703125" style="186" customWidth="1"/>
    <col min="5635" max="5635" width="18.28515625" style="186" customWidth="1"/>
    <col min="5636" max="5636" width="12.85546875" style="186" customWidth="1"/>
    <col min="5637" max="5637" width="18" style="186" customWidth="1"/>
    <col min="5638" max="5638" width="8.7109375" style="186"/>
    <col min="5639" max="5639" width="17.42578125" style="186" customWidth="1"/>
    <col min="5640" max="5640" width="24.85546875" style="186" customWidth="1"/>
    <col min="5641" max="5641" width="17.28515625" style="186" customWidth="1"/>
    <col min="5642" max="5642" width="8.7109375" style="186"/>
    <col min="5643" max="5643" width="15.140625" style="186" customWidth="1"/>
    <col min="5644" max="5644" width="13.140625" style="186" customWidth="1"/>
    <col min="5645" max="5645" width="15.5703125" style="186" customWidth="1"/>
    <col min="5646" max="5888" width="8.7109375" style="186"/>
    <col min="5889" max="5889" width="13.28515625" style="186" customWidth="1"/>
    <col min="5890" max="5890" width="18.5703125" style="186" customWidth="1"/>
    <col min="5891" max="5891" width="18.28515625" style="186" customWidth="1"/>
    <col min="5892" max="5892" width="12.85546875" style="186" customWidth="1"/>
    <col min="5893" max="5893" width="18" style="186" customWidth="1"/>
    <col min="5894" max="5894" width="8.7109375" style="186"/>
    <col min="5895" max="5895" width="17.42578125" style="186" customWidth="1"/>
    <col min="5896" max="5896" width="24.85546875" style="186" customWidth="1"/>
    <col min="5897" max="5897" width="17.28515625" style="186" customWidth="1"/>
    <col min="5898" max="5898" width="8.7109375" style="186"/>
    <col min="5899" max="5899" width="15.140625" style="186" customWidth="1"/>
    <col min="5900" max="5900" width="13.140625" style="186" customWidth="1"/>
    <col min="5901" max="5901" width="15.5703125" style="186" customWidth="1"/>
    <col min="5902" max="6144" width="8.7109375" style="186"/>
    <col min="6145" max="6145" width="13.28515625" style="186" customWidth="1"/>
    <col min="6146" max="6146" width="18.5703125" style="186" customWidth="1"/>
    <col min="6147" max="6147" width="18.28515625" style="186" customWidth="1"/>
    <col min="6148" max="6148" width="12.85546875" style="186" customWidth="1"/>
    <col min="6149" max="6149" width="18" style="186" customWidth="1"/>
    <col min="6150" max="6150" width="8.7109375" style="186"/>
    <col min="6151" max="6151" width="17.42578125" style="186" customWidth="1"/>
    <col min="6152" max="6152" width="24.85546875" style="186" customWidth="1"/>
    <col min="6153" max="6153" width="17.28515625" style="186" customWidth="1"/>
    <col min="6154" max="6154" width="8.7109375" style="186"/>
    <col min="6155" max="6155" width="15.140625" style="186" customWidth="1"/>
    <col min="6156" max="6156" width="13.140625" style="186" customWidth="1"/>
    <col min="6157" max="6157" width="15.5703125" style="186" customWidth="1"/>
    <col min="6158" max="6400" width="8.7109375" style="186"/>
    <col min="6401" max="6401" width="13.28515625" style="186" customWidth="1"/>
    <col min="6402" max="6402" width="18.5703125" style="186" customWidth="1"/>
    <col min="6403" max="6403" width="18.28515625" style="186" customWidth="1"/>
    <col min="6404" max="6404" width="12.85546875" style="186" customWidth="1"/>
    <col min="6405" max="6405" width="18" style="186" customWidth="1"/>
    <col min="6406" max="6406" width="8.7109375" style="186"/>
    <col min="6407" max="6407" width="17.42578125" style="186" customWidth="1"/>
    <col min="6408" max="6408" width="24.85546875" style="186" customWidth="1"/>
    <col min="6409" max="6409" width="17.28515625" style="186" customWidth="1"/>
    <col min="6410" max="6410" width="8.7109375" style="186"/>
    <col min="6411" max="6411" width="15.140625" style="186" customWidth="1"/>
    <col min="6412" max="6412" width="13.140625" style="186" customWidth="1"/>
    <col min="6413" max="6413" width="15.5703125" style="186" customWidth="1"/>
    <col min="6414" max="6656" width="8.7109375" style="186"/>
    <col min="6657" max="6657" width="13.28515625" style="186" customWidth="1"/>
    <col min="6658" max="6658" width="18.5703125" style="186" customWidth="1"/>
    <col min="6659" max="6659" width="18.28515625" style="186" customWidth="1"/>
    <col min="6660" max="6660" width="12.85546875" style="186" customWidth="1"/>
    <col min="6661" max="6661" width="18" style="186" customWidth="1"/>
    <col min="6662" max="6662" width="8.7109375" style="186"/>
    <col min="6663" max="6663" width="17.42578125" style="186" customWidth="1"/>
    <col min="6664" max="6664" width="24.85546875" style="186" customWidth="1"/>
    <col min="6665" max="6665" width="17.28515625" style="186" customWidth="1"/>
    <col min="6666" max="6666" width="8.7109375" style="186"/>
    <col min="6667" max="6667" width="15.140625" style="186" customWidth="1"/>
    <col min="6668" max="6668" width="13.140625" style="186" customWidth="1"/>
    <col min="6669" max="6669" width="15.5703125" style="186" customWidth="1"/>
    <col min="6670" max="6912" width="8.7109375" style="186"/>
    <col min="6913" max="6913" width="13.28515625" style="186" customWidth="1"/>
    <col min="6914" max="6914" width="18.5703125" style="186" customWidth="1"/>
    <col min="6915" max="6915" width="18.28515625" style="186" customWidth="1"/>
    <col min="6916" max="6916" width="12.85546875" style="186" customWidth="1"/>
    <col min="6917" max="6917" width="18" style="186" customWidth="1"/>
    <col min="6918" max="6918" width="8.7109375" style="186"/>
    <col min="6919" max="6919" width="17.42578125" style="186" customWidth="1"/>
    <col min="6920" max="6920" width="24.85546875" style="186" customWidth="1"/>
    <col min="6921" max="6921" width="17.28515625" style="186" customWidth="1"/>
    <col min="6922" max="6922" width="8.7109375" style="186"/>
    <col min="6923" max="6923" width="15.140625" style="186" customWidth="1"/>
    <col min="6924" max="6924" width="13.140625" style="186" customWidth="1"/>
    <col min="6925" max="6925" width="15.5703125" style="186" customWidth="1"/>
    <col min="6926" max="7168" width="8.7109375" style="186"/>
    <col min="7169" max="7169" width="13.28515625" style="186" customWidth="1"/>
    <col min="7170" max="7170" width="18.5703125" style="186" customWidth="1"/>
    <col min="7171" max="7171" width="18.28515625" style="186" customWidth="1"/>
    <col min="7172" max="7172" width="12.85546875" style="186" customWidth="1"/>
    <col min="7173" max="7173" width="18" style="186" customWidth="1"/>
    <col min="7174" max="7174" width="8.7109375" style="186"/>
    <col min="7175" max="7175" width="17.42578125" style="186" customWidth="1"/>
    <col min="7176" max="7176" width="24.85546875" style="186" customWidth="1"/>
    <col min="7177" max="7177" width="17.28515625" style="186" customWidth="1"/>
    <col min="7178" max="7178" width="8.7109375" style="186"/>
    <col min="7179" max="7179" width="15.140625" style="186" customWidth="1"/>
    <col min="7180" max="7180" width="13.140625" style="186" customWidth="1"/>
    <col min="7181" max="7181" width="15.5703125" style="186" customWidth="1"/>
    <col min="7182" max="7424" width="8.7109375" style="186"/>
    <col min="7425" max="7425" width="13.28515625" style="186" customWidth="1"/>
    <col min="7426" max="7426" width="18.5703125" style="186" customWidth="1"/>
    <col min="7427" max="7427" width="18.28515625" style="186" customWidth="1"/>
    <col min="7428" max="7428" width="12.85546875" style="186" customWidth="1"/>
    <col min="7429" max="7429" width="18" style="186" customWidth="1"/>
    <col min="7430" max="7430" width="8.7109375" style="186"/>
    <col min="7431" max="7431" width="17.42578125" style="186" customWidth="1"/>
    <col min="7432" max="7432" width="24.85546875" style="186" customWidth="1"/>
    <col min="7433" max="7433" width="17.28515625" style="186" customWidth="1"/>
    <col min="7434" max="7434" width="8.7109375" style="186"/>
    <col min="7435" max="7435" width="15.140625" style="186" customWidth="1"/>
    <col min="7436" max="7436" width="13.140625" style="186" customWidth="1"/>
    <col min="7437" max="7437" width="15.5703125" style="186" customWidth="1"/>
    <col min="7438" max="7680" width="8.7109375" style="186"/>
    <col min="7681" max="7681" width="13.28515625" style="186" customWidth="1"/>
    <col min="7682" max="7682" width="18.5703125" style="186" customWidth="1"/>
    <col min="7683" max="7683" width="18.28515625" style="186" customWidth="1"/>
    <col min="7684" max="7684" width="12.85546875" style="186" customWidth="1"/>
    <col min="7685" max="7685" width="18" style="186" customWidth="1"/>
    <col min="7686" max="7686" width="8.7109375" style="186"/>
    <col min="7687" max="7687" width="17.42578125" style="186" customWidth="1"/>
    <col min="7688" max="7688" width="24.85546875" style="186" customWidth="1"/>
    <col min="7689" max="7689" width="17.28515625" style="186" customWidth="1"/>
    <col min="7690" max="7690" width="8.7109375" style="186"/>
    <col min="7691" max="7691" width="15.140625" style="186" customWidth="1"/>
    <col min="7692" max="7692" width="13.140625" style="186" customWidth="1"/>
    <col min="7693" max="7693" width="15.5703125" style="186" customWidth="1"/>
    <col min="7694" max="7936" width="8.7109375" style="186"/>
    <col min="7937" max="7937" width="13.28515625" style="186" customWidth="1"/>
    <col min="7938" max="7938" width="18.5703125" style="186" customWidth="1"/>
    <col min="7939" max="7939" width="18.28515625" style="186" customWidth="1"/>
    <col min="7940" max="7940" width="12.85546875" style="186" customWidth="1"/>
    <col min="7941" max="7941" width="18" style="186" customWidth="1"/>
    <col min="7942" max="7942" width="8.7109375" style="186"/>
    <col min="7943" max="7943" width="17.42578125" style="186" customWidth="1"/>
    <col min="7944" max="7944" width="24.85546875" style="186" customWidth="1"/>
    <col min="7945" max="7945" width="17.28515625" style="186" customWidth="1"/>
    <col min="7946" max="7946" width="8.7109375" style="186"/>
    <col min="7947" max="7947" width="15.140625" style="186" customWidth="1"/>
    <col min="7948" max="7948" width="13.140625" style="186" customWidth="1"/>
    <col min="7949" max="7949" width="15.5703125" style="186" customWidth="1"/>
    <col min="7950" max="8192" width="8.7109375" style="186"/>
    <col min="8193" max="8193" width="13.28515625" style="186" customWidth="1"/>
    <col min="8194" max="8194" width="18.5703125" style="186" customWidth="1"/>
    <col min="8195" max="8195" width="18.28515625" style="186" customWidth="1"/>
    <col min="8196" max="8196" width="12.85546875" style="186" customWidth="1"/>
    <col min="8197" max="8197" width="18" style="186" customWidth="1"/>
    <col min="8198" max="8198" width="8.7109375" style="186"/>
    <col min="8199" max="8199" width="17.42578125" style="186" customWidth="1"/>
    <col min="8200" max="8200" width="24.85546875" style="186" customWidth="1"/>
    <col min="8201" max="8201" width="17.28515625" style="186" customWidth="1"/>
    <col min="8202" max="8202" width="8.7109375" style="186"/>
    <col min="8203" max="8203" width="15.140625" style="186" customWidth="1"/>
    <col min="8204" max="8204" width="13.140625" style="186" customWidth="1"/>
    <col min="8205" max="8205" width="15.5703125" style="186" customWidth="1"/>
    <col min="8206" max="8448" width="8.7109375" style="186"/>
    <col min="8449" max="8449" width="13.28515625" style="186" customWidth="1"/>
    <col min="8450" max="8450" width="18.5703125" style="186" customWidth="1"/>
    <col min="8451" max="8451" width="18.28515625" style="186" customWidth="1"/>
    <col min="8452" max="8452" width="12.85546875" style="186" customWidth="1"/>
    <col min="8453" max="8453" width="18" style="186" customWidth="1"/>
    <col min="8454" max="8454" width="8.7109375" style="186"/>
    <col min="8455" max="8455" width="17.42578125" style="186" customWidth="1"/>
    <col min="8456" max="8456" width="24.85546875" style="186" customWidth="1"/>
    <col min="8457" max="8457" width="17.28515625" style="186" customWidth="1"/>
    <col min="8458" max="8458" width="8.7109375" style="186"/>
    <col min="8459" max="8459" width="15.140625" style="186" customWidth="1"/>
    <col min="8460" max="8460" width="13.140625" style="186" customWidth="1"/>
    <col min="8461" max="8461" width="15.5703125" style="186" customWidth="1"/>
    <col min="8462" max="8704" width="8.7109375" style="186"/>
    <col min="8705" max="8705" width="13.28515625" style="186" customWidth="1"/>
    <col min="8706" max="8706" width="18.5703125" style="186" customWidth="1"/>
    <col min="8707" max="8707" width="18.28515625" style="186" customWidth="1"/>
    <col min="8708" max="8708" width="12.85546875" style="186" customWidth="1"/>
    <col min="8709" max="8709" width="18" style="186" customWidth="1"/>
    <col min="8710" max="8710" width="8.7109375" style="186"/>
    <col min="8711" max="8711" width="17.42578125" style="186" customWidth="1"/>
    <col min="8712" max="8712" width="24.85546875" style="186" customWidth="1"/>
    <col min="8713" max="8713" width="17.28515625" style="186" customWidth="1"/>
    <col min="8714" max="8714" width="8.7109375" style="186"/>
    <col min="8715" max="8715" width="15.140625" style="186" customWidth="1"/>
    <col min="8716" max="8716" width="13.140625" style="186" customWidth="1"/>
    <col min="8717" max="8717" width="15.5703125" style="186" customWidth="1"/>
    <col min="8718" max="8960" width="8.7109375" style="186"/>
    <col min="8961" max="8961" width="13.28515625" style="186" customWidth="1"/>
    <col min="8962" max="8962" width="18.5703125" style="186" customWidth="1"/>
    <col min="8963" max="8963" width="18.28515625" style="186" customWidth="1"/>
    <col min="8964" max="8964" width="12.85546875" style="186" customWidth="1"/>
    <col min="8965" max="8965" width="18" style="186" customWidth="1"/>
    <col min="8966" max="8966" width="8.7109375" style="186"/>
    <col min="8967" max="8967" width="17.42578125" style="186" customWidth="1"/>
    <col min="8968" max="8968" width="24.85546875" style="186" customWidth="1"/>
    <col min="8969" max="8969" width="17.28515625" style="186" customWidth="1"/>
    <col min="8970" max="8970" width="8.7109375" style="186"/>
    <col min="8971" max="8971" width="15.140625" style="186" customWidth="1"/>
    <col min="8972" max="8972" width="13.140625" style="186" customWidth="1"/>
    <col min="8973" max="8973" width="15.5703125" style="186" customWidth="1"/>
    <col min="8974" max="9216" width="8.7109375" style="186"/>
    <col min="9217" max="9217" width="13.28515625" style="186" customWidth="1"/>
    <col min="9218" max="9218" width="18.5703125" style="186" customWidth="1"/>
    <col min="9219" max="9219" width="18.28515625" style="186" customWidth="1"/>
    <col min="9220" max="9220" width="12.85546875" style="186" customWidth="1"/>
    <col min="9221" max="9221" width="18" style="186" customWidth="1"/>
    <col min="9222" max="9222" width="8.7109375" style="186"/>
    <col min="9223" max="9223" width="17.42578125" style="186" customWidth="1"/>
    <col min="9224" max="9224" width="24.85546875" style="186" customWidth="1"/>
    <col min="9225" max="9225" width="17.28515625" style="186" customWidth="1"/>
    <col min="9226" max="9226" width="8.7109375" style="186"/>
    <col min="9227" max="9227" width="15.140625" style="186" customWidth="1"/>
    <col min="9228" max="9228" width="13.140625" style="186" customWidth="1"/>
    <col min="9229" max="9229" width="15.5703125" style="186" customWidth="1"/>
    <col min="9230" max="9472" width="8.7109375" style="186"/>
    <col min="9473" max="9473" width="13.28515625" style="186" customWidth="1"/>
    <col min="9474" max="9474" width="18.5703125" style="186" customWidth="1"/>
    <col min="9475" max="9475" width="18.28515625" style="186" customWidth="1"/>
    <col min="9476" max="9476" width="12.85546875" style="186" customWidth="1"/>
    <col min="9477" max="9477" width="18" style="186" customWidth="1"/>
    <col min="9478" max="9478" width="8.7109375" style="186"/>
    <col min="9479" max="9479" width="17.42578125" style="186" customWidth="1"/>
    <col min="9480" max="9480" width="24.85546875" style="186" customWidth="1"/>
    <col min="9481" max="9481" width="17.28515625" style="186" customWidth="1"/>
    <col min="9482" max="9482" width="8.7109375" style="186"/>
    <col min="9483" max="9483" width="15.140625" style="186" customWidth="1"/>
    <col min="9484" max="9484" width="13.140625" style="186" customWidth="1"/>
    <col min="9485" max="9485" width="15.5703125" style="186" customWidth="1"/>
    <col min="9486" max="9728" width="8.7109375" style="186"/>
    <col min="9729" max="9729" width="13.28515625" style="186" customWidth="1"/>
    <col min="9730" max="9730" width="18.5703125" style="186" customWidth="1"/>
    <col min="9731" max="9731" width="18.28515625" style="186" customWidth="1"/>
    <col min="9732" max="9732" width="12.85546875" style="186" customWidth="1"/>
    <col min="9733" max="9733" width="18" style="186" customWidth="1"/>
    <col min="9734" max="9734" width="8.7109375" style="186"/>
    <col min="9735" max="9735" width="17.42578125" style="186" customWidth="1"/>
    <col min="9736" max="9736" width="24.85546875" style="186" customWidth="1"/>
    <col min="9737" max="9737" width="17.28515625" style="186" customWidth="1"/>
    <col min="9738" max="9738" width="8.7109375" style="186"/>
    <col min="9739" max="9739" width="15.140625" style="186" customWidth="1"/>
    <col min="9740" max="9740" width="13.140625" style="186" customWidth="1"/>
    <col min="9741" max="9741" width="15.5703125" style="186" customWidth="1"/>
    <col min="9742" max="9984" width="8.7109375" style="186"/>
    <col min="9985" max="9985" width="13.28515625" style="186" customWidth="1"/>
    <col min="9986" max="9986" width="18.5703125" style="186" customWidth="1"/>
    <col min="9987" max="9987" width="18.28515625" style="186" customWidth="1"/>
    <col min="9988" max="9988" width="12.85546875" style="186" customWidth="1"/>
    <col min="9989" max="9989" width="18" style="186" customWidth="1"/>
    <col min="9990" max="9990" width="8.7109375" style="186"/>
    <col min="9991" max="9991" width="17.42578125" style="186" customWidth="1"/>
    <col min="9992" max="9992" width="24.85546875" style="186" customWidth="1"/>
    <col min="9993" max="9993" width="17.28515625" style="186" customWidth="1"/>
    <col min="9994" max="9994" width="8.7109375" style="186"/>
    <col min="9995" max="9995" width="15.140625" style="186" customWidth="1"/>
    <col min="9996" max="9996" width="13.140625" style="186" customWidth="1"/>
    <col min="9997" max="9997" width="15.5703125" style="186" customWidth="1"/>
    <col min="9998" max="10240" width="8.7109375" style="186"/>
    <col min="10241" max="10241" width="13.28515625" style="186" customWidth="1"/>
    <col min="10242" max="10242" width="18.5703125" style="186" customWidth="1"/>
    <col min="10243" max="10243" width="18.28515625" style="186" customWidth="1"/>
    <col min="10244" max="10244" width="12.85546875" style="186" customWidth="1"/>
    <col min="10245" max="10245" width="18" style="186" customWidth="1"/>
    <col min="10246" max="10246" width="8.7109375" style="186"/>
    <col min="10247" max="10247" width="17.42578125" style="186" customWidth="1"/>
    <col min="10248" max="10248" width="24.85546875" style="186" customWidth="1"/>
    <col min="10249" max="10249" width="17.28515625" style="186" customWidth="1"/>
    <col min="10250" max="10250" width="8.7109375" style="186"/>
    <col min="10251" max="10251" width="15.140625" style="186" customWidth="1"/>
    <col min="10252" max="10252" width="13.140625" style="186" customWidth="1"/>
    <col min="10253" max="10253" width="15.5703125" style="186" customWidth="1"/>
    <col min="10254" max="10496" width="8.7109375" style="186"/>
    <col min="10497" max="10497" width="13.28515625" style="186" customWidth="1"/>
    <col min="10498" max="10498" width="18.5703125" style="186" customWidth="1"/>
    <col min="10499" max="10499" width="18.28515625" style="186" customWidth="1"/>
    <col min="10500" max="10500" width="12.85546875" style="186" customWidth="1"/>
    <col min="10501" max="10501" width="18" style="186" customWidth="1"/>
    <col min="10502" max="10502" width="8.7109375" style="186"/>
    <col min="10503" max="10503" width="17.42578125" style="186" customWidth="1"/>
    <col min="10504" max="10504" width="24.85546875" style="186" customWidth="1"/>
    <col min="10505" max="10505" width="17.28515625" style="186" customWidth="1"/>
    <col min="10506" max="10506" width="8.7109375" style="186"/>
    <col min="10507" max="10507" width="15.140625" style="186" customWidth="1"/>
    <col min="10508" max="10508" width="13.140625" style="186" customWidth="1"/>
    <col min="10509" max="10509" width="15.5703125" style="186" customWidth="1"/>
    <col min="10510" max="10752" width="8.7109375" style="186"/>
    <col min="10753" max="10753" width="13.28515625" style="186" customWidth="1"/>
    <col min="10754" max="10754" width="18.5703125" style="186" customWidth="1"/>
    <col min="10755" max="10755" width="18.28515625" style="186" customWidth="1"/>
    <col min="10756" max="10756" width="12.85546875" style="186" customWidth="1"/>
    <col min="10757" max="10757" width="18" style="186" customWidth="1"/>
    <col min="10758" max="10758" width="8.7109375" style="186"/>
    <col min="10759" max="10759" width="17.42578125" style="186" customWidth="1"/>
    <col min="10760" max="10760" width="24.85546875" style="186" customWidth="1"/>
    <col min="10761" max="10761" width="17.28515625" style="186" customWidth="1"/>
    <col min="10762" max="10762" width="8.7109375" style="186"/>
    <col min="10763" max="10763" width="15.140625" style="186" customWidth="1"/>
    <col min="10764" max="10764" width="13.140625" style="186" customWidth="1"/>
    <col min="10765" max="10765" width="15.5703125" style="186" customWidth="1"/>
    <col min="10766" max="11008" width="8.7109375" style="186"/>
    <col min="11009" max="11009" width="13.28515625" style="186" customWidth="1"/>
    <col min="11010" max="11010" width="18.5703125" style="186" customWidth="1"/>
    <col min="11011" max="11011" width="18.28515625" style="186" customWidth="1"/>
    <col min="11012" max="11012" width="12.85546875" style="186" customWidth="1"/>
    <col min="11013" max="11013" width="18" style="186" customWidth="1"/>
    <col min="11014" max="11014" width="8.7109375" style="186"/>
    <col min="11015" max="11015" width="17.42578125" style="186" customWidth="1"/>
    <col min="11016" max="11016" width="24.85546875" style="186" customWidth="1"/>
    <col min="11017" max="11017" width="17.28515625" style="186" customWidth="1"/>
    <col min="11018" max="11018" width="8.7109375" style="186"/>
    <col min="11019" max="11019" width="15.140625" style="186" customWidth="1"/>
    <col min="11020" max="11020" width="13.140625" style="186" customWidth="1"/>
    <col min="11021" max="11021" width="15.5703125" style="186" customWidth="1"/>
    <col min="11022" max="11264" width="8.7109375" style="186"/>
    <col min="11265" max="11265" width="13.28515625" style="186" customWidth="1"/>
    <col min="11266" max="11266" width="18.5703125" style="186" customWidth="1"/>
    <col min="11267" max="11267" width="18.28515625" style="186" customWidth="1"/>
    <col min="11268" max="11268" width="12.85546875" style="186" customWidth="1"/>
    <col min="11269" max="11269" width="18" style="186" customWidth="1"/>
    <col min="11270" max="11270" width="8.7109375" style="186"/>
    <col min="11271" max="11271" width="17.42578125" style="186" customWidth="1"/>
    <col min="11272" max="11272" width="24.85546875" style="186" customWidth="1"/>
    <col min="11273" max="11273" width="17.28515625" style="186" customWidth="1"/>
    <col min="11274" max="11274" width="8.7109375" style="186"/>
    <col min="11275" max="11275" width="15.140625" style="186" customWidth="1"/>
    <col min="11276" max="11276" width="13.140625" style="186" customWidth="1"/>
    <col min="11277" max="11277" width="15.5703125" style="186" customWidth="1"/>
    <col min="11278" max="11520" width="8.7109375" style="186"/>
    <col min="11521" max="11521" width="13.28515625" style="186" customWidth="1"/>
    <col min="11522" max="11522" width="18.5703125" style="186" customWidth="1"/>
    <col min="11523" max="11523" width="18.28515625" style="186" customWidth="1"/>
    <col min="11524" max="11524" width="12.85546875" style="186" customWidth="1"/>
    <col min="11525" max="11525" width="18" style="186" customWidth="1"/>
    <col min="11526" max="11526" width="8.7109375" style="186"/>
    <col min="11527" max="11527" width="17.42578125" style="186" customWidth="1"/>
    <col min="11528" max="11528" width="24.85546875" style="186" customWidth="1"/>
    <col min="11529" max="11529" width="17.28515625" style="186" customWidth="1"/>
    <col min="11530" max="11530" width="8.7109375" style="186"/>
    <col min="11531" max="11531" width="15.140625" style="186" customWidth="1"/>
    <col min="11532" max="11532" width="13.140625" style="186" customWidth="1"/>
    <col min="11533" max="11533" width="15.5703125" style="186" customWidth="1"/>
    <col min="11534" max="11776" width="8.7109375" style="186"/>
    <col min="11777" max="11777" width="13.28515625" style="186" customWidth="1"/>
    <col min="11778" max="11778" width="18.5703125" style="186" customWidth="1"/>
    <col min="11779" max="11779" width="18.28515625" style="186" customWidth="1"/>
    <col min="11780" max="11780" width="12.85546875" style="186" customWidth="1"/>
    <col min="11781" max="11781" width="18" style="186" customWidth="1"/>
    <col min="11782" max="11782" width="8.7109375" style="186"/>
    <col min="11783" max="11783" width="17.42578125" style="186" customWidth="1"/>
    <col min="11784" max="11784" width="24.85546875" style="186" customWidth="1"/>
    <col min="11785" max="11785" width="17.28515625" style="186" customWidth="1"/>
    <col min="11786" max="11786" width="8.7109375" style="186"/>
    <col min="11787" max="11787" width="15.140625" style="186" customWidth="1"/>
    <col min="11788" max="11788" width="13.140625" style="186" customWidth="1"/>
    <col min="11789" max="11789" width="15.5703125" style="186" customWidth="1"/>
    <col min="11790" max="12032" width="8.7109375" style="186"/>
    <col min="12033" max="12033" width="13.28515625" style="186" customWidth="1"/>
    <col min="12034" max="12034" width="18.5703125" style="186" customWidth="1"/>
    <col min="12035" max="12035" width="18.28515625" style="186" customWidth="1"/>
    <col min="12036" max="12036" width="12.85546875" style="186" customWidth="1"/>
    <col min="12037" max="12037" width="18" style="186" customWidth="1"/>
    <col min="12038" max="12038" width="8.7109375" style="186"/>
    <col min="12039" max="12039" width="17.42578125" style="186" customWidth="1"/>
    <col min="12040" max="12040" width="24.85546875" style="186" customWidth="1"/>
    <col min="12041" max="12041" width="17.28515625" style="186" customWidth="1"/>
    <col min="12042" max="12042" width="8.7109375" style="186"/>
    <col min="12043" max="12043" width="15.140625" style="186" customWidth="1"/>
    <col min="12044" max="12044" width="13.140625" style="186" customWidth="1"/>
    <col min="12045" max="12045" width="15.5703125" style="186" customWidth="1"/>
    <col min="12046" max="12288" width="8.7109375" style="186"/>
    <col min="12289" max="12289" width="13.28515625" style="186" customWidth="1"/>
    <col min="12290" max="12290" width="18.5703125" style="186" customWidth="1"/>
    <col min="12291" max="12291" width="18.28515625" style="186" customWidth="1"/>
    <col min="12292" max="12292" width="12.85546875" style="186" customWidth="1"/>
    <col min="12293" max="12293" width="18" style="186" customWidth="1"/>
    <col min="12294" max="12294" width="8.7109375" style="186"/>
    <col min="12295" max="12295" width="17.42578125" style="186" customWidth="1"/>
    <col min="12296" max="12296" width="24.85546875" style="186" customWidth="1"/>
    <col min="12297" max="12297" width="17.28515625" style="186" customWidth="1"/>
    <col min="12298" max="12298" width="8.7109375" style="186"/>
    <col min="12299" max="12299" width="15.140625" style="186" customWidth="1"/>
    <col min="12300" max="12300" width="13.140625" style="186" customWidth="1"/>
    <col min="12301" max="12301" width="15.5703125" style="186" customWidth="1"/>
    <col min="12302" max="12544" width="8.7109375" style="186"/>
    <col min="12545" max="12545" width="13.28515625" style="186" customWidth="1"/>
    <col min="12546" max="12546" width="18.5703125" style="186" customWidth="1"/>
    <col min="12547" max="12547" width="18.28515625" style="186" customWidth="1"/>
    <col min="12548" max="12548" width="12.85546875" style="186" customWidth="1"/>
    <col min="12549" max="12549" width="18" style="186" customWidth="1"/>
    <col min="12550" max="12550" width="8.7109375" style="186"/>
    <col min="12551" max="12551" width="17.42578125" style="186" customWidth="1"/>
    <col min="12552" max="12552" width="24.85546875" style="186" customWidth="1"/>
    <col min="12553" max="12553" width="17.28515625" style="186" customWidth="1"/>
    <col min="12554" max="12554" width="8.7109375" style="186"/>
    <col min="12555" max="12555" width="15.140625" style="186" customWidth="1"/>
    <col min="12556" max="12556" width="13.140625" style="186" customWidth="1"/>
    <col min="12557" max="12557" width="15.5703125" style="186" customWidth="1"/>
    <col min="12558" max="12800" width="8.7109375" style="186"/>
    <col min="12801" max="12801" width="13.28515625" style="186" customWidth="1"/>
    <col min="12802" max="12802" width="18.5703125" style="186" customWidth="1"/>
    <col min="12803" max="12803" width="18.28515625" style="186" customWidth="1"/>
    <col min="12804" max="12804" width="12.85546875" style="186" customWidth="1"/>
    <col min="12805" max="12805" width="18" style="186" customWidth="1"/>
    <col min="12806" max="12806" width="8.7109375" style="186"/>
    <col min="12807" max="12807" width="17.42578125" style="186" customWidth="1"/>
    <col min="12808" max="12808" width="24.85546875" style="186" customWidth="1"/>
    <col min="12809" max="12809" width="17.28515625" style="186" customWidth="1"/>
    <col min="12810" max="12810" width="8.7109375" style="186"/>
    <col min="12811" max="12811" width="15.140625" style="186" customWidth="1"/>
    <col min="12812" max="12812" width="13.140625" style="186" customWidth="1"/>
    <col min="12813" max="12813" width="15.5703125" style="186" customWidth="1"/>
    <col min="12814" max="13056" width="8.7109375" style="186"/>
    <col min="13057" max="13057" width="13.28515625" style="186" customWidth="1"/>
    <col min="13058" max="13058" width="18.5703125" style="186" customWidth="1"/>
    <col min="13059" max="13059" width="18.28515625" style="186" customWidth="1"/>
    <col min="13060" max="13060" width="12.85546875" style="186" customWidth="1"/>
    <col min="13061" max="13061" width="18" style="186" customWidth="1"/>
    <col min="13062" max="13062" width="8.7109375" style="186"/>
    <col min="13063" max="13063" width="17.42578125" style="186" customWidth="1"/>
    <col min="13064" max="13064" width="24.85546875" style="186" customWidth="1"/>
    <col min="13065" max="13065" width="17.28515625" style="186" customWidth="1"/>
    <col min="13066" max="13066" width="8.7109375" style="186"/>
    <col min="13067" max="13067" width="15.140625" style="186" customWidth="1"/>
    <col min="13068" max="13068" width="13.140625" style="186" customWidth="1"/>
    <col min="13069" max="13069" width="15.5703125" style="186" customWidth="1"/>
    <col min="13070" max="13312" width="8.7109375" style="186"/>
    <col min="13313" max="13313" width="13.28515625" style="186" customWidth="1"/>
    <col min="13314" max="13314" width="18.5703125" style="186" customWidth="1"/>
    <col min="13315" max="13315" width="18.28515625" style="186" customWidth="1"/>
    <col min="13316" max="13316" width="12.85546875" style="186" customWidth="1"/>
    <col min="13317" max="13317" width="18" style="186" customWidth="1"/>
    <col min="13318" max="13318" width="8.7109375" style="186"/>
    <col min="13319" max="13319" width="17.42578125" style="186" customWidth="1"/>
    <col min="13320" max="13320" width="24.85546875" style="186" customWidth="1"/>
    <col min="13321" max="13321" width="17.28515625" style="186" customWidth="1"/>
    <col min="13322" max="13322" width="8.7109375" style="186"/>
    <col min="13323" max="13323" width="15.140625" style="186" customWidth="1"/>
    <col min="13324" max="13324" width="13.140625" style="186" customWidth="1"/>
    <col min="13325" max="13325" width="15.5703125" style="186" customWidth="1"/>
    <col min="13326" max="13568" width="8.7109375" style="186"/>
    <col min="13569" max="13569" width="13.28515625" style="186" customWidth="1"/>
    <col min="13570" max="13570" width="18.5703125" style="186" customWidth="1"/>
    <col min="13571" max="13571" width="18.28515625" style="186" customWidth="1"/>
    <col min="13572" max="13572" width="12.85546875" style="186" customWidth="1"/>
    <col min="13573" max="13573" width="18" style="186" customWidth="1"/>
    <col min="13574" max="13574" width="8.7109375" style="186"/>
    <col min="13575" max="13575" width="17.42578125" style="186" customWidth="1"/>
    <col min="13576" max="13576" width="24.85546875" style="186" customWidth="1"/>
    <col min="13577" max="13577" width="17.28515625" style="186" customWidth="1"/>
    <col min="13578" max="13578" width="8.7109375" style="186"/>
    <col min="13579" max="13579" width="15.140625" style="186" customWidth="1"/>
    <col min="13580" max="13580" width="13.140625" style="186" customWidth="1"/>
    <col min="13581" max="13581" width="15.5703125" style="186" customWidth="1"/>
    <col min="13582" max="13824" width="8.7109375" style="186"/>
    <col min="13825" max="13825" width="13.28515625" style="186" customWidth="1"/>
    <col min="13826" max="13826" width="18.5703125" style="186" customWidth="1"/>
    <col min="13827" max="13827" width="18.28515625" style="186" customWidth="1"/>
    <col min="13828" max="13828" width="12.85546875" style="186" customWidth="1"/>
    <col min="13829" max="13829" width="18" style="186" customWidth="1"/>
    <col min="13830" max="13830" width="8.7109375" style="186"/>
    <col min="13831" max="13831" width="17.42578125" style="186" customWidth="1"/>
    <col min="13832" max="13832" width="24.85546875" style="186" customWidth="1"/>
    <col min="13833" max="13833" width="17.28515625" style="186" customWidth="1"/>
    <col min="13834" max="13834" width="8.7109375" style="186"/>
    <col min="13835" max="13835" width="15.140625" style="186" customWidth="1"/>
    <col min="13836" max="13836" width="13.140625" style="186" customWidth="1"/>
    <col min="13837" max="13837" width="15.5703125" style="186" customWidth="1"/>
    <col min="13838" max="14080" width="8.7109375" style="186"/>
    <col min="14081" max="14081" width="13.28515625" style="186" customWidth="1"/>
    <col min="14082" max="14082" width="18.5703125" style="186" customWidth="1"/>
    <col min="14083" max="14083" width="18.28515625" style="186" customWidth="1"/>
    <col min="14084" max="14084" width="12.85546875" style="186" customWidth="1"/>
    <col min="14085" max="14085" width="18" style="186" customWidth="1"/>
    <col min="14086" max="14086" width="8.7109375" style="186"/>
    <col min="14087" max="14087" width="17.42578125" style="186" customWidth="1"/>
    <col min="14088" max="14088" width="24.85546875" style="186" customWidth="1"/>
    <col min="14089" max="14089" width="17.28515625" style="186" customWidth="1"/>
    <col min="14090" max="14090" width="8.7109375" style="186"/>
    <col min="14091" max="14091" width="15.140625" style="186" customWidth="1"/>
    <col min="14092" max="14092" width="13.140625" style="186" customWidth="1"/>
    <col min="14093" max="14093" width="15.5703125" style="186" customWidth="1"/>
    <col min="14094" max="14336" width="8.7109375" style="186"/>
    <col min="14337" max="14337" width="13.28515625" style="186" customWidth="1"/>
    <col min="14338" max="14338" width="18.5703125" style="186" customWidth="1"/>
    <col min="14339" max="14339" width="18.28515625" style="186" customWidth="1"/>
    <col min="14340" max="14340" width="12.85546875" style="186" customWidth="1"/>
    <col min="14341" max="14341" width="18" style="186" customWidth="1"/>
    <col min="14342" max="14342" width="8.7109375" style="186"/>
    <col min="14343" max="14343" width="17.42578125" style="186" customWidth="1"/>
    <col min="14344" max="14344" width="24.85546875" style="186" customWidth="1"/>
    <col min="14345" max="14345" width="17.28515625" style="186" customWidth="1"/>
    <col min="14346" max="14346" width="8.7109375" style="186"/>
    <col min="14347" max="14347" width="15.140625" style="186" customWidth="1"/>
    <col min="14348" max="14348" width="13.140625" style="186" customWidth="1"/>
    <col min="14349" max="14349" width="15.5703125" style="186" customWidth="1"/>
    <col min="14350" max="14592" width="8.7109375" style="186"/>
    <col min="14593" max="14593" width="13.28515625" style="186" customWidth="1"/>
    <col min="14594" max="14594" width="18.5703125" style="186" customWidth="1"/>
    <col min="14595" max="14595" width="18.28515625" style="186" customWidth="1"/>
    <col min="14596" max="14596" width="12.85546875" style="186" customWidth="1"/>
    <col min="14597" max="14597" width="18" style="186" customWidth="1"/>
    <col min="14598" max="14598" width="8.7109375" style="186"/>
    <col min="14599" max="14599" width="17.42578125" style="186" customWidth="1"/>
    <col min="14600" max="14600" width="24.85546875" style="186" customWidth="1"/>
    <col min="14601" max="14601" width="17.28515625" style="186" customWidth="1"/>
    <col min="14602" max="14602" width="8.7109375" style="186"/>
    <col min="14603" max="14603" width="15.140625" style="186" customWidth="1"/>
    <col min="14604" max="14604" width="13.140625" style="186" customWidth="1"/>
    <col min="14605" max="14605" width="15.5703125" style="186" customWidth="1"/>
    <col min="14606" max="14848" width="8.7109375" style="186"/>
    <col min="14849" max="14849" width="13.28515625" style="186" customWidth="1"/>
    <col min="14850" max="14850" width="18.5703125" style="186" customWidth="1"/>
    <col min="14851" max="14851" width="18.28515625" style="186" customWidth="1"/>
    <col min="14852" max="14852" width="12.85546875" style="186" customWidth="1"/>
    <col min="14853" max="14853" width="18" style="186" customWidth="1"/>
    <col min="14854" max="14854" width="8.7109375" style="186"/>
    <col min="14855" max="14855" width="17.42578125" style="186" customWidth="1"/>
    <col min="14856" max="14856" width="24.85546875" style="186" customWidth="1"/>
    <col min="14857" max="14857" width="17.28515625" style="186" customWidth="1"/>
    <col min="14858" max="14858" width="8.7109375" style="186"/>
    <col min="14859" max="14859" width="15.140625" style="186" customWidth="1"/>
    <col min="14860" max="14860" width="13.140625" style="186" customWidth="1"/>
    <col min="14861" max="14861" width="15.5703125" style="186" customWidth="1"/>
    <col min="14862" max="15104" width="8.7109375" style="186"/>
    <col min="15105" max="15105" width="13.28515625" style="186" customWidth="1"/>
    <col min="15106" max="15106" width="18.5703125" style="186" customWidth="1"/>
    <col min="15107" max="15107" width="18.28515625" style="186" customWidth="1"/>
    <col min="15108" max="15108" width="12.85546875" style="186" customWidth="1"/>
    <col min="15109" max="15109" width="18" style="186" customWidth="1"/>
    <col min="15110" max="15110" width="8.7109375" style="186"/>
    <col min="15111" max="15111" width="17.42578125" style="186" customWidth="1"/>
    <col min="15112" max="15112" width="24.85546875" style="186" customWidth="1"/>
    <col min="15113" max="15113" width="17.28515625" style="186" customWidth="1"/>
    <col min="15114" max="15114" width="8.7109375" style="186"/>
    <col min="15115" max="15115" width="15.140625" style="186" customWidth="1"/>
    <col min="15116" max="15116" width="13.140625" style="186" customWidth="1"/>
    <col min="15117" max="15117" width="15.5703125" style="186" customWidth="1"/>
    <col min="15118" max="15360" width="8.7109375" style="186"/>
    <col min="15361" max="15361" width="13.28515625" style="186" customWidth="1"/>
    <col min="15362" max="15362" width="18.5703125" style="186" customWidth="1"/>
    <col min="15363" max="15363" width="18.28515625" style="186" customWidth="1"/>
    <col min="15364" max="15364" width="12.85546875" style="186" customWidth="1"/>
    <col min="15365" max="15365" width="18" style="186" customWidth="1"/>
    <col min="15366" max="15366" width="8.7109375" style="186"/>
    <col min="15367" max="15367" width="17.42578125" style="186" customWidth="1"/>
    <col min="15368" max="15368" width="24.85546875" style="186" customWidth="1"/>
    <col min="15369" max="15369" width="17.28515625" style="186" customWidth="1"/>
    <col min="15370" max="15370" width="8.7109375" style="186"/>
    <col min="15371" max="15371" width="15.140625" style="186" customWidth="1"/>
    <col min="15372" max="15372" width="13.140625" style="186" customWidth="1"/>
    <col min="15373" max="15373" width="15.5703125" style="186" customWidth="1"/>
    <col min="15374" max="15616" width="8.7109375" style="186"/>
    <col min="15617" max="15617" width="13.28515625" style="186" customWidth="1"/>
    <col min="15618" max="15618" width="18.5703125" style="186" customWidth="1"/>
    <col min="15619" max="15619" width="18.28515625" style="186" customWidth="1"/>
    <col min="15620" max="15620" width="12.85546875" style="186" customWidth="1"/>
    <col min="15621" max="15621" width="18" style="186" customWidth="1"/>
    <col min="15622" max="15622" width="8.7109375" style="186"/>
    <col min="15623" max="15623" width="17.42578125" style="186" customWidth="1"/>
    <col min="15624" max="15624" width="24.85546875" style="186" customWidth="1"/>
    <col min="15625" max="15625" width="17.28515625" style="186" customWidth="1"/>
    <col min="15626" max="15626" width="8.7109375" style="186"/>
    <col min="15627" max="15627" width="15.140625" style="186" customWidth="1"/>
    <col min="15628" max="15628" width="13.140625" style="186" customWidth="1"/>
    <col min="15629" max="15629" width="15.5703125" style="186" customWidth="1"/>
    <col min="15630" max="15872" width="8.7109375" style="186"/>
    <col min="15873" max="15873" width="13.28515625" style="186" customWidth="1"/>
    <col min="15874" max="15874" width="18.5703125" style="186" customWidth="1"/>
    <col min="15875" max="15875" width="18.28515625" style="186" customWidth="1"/>
    <col min="15876" max="15876" width="12.85546875" style="186" customWidth="1"/>
    <col min="15877" max="15877" width="18" style="186" customWidth="1"/>
    <col min="15878" max="15878" width="8.7109375" style="186"/>
    <col min="15879" max="15879" width="17.42578125" style="186" customWidth="1"/>
    <col min="15880" max="15880" width="24.85546875" style="186" customWidth="1"/>
    <col min="15881" max="15881" width="17.28515625" style="186" customWidth="1"/>
    <col min="15882" max="15882" width="8.7109375" style="186"/>
    <col min="15883" max="15883" width="15.140625" style="186" customWidth="1"/>
    <col min="15884" max="15884" width="13.140625" style="186" customWidth="1"/>
    <col min="15885" max="15885" width="15.5703125" style="186" customWidth="1"/>
    <col min="15886" max="16128" width="8.7109375" style="186"/>
    <col min="16129" max="16129" width="13.28515625" style="186" customWidth="1"/>
    <col min="16130" max="16130" width="18.5703125" style="186" customWidth="1"/>
    <col min="16131" max="16131" width="18.28515625" style="186" customWidth="1"/>
    <col min="16132" max="16132" width="12.85546875" style="186" customWidth="1"/>
    <col min="16133" max="16133" width="18" style="186" customWidth="1"/>
    <col min="16134" max="16134" width="8.7109375" style="186"/>
    <col min="16135" max="16135" width="17.42578125" style="186" customWidth="1"/>
    <col min="16136" max="16136" width="24.85546875" style="186" customWidth="1"/>
    <col min="16137" max="16137" width="17.28515625" style="186" customWidth="1"/>
    <col min="16138" max="16138" width="8.7109375" style="186"/>
    <col min="16139" max="16139" width="15.140625" style="186" customWidth="1"/>
    <col min="16140" max="16140" width="13.140625" style="186" customWidth="1"/>
    <col min="16141" max="16141" width="15.5703125" style="186" customWidth="1"/>
    <col min="16142" max="16384" width="8.7109375" style="186"/>
  </cols>
  <sheetData>
    <row r="1" spans="1:14" ht="33.75" x14ac:dyDescent="0.5">
      <c r="A1" s="852" t="s">
        <v>1210</v>
      </c>
    </row>
    <row r="2" spans="1:14" ht="23.25" x14ac:dyDescent="0.35">
      <c r="A2" s="493"/>
    </row>
    <row r="3" spans="1:14" x14ac:dyDescent="0.25">
      <c r="D3" s="186" t="s">
        <v>1774</v>
      </c>
    </row>
    <row r="4" spans="1:14" s="230" customFormat="1" ht="45" x14ac:dyDescent="0.25">
      <c r="A4" s="248" t="s">
        <v>1211</v>
      </c>
      <c r="B4" s="248" t="s">
        <v>1775</v>
      </c>
      <c r="C4" s="248" t="s">
        <v>145</v>
      </c>
      <c r="D4" s="248" t="s">
        <v>1221</v>
      </c>
      <c r="E4" s="665" t="s">
        <v>531</v>
      </c>
      <c r="F4" s="248" t="s">
        <v>1213</v>
      </c>
      <c r="G4" s="248" t="s">
        <v>1214</v>
      </c>
      <c r="H4" s="248" t="s">
        <v>1219</v>
      </c>
      <c r="I4" s="248" t="s">
        <v>1220</v>
      </c>
      <c r="J4" s="248" t="s">
        <v>1215</v>
      </c>
      <c r="K4" s="248" t="s">
        <v>1216</v>
      </c>
      <c r="L4" s="248" t="s">
        <v>1217</v>
      </c>
      <c r="M4" s="248" t="s">
        <v>1218</v>
      </c>
      <c r="N4" s="248" t="s">
        <v>1212</v>
      </c>
    </row>
    <row r="5" spans="1:14" x14ac:dyDescent="0.25">
      <c r="A5" s="940"/>
      <c r="B5" s="940"/>
      <c r="C5" s="212">
        <f>A5-B5</f>
        <v>0</v>
      </c>
      <c r="D5" s="868">
        <v>0</v>
      </c>
      <c r="E5" s="213">
        <f>D5*$B$19</f>
        <v>0</v>
      </c>
      <c r="F5" s="871">
        <v>1.3174999999999999</v>
      </c>
      <c r="G5" s="871">
        <v>0.84279999999999999</v>
      </c>
      <c r="H5" s="213">
        <f>D5*F5</f>
        <v>0</v>
      </c>
      <c r="I5" s="213">
        <f>D5*G5</f>
        <v>0</v>
      </c>
      <c r="J5" s="871">
        <v>0.16295999999999999</v>
      </c>
      <c r="K5" s="871">
        <f>0.23003+1.13956</f>
        <v>1.3695899999999999</v>
      </c>
      <c r="L5" s="213">
        <f>C5*J5</f>
        <v>0</v>
      </c>
      <c r="M5" s="213">
        <f>C5*K5</f>
        <v>0</v>
      </c>
      <c r="N5" s="213">
        <f>H5+I5+L5+M5</f>
        <v>0</v>
      </c>
    </row>
    <row r="6" spans="1:14" x14ac:dyDescent="0.25">
      <c r="A6" s="940"/>
      <c r="B6" s="940"/>
      <c r="C6" s="212">
        <f>A6-B6</f>
        <v>0</v>
      </c>
      <c r="D6" s="868">
        <v>0</v>
      </c>
      <c r="E6" s="213">
        <f>D6*$B$19</f>
        <v>0</v>
      </c>
      <c r="F6" s="871">
        <v>1.3289</v>
      </c>
      <c r="G6" s="871">
        <v>0.82140000000000002</v>
      </c>
      <c r="H6" s="213">
        <f>D6*F6</f>
        <v>0</v>
      </c>
      <c r="I6" s="213">
        <f>D6*G6</f>
        <v>0</v>
      </c>
      <c r="J6" s="871">
        <v>0.16841</v>
      </c>
      <c r="K6" s="871">
        <f>0.24934+1.19655</f>
        <v>1.4458899999999999</v>
      </c>
      <c r="L6" s="213">
        <f>C6*J6</f>
        <v>0</v>
      </c>
      <c r="M6" s="213">
        <f>C6*K6</f>
        <v>0</v>
      </c>
      <c r="N6" s="213">
        <f>H6+I6+L6+M6</f>
        <v>0</v>
      </c>
    </row>
    <row r="7" spans="1:14" x14ac:dyDescent="0.25">
      <c r="A7" s="940"/>
      <c r="B7" s="940"/>
      <c r="C7" s="212">
        <f t="shared" ref="C7:C8" si="0">A7-B7</f>
        <v>0</v>
      </c>
      <c r="D7" s="868">
        <v>0</v>
      </c>
      <c r="E7" s="213">
        <f>D7*$B$19</f>
        <v>0</v>
      </c>
      <c r="F7" s="871">
        <v>1.3289</v>
      </c>
      <c r="G7" s="871">
        <v>0.82140000000000002</v>
      </c>
      <c r="H7" s="213">
        <f>D7*F7</f>
        <v>0</v>
      </c>
      <c r="I7" s="213">
        <f>D7*G7</f>
        <v>0</v>
      </c>
      <c r="J7" s="871">
        <v>0.16841</v>
      </c>
      <c r="K7" s="871">
        <v>1.4458899999999999</v>
      </c>
      <c r="L7" s="213">
        <f>C7*J7</f>
        <v>0</v>
      </c>
      <c r="M7" s="213">
        <f>C7*K7</f>
        <v>0</v>
      </c>
      <c r="N7" s="213">
        <f>H7+I7+L7+M7</f>
        <v>0</v>
      </c>
    </row>
    <row r="8" spans="1:14" x14ac:dyDescent="0.25">
      <c r="A8" s="940"/>
      <c r="B8" s="940"/>
      <c r="C8" s="212">
        <f t="shared" si="0"/>
        <v>0</v>
      </c>
      <c r="D8" s="868">
        <v>0</v>
      </c>
      <c r="E8" s="213">
        <f>D8*$B$19</f>
        <v>0</v>
      </c>
      <c r="F8" s="871">
        <v>1.3289</v>
      </c>
      <c r="G8" s="871">
        <v>0.82140000000000002</v>
      </c>
      <c r="H8" s="213">
        <f>D8*F8</f>
        <v>0</v>
      </c>
      <c r="I8" s="213">
        <f>D8*G8</f>
        <v>0</v>
      </c>
      <c r="J8" s="871">
        <v>0.16841</v>
      </c>
      <c r="K8" s="871">
        <v>1.4458899999999999</v>
      </c>
      <c r="L8" s="213">
        <f>C8*J8</f>
        <v>0</v>
      </c>
      <c r="M8" s="213">
        <f>C8*K8</f>
        <v>0</v>
      </c>
      <c r="N8" s="213">
        <f>H8+I8+L8+M8</f>
        <v>0</v>
      </c>
    </row>
    <row r="9" spans="1:14" x14ac:dyDescent="0.25">
      <c r="A9" s="232" t="s">
        <v>1</v>
      </c>
      <c r="B9" s="232"/>
      <c r="C9" s="232">
        <f>SUM(C5:C8)</f>
        <v>0</v>
      </c>
      <c r="D9" s="233">
        <f>SUM(D5:D8)</f>
        <v>0</v>
      </c>
      <c r="E9" s="233">
        <f>SUM(E5:E8)</f>
        <v>0</v>
      </c>
      <c r="F9" s="232"/>
      <c r="G9" s="232"/>
      <c r="H9" s="233"/>
      <c r="I9" s="233"/>
      <c r="J9" s="232"/>
      <c r="K9" s="232"/>
      <c r="L9" s="233"/>
      <c r="M9" s="233"/>
      <c r="N9" s="233">
        <f>SUM(N5:N8)</f>
        <v>0</v>
      </c>
    </row>
    <row r="11" spans="1:14" x14ac:dyDescent="0.25">
      <c r="A11" s="237" t="s">
        <v>1384</v>
      </c>
      <c r="B11" s="237"/>
    </row>
    <row r="12" spans="1:14" x14ac:dyDescent="0.25">
      <c r="A12" s="486" t="s">
        <v>1817</v>
      </c>
      <c r="B12" s="489">
        <f>D9</f>
        <v>0</v>
      </c>
      <c r="D12" s="431"/>
      <c r="E12" s="481"/>
      <c r="F12" s="431"/>
      <c r="G12" s="216"/>
      <c r="H12" s="216"/>
      <c r="I12" s="216"/>
      <c r="J12" s="216"/>
      <c r="K12" s="216"/>
      <c r="L12" s="214"/>
      <c r="M12" s="214"/>
    </row>
    <row r="13" spans="1:14" x14ac:dyDescent="0.25">
      <c r="A13" s="486" t="s">
        <v>1233</v>
      </c>
      <c r="B13" s="490" t="e">
        <f>H9/D9</f>
        <v>#DIV/0!</v>
      </c>
      <c r="D13" s="431"/>
      <c r="E13" s="481"/>
      <c r="F13" s="431"/>
      <c r="G13" s="216"/>
      <c r="H13" s="216"/>
      <c r="I13" s="216"/>
      <c r="J13" s="216"/>
      <c r="K13" s="216"/>
      <c r="L13" s="214"/>
      <c r="M13" s="214"/>
    </row>
    <row r="14" spans="1:14" x14ac:dyDescent="0.25">
      <c r="A14" s="486" t="s">
        <v>1234</v>
      </c>
      <c r="B14" s="490" t="e">
        <f>I9/D9</f>
        <v>#DIV/0!</v>
      </c>
      <c r="D14" s="431"/>
      <c r="E14" s="481"/>
      <c r="F14" s="431"/>
      <c r="G14" s="216"/>
      <c r="H14" s="216"/>
      <c r="I14" s="216"/>
      <c r="J14" s="216"/>
      <c r="K14" s="216"/>
      <c r="L14" s="214"/>
      <c r="M14" s="214"/>
    </row>
    <row r="15" spans="1:14" x14ac:dyDescent="0.25">
      <c r="A15" s="491"/>
      <c r="B15" s="491"/>
      <c r="C15" s="492"/>
      <c r="D15" s="431"/>
      <c r="E15" s="481"/>
      <c r="F15" s="431"/>
      <c r="G15" s="216"/>
      <c r="H15" s="216"/>
      <c r="I15" s="216"/>
      <c r="J15" s="216"/>
      <c r="K15" s="216"/>
      <c r="L15" s="214"/>
      <c r="M15" s="214"/>
    </row>
    <row r="16" spans="1:14" x14ac:dyDescent="0.25">
      <c r="A16" s="237" t="s">
        <v>1383</v>
      </c>
      <c r="B16" s="237" t="s">
        <v>1381</v>
      </c>
      <c r="C16" s="492"/>
      <c r="D16" s="431"/>
      <c r="E16" s="481"/>
      <c r="F16" s="431"/>
      <c r="G16" s="216"/>
      <c r="H16" s="216"/>
      <c r="I16" s="216"/>
      <c r="J16" s="216"/>
      <c r="K16" s="216"/>
      <c r="L16" s="214"/>
      <c r="M16" s="214"/>
    </row>
    <row r="17" spans="1:13" x14ac:dyDescent="0.25">
      <c r="A17" s="215" t="s">
        <v>913</v>
      </c>
      <c r="B17" s="215">
        <f>'Water supply'!E18</f>
        <v>0.34399999999999997</v>
      </c>
      <c r="C17" s="492"/>
      <c r="D17" s="431"/>
      <c r="E17" s="481"/>
      <c r="F17" s="431"/>
      <c r="G17" s="216"/>
      <c r="H17" s="216"/>
      <c r="I17" s="216"/>
      <c r="J17" s="216"/>
      <c r="K17" s="216"/>
      <c r="L17" s="214"/>
      <c r="M17" s="214"/>
    </row>
    <row r="18" spans="1:13" x14ac:dyDescent="0.25">
      <c r="A18" s="215" t="s">
        <v>1382</v>
      </c>
      <c r="B18" s="215">
        <f>'Water treatment'!E17</f>
        <v>0.70799999999999996</v>
      </c>
      <c r="C18" s="492"/>
      <c r="D18" s="431"/>
      <c r="E18" s="481"/>
      <c r="F18" s="431"/>
      <c r="G18" s="216"/>
      <c r="H18" s="216"/>
      <c r="I18" s="216"/>
      <c r="J18" s="216"/>
      <c r="K18" s="216"/>
      <c r="L18" s="214"/>
      <c r="M18" s="214"/>
    </row>
    <row r="19" spans="1:13" x14ac:dyDescent="0.25">
      <c r="A19" s="477" t="s">
        <v>1</v>
      </c>
      <c r="B19" s="477">
        <f>SUM(B17:B18)</f>
        <v>1.052</v>
      </c>
      <c r="C19" s="492"/>
      <c r="D19" s="431"/>
      <c r="E19" s="481"/>
      <c r="F19" s="431"/>
      <c r="G19" s="216"/>
      <c r="H19" s="216"/>
      <c r="I19" s="216"/>
      <c r="J19" s="216"/>
      <c r="K19" s="216"/>
      <c r="L19" s="214"/>
      <c r="M19" s="214"/>
    </row>
    <row r="20" spans="1:13" x14ac:dyDescent="0.25">
      <c r="A20" s="214"/>
      <c r="B20" s="214"/>
      <c r="C20" s="484"/>
      <c r="D20" s="214"/>
      <c r="E20" s="214"/>
      <c r="F20" s="214"/>
    </row>
    <row r="21" spans="1:13" x14ac:dyDescent="0.25">
      <c r="A21" s="212" t="s">
        <v>1544</v>
      </c>
      <c r="B21" s="213">
        <f>B12*'Floor area'!E4%</f>
        <v>0</v>
      </c>
      <c r="C21" s="484"/>
      <c r="D21" s="214"/>
      <c r="E21" s="214"/>
      <c r="F21" s="214"/>
    </row>
    <row r="22" spans="1:13" x14ac:dyDescent="0.25">
      <c r="A22" s="214"/>
      <c r="B22" s="214"/>
      <c r="C22" s="214"/>
      <c r="D22" s="214"/>
      <c r="E22" s="214"/>
      <c r="F22" s="214"/>
    </row>
    <row r="23" spans="1:13" ht="26.25" x14ac:dyDescent="0.4">
      <c r="A23" s="699" t="s">
        <v>1235</v>
      </c>
      <c r="B23" s="214"/>
      <c r="C23" s="484"/>
      <c r="D23" s="214"/>
      <c r="E23" s="214"/>
      <c r="F23" s="214"/>
    </row>
    <row r="24" spans="1:13" ht="60" x14ac:dyDescent="0.25">
      <c r="A24" s="475" t="s">
        <v>544</v>
      </c>
      <c r="B24" s="475" t="s">
        <v>584</v>
      </c>
      <c r="C24" s="475" t="s">
        <v>585</v>
      </c>
      <c r="D24" s="475" t="s">
        <v>586</v>
      </c>
      <c r="E24" s="475" t="s">
        <v>1228</v>
      </c>
      <c r="F24" s="475" t="s">
        <v>587</v>
      </c>
      <c r="G24" s="698" t="s">
        <v>588</v>
      </c>
      <c r="H24" s="475" t="s">
        <v>589</v>
      </c>
      <c r="I24" s="475" t="s">
        <v>590</v>
      </c>
      <c r="J24" s="488"/>
      <c r="K24" s="488"/>
      <c r="L24" s="488"/>
      <c r="M24" s="214"/>
    </row>
    <row r="25" spans="1:13" x14ac:dyDescent="0.25">
      <c r="A25" s="212" t="s">
        <v>591</v>
      </c>
      <c r="B25" s="803">
        <f>'General reference data'!$C$8</f>
        <v>0</v>
      </c>
      <c r="C25" s="482">
        <v>0.75</v>
      </c>
      <c r="D25" s="212">
        <f t="shared" ref="D25:D30" si="1">B25*C25</f>
        <v>0</v>
      </c>
      <c r="E25" s="212">
        <v>9.5</v>
      </c>
      <c r="F25" s="212">
        <v>5</v>
      </c>
      <c r="G25" s="213">
        <f>D25*E25*F25</f>
        <v>0</v>
      </c>
      <c r="H25" s="212">
        <v>250</v>
      </c>
      <c r="I25" s="213">
        <f t="shared" ref="I25:I30" si="2">G25*H25/1000</f>
        <v>0</v>
      </c>
      <c r="J25" s="214"/>
      <c r="K25" s="214"/>
      <c r="L25" s="214"/>
      <c r="M25" s="214"/>
    </row>
    <row r="26" spans="1:13" x14ac:dyDescent="0.25">
      <c r="A26" s="212" t="s">
        <v>592</v>
      </c>
      <c r="B26" s="803">
        <f>'General reference data'!$C$8</f>
        <v>0</v>
      </c>
      <c r="C26" s="482">
        <f>C25</f>
        <v>0.75</v>
      </c>
      <c r="D26" s="212">
        <f t="shared" si="1"/>
        <v>0</v>
      </c>
      <c r="E26" s="212">
        <v>0.5</v>
      </c>
      <c r="F26" s="212">
        <v>5</v>
      </c>
      <c r="G26" s="213">
        <f>D26*E26*F26</f>
        <v>0</v>
      </c>
      <c r="H26" s="212">
        <v>250</v>
      </c>
      <c r="I26" s="213">
        <f t="shared" si="2"/>
        <v>0</v>
      </c>
      <c r="J26" s="214"/>
      <c r="K26" s="214"/>
      <c r="L26" s="214"/>
      <c r="M26" s="214"/>
    </row>
    <row r="27" spans="1:13" x14ac:dyDescent="0.25">
      <c r="A27" s="212" t="s">
        <v>593</v>
      </c>
      <c r="B27" s="803">
        <f>'General reference data'!$C$8</f>
        <v>0</v>
      </c>
      <c r="C27" s="482">
        <f>C26</f>
        <v>0.75</v>
      </c>
      <c r="D27" s="212">
        <f t="shared" si="1"/>
        <v>0</v>
      </c>
      <c r="E27" s="212">
        <v>0.2</v>
      </c>
      <c r="F27" s="212">
        <v>5</v>
      </c>
      <c r="G27" s="213">
        <f>D27*E27*F27</f>
        <v>0</v>
      </c>
      <c r="H27" s="212">
        <v>250</v>
      </c>
      <c r="I27" s="213">
        <f t="shared" si="2"/>
        <v>0</v>
      </c>
      <c r="J27" s="214"/>
      <c r="K27" s="214"/>
      <c r="L27" s="214"/>
      <c r="M27" s="214"/>
    </row>
    <row r="28" spans="1:13" x14ac:dyDescent="0.25">
      <c r="A28" s="212" t="s">
        <v>594</v>
      </c>
      <c r="B28" s="803">
        <f>'General reference data'!$C$8</f>
        <v>0</v>
      </c>
      <c r="C28" s="482">
        <f>C27</f>
        <v>0.75</v>
      </c>
      <c r="D28" s="212">
        <f t="shared" si="1"/>
        <v>0</v>
      </c>
      <c r="E28" s="212"/>
      <c r="F28" s="212"/>
      <c r="G28" s="483">
        <v>100</v>
      </c>
      <c r="H28" s="212">
        <v>250</v>
      </c>
      <c r="I28" s="213">
        <f t="shared" si="2"/>
        <v>25</v>
      </c>
      <c r="J28" s="214"/>
      <c r="K28" s="214"/>
      <c r="L28" s="214"/>
      <c r="M28" s="214"/>
    </row>
    <row r="29" spans="1:13" x14ac:dyDescent="0.25">
      <c r="A29" s="212" t="s">
        <v>595</v>
      </c>
      <c r="B29" s="803">
        <f>'General reference data'!$C$8</f>
        <v>0</v>
      </c>
      <c r="C29" s="482">
        <f>C28</f>
        <v>0.75</v>
      </c>
      <c r="D29" s="212">
        <f t="shared" si="1"/>
        <v>0</v>
      </c>
      <c r="E29" s="212">
        <v>17</v>
      </c>
      <c r="F29" s="212"/>
      <c r="G29" s="483">
        <v>17</v>
      </c>
      <c r="H29" s="212">
        <v>250</v>
      </c>
      <c r="I29" s="213">
        <f t="shared" si="2"/>
        <v>4.25</v>
      </c>
      <c r="J29" s="214"/>
      <c r="K29" s="214"/>
      <c r="L29" s="214"/>
      <c r="M29" s="214"/>
    </row>
    <row r="30" spans="1:13" x14ac:dyDescent="0.25">
      <c r="A30" s="212" t="s">
        <v>596</v>
      </c>
      <c r="B30" s="803">
        <f>'General reference data'!$C$8</f>
        <v>0</v>
      </c>
      <c r="C30" s="482">
        <f>C29</f>
        <v>0.75</v>
      </c>
      <c r="D30" s="212">
        <f t="shared" si="1"/>
        <v>0</v>
      </c>
      <c r="E30" s="212">
        <v>2</v>
      </c>
      <c r="F30" s="212">
        <v>1</v>
      </c>
      <c r="G30" s="213">
        <f>D30*E30*F30</f>
        <v>0</v>
      </c>
      <c r="H30" s="212">
        <v>250</v>
      </c>
      <c r="I30" s="213">
        <f t="shared" si="2"/>
        <v>0</v>
      </c>
      <c r="J30" s="214"/>
      <c r="K30" s="214"/>
      <c r="L30" s="214"/>
      <c r="M30" s="214"/>
    </row>
    <row r="31" spans="1:13" x14ac:dyDescent="0.25">
      <c r="A31" s="477" t="s">
        <v>1</v>
      </c>
      <c r="B31" s="487"/>
      <c r="C31" s="477"/>
      <c r="D31" s="477"/>
      <c r="E31" s="487"/>
      <c r="F31" s="487"/>
      <c r="G31" s="478">
        <f>SUM(G25:G30)</f>
        <v>117</v>
      </c>
      <c r="H31" s="477"/>
      <c r="I31" s="478">
        <f>SUM(I25:I30)</f>
        <v>29.25</v>
      </c>
      <c r="J31" s="214"/>
      <c r="K31" s="214"/>
      <c r="L31" s="217"/>
      <c r="M31" s="214"/>
    </row>
    <row r="32" spans="1:13" x14ac:dyDescent="0.25">
      <c r="A32" s="471"/>
      <c r="J32" s="214"/>
      <c r="K32" s="214"/>
      <c r="L32" s="214"/>
      <c r="M32" s="214"/>
    </row>
    <row r="33" spans="1:13" ht="30.75" customHeight="1" x14ac:dyDescent="0.25">
      <c r="A33" s="248" t="s">
        <v>597</v>
      </c>
      <c r="B33" s="212">
        <f>63/140</f>
        <v>0.45</v>
      </c>
      <c r="J33" s="214"/>
      <c r="K33" s="214"/>
      <c r="L33" s="214"/>
      <c r="M33" s="214"/>
    </row>
    <row r="35" spans="1:13" ht="38.25" customHeight="1" x14ac:dyDescent="0.25">
      <c r="A35" s="700" t="s">
        <v>598</v>
      </c>
      <c r="B35" s="235" t="s">
        <v>599</v>
      </c>
      <c r="C35" s="235" t="s">
        <v>1545</v>
      </c>
      <c r="D35" s="235" t="s">
        <v>1546</v>
      </c>
      <c r="E35" s="235" t="s">
        <v>1547</v>
      </c>
    </row>
    <row r="36" spans="1:13" x14ac:dyDescent="0.25">
      <c r="A36" s="212" t="s">
        <v>600</v>
      </c>
      <c r="B36" s="212">
        <v>9.3000000000000007</v>
      </c>
      <c r="C36" s="213">
        <f>B25*B36</f>
        <v>0</v>
      </c>
      <c r="D36" s="213">
        <f>B21</f>
        <v>0</v>
      </c>
      <c r="E36" s="213">
        <f>I31</f>
        <v>29.25</v>
      </c>
    </row>
    <row r="37" spans="1:13" x14ac:dyDescent="0.25">
      <c r="A37" s="212" t="s">
        <v>601</v>
      </c>
      <c r="B37" s="212">
        <v>6.4</v>
      </c>
      <c r="C37" s="213">
        <f>B25*B37</f>
        <v>0</v>
      </c>
      <c r="D37" s="212"/>
      <c r="E37" s="212"/>
    </row>
    <row r="38" spans="1:13" x14ac:dyDescent="0.25">
      <c r="A38" s="214"/>
      <c r="B38" s="214"/>
    </row>
    <row r="39" spans="1:13" x14ac:dyDescent="0.25">
      <c r="A39" s="215" t="s">
        <v>1231</v>
      </c>
      <c r="B39" s="212">
        <v>8.5</v>
      </c>
    </row>
    <row r="40" spans="1:13" x14ac:dyDescent="0.25">
      <c r="A40" s="216"/>
      <c r="B40" s="214"/>
    </row>
    <row r="41" spans="1:13" x14ac:dyDescent="0.25">
      <c r="A41" s="216"/>
      <c r="B41" s="214"/>
    </row>
    <row r="43" spans="1:13" x14ac:dyDescent="0.25">
      <c r="A43" s="700" t="s">
        <v>602</v>
      </c>
      <c r="B43" s="212"/>
      <c r="C43" s="212"/>
      <c r="D43" s="212"/>
      <c r="E43" s="212"/>
      <c r="F43" s="212"/>
    </row>
    <row r="44" spans="1:13" ht="30" x14ac:dyDescent="0.25">
      <c r="A44" s="235"/>
      <c r="B44" s="475" t="s">
        <v>1385</v>
      </c>
      <c r="C44" s="475" t="s">
        <v>1232</v>
      </c>
      <c r="D44" s="475" t="s">
        <v>1386</v>
      </c>
      <c r="E44" s="475" t="s">
        <v>1237</v>
      </c>
      <c r="F44" s="475" t="s">
        <v>603</v>
      </c>
    </row>
    <row r="45" spans="1:13" x14ac:dyDescent="0.25">
      <c r="A45" s="215" t="s">
        <v>604</v>
      </c>
      <c r="B45" s="219">
        <f>I25</f>
        <v>0</v>
      </c>
      <c r="C45" s="219">
        <f>B45*(B39/E25)</f>
        <v>0</v>
      </c>
      <c r="D45" s="219">
        <f>B45-C45</f>
        <v>0</v>
      </c>
      <c r="E45" s="219" t="e">
        <f>D45*B13</f>
        <v>#DIV/0!</v>
      </c>
      <c r="F45" s="219">
        <f>D45*$B$19</f>
        <v>0</v>
      </c>
    </row>
    <row r="46" spans="1:13" x14ac:dyDescent="0.25">
      <c r="A46" s="215" t="s">
        <v>605</v>
      </c>
      <c r="B46" s="219">
        <f>B45</f>
        <v>0</v>
      </c>
      <c r="C46" s="219">
        <f>B46*(B39/E25)</f>
        <v>0</v>
      </c>
      <c r="D46" s="219">
        <f>B46-C46</f>
        <v>0</v>
      </c>
      <c r="E46" s="219" t="e">
        <f>D46*B14</f>
        <v>#DIV/0!</v>
      </c>
      <c r="F46" s="219">
        <f>D46*$B$19</f>
        <v>0</v>
      </c>
    </row>
    <row r="47" spans="1:13" x14ac:dyDescent="0.25">
      <c r="A47" s="218"/>
      <c r="B47" s="218"/>
      <c r="C47" s="218"/>
      <c r="D47" s="218"/>
      <c r="E47" s="478" t="e">
        <f>SUM(E45:E46)</f>
        <v>#DIV/0!</v>
      </c>
      <c r="F47" s="478">
        <f>SUM(F45:F46)</f>
        <v>0</v>
      </c>
    </row>
    <row r="48" spans="1:13" x14ac:dyDescent="0.25">
      <c r="A48" s="216"/>
      <c r="B48" s="218"/>
      <c r="C48" s="218"/>
      <c r="D48" s="218"/>
      <c r="E48" s="218"/>
      <c r="F48" s="218"/>
      <c r="G48" s="218"/>
    </row>
    <row r="49" spans="1:7" x14ac:dyDescent="0.25">
      <c r="A49" s="216"/>
      <c r="B49" s="218"/>
      <c r="C49" s="218"/>
      <c r="D49" s="218"/>
      <c r="E49" s="218"/>
      <c r="F49" s="218"/>
      <c r="G49" s="218"/>
    </row>
  </sheetData>
  <pageMargins left="0.75" right="0.75" top="1" bottom="1" header="0.5" footer="0.5"/>
  <pageSetup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G10"/>
  <sheetViews>
    <sheetView workbookViewId="0">
      <selection activeCell="D4" sqref="D4"/>
    </sheetView>
  </sheetViews>
  <sheetFormatPr defaultRowHeight="12.75" x14ac:dyDescent="0.2"/>
  <cols>
    <col min="1" max="1" width="32.140625" customWidth="1"/>
    <col min="2" max="2" width="18.5703125" customWidth="1"/>
    <col min="3" max="3" width="18.140625" customWidth="1"/>
    <col min="4" max="4" width="19.7109375" customWidth="1"/>
    <col min="5" max="5" width="20.7109375" customWidth="1"/>
    <col min="6" max="6" width="14.85546875" customWidth="1"/>
    <col min="7" max="7" width="16.140625" customWidth="1"/>
  </cols>
  <sheetData>
    <row r="1" spans="1:7" ht="33" x14ac:dyDescent="0.45">
      <c r="A1" s="1171" t="s">
        <v>1278</v>
      </c>
      <c r="B1" s="1171"/>
    </row>
    <row r="5" spans="1:7" ht="51" x14ac:dyDescent="0.2">
      <c r="A5" s="636"/>
      <c r="B5" s="638" t="s">
        <v>1337</v>
      </c>
      <c r="C5" s="636" t="s">
        <v>1280</v>
      </c>
      <c r="D5" s="636" t="s">
        <v>1327</v>
      </c>
      <c r="F5" s="603" t="s">
        <v>1282</v>
      </c>
      <c r="G5" s="603" t="s">
        <v>1283</v>
      </c>
    </row>
    <row r="6" spans="1:7" x14ac:dyDescent="0.2">
      <c r="A6" s="601" t="s">
        <v>1338</v>
      </c>
      <c r="B6" s="102">
        <f>'paper calculations'!C25</f>
        <v>0</v>
      </c>
      <c r="C6" s="637">
        <f>'paper calculations'!F25</f>
        <v>0</v>
      </c>
      <c r="D6" s="637">
        <f>C6/1000*'Material use factors'!E85</f>
        <v>0</v>
      </c>
      <c r="F6" s="602">
        <v>13.8</v>
      </c>
      <c r="G6" s="602">
        <v>7</v>
      </c>
    </row>
    <row r="7" spans="1:7" x14ac:dyDescent="0.2">
      <c r="A7" s="601" t="s">
        <v>534</v>
      </c>
      <c r="B7" s="102">
        <v>0</v>
      </c>
      <c r="C7" s="637">
        <v>0</v>
      </c>
      <c r="D7" s="637">
        <f>C7/1000*'Material use factors'!$E$56</f>
        <v>0</v>
      </c>
      <c r="F7" s="640"/>
      <c r="G7" s="640"/>
    </row>
    <row r="8" spans="1:7" x14ac:dyDescent="0.2">
      <c r="A8" s="601" t="s">
        <v>1289</v>
      </c>
      <c r="B8" s="102">
        <v>0</v>
      </c>
      <c r="C8" s="637">
        <v>0</v>
      </c>
      <c r="D8" s="637">
        <f>C8/1000*'Material use factors'!$E$56</f>
        <v>0</v>
      </c>
      <c r="F8" s="640"/>
      <c r="G8" s="640"/>
    </row>
    <row r="9" spans="1:7" x14ac:dyDescent="0.2">
      <c r="A9" s="604" t="s">
        <v>1</v>
      </c>
      <c r="B9" s="160"/>
      <c r="C9" s="639">
        <f>SUM(C6:C8)</f>
        <v>0</v>
      </c>
      <c r="D9" s="639">
        <f>SUM(D6:D8)</f>
        <v>0</v>
      </c>
      <c r="F9" s="641"/>
      <c r="G9" s="641"/>
    </row>
    <row r="10" spans="1:7" x14ac:dyDescent="0.2">
      <c r="F10" s="175"/>
      <c r="G10" s="175"/>
    </row>
  </sheetData>
  <mergeCells count="1">
    <mergeCell ref="A1:B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O20"/>
  <sheetViews>
    <sheetView workbookViewId="0"/>
  </sheetViews>
  <sheetFormatPr defaultColWidth="8.7109375" defaultRowHeight="12.75" x14ac:dyDescent="0.2"/>
  <cols>
    <col min="1" max="1" width="33" style="458" customWidth="1"/>
    <col min="2" max="2" width="19.42578125" style="458" customWidth="1"/>
    <col min="3" max="3" width="20.28515625" style="458" customWidth="1"/>
    <col min="4" max="16384" width="8.7109375" style="458"/>
  </cols>
  <sheetData>
    <row r="1" spans="1:15" ht="33.75" x14ac:dyDescent="0.5">
      <c r="A1" s="842" t="s">
        <v>1169</v>
      </c>
    </row>
    <row r="3" spans="1:15" x14ac:dyDescent="0.2">
      <c r="A3" s="1172" t="s">
        <v>1170</v>
      </c>
      <c r="B3" s="1172"/>
      <c r="C3" s="1172"/>
      <c r="D3" s="1172"/>
      <c r="E3" s="1172"/>
      <c r="F3" s="1172"/>
      <c r="G3" s="1172"/>
      <c r="H3" s="1172"/>
      <c r="I3" s="1172"/>
      <c r="J3" s="1172"/>
      <c r="K3" s="1172"/>
      <c r="L3" s="1172"/>
      <c r="M3" s="1172"/>
      <c r="N3" s="1172"/>
      <c r="O3" s="1172"/>
    </row>
    <row r="5" spans="1:15" x14ac:dyDescent="0.2">
      <c r="A5" s="459" t="s">
        <v>148</v>
      </c>
      <c r="B5" s="459" t="s">
        <v>1182</v>
      </c>
      <c r="C5" s="459" t="s">
        <v>1183</v>
      </c>
    </row>
    <row r="6" spans="1:15" x14ac:dyDescent="0.2">
      <c r="A6" s="459" t="s">
        <v>1172</v>
      </c>
      <c r="B6" s="459"/>
      <c r="C6" s="459"/>
    </row>
    <row r="7" spans="1:15" x14ac:dyDescent="0.2">
      <c r="A7" s="459" t="s">
        <v>1173</v>
      </c>
      <c r="B7" s="459" t="s">
        <v>1174</v>
      </c>
      <c r="C7" s="459" t="s">
        <v>1174</v>
      </c>
    </row>
    <row r="8" spans="1:15" x14ac:dyDescent="0.2">
      <c r="A8" s="459" t="s">
        <v>1175</v>
      </c>
      <c r="B8" s="459" t="s">
        <v>1176</v>
      </c>
      <c r="C8" s="459" t="s">
        <v>1176</v>
      </c>
    </row>
    <row r="9" spans="1:15" x14ac:dyDescent="0.2">
      <c r="A9" s="459" t="s">
        <v>1186</v>
      </c>
      <c r="B9" s="459" t="s">
        <v>1187</v>
      </c>
      <c r="C9" s="459" t="s">
        <v>1187</v>
      </c>
    </row>
    <row r="10" spans="1:15" x14ac:dyDescent="0.2">
      <c r="A10" s="459" t="s">
        <v>1177</v>
      </c>
      <c r="B10" s="459" t="s">
        <v>1178</v>
      </c>
      <c r="C10" s="459" t="s">
        <v>1184</v>
      </c>
    </row>
    <row r="11" spans="1:15" x14ac:dyDescent="0.2">
      <c r="A11" s="459" t="s">
        <v>1179</v>
      </c>
      <c r="B11" s="459" t="s">
        <v>1180</v>
      </c>
      <c r="C11" s="459" t="s">
        <v>1185</v>
      </c>
    </row>
    <row r="12" spans="1:15" x14ac:dyDescent="0.2">
      <c r="A12" s="459" t="s">
        <v>1171</v>
      </c>
      <c r="B12" s="459" t="s">
        <v>1181</v>
      </c>
      <c r="C12" s="459" t="s">
        <v>1185</v>
      </c>
    </row>
    <row r="14" spans="1:15" x14ac:dyDescent="0.2">
      <c r="A14" s="459" t="s">
        <v>1188</v>
      </c>
      <c r="B14" s="459">
        <v>12506</v>
      </c>
      <c r="C14" s="459">
        <v>6683</v>
      </c>
    </row>
    <row r="16" spans="1:15" x14ac:dyDescent="0.2">
      <c r="A16" s="459" t="s">
        <v>1549</v>
      </c>
      <c r="B16" s="460">
        <v>0</v>
      </c>
    </row>
    <row r="18" spans="1:3" x14ac:dyDescent="0.2">
      <c r="A18" s="461" t="s">
        <v>1550</v>
      </c>
      <c r="B18" s="462">
        <f>B16*B14</f>
        <v>0</v>
      </c>
      <c r="C18" s="462">
        <f>B16*C14</f>
        <v>0</v>
      </c>
    </row>
    <row r="20" spans="1:3" x14ac:dyDescent="0.2">
      <c r="A20" s="459" t="s">
        <v>1548</v>
      </c>
      <c r="B20" s="459"/>
    </row>
  </sheetData>
  <mergeCells count="1">
    <mergeCell ref="A3:O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C8"/>
  <sheetViews>
    <sheetView workbookViewId="0">
      <selection activeCell="B19" sqref="B19"/>
    </sheetView>
  </sheetViews>
  <sheetFormatPr defaultRowHeight="12.75" x14ac:dyDescent="0.2"/>
  <cols>
    <col min="1" max="1" width="46.5703125" customWidth="1"/>
    <col min="2" max="2" width="37.42578125" customWidth="1"/>
  </cols>
  <sheetData>
    <row r="1" spans="1:3" ht="33" x14ac:dyDescent="0.45">
      <c r="A1" s="943" t="s">
        <v>261</v>
      </c>
      <c r="C1" s="3"/>
    </row>
    <row r="2" spans="1:3" x14ac:dyDescent="0.2">
      <c r="C2" s="3"/>
    </row>
    <row r="3" spans="1:3" x14ac:dyDescent="0.2">
      <c r="C3" s="3"/>
    </row>
    <row r="4" spans="1:3" x14ac:dyDescent="0.2">
      <c r="A4" s="89" t="s">
        <v>1788</v>
      </c>
      <c r="B4" s="1">
        <v>0</v>
      </c>
      <c r="C4" s="3"/>
    </row>
    <row r="5" spans="1:3" x14ac:dyDescent="0.2">
      <c r="A5" s="89" t="s">
        <v>1789</v>
      </c>
      <c r="B5" s="1">
        <f>'Hot water'!B11</f>
        <v>0</v>
      </c>
      <c r="C5" s="3"/>
    </row>
    <row r="6" spans="1:3" x14ac:dyDescent="0.2">
      <c r="A6" s="89" t="s">
        <v>1569</v>
      </c>
      <c r="B6" s="102">
        <f>'Gas data'!F17</f>
        <v>0</v>
      </c>
      <c r="C6" s="3"/>
    </row>
    <row r="7" spans="1:3" x14ac:dyDescent="0.2">
      <c r="C7" s="3"/>
    </row>
    <row r="8" spans="1:3" x14ac:dyDescent="0.2">
      <c r="C8" s="3"/>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O11"/>
  <sheetViews>
    <sheetView workbookViewId="0">
      <selection activeCell="I12" sqref="I12"/>
    </sheetView>
  </sheetViews>
  <sheetFormatPr defaultColWidth="8.7109375" defaultRowHeight="12.75" x14ac:dyDescent="0.2"/>
  <cols>
    <col min="1" max="1" width="41.42578125" style="458" customWidth="1"/>
    <col min="2" max="2" width="23.28515625" style="458" customWidth="1"/>
    <col min="3" max="16384" width="8.7109375" style="458"/>
  </cols>
  <sheetData>
    <row r="1" spans="1:15" ht="33.75" x14ac:dyDescent="0.5">
      <c r="A1" s="647" t="s">
        <v>1164</v>
      </c>
    </row>
    <row r="3" spans="1:15" ht="39" customHeight="1" x14ac:dyDescent="0.2">
      <c r="A3" s="1173" t="s">
        <v>1165</v>
      </c>
      <c r="B3" s="1173"/>
      <c r="C3" s="1173"/>
      <c r="D3" s="1173"/>
      <c r="E3" s="1173"/>
      <c r="F3" s="1173"/>
      <c r="G3" s="1173"/>
      <c r="H3" s="1173"/>
      <c r="I3" s="1173"/>
      <c r="J3" s="1173"/>
      <c r="K3" s="1173"/>
      <c r="L3" s="1173"/>
      <c r="M3" s="1173"/>
      <c r="N3" s="1173"/>
      <c r="O3" s="1173"/>
    </row>
    <row r="5" spans="1:15" x14ac:dyDescent="0.2">
      <c r="A5" s="459" t="s">
        <v>1166</v>
      </c>
      <c r="B5" s="459"/>
      <c r="C5" s="459"/>
    </row>
    <row r="6" spans="1:15" x14ac:dyDescent="0.2">
      <c r="A6" s="459"/>
      <c r="B6" s="459" t="s">
        <v>1168</v>
      </c>
      <c r="C6" s="459"/>
    </row>
    <row r="7" spans="1:15" x14ac:dyDescent="0.2">
      <c r="A7" s="459" t="s">
        <v>1167</v>
      </c>
      <c r="B7" s="459">
        <v>10</v>
      </c>
      <c r="C7" s="459" t="s">
        <v>1190</v>
      </c>
    </row>
    <row r="8" spans="1:15" x14ac:dyDescent="0.2">
      <c r="A8" s="459" t="s">
        <v>1570</v>
      </c>
      <c r="B8" s="464">
        <f>'Floor area'!C4</f>
        <v>0</v>
      </c>
      <c r="C8" s="459"/>
    </row>
    <row r="9" spans="1:15" x14ac:dyDescent="0.2">
      <c r="A9" s="459" t="s">
        <v>1571</v>
      </c>
      <c r="B9" s="464">
        <f>B7*B8</f>
        <v>0</v>
      </c>
      <c r="C9" s="459"/>
    </row>
    <row r="11" spans="1:15" x14ac:dyDescent="0.2">
      <c r="A11" s="459" t="s">
        <v>1572</v>
      </c>
      <c r="B11" s="459">
        <v>0</v>
      </c>
    </row>
  </sheetData>
  <mergeCells count="1">
    <mergeCell ref="A3:O3"/>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O134"/>
  <sheetViews>
    <sheetView zoomScale="80" zoomScaleNormal="80" workbookViewId="0">
      <selection activeCell="G32" sqref="G32"/>
    </sheetView>
  </sheetViews>
  <sheetFormatPr defaultColWidth="9.140625" defaultRowHeight="15" x14ac:dyDescent="0.25"/>
  <cols>
    <col min="1" max="1" width="3.42578125" style="163" customWidth="1"/>
    <col min="2" max="2" width="41.28515625" style="449" customWidth="1"/>
    <col min="3" max="3" width="31.28515625" style="617" customWidth="1"/>
    <col min="4" max="4" width="46.28515625" style="621" customWidth="1"/>
    <col min="5" max="5" width="14.85546875" style="617" customWidth="1"/>
    <col min="6" max="6" width="13" style="163" customWidth="1"/>
    <col min="7" max="7" width="15.7109375" style="163" customWidth="1"/>
    <col min="8" max="8" width="16.42578125" style="163" customWidth="1"/>
    <col min="9" max="9" width="11.85546875" style="163" customWidth="1"/>
    <col min="10" max="10" width="34.42578125" style="163" customWidth="1"/>
    <col min="11" max="11" width="20" style="163" customWidth="1"/>
    <col min="12" max="16384" width="9.140625" style="163"/>
  </cols>
  <sheetData>
    <row r="1" spans="2:15" ht="35.25" customHeight="1" x14ac:dyDescent="0.25">
      <c r="B1" s="1174" t="s">
        <v>1261</v>
      </c>
      <c r="C1" s="1175"/>
      <c r="D1" s="1175"/>
      <c r="E1" s="1176"/>
      <c r="J1" s="165"/>
      <c r="K1" s="165"/>
      <c r="L1" s="165"/>
      <c r="M1" s="165"/>
      <c r="N1" s="165"/>
      <c r="O1" s="165"/>
    </row>
    <row r="2" spans="2:15" ht="24.75" customHeight="1" x14ac:dyDescent="0.25">
      <c r="B2" s="606"/>
      <c r="C2" s="623"/>
      <c r="J2" s="757"/>
      <c r="K2" s="179"/>
      <c r="L2" s="757"/>
      <c r="M2" s="757"/>
      <c r="N2" s="757"/>
      <c r="O2" s="165"/>
    </row>
    <row r="3" spans="2:15" ht="24.75" customHeight="1" x14ac:dyDescent="0.25">
      <c r="B3" s="500" t="s">
        <v>553</v>
      </c>
      <c r="C3" s="624" t="s">
        <v>1263</v>
      </c>
      <c r="E3" s="627"/>
      <c r="K3" s="757"/>
      <c r="L3" s="757"/>
      <c r="M3" s="757"/>
      <c r="N3" s="757"/>
      <c r="O3" s="165"/>
    </row>
    <row r="4" spans="2:15" ht="24.75" customHeight="1" x14ac:dyDescent="0.25">
      <c r="B4" s="1016" t="s">
        <v>1262</v>
      </c>
      <c r="C4" s="1017">
        <v>0.13</v>
      </c>
      <c r="K4" s="757"/>
      <c r="L4" s="757"/>
      <c r="M4" s="757"/>
      <c r="N4" s="757"/>
      <c r="O4" s="165"/>
    </row>
    <row r="5" spans="2:15" ht="24.75" customHeight="1" x14ac:dyDescent="0.25">
      <c r="B5" s="607" t="s">
        <v>1152</v>
      </c>
      <c r="C5" s="633">
        <f>'Electricity data'!D27/100</f>
        <v>0</v>
      </c>
      <c r="K5" s="757"/>
      <c r="L5" s="757"/>
      <c r="M5" s="757"/>
      <c r="N5" s="757"/>
      <c r="O5" s="165"/>
    </row>
    <row r="6" spans="2:15" ht="24.75" customHeight="1" x14ac:dyDescent="0.25">
      <c r="B6" s="1018" t="s">
        <v>1264</v>
      </c>
      <c r="C6" s="1019">
        <v>0.04</v>
      </c>
      <c r="K6" s="757"/>
      <c r="L6" s="757"/>
      <c r="M6" s="757"/>
      <c r="N6" s="757"/>
      <c r="O6" s="165"/>
    </row>
    <row r="7" spans="2:15" ht="24.75" customHeight="1" x14ac:dyDescent="0.25">
      <c r="K7" s="757"/>
      <c r="L7" s="757"/>
      <c r="M7" s="757"/>
      <c r="N7" s="757"/>
      <c r="O7" s="165"/>
    </row>
    <row r="8" spans="2:15" ht="24.75" customHeight="1" x14ac:dyDescent="0.25">
      <c r="B8" s="608" t="s">
        <v>1258</v>
      </c>
      <c r="C8" s="618">
        <v>0</v>
      </c>
      <c r="K8" s="757"/>
      <c r="L8" s="757"/>
      <c r="M8" s="757"/>
      <c r="N8" s="757"/>
      <c r="O8" s="165"/>
    </row>
    <row r="9" spans="2:15" ht="24.75" customHeight="1" x14ac:dyDescent="0.25">
      <c r="B9" s="608" t="s">
        <v>1357</v>
      </c>
      <c r="C9" s="618">
        <f>'Floor area'!C16</f>
        <v>0</v>
      </c>
      <c r="K9" s="757"/>
      <c r="L9" s="757"/>
      <c r="M9" s="757"/>
      <c r="N9" s="757"/>
      <c r="O9" s="165"/>
    </row>
    <row r="10" spans="2:15" s="171" customFormat="1" ht="24.75" customHeight="1" x14ac:dyDescent="0.25">
      <c r="B10" s="608" t="s">
        <v>1358</v>
      </c>
      <c r="C10" s="618" t="e">
        <f>C9/C8</f>
        <v>#DIV/0!</v>
      </c>
      <c r="D10" s="662"/>
      <c r="E10" s="619"/>
      <c r="J10" s="757"/>
      <c r="K10" s="757"/>
      <c r="L10" s="757"/>
      <c r="M10" s="757"/>
      <c r="N10" s="757"/>
      <c r="O10" s="757"/>
    </row>
    <row r="11" spans="2:15" s="171" customFormat="1" ht="24.75" customHeight="1" x14ac:dyDescent="0.25">
      <c r="D11" s="662"/>
      <c r="E11" s="619"/>
      <c r="J11" s="757"/>
      <c r="K11" s="179"/>
      <c r="L11" s="757"/>
      <c r="M11" s="757"/>
      <c r="N11" s="757"/>
      <c r="O11" s="757"/>
    </row>
    <row r="12" spans="2:15" s="171" customFormat="1" ht="24.75" customHeight="1" x14ac:dyDescent="0.25">
      <c r="B12" s="500" t="s">
        <v>141</v>
      </c>
      <c r="C12" s="763" t="s">
        <v>480</v>
      </c>
      <c r="D12" s="764" t="s">
        <v>1475</v>
      </c>
      <c r="E12" s="619"/>
      <c r="J12" s="757"/>
      <c r="K12" s="179"/>
      <c r="L12" s="757"/>
      <c r="M12" s="757"/>
      <c r="N12" s="757"/>
      <c r="O12" s="757"/>
    </row>
    <row r="13" spans="2:15" s="171" customFormat="1" ht="24.75" customHeight="1" x14ac:dyDescent="0.25">
      <c r="B13" s="1014" t="s">
        <v>91</v>
      </c>
      <c r="C13" s="1015">
        <f>'UK electricity main'!F23</f>
        <v>0.28306999999999999</v>
      </c>
      <c r="D13" s="204"/>
      <c r="E13" s="619"/>
      <c r="J13" s="757"/>
      <c r="K13" s="179"/>
      <c r="L13" s="757"/>
      <c r="M13" s="757"/>
      <c r="N13" s="757"/>
      <c r="O13" s="757"/>
    </row>
    <row r="14" spans="2:15" s="171" customFormat="1" ht="24.75" customHeight="1" x14ac:dyDescent="0.25">
      <c r="B14" s="1020" t="s">
        <v>479</v>
      </c>
      <c r="C14" s="1021">
        <f>'Fuels CO2 factors'!E38</f>
        <v>0.1841639890773745</v>
      </c>
      <c r="D14" s="204"/>
      <c r="E14" s="619"/>
      <c r="J14" s="757"/>
      <c r="K14" s="179"/>
      <c r="L14" s="757"/>
      <c r="M14" s="757"/>
      <c r="N14" s="757"/>
      <c r="O14" s="757"/>
    </row>
    <row r="15" spans="2:15" s="171" customFormat="1" ht="24.75" customHeight="1" x14ac:dyDescent="0.25">
      <c r="B15" s="497" t="s">
        <v>1151</v>
      </c>
      <c r="C15" s="762">
        <f>'Fuels CO2 factors'!E69</f>
        <v>0.26789172020776386</v>
      </c>
      <c r="D15" s="204"/>
      <c r="E15" s="203"/>
      <c r="F15" s="757"/>
      <c r="G15" s="757"/>
      <c r="H15" s="757"/>
      <c r="I15" s="757"/>
      <c r="J15" s="757"/>
      <c r="K15" s="179"/>
      <c r="L15" s="757"/>
      <c r="M15" s="757"/>
      <c r="N15" s="757"/>
      <c r="O15" s="757"/>
    </row>
    <row r="16" spans="2:15" s="171" customFormat="1" ht="36.75" customHeight="1" x14ac:dyDescent="0.25">
      <c r="B16" s="497" t="s">
        <v>248</v>
      </c>
      <c r="C16" s="762">
        <f>'Fuels CO2 factors'!E68</f>
        <v>0.28499119171038706</v>
      </c>
      <c r="D16" s="204"/>
      <c r="E16" s="198"/>
      <c r="F16" s="201"/>
      <c r="G16" s="663"/>
      <c r="H16" s="757"/>
      <c r="I16" s="757"/>
      <c r="J16" s="663"/>
      <c r="K16" s="179"/>
      <c r="L16" s="757"/>
      <c r="M16" s="757"/>
      <c r="N16" s="757"/>
      <c r="O16" s="757"/>
    </row>
    <row r="17" spans="1:15" s="171" customFormat="1" ht="33" customHeight="1" x14ac:dyDescent="0.25">
      <c r="B17" s="201"/>
      <c r="C17" s="632"/>
      <c r="D17" s="621"/>
      <c r="E17" s="198"/>
      <c r="F17" s="760"/>
      <c r="G17" s="757"/>
      <c r="H17" s="757"/>
      <c r="I17" s="757"/>
      <c r="J17" s="757"/>
      <c r="K17" s="179"/>
      <c r="L17" s="757"/>
      <c r="M17" s="757"/>
      <c r="N17" s="757"/>
      <c r="O17" s="757"/>
    </row>
    <row r="18" spans="1:15" s="171" customFormat="1" ht="23.25" customHeight="1" x14ac:dyDescent="0.25">
      <c r="B18" s="466" t="s">
        <v>1115</v>
      </c>
      <c r="C18" s="631">
        <v>1.60934</v>
      </c>
      <c r="D18" s="621"/>
      <c r="E18" s="757"/>
      <c r="F18" s="761"/>
      <c r="G18" s="757"/>
      <c r="H18" s="757"/>
      <c r="I18" s="757"/>
      <c r="J18" s="757"/>
      <c r="K18" s="179"/>
      <c r="L18" s="757"/>
      <c r="M18" s="757"/>
      <c r="N18" s="757"/>
      <c r="O18" s="757"/>
    </row>
    <row r="19" spans="1:15" s="171" customFormat="1" ht="38.25" customHeight="1" x14ac:dyDescent="0.25">
      <c r="B19" s="609"/>
      <c r="C19" s="619"/>
      <c r="D19" s="662"/>
      <c r="E19" s="757"/>
      <c r="F19" s="757"/>
      <c r="G19" s="757"/>
      <c r="H19" s="757"/>
      <c r="I19" s="757"/>
      <c r="J19" s="757"/>
      <c r="K19" s="757"/>
      <c r="L19" s="757"/>
      <c r="M19" s="757"/>
      <c r="N19" s="757"/>
      <c r="O19" s="757"/>
    </row>
    <row r="20" spans="1:15" s="171" customFormat="1" x14ac:dyDescent="0.25"/>
    <row r="21" spans="1:15" s="171" customFormat="1" x14ac:dyDescent="0.25"/>
    <row r="22" spans="1:15" s="171" customFormat="1" x14ac:dyDescent="0.25">
      <c r="B22" s="610" t="s">
        <v>554</v>
      </c>
      <c r="C22" s="634"/>
      <c r="D22" s="662"/>
      <c r="E22" s="619"/>
    </row>
    <row r="23" spans="1:15" s="171" customFormat="1" x14ac:dyDescent="0.25">
      <c r="B23" s="611" t="s">
        <v>562</v>
      </c>
      <c r="C23" s="635" t="s">
        <v>563</v>
      </c>
      <c r="D23" s="463" t="s">
        <v>564</v>
      </c>
      <c r="E23" s="618" t="s">
        <v>565</v>
      </c>
    </row>
    <row r="24" spans="1:15" x14ac:dyDescent="0.25">
      <c r="A24" s="757"/>
      <c r="B24" s="497" t="s">
        <v>555</v>
      </c>
      <c r="C24" s="620">
        <v>0.33333333333333331</v>
      </c>
      <c r="D24" s="735">
        <v>0.75</v>
      </c>
      <c r="E24" s="628">
        <f>D24-C24</f>
        <v>0.41666666666666669</v>
      </c>
      <c r="F24" s="752"/>
      <c r="G24" s="753"/>
      <c r="H24" s="751"/>
      <c r="I24" s="751"/>
      <c r="K24" s="757"/>
    </row>
    <row r="25" spans="1:15" x14ac:dyDescent="0.25">
      <c r="A25" s="757"/>
      <c r="B25" s="497" t="s">
        <v>556</v>
      </c>
      <c r="C25" s="620">
        <v>0.33333333333333331</v>
      </c>
      <c r="D25" s="735">
        <v>0.75</v>
      </c>
      <c r="E25" s="628">
        <f>D25-C25</f>
        <v>0.41666666666666669</v>
      </c>
      <c r="F25" s="623"/>
      <c r="G25" s="623"/>
      <c r="H25" s="623"/>
      <c r="I25" s="623"/>
      <c r="K25" s="757"/>
    </row>
    <row r="26" spans="1:15" x14ac:dyDescent="0.25">
      <c r="A26" s="757"/>
      <c r="B26" s="497" t="s">
        <v>557</v>
      </c>
      <c r="C26" s="620">
        <v>0.33333333333333331</v>
      </c>
      <c r="D26" s="735">
        <v>0.75</v>
      </c>
      <c r="E26" s="628">
        <f t="shared" ref="E26:E28" si="0">D26-C26</f>
        <v>0.41666666666666669</v>
      </c>
      <c r="F26" s="203"/>
      <c r="G26" s="203"/>
      <c r="H26" s="203"/>
      <c r="I26" s="203"/>
      <c r="J26" s="757"/>
      <c r="K26" s="757"/>
    </row>
    <row r="27" spans="1:15" x14ac:dyDescent="0.25">
      <c r="A27" s="757"/>
      <c r="B27" s="497" t="s">
        <v>558</v>
      </c>
      <c r="C27" s="620">
        <v>0.33333333333333331</v>
      </c>
      <c r="D27" s="735">
        <v>0.75</v>
      </c>
      <c r="E27" s="628">
        <f t="shared" si="0"/>
        <v>0.41666666666666669</v>
      </c>
      <c r="F27" s="203"/>
      <c r="G27" s="203"/>
      <c r="H27" s="203"/>
      <c r="I27" s="203"/>
      <c r="J27" s="757"/>
      <c r="K27" s="757"/>
    </row>
    <row r="28" spans="1:15" s="174" customFormat="1" x14ac:dyDescent="0.25">
      <c r="A28" s="199"/>
      <c r="B28" s="497" t="s">
        <v>559</v>
      </c>
      <c r="C28" s="620">
        <v>0.33333333333333331</v>
      </c>
      <c r="D28" s="735">
        <v>0.75</v>
      </c>
      <c r="E28" s="628">
        <f t="shared" si="0"/>
        <v>0.41666666666666669</v>
      </c>
      <c r="F28" s="626"/>
      <c r="G28" s="626"/>
      <c r="H28" s="626"/>
      <c r="I28" s="626"/>
      <c r="J28" s="199"/>
      <c r="K28" s="199"/>
    </row>
    <row r="29" spans="1:15" s="174" customFormat="1" x14ac:dyDescent="0.25">
      <c r="A29" s="199"/>
      <c r="B29" s="497" t="s">
        <v>560</v>
      </c>
      <c r="C29" s="620">
        <v>0</v>
      </c>
      <c r="D29" s="735">
        <v>0</v>
      </c>
      <c r="E29" s="628">
        <f>D29-C29</f>
        <v>0</v>
      </c>
      <c r="F29" s="626"/>
      <c r="G29" s="626"/>
      <c r="H29" s="626"/>
      <c r="I29" s="626"/>
      <c r="J29" s="199"/>
      <c r="K29" s="199"/>
    </row>
    <row r="30" spans="1:15" s="174" customFormat="1" x14ac:dyDescent="0.25">
      <c r="A30" s="199"/>
      <c r="B30" s="497" t="s">
        <v>561</v>
      </c>
      <c r="C30" s="620">
        <v>0</v>
      </c>
      <c r="D30" s="463">
        <v>0</v>
      </c>
      <c r="E30" s="628">
        <f>D30-C30</f>
        <v>0</v>
      </c>
      <c r="F30" s="199"/>
      <c r="G30" s="199"/>
      <c r="H30" s="199"/>
      <c r="I30" s="199"/>
      <c r="J30" s="199"/>
      <c r="K30" s="199"/>
    </row>
    <row r="31" spans="1:15" s="174" customFormat="1" x14ac:dyDescent="0.25">
      <c r="A31" s="199"/>
      <c r="B31" s="497" t="s">
        <v>1361</v>
      </c>
      <c r="C31" s="618"/>
      <c r="D31" s="463"/>
      <c r="E31" s="629">
        <f>5*10</f>
        <v>50</v>
      </c>
      <c r="F31" s="200"/>
      <c r="G31" s="199"/>
      <c r="H31" s="199"/>
      <c r="I31" s="199"/>
      <c r="J31" s="199"/>
      <c r="K31" s="199"/>
    </row>
    <row r="32" spans="1:15" s="174" customFormat="1" x14ac:dyDescent="0.2">
      <c r="A32" s="199"/>
      <c r="B32" s="201"/>
      <c r="C32" s="626"/>
      <c r="D32" s="204"/>
      <c r="E32" s="626"/>
      <c r="F32" s="199"/>
      <c r="G32" s="199"/>
      <c r="H32" s="199"/>
      <c r="I32" s="199"/>
      <c r="J32" s="199"/>
      <c r="K32" s="199"/>
    </row>
    <row r="33" spans="1:11" s="174" customFormat="1" x14ac:dyDescent="0.2">
      <c r="A33" s="199"/>
      <c r="B33" s="201"/>
      <c r="C33" s="626"/>
      <c r="D33" s="204"/>
      <c r="E33" s="626"/>
      <c r="F33" s="199"/>
      <c r="G33" s="199"/>
      <c r="H33" s="199"/>
      <c r="I33" s="199"/>
      <c r="J33" s="199"/>
      <c r="K33" s="199"/>
    </row>
    <row r="34" spans="1:11" s="174" customFormat="1" x14ac:dyDescent="0.2">
      <c r="A34" s="199"/>
      <c r="B34" s="201"/>
      <c r="C34" s="626"/>
      <c r="D34" s="204"/>
      <c r="E34" s="626"/>
      <c r="F34" s="199"/>
      <c r="G34" s="199"/>
      <c r="H34" s="199"/>
      <c r="I34" s="199"/>
      <c r="J34" s="199"/>
      <c r="K34" s="199"/>
    </row>
    <row r="35" spans="1:11" s="174" customFormat="1" x14ac:dyDescent="0.2">
      <c r="A35" s="199"/>
      <c r="B35" s="201"/>
      <c r="C35" s="626"/>
      <c r="D35" s="204"/>
      <c r="E35" s="626"/>
      <c r="F35" s="199"/>
      <c r="G35" s="199"/>
      <c r="H35" s="199"/>
      <c r="I35" s="199"/>
      <c r="J35" s="199"/>
      <c r="K35" s="199"/>
    </row>
    <row r="36" spans="1:11" s="174" customFormat="1" x14ac:dyDescent="0.2">
      <c r="A36" s="199"/>
      <c r="B36" s="201"/>
      <c r="C36" s="626"/>
      <c r="D36" s="204"/>
      <c r="E36" s="626"/>
      <c r="F36" s="199"/>
      <c r="G36" s="199"/>
      <c r="H36" s="199"/>
      <c r="I36" s="199"/>
      <c r="J36" s="199"/>
      <c r="K36" s="199"/>
    </row>
    <row r="37" spans="1:11" s="174" customFormat="1" x14ac:dyDescent="0.2">
      <c r="A37" s="199"/>
      <c r="B37" s="201"/>
      <c r="C37" s="626"/>
      <c r="D37" s="204"/>
      <c r="E37" s="626"/>
      <c r="F37" s="199"/>
      <c r="G37" s="199"/>
      <c r="H37" s="199"/>
      <c r="I37" s="199"/>
      <c r="J37" s="199"/>
      <c r="K37" s="199"/>
    </row>
    <row r="38" spans="1:11" s="174" customFormat="1" x14ac:dyDescent="0.2">
      <c r="A38" s="199"/>
      <c r="B38" s="201"/>
      <c r="C38" s="626"/>
      <c r="D38" s="204"/>
      <c r="E38" s="626"/>
      <c r="F38" s="199"/>
      <c r="G38" s="199"/>
      <c r="H38" s="199"/>
      <c r="I38" s="199"/>
      <c r="J38" s="199"/>
      <c r="K38" s="199"/>
    </row>
    <row r="39" spans="1:11" s="174" customFormat="1" ht="12.75" customHeight="1" x14ac:dyDescent="0.2">
      <c r="A39" s="199"/>
      <c r="B39" s="201"/>
      <c r="C39" s="626"/>
      <c r="D39" s="204"/>
      <c r="E39" s="626"/>
      <c r="F39" s="199"/>
      <c r="G39" s="199"/>
      <c r="H39" s="199"/>
      <c r="I39" s="199"/>
      <c r="J39" s="199"/>
      <c r="K39" s="199"/>
    </row>
    <row r="40" spans="1:11" s="174" customFormat="1" x14ac:dyDescent="0.2">
      <c r="A40" s="199"/>
      <c r="B40" s="201"/>
      <c r="C40" s="626"/>
      <c r="D40" s="204"/>
      <c r="E40" s="626"/>
      <c r="F40" s="199"/>
      <c r="G40" s="199"/>
      <c r="H40" s="199"/>
      <c r="I40" s="199"/>
      <c r="J40" s="199"/>
      <c r="K40" s="199"/>
    </row>
    <row r="41" spans="1:11" s="174" customFormat="1" x14ac:dyDescent="0.2">
      <c r="A41" s="199"/>
      <c r="B41" s="201"/>
      <c r="C41" s="626"/>
      <c r="D41" s="204"/>
      <c r="E41" s="626"/>
      <c r="F41" s="199"/>
      <c r="G41" s="199"/>
      <c r="H41" s="199"/>
      <c r="I41" s="199"/>
      <c r="J41" s="199"/>
      <c r="K41" s="199"/>
    </row>
    <row r="42" spans="1:11" s="174" customFormat="1" x14ac:dyDescent="0.2">
      <c r="A42" s="199"/>
      <c r="B42" s="201"/>
      <c r="C42" s="626"/>
      <c r="D42" s="204"/>
      <c r="E42" s="626"/>
      <c r="F42" s="199"/>
      <c r="G42" s="199"/>
      <c r="H42" s="199"/>
      <c r="I42" s="199"/>
      <c r="J42" s="199"/>
      <c r="K42" s="199"/>
    </row>
    <row r="43" spans="1:11" s="174" customFormat="1" x14ac:dyDescent="0.2">
      <c r="A43" s="199"/>
      <c r="B43" s="201"/>
      <c r="C43" s="626"/>
      <c r="D43" s="204"/>
      <c r="E43" s="626"/>
      <c r="F43" s="199"/>
      <c r="G43" s="199"/>
      <c r="H43" s="199"/>
      <c r="I43" s="199"/>
      <c r="J43" s="199"/>
      <c r="K43" s="199"/>
    </row>
    <row r="44" spans="1:11" s="174" customFormat="1" x14ac:dyDescent="0.2">
      <c r="A44" s="199"/>
      <c r="B44" s="201"/>
      <c r="C44" s="626"/>
      <c r="D44" s="204"/>
      <c r="E44" s="626"/>
      <c r="F44" s="199"/>
      <c r="G44" s="199"/>
      <c r="H44" s="199"/>
      <c r="I44" s="199"/>
      <c r="J44" s="199"/>
      <c r="K44" s="199"/>
    </row>
    <row r="45" spans="1:11" s="174" customFormat="1" x14ac:dyDescent="0.2">
      <c r="A45" s="199"/>
      <c r="B45" s="201"/>
      <c r="C45" s="626"/>
      <c r="D45" s="204"/>
      <c r="E45" s="626"/>
      <c r="F45" s="199"/>
      <c r="G45" s="199"/>
      <c r="H45" s="199"/>
      <c r="I45" s="199"/>
      <c r="J45" s="199"/>
      <c r="K45" s="199"/>
    </row>
    <row r="46" spans="1:11" s="174" customFormat="1" x14ac:dyDescent="0.2">
      <c r="A46" s="199"/>
      <c r="B46" s="201"/>
      <c r="C46" s="626"/>
      <c r="D46" s="204"/>
      <c r="E46" s="626"/>
      <c r="F46" s="199"/>
      <c r="G46" s="199"/>
      <c r="H46" s="199"/>
      <c r="I46" s="199"/>
      <c r="J46" s="199"/>
      <c r="K46" s="199"/>
    </row>
    <row r="47" spans="1:11" s="174" customFormat="1" x14ac:dyDescent="0.2">
      <c r="A47" s="199"/>
      <c r="B47" s="201"/>
      <c r="C47" s="626"/>
      <c r="D47" s="204"/>
      <c r="E47" s="626"/>
      <c r="F47" s="199"/>
      <c r="G47" s="199"/>
      <c r="H47" s="199"/>
      <c r="I47" s="199"/>
      <c r="J47" s="199"/>
      <c r="K47" s="199"/>
    </row>
    <row r="48" spans="1:11" s="174" customFormat="1" x14ac:dyDescent="0.2">
      <c r="A48" s="199"/>
      <c r="B48" s="201"/>
      <c r="C48" s="626"/>
      <c r="D48" s="204"/>
      <c r="E48" s="626"/>
      <c r="F48" s="199"/>
      <c r="G48" s="199"/>
      <c r="H48" s="199"/>
      <c r="I48" s="199"/>
      <c r="J48" s="199"/>
      <c r="K48" s="199"/>
    </row>
    <row r="49" spans="1:11" s="174" customFormat="1" x14ac:dyDescent="0.2">
      <c r="A49" s="199"/>
      <c r="B49" s="201"/>
      <c r="C49" s="626"/>
      <c r="D49" s="204"/>
      <c r="E49" s="626"/>
      <c r="F49" s="199"/>
      <c r="G49" s="199"/>
      <c r="H49" s="199"/>
      <c r="I49" s="199"/>
      <c r="J49" s="199"/>
      <c r="K49" s="199"/>
    </row>
    <row r="50" spans="1:11" s="174" customFormat="1" x14ac:dyDescent="0.2">
      <c r="A50" s="199"/>
      <c r="B50" s="201"/>
      <c r="C50" s="626"/>
      <c r="D50" s="204"/>
      <c r="E50" s="626"/>
      <c r="F50" s="199"/>
      <c r="G50" s="199"/>
      <c r="H50" s="199"/>
      <c r="I50" s="199"/>
      <c r="J50" s="199"/>
      <c r="K50" s="199"/>
    </row>
    <row r="51" spans="1:11" s="174" customFormat="1" x14ac:dyDescent="0.2">
      <c r="A51" s="199"/>
      <c r="B51" s="201"/>
      <c r="C51" s="626"/>
      <c r="D51" s="204"/>
      <c r="E51" s="626"/>
      <c r="F51" s="199"/>
      <c r="G51" s="199"/>
      <c r="H51" s="199"/>
      <c r="I51" s="199"/>
      <c r="J51" s="199"/>
      <c r="K51" s="199"/>
    </row>
    <row r="52" spans="1:11" s="174" customFormat="1" x14ac:dyDescent="0.2">
      <c r="A52" s="199"/>
      <c r="B52" s="201"/>
      <c r="C52" s="626"/>
      <c r="D52" s="204"/>
      <c r="E52" s="626"/>
      <c r="F52" s="199"/>
      <c r="G52" s="199"/>
      <c r="H52" s="199"/>
      <c r="I52" s="199"/>
      <c r="J52" s="199"/>
      <c r="K52" s="199"/>
    </row>
    <row r="53" spans="1:11" s="174" customFormat="1" x14ac:dyDescent="0.2">
      <c r="A53" s="198"/>
      <c r="B53" s="201"/>
      <c r="C53" s="204"/>
      <c r="D53" s="204"/>
      <c r="E53" s="204"/>
      <c r="F53" s="198"/>
      <c r="G53" s="199"/>
      <c r="H53" s="199"/>
      <c r="I53" s="199"/>
      <c r="J53" s="199"/>
      <c r="K53" s="199"/>
    </row>
    <row r="54" spans="1:11" s="174" customFormat="1" ht="45.75" customHeight="1" x14ac:dyDescent="0.2">
      <c r="A54" s="198"/>
      <c r="B54" s="201"/>
      <c r="C54" s="204"/>
      <c r="D54" s="204"/>
      <c r="E54" s="204"/>
      <c r="F54" s="198"/>
      <c r="G54" s="199"/>
      <c r="H54" s="199"/>
      <c r="I54" s="199"/>
      <c r="J54" s="199"/>
      <c r="K54" s="199"/>
    </row>
    <row r="55" spans="1:11" s="174" customFormat="1" x14ac:dyDescent="0.2">
      <c r="A55" s="198"/>
      <c r="B55" s="201"/>
      <c r="C55" s="204"/>
      <c r="D55" s="204"/>
      <c r="E55" s="204"/>
      <c r="F55" s="198"/>
      <c r="G55" s="199"/>
      <c r="H55" s="199"/>
      <c r="I55" s="199"/>
      <c r="J55" s="199"/>
      <c r="K55" s="199"/>
    </row>
    <row r="56" spans="1:11" s="174" customFormat="1" x14ac:dyDescent="0.2">
      <c r="A56" s="198"/>
      <c r="B56" s="201"/>
      <c r="C56" s="204"/>
      <c r="D56" s="204"/>
      <c r="E56" s="204"/>
      <c r="F56" s="198"/>
      <c r="G56" s="199"/>
      <c r="H56" s="199"/>
      <c r="I56" s="199"/>
      <c r="J56" s="199"/>
      <c r="K56" s="199"/>
    </row>
    <row r="57" spans="1:11" s="174" customFormat="1" x14ac:dyDescent="0.2">
      <c r="A57" s="198"/>
      <c r="B57" s="201"/>
      <c r="C57" s="204"/>
      <c r="D57" s="204"/>
      <c r="E57" s="204"/>
      <c r="F57" s="198"/>
      <c r="G57" s="199"/>
      <c r="H57" s="199"/>
      <c r="I57" s="199"/>
      <c r="J57" s="199"/>
      <c r="K57" s="199"/>
    </row>
    <row r="58" spans="1:11" s="174" customFormat="1" ht="40.5" customHeight="1" x14ac:dyDescent="0.2">
      <c r="A58" s="198"/>
      <c r="B58" s="201"/>
      <c r="C58" s="204"/>
      <c r="D58" s="204"/>
      <c r="E58" s="204"/>
      <c r="F58" s="198"/>
      <c r="G58" s="199"/>
      <c r="H58" s="199"/>
      <c r="I58" s="199"/>
      <c r="J58" s="199"/>
      <c r="K58" s="199"/>
    </row>
    <row r="59" spans="1:11" x14ac:dyDescent="0.25">
      <c r="A59" s="198"/>
      <c r="B59" s="201"/>
      <c r="C59" s="204"/>
      <c r="D59" s="204"/>
      <c r="E59" s="204"/>
      <c r="F59" s="198"/>
      <c r="G59" s="757"/>
      <c r="H59" s="757"/>
      <c r="I59" s="757"/>
      <c r="J59" s="757"/>
      <c r="K59" s="757"/>
    </row>
    <row r="60" spans="1:11" x14ac:dyDescent="0.25">
      <c r="A60" s="198"/>
      <c r="B60" s="201"/>
      <c r="C60" s="204"/>
      <c r="D60" s="204"/>
      <c r="E60" s="204"/>
      <c r="F60" s="198"/>
      <c r="G60" s="757"/>
      <c r="H60" s="757"/>
      <c r="I60" s="757"/>
      <c r="J60" s="757"/>
      <c r="K60" s="757"/>
    </row>
    <row r="61" spans="1:11" x14ac:dyDescent="0.25">
      <c r="A61" s="198"/>
      <c r="B61" s="201"/>
      <c r="C61" s="204"/>
      <c r="D61" s="204"/>
      <c r="E61" s="204"/>
      <c r="F61" s="198"/>
      <c r="G61" s="757"/>
      <c r="H61" s="757"/>
      <c r="I61" s="757"/>
      <c r="J61" s="757"/>
      <c r="K61" s="757"/>
    </row>
    <row r="62" spans="1:11" x14ac:dyDescent="0.25">
      <c r="A62" s="198"/>
      <c r="B62" s="201"/>
      <c r="C62" s="204"/>
      <c r="D62" s="204"/>
      <c r="E62" s="204"/>
      <c r="F62" s="198"/>
      <c r="G62" s="757"/>
      <c r="H62" s="757"/>
      <c r="I62" s="757"/>
      <c r="J62" s="757"/>
      <c r="K62" s="757"/>
    </row>
    <row r="63" spans="1:11" x14ac:dyDescent="0.25">
      <c r="A63" s="198"/>
      <c r="B63" s="201"/>
      <c r="C63" s="204"/>
      <c r="D63" s="204"/>
      <c r="E63" s="204"/>
      <c r="F63" s="198"/>
      <c r="G63" s="757"/>
      <c r="H63" s="757"/>
      <c r="I63" s="757"/>
      <c r="J63" s="757"/>
      <c r="K63" s="757"/>
    </row>
    <row r="64" spans="1:11" x14ac:dyDescent="0.25">
      <c r="A64" s="198"/>
      <c r="B64" s="201"/>
      <c r="C64" s="204"/>
      <c r="D64" s="204"/>
      <c r="E64" s="204"/>
      <c r="F64" s="198"/>
      <c r="G64" s="757"/>
      <c r="H64" s="757"/>
      <c r="I64" s="757"/>
      <c r="J64" s="757"/>
      <c r="K64" s="757"/>
    </row>
    <row r="65" spans="1:11" x14ac:dyDescent="0.25">
      <c r="A65" s="198"/>
      <c r="B65" s="201"/>
      <c r="C65" s="204"/>
      <c r="D65" s="204"/>
      <c r="E65" s="204"/>
      <c r="F65" s="198"/>
      <c r="G65" s="757"/>
      <c r="H65" s="757"/>
      <c r="I65" s="757"/>
      <c r="J65" s="757"/>
      <c r="K65" s="757"/>
    </row>
    <row r="66" spans="1:11" x14ac:dyDescent="0.25">
      <c r="A66" s="198"/>
      <c r="B66" s="201"/>
      <c r="C66" s="204"/>
      <c r="D66" s="204"/>
      <c r="E66" s="204"/>
      <c r="F66" s="198"/>
      <c r="G66" s="757"/>
      <c r="H66" s="757"/>
      <c r="I66" s="757"/>
      <c r="J66" s="757"/>
      <c r="K66" s="757"/>
    </row>
    <row r="67" spans="1:11" x14ac:dyDescent="0.25">
      <c r="A67" s="198"/>
      <c r="B67" s="201"/>
      <c r="C67" s="204"/>
      <c r="D67" s="204"/>
      <c r="E67" s="204"/>
      <c r="F67" s="198"/>
      <c r="G67" s="757"/>
      <c r="H67" s="757"/>
      <c r="I67" s="757"/>
      <c r="J67" s="757"/>
      <c r="K67" s="757"/>
    </row>
    <row r="68" spans="1:11" x14ac:dyDescent="0.25">
      <c r="A68" s="198"/>
      <c r="B68" s="201"/>
      <c r="C68" s="204"/>
      <c r="D68" s="204"/>
      <c r="E68" s="204"/>
      <c r="F68" s="198"/>
      <c r="G68" s="757"/>
      <c r="H68" s="757"/>
      <c r="I68" s="757"/>
      <c r="J68" s="757"/>
      <c r="K68" s="757"/>
    </row>
    <row r="69" spans="1:11" x14ac:dyDescent="0.25">
      <c r="A69" s="198"/>
      <c r="B69" s="201"/>
      <c r="C69" s="204"/>
      <c r="D69" s="204"/>
      <c r="E69" s="204"/>
      <c r="F69" s="198"/>
      <c r="G69" s="757"/>
      <c r="H69" s="757"/>
      <c r="I69" s="757"/>
      <c r="J69" s="757"/>
      <c r="K69" s="757"/>
    </row>
    <row r="70" spans="1:11" x14ac:dyDescent="0.25">
      <c r="A70" s="198"/>
      <c r="B70" s="201"/>
      <c r="C70" s="204"/>
      <c r="D70" s="204"/>
      <c r="E70" s="204"/>
      <c r="F70" s="198"/>
      <c r="G70" s="757"/>
      <c r="H70" s="757"/>
      <c r="I70" s="757"/>
      <c r="J70" s="757"/>
      <c r="K70" s="757"/>
    </row>
    <row r="71" spans="1:11" x14ac:dyDescent="0.25">
      <c r="A71" s="198"/>
      <c r="B71" s="201"/>
      <c r="C71" s="204"/>
      <c r="D71" s="204"/>
      <c r="E71" s="204"/>
      <c r="F71" s="198"/>
      <c r="G71" s="757"/>
      <c r="H71" s="757"/>
      <c r="I71" s="757"/>
      <c r="J71" s="757"/>
      <c r="K71" s="757"/>
    </row>
    <row r="72" spans="1:11" x14ac:dyDescent="0.25">
      <c r="A72" s="198"/>
      <c r="B72" s="201"/>
      <c r="C72" s="204"/>
      <c r="D72" s="204"/>
      <c r="E72" s="204"/>
      <c r="F72" s="198"/>
      <c r="G72" s="757"/>
      <c r="H72" s="757"/>
      <c r="I72" s="757"/>
      <c r="J72" s="757"/>
      <c r="K72" s="757"/>
    </row>
    <row r="73" spans="1:11" x14ac:dyDescent="0.25">
      <c r="A73" s="198"/>
      <c r="B73" s="201"/>
      <c r="C73" s="204"/>
      <c r="D73" s="204"/>
      <c r="E73" s="204"/>
      <c r="F73" s="198"/>
      <c r="G73" s="757"/>
      <c r="H73" s="757"/>
      <c r="I73" s="757"/>
      <c r="J73" s="757"/>
      <c r="K73" s="757"/>
    </row>
    <row r="74" spans="1:11" x14ac:dyDescent="0.25">
      <c r="A74" s="198"/>
      <c r="B74" s="201"/>
      <c r="C74" s="204"/>
      <c r="D74" s="204"/>
      <c r="E74" s="204"/>
      <c r="F74" s="198"/>
      <c r="G74" s="757"/>
      <c r="H74" s="757"/>
      <c r="I74" s="757"/>
      <c r="J74" s="757"/>
      <c r="K74" s="757"/>
    </row>
    <row r="75" spans="1:11" x14ac:dyDescent="0.25">
      <c r="A75" s="757"/>
      <c r="B75" s="201"/>
      <c r="C75" s="203"/>
      <c r="D75" s="204"/>
      <c r="E75" s="203"/>
      <c r="F75" s="757"/>
      <c r="G75" s="757"/>
      <c r="H75" s="757"/>
      <c r="I75" s="757"/>
      <c r="J75" s="757"/>
      <c r="K75" s="757"/>
    </row>
    <row r="76" spans="1:11" x14ac:dyDescent="0.25">
      <c r="A76" s="198"/>
      <c r="B76" s="201"/>
      <c r="C76" s="204"/>
      <c r="D76" s="204"/>
      <c r="E76" s="204"/>
      <c r="F76" s="198"/>
      <c r="G76" s="199"/>
      <c r="H76" s="757"/>
      <c r="I76" s="757"/>
      <c r="J76" s="757"/>
      <c r="K76" s="757"/>
    </row>
    <row r="77" spans="1:11" x14ac:dyDescent="0.25">
      <c r="A77" s="198"/>
      <c r="B77" s="201"/>
      <c r="C77" s="204"/>
      <c r="D77" s="204"/>
      <c r="E77" s="204"/>
      <c r="F77" s="198"/>
      <c r="G77" s="757"/>
      <c r="H77" s="757"/>
      <c r="I77" s="757"/>
      <c r="J77" s="757"/>
      <c r="K77" s="757"/>
    </row>
    <row r="78" spans="1:11" x14ac:dyDescent="0.25">
      <c r="A78" s="757"/>
      <c r="B78" s="201"/>
      <c r="C78" s="203"/>
      <c r="D78" s="204"/>
      <c r="E78" s="203"/>
      <c r="F78" s="757"/>
      <c r="G78" s="757"/>
      <c r="H78" s="757"/>
      <c r="I78" s="757"/>
      <c r="J78" s="757"/>
      <c r="K78" s="757"/>
    </row>
    <row r="79" spans="1:11" x14ac:dyDescent="0.25">
      <c r="A79" s="757"/>
      <c r="B79" s="201"/>
      <c r="C79" s="203"/>
      <c r="D79" s="204"/>
      <c r="E79" s="203"/>
      <c r="F79" s="757"/>
      <c r="G79" s="757"/>
      <c r="H79" s="757"/>
      <c r="I79" s="757"/>
      <c r="J79" s="757"/>
      <c r="K79" s="757"/>
    </row>
    <row r="80" spans="1:11" x14ac:dyDescent="0.25">
      <c r="A80" s="757"/>
      <c r="B80" s="201"/>
      <c r="C80" s="203"/>
      <c r="D80" s="204"/>
      <c r="E80" s="204"/>
      <c r="F80" s="201"/>
      <c r="G80" s="757"/>
      <c r="H80" s="757"/>
      <c r="I80" s="757"/>
      <c r="J80" s="757"/>
      <c r="K80" s="757"/>
    </row>
    <row r="81" spans="1:11" x14ac:dyDescent="0.25">
      <c r="A81" s="757"/>
      <c r="B81" s="201"/>
      <c r="C81" s="203"/>
      <c r="D81" s="204"/>
      <c r="E81" s="204"/>
      <c r="F81" s="201"/>
      <c r="G81" s="757"/>
      <c r="H81" s="757"/>
      <c r="I81" s="757"/>
      <c r="J81" s="757"/>
      <c r="K81" s="757"/>
    </row>
    <row r="82" spans="1:11" x14ac:dyDescent="0.25">
      <c r="A82" s="757"/>
      <c r="B82" s="201"/>
      <c r="C82" s="203"/>
      <c r="D82" s="204"/>
      <c r="E82" s="204"/>
      <c r="F82" s="201"/>
      <c r="G82" s="757"/>
      <c r="H82" s="757"/>
      <c r="I82" s="757"/>
      <c r="J82" s="757"/>
      <c r="K82" s="757"/>
    </row>
    <row r="83" spans="1:11" x14ac:dyDescent="0.25">
      <c r="A83" s="757"/>
      <c r="B83" s="201"/>
      <c r="C83" s="203"/>
      <c r="D83" s="204"/>
      <c r="E83" s="204"/>
      <c r="F83" s="201"/>
      <c r="G83" s="757"/>
      <c r="H83" s="757"/>
      <c r="I83" s="757"/>
      <c r="J83" s="757"/>
      <c r="K83" s="757"/>
    </row>
    <row r="84" spans="1:11" x14ac:dyDescent="0.25">
      <c r="A84" s="757"/>
      <c r="B84" s="201"/>
      <c r="C84" s="203"/>
      <c r="D84" s="204"/>
      <c r="E84" s="204"/>
      <c r="F84" s="201"/>
      <c r="G84" s="757"/>
      <c r="H84" s="757"/>
      <c r="I84" s="757"/>
      <c r="J84" s="757"/>
      <c r="K84" s="757"/>
    </row>
    <row r="85" spans="1:11" x14ac:dyDescent="0.25">
      <c r="A85" s="757"/>
      <c r="B85" s="201"/>
      <c r="C85" s="203"/>
      <c r="D85" s="204"/>
      <c r="E85" s="204"/>
      <c r="F85" s="201"/>
      <c r="G85" s="757"/>
      <c r="H85" s="757"/>
      <c r="I85" s="757"/>
      <c r="J85" s="757"/>
      <c r="K85" s="757"/>
    </row>
    <row r="86" spans="1:11" x14ac:dyDescent="0.25">
      <c r="A86" s="757"/>
      <c r="B86" s="201"/>
      <c r="C86" s="203"/>
      <c r="D86" s="204"/>
      <c r="E86" s="204"/>
      <c r="F86" s="201"/>
      <c r="G86" s="757"/>
      <c r="H86" s="757"/>
      <c r="I86" s="757"/>
      <c r="J86" s="757"/>
      <c r="K86" s="757"/>
    </row>
    <row r="87" spans="1:11" x14ac:dyDescent="0.25">
      <c r="A87" s="757"/>
      <c r="B87" s="201"/>
      <c r="C87" s="203"/>
      <c r="D87" s="204"/>
      <c r="E87" s="204"/>
      <c r="F87" s="201"/>
      <c r="G87" s="757"/>
      <c r="H87" s="757"/>
      <c r="I87" s="757"/>
      <c r="J87" s="757"/>
      <c r="K87" s="757"/>
    </row>
    <row r="88" spans="1:11" x14ac:dyDescent="0.25">
      <c r="A88" s="757"/>
      <c r="B88" s="201"/>
      <c r="C88" s="203"/>
      <c r="D88" s="204"/>
      <c r="E88" s="204"/>
      <c r="F88" s="201"/>
      <c r="G88" s="757"/>
      <c r="H88" s="757"/>
      <c r="I88" s="757"/>
      <c r="J88" s="757"/>
      <c r="K88" s="757"/>
    </row>
    <row r="89" spans="1:11" x14ac:dyDescent="0.25">
      <c r="A89" s="757"/>
      <c r="B89" s="201"/>
      <c r="C89" s="203"/>
      <c r="D89" s="204"/>
      <c r="E89" s="204"/>
      <c r="F89" s="201"/>
      <c r="G89" s="757"/>
      <c r="H89" s="757"/>
      <c r="I89" s="757"/>
      <c r="J89" s="757"/>
      <c r="K89" s="757"/>
    </row>
    <row r="90" spans="1:11" x14ac:dyDescent="0.25">
      <c r="A90" s="757"/>
      <c r="B90" s="201"/>
      <c r="C90" s="203"/>
      <c r="D90" s="204"/>
      <c r="E90" s="204"/>
      <c r="F90" s="201"/>
      <c r="G90" s="757"/>
      <c r="H90" s="757"/>
      <c r="I90" s="757"/>
      <c r="J90" s="757"/>
      <c r="K90" s="757"/>
    </row>
    <row r="91" spans="1:11" x14ac:dyDescent="0.25">
      <c r="A91" s="757"/>
      <c r="B91" s="201"/>
      <c r="C91" s="203"/>
      <c r="D91" s="204"/>
      <c r="E91" s="204"/>
      <c r="F91" s="201"/>
      <c r="G91" s="757"/>
      <c r="H91" s="757"/>
      <c r="I91" s="757"/>
      <c r="J91" s="757"/>
      <c r="K91" s="757"/>
    </row>
    <row r="92" spans="1:11" x14ac:dyDescent="0.25">
      <c r="A92" s="757"/>
      <c r="B92" s="201"/>
      <c r="C92" s="203"/>
      <c r="D92" s="204"/>
      <c r="E92" s="204"/>
      <c r="F92" s="201"/>
      <c r="G92" s="757"/>
      <c r="H92" s="757"/>
      <c r="I92" s="757"/>
      <c r="J92" s="757"/>
      <c r="K92" s="757"/>
    </row>
    <row r="93" spans="1:11" x14ac:dyDescent="0.25">
      <c r="A93" s="757"/>
      <c r="B93" s="201"/>
      <c r="C93" s="203"/>
      <c r="D93" s="204"/>
      <c r="E93" s="204"/>
      <c r="F93" s="201"/>
      <c r="G93" s="757"/>
      <c r="H93" s="757"/>
      <c r="I93" s="757"/>
      <c r="J93" s="757"/>
      <c r="K93" s="757"/>
    </row>
    <row r="94" spans="1:11" x14ac:dyDescent="0.25">
      <c r="A94" s="757"/>
      <c r="B94" s="201"/>
      <c r="C94" s="203"/>
      <c r="D94" s="204"/>
      <c r="E94" s="204"/>
      <c r="F94" s="201"/>
      <c r="G94" s="757"/>
      <c r="H94" s="757"/>
      <c r="I94" s="757"/>
      <c r="J94" s="757"/>
      <c r="K94" s="757"/>
    </row>
    <row r="95" spans="1:11" x14ac:dyDescent="0.25">
      <c r="A95" s="757"/>
      <c r="B95" s="201"/>
      <c r="C95" s="203"/>
      <c r="D95" s="204"/>
      <c r="E95" s="204"/>
      <c r="F95" s="201"/>
      <c r="G95" s="757"/>
      <c r="H95" s="757"/>
      <c r="I95" s="757"/>
      <c r="J95" s="757"/>
      <c r="K95" s="757"/>
    </row>
    <row r="96" spans="1:11" x14ac:dyDescent="0.25">
      <c r="A96" s="757"/>
      <c r="B96" s="201"/>
      <c r="C96" s="203"/>
      <c r="D96" s="204"/>
      <c r="E96" s="204"/>
      <c r="F96" s="201"/>
      <c r="G96" s="757"/>
      <c r="H96" s="757"/>
      <c r="I96" s="757"/>
      <c r="J96" s="757"/>
      <c r="K96" s="757"/>
    </row>
    <row r="97" spans="1:11" x14ac:dyDescent="0.25">
      <c r="A97" s="757"/>
      <c r="B97" s="201"/>
      <c r="C97" s="203"/>
      <c r="D97" s="204"/>
      <c r="E97" s="204"/>
      <c r="F97" s="201"/>
      <c r="G97" s="757"/>
      <c r="H97" s="757"/>
      <c r="I97" s="757"/>
      <c r="J97" s="757"/>
      <c r="K97" s="757"/>
    </row>
    <row r="98" spans="1:11" x14ac:dyDescent="0.25">
      <c r="A98" s="757"/>
      <c r="B98" s="201"/>
      <c r="C98" s="203"/>
      <c r="D98" s="204"/>
      <c r="E98" s="204"/>
      <c r="F98" s="201"/>
      <c r="G98" s="757"/>
      <c r="H98" s="757"/>
      <c r="I98" s="757"/>
      <c r="J98" s="757"/>
      <c r="K98" s="757"/>
    </row>
    <row r="99" spans="1:11" x14ac:dyDescent="0.25">
      <c r="A99" s="757"/>
      <c r="B99" s="201"/>
      <c r="C99" s="203"/>
      <c r="D99" s="204"/>
      <c r="E99" s="204"/>
      <c r="F99" s="201"/>
      <c r="G99" s="757"/>
      <c r="H99" s="757"/>
      <c r="I99" s="757"/>
      <c r="J99" s="757"/>
      <c r="K99" s="757"/>
    </row>
    <row r="100" spans="1:11" x14ac:dyDescent="0.25">
      <c r="A100" s="757"/>
      <c r="B100" s="201"/>
      <c r="C100" s="203"/>
      <c r="D100" s="204"/>
      <c r="E100" s="204"/>
      <c r="F100" s="201"/>
      <c r="G100" s="757"/>
      <c r="H100" s="757"/>
      <c r="I100" s="757"/>
      <c r="J100" s="757"/>
      <c r="K100" s="757"/>
    </row>
    <row r="101" spans="1:11" x14ac:dyDescent="0.25">
      <c r="A101" s="757"/>
      <c r="B101" s="201"/>
      <c r="C101" s="203"/>
      <c r="D101" s="204"/>
      <c r="E101" s="204"/>
      <c r="F101" s="201"/>
      <c r="G101" s="757"/>
      <c r="H101" s="757"/>
      <c r="I101" s="757"/>
      <c r="J101" s="757"/>
      <c r="K101" s="757"/>
    </row>
    <row r="102" spans="1:11" x14ac:dyDescent="0.25">
      <c r="A102" s="757"/>
      <c r="B102" s="201"/>
      <c r="C102" s="203"/>
      <c r="D102" s="204"/>
      <c r="E102" s="203"/>
      <c r="F102" s="757"/>
      <c r="G102" s="757"/>
      <c r="H102" s="757"/>
      <c r="I102" s="757"/>
      <c r="J102" s="757"/>
      <c r="K102" s="757"/>
    </row>
    <row r="103" spans="1:11" x14ac:dyDescent="0.25">
      <c r="A103" s="757"/>
      <c r="B103" s="201"/>
      <c r="C103" s="203"/>
      <c r="D103" s="204"/>
      <c r="E103" s="203"/>
      <c r="F103" s="757"/>
      <c r="G103" s="757"/>
      <c r="H103" s="757"/>
      <c r="I103" s="757"/>
      <c r="J103" s="757"/>
      <c r="K103" s="757"/>
    </row>
    <row r="104" spans="1:11" x14ac:dyDescent="0.25">
      <c r="A104" s="757"/>
      <c r="B104" s="201"/>
      <c r="C104" s="203"/>
      <c r="D104" s="204"/>
      <c r="E104" s="203"/>
      <c r="F104" s="757"/>
      <c r="G104" s="757"/>
      <c r="H104" s="757"/>
      <c r="I104" s="757"/>
      <c r="J104" s="757"/>
      <c r="K104" s="757"/>
    </row>
    <row r="105" spans="1:11" x14ac:dyDescent="0.25">
      <c r="A105" s="757"/>
      <c r="B105" s="201"/>
      <c r="C105" s="625"/>
      <c r="D105" s="740"/>
      <c r="E105" s="625"/>
      <c r="F105" s="202"/>
      <c r="G105" s="757"/>
      <c r="H105" s="757"/>
      <c r="I105" s="757"/>
      <c r="J105" s="757"/>
      <c r="K105" s="757"/>
    </row>
    <row r="106" spans="1:11" x14ac:dyDescent="0.25">
      <c r="A106" s="757"/>
      <c r="B106" s="201"/>
      <c r="C106" s="625"/>
      <c r="D106" s="740"/>
      <c r="E106" s="203"/>
      <c r="F106" s="202"/>
      <c r="G106" s="757"/>
      <c r="H106" s="757"/>
      <c r="I106" s="757"/>
      <c r="J106" s="757"/>
      <c r="K106" s="757"/>
    </row>
    <row r="107" spans="1:11" x14ac:dyDescent="0.25">
      <c r="A107" s="757"/>
      <c r="B107" s="201"/>
      <c r="C107" s="625"/>
      <c r="D107" s="740"/>
      <c r="E107" s="203"/>
      <c r="F107" s="203"/>
      <c r="G107" s="203"/>
      <c r="H107" s="757"/>
      <c r="I107" s="757"/>
      <c r="J107" s="757"/>
      <c r="K107" s="757"/>
    </row>
    <row r="108" spans="1:11" x14ac:dyDescent="0.25">
      <c r="A108" s="757"/>
      <c r="B108" s="201"/>
      <c r="C108" s="625"/>
      <c r="D108" s="740"/>
      <c r="E108" s="203"/>
      <c r="F108" s="203"/>
      <c r="G108" s="203"/>
      <c r="H108" s="757"/>
      <c r="I108" s="757"/>
      <c r="J108" s="757"/>
      <c r="K108" s="757"/>
    </row>
    <row r="109" spans="1:11" x14ac:dyDescent="0.25">
      <c r="A109" s="757"/>
      <c r="B109" s="201"/>
      <c r="C109" s="625"/>
      <c r="D109" s="740"/>
      <c r="E109" s="203"/>
      <c r="F109" s="203"/>
      <c r="G109" s="203"/>
      <c r="H109" s="757"/>
      <c r="I109" s="757"/>
      <c r="J109" s="757"/>
      <c r="K109" s="757"/>
    </row>
    <row r="110" spans="1:11" x14ac:dyDescent="0.25">
      <c r="A110" s="757"/>
      <c r="B110" s="201"/>
      <c r="C110" s="625"/>
      <c r="D110" s="740"/>
      <c r="E110" s="203"/>
      <c r="F110" s="203"/>
      <c r="G110" s="203"/>
      <c r="H110" s="757"/>
      <c r="I110" s="757"/>
      <c r="J110" s="757"/>
      <c r="K110" s="757"/>
    </row>
    <row r="111" spans="1:11" x14ac:dyDescent="0.25">
      <c r="A111" s="757"/>
      <c r="B111" s="201"/>
      <c r="C111" s="625"/>
      <c r="D111" s="740"/>
      <c r="E111" s="203"/>
      <c r="F111" s="203"/>
      <c r="G111" s="203"/>
      <c r="H111" s="757"/>
      <c r="I111" s="757"/>
      <c r="J111" s="757"/>
      <c r="K111" s="757"/>
    </row>
    <row r="112" spans="1:11" x14ac:dyDescent="0.25">
      <c r="A112" s="757"/>
      <c r="B112" s="201"/>
      <c r="C112" s="625"/>
      <c r="D112" s="740"/>
      <c r="E112" s="203"/>
      <c r="F112" s="203"/>
      <c r="G112" s="203"/>
      <c r="H112" s="757"/>
      <c r="I112" s="757"/>
      <c r="J112" s="757"/>
      <c r="K112" s="757"/>
    </row>
    <row r="113" spans="1:11" x14ac:dyDescent="0.25">
      <c r="A113" s="757"/>
      <c r="B113" s="201"/>
      <c r="C113" s="625"/>
      <c r="D113" s="740"/>
      <c r="E113" s="203"/>
      <c r="F113" s="203"/>
      <c r="G113" s="203"/>
      <c r="H113" s="757"/>
      <c r="I113" s="757"/>
      <c r="J113" s="757"/>
      <c r="K113" s="757"/>
    </row>
    <row r="114" spans="1:11" x14ac:dyDescent="0.25">
      <c r="A114" s="757"/>
      <c r="B114" s="201"/>
      <c r="C114" s="625"/>
      <c r="D114" s="740"/>
      <c r="E114" s="203"/>
      <c r="F114" s="203"/>
      <c r="G114" s="203"/>
      <c r="H114" s="757"/>
      <c r="I114" s="757"/>
      <c r="J114" s="757"/>
      <c r="K114" s="757"/>
    </row>
    <row r="115" spans="1:11" x14ac:dyDescent="0.25">
      <c r="A115" s="757"/>
      <c r="B115" s="201"/>
      <c r="C115" s="625"/>
      <c r="D115" s="740"/>
      <c r="E115" s="203"/>
      <c r="F115" s="203"/>
      <c r="G115" s="203"/>
      <c r="H115" s="757"/>
      <c r="I115" s="757"/>
      <c r="J115" s="757"/>
      <c r="K115" s="757"/>
    </row>
    <row r="116" spans="1:11" x14ac:dyDescent="0.25">
      <c r="A116" s="757"/>
      <c r="B116" s="201"/>
      <c r="C116" s="625"/>
      <c r="D116" s="740"/>
      <c r="E116" s="203"/>
      <c r="F116" s="203"/>
      <c r="G116" s="203"/>
      <c r="H116" s="757"/>
      <c r="I116" s="757"/>
      <c r="J116" s="757"/>
      <c r="K116" s="757"/>
    </row>
    <row r="117" spans="1:11" x14ac:dyDescent="0.25">
      <c r="A117" s="757"/>
      <c r="B117" s="201"/>
      <c r="C117" s="625"/>
      <c r="D117" s="740"/>
      <c r="E117" s="203"/>
      <c r="F117" s="203"/>
      <c r="G117" s="203"/>
      <c r="H117" s="757"/>
      <c r="I117" s="757"/>
      <c r="J117" s="757"/>
      <c r="K117" s="757"/>
    </row>
    <row r="118" spans="1:11" x14ac:dyDescent="0.25">
      <c r="A118" s="757"/>
      <c r="B118" s="201"/>
      <c r="C118" s="625"/>
      <c r="D118" s="740"/>
      <c r="E118" s="203"/>
      <c r="F118" s="203"/>
      <c r="G118" s="203"/>
      <c r="H118" s="757"/>
      <c r="I118" s="757"/>
      <c r="J118" s="757"/>
      <c r="K118" s="757"/>
    </row>
    <row r="119" spans="1:11" x14ac:dyDescent="0.25">
      <c r="A119" s="757"/>
      <c r="B119" s="201"/>
      <c r="C119" s="625"/>
      <c r="D119" s="740"/>
      <c r="E119" s="203"/>
      <c r="F119" s="203"/>
      <c r="G119" s="203"/>
      <c r="H119" s="757"/>
      <c r="I119" s="757"/>
      <c r="J119" s="757"/>
      <c r="K119" s="757"/>
    </row>
    <row r="120" spans="1:11" x14ac:dyDescent="0.25">
      <c r="A120" s="757"/>
      <c r="B120" s="201"/>
      <c r="C120" s="625"/>
      <c r="D120" s="740"/>
      <c r="E120" s="203"/>
      <c r="F120" s="203"/>
      <c r="G120" s="203"/>
      <c r="H120" s="757"/>
      <c r="I120" s="757"/>
      <c r="J120" s="757"/>
      <c r="K120" s="757"/>
    </row>
    <row r="121" spans="1:11" x14ac:dyDescent="0.25">
      <c r="A121" s="757"/>
      <c r="B121" s="201"/>
      <c r="C121" s="625"/>
      <c r="D121" s="740"/>
      <c r="E121" s="203"/>
      <c r="F121" s="203"/>
      <c r="G121" s="203"/>
      <c r="H121" s="757"/>
      <c r="I121" s="757"/>
      <c r="J121" s="757"/>
      <c r="K121" s="757"/>
    </row>
    <row r="122" spans="1:11" x14ac:dyDescent="0.25">
      <c r="A122" s="757"/>
      <c r="B122" s="201"/>
      <c r="C122" s="625"/>
      <c r="D122" s="740"/>
      <c r="E122" s="203"/>
      <c r="F122" s="203"/>
      <c r="G122" s="203"/>
      <c r="H122" s="757"/>
      <c r="I122" s="757"/>
      <c r="J122" s="757"/>
      <c r="K122" s="757"/>
    </row>
    <row r="123" spans="1:11" x14ac:dyDescent="0.25">
      <c r="A123" s="757"/>
      <c r="B123" s="201"/>
      <c r="C123" s="625"/>
      <c r="D123" s="740"/>
      <c r="E123" s="203"/>
      <c r="F123" s="203"/>
      <c r="G123" s="203"/>
      <c r="H123" s="757"/>
      <c r="I123" s="757"/>
      <c r="J123" s="757"/>
      <c r="K123" s="757"/>
    </row>
    <row r="124" spans="1:11" x14ac:dyDescent="0.25">
      <c r="A124" s="757"/>
      <c r="B124" s="201"/>
      <c r="C124" s="625"/>
      <c r="D124" s="740"/>
      <c r="E124" s="203"/>
      <c r="F124" s="203"/>
      <c r="G124" s="203"/>
      <c r="H124" s="757"/>
      <c r="I124" s="757"/>
      <c r="J124" s="757"/>
      <c r="K124" s="757"/>
    </row>
    <row r="125" spans="1:11" x14ac:dyDescent="0.25">
      <c r="A125" s="757"/>
      <c r="B125" s="201"/>
      <c r="C125" s="625"/>
      <c r="D125" s="740"/>
      <c r="E125" s="203"/>
      <c r="F125" s="203"/>
      <c r="G125" s="203"/>
      <c r="H125" s="757"/>
      <c r="I125" s="757"/>
      <c r="J125" s="757"/>
      <c r="K125" s="757"/>
    </row>
    <row r="126" spans="1:11" x14ac:dyDescent="0.25">
      <c r="A126" s="757"/>
      <c r="B126" s="201"/>
      <c r="C126" s="625"/>
      <c r="D126" s="740"/>
      <c r="E126" s="203"/>
      <c r="F126" s="203"/>
      <c r="G126" s="203"/>
      <c r="H126" s="757"/>
      <c r="I126" s="757"/>
      <c r="J126" s="757"/>
      <c r="K126" s="757"/>
    </row>
    <row r="127" spans="1:11" x14ac:dyDescent="0.25">
      <c r="A127" s="757"/>
      <c r="B127" s="201"/>
      <c r="C127" s="203"/>
      <c r="D127" s="204"/>
      <c r="E127" s="203"/>
      <c r="F127" s="203"/>
      <c r="G127" s="203"/>
      <c r="H127" s="757"/>
      <c r="I127" s="757"/>
      <c r="J127" s="757"/>
      <c r="K127" s="757"/>
    </row>
    <row r="128" spans="1:11" x14ac:dyDescent="0.25">
      <c r="A128" s="757"/>
      <c r="B128" s="201"/>
      <c r="C128" s="203"/>
      <c r="D128" s="204"/>
      <c r="E128" s="203"/>
      <c r="F128" s="203"/>
      <c r="G128" s="203"/>
      <c r="H128" s="757"/>
      <c r="I128" s="757"/>
      <c r="J128" s="757"/>
      <c r="K128" s="757"/>
    </row>
    <row r="129" spans="1:11" x14ac:dyDescent="0.25">
      <c r="A129" s="757"/>
      <c r="B129" s="201"/>
      <c r="C129" s="203"/>
      <c r="D129" s="204"/>
      <c r="E129" s="203"/>
      <c r="F129" s="204"/>
      <c r="G129" s="204"/>
      <c r="H129" s="757"/>
      <c r="I129" s="757"/>
      <c r="J129" s="757"/>
      <c r="K129" s="757"/>
    </row>
    <row r="130" spans="1:11" x14ac:dyDescent="0.25">
      <c r="A130" s="757"/>
      <c r="B130" s="616"/>
      <c r="C130" s="205"/>
      <c r="D130" s="738"/>
      <c r="E130" s="205"/>
      <c r="F130" s="205"/>
      <c r="G130" s="205"/>
      <c r="H130" s="757"/>
      <c r="I130" s="757"/>
      <c r="J130" s="757"/>
      <c r="K130" s="757"/>
    </row>
    <row r="131" spans="1:11" x14ac:dyDescent="0.25">
      <c r="A131" s="757"/>
      <c r="B131" s="201"/>
      <c r="C131" s="203"/>
      <c r="D131" s="204"/>
      <c r="E131" s="203"/>
      <c r="F131" s="757"/>
      <c r="G131" s="757"/>
      <c r="H131" s="757"/>
      <c r="I131" s="757"/>
      <c r="J131" s="757"/>
      <c r="K131" s="757"/>
    </row>
    <row r="132" spans="1:11" x14ac:dyDescent="0.25">
      <c r="A132" s="757"/>
      <c r="B132" s="201"/>
      <c r="C132" s="203"/>
      <c r="D132" s="204"/>
      <c r="E132" s="203"/>
      <c r="F132" s="757"/>
      <c r="G132" s="757"/>
      <c r="H132" s="757"/>
      <c r="I132" s="757"/>
      <c r="J132" s="757"/>
      <c r="K132" s="757"/>
    </row>
    <row r="133" spans="1:11" x14ac:dyDescent="0.25">
      <c r="A133" s="757"/>
      <c r="B133" s="201"/>
      <c r="C133" s="203"/>
      <c r="D133" s="204"/>
      <c r="E133" s="203"/>
      <c r="F133" s="757"/>
      <c r="G133" s="757"/>
      <c r="H133" s="757"/>
      <c r="I133" s="757"/>
      <c r="J133" s="757"/>
      <c r="K133" s="757"/>
    </row>
    <row r="134" spans="1:11" x14ac:dyDescent="0.25">
      <c r="A134" s="757"/>
      <c r="B134" s="201"/>
      <c r="C134" s="203"/>
      <c r="D134" s="204"/>
      <c r="E134" s="203"/>
      <c r="F134" s="757"/>
      <c r="G134" s="757"/>
      <c r="H134" s="757"/>
      <c r="I134" s="757"/>
      <c r="J134" s="757"/>
      <c r="K134" s="757"/>
    </row>
  </sheetData>
  <mergeCells count="1">
    <mergeCell ref="B1:E1"/>
  </mergeCells>
  <pageMargins left="0.75" right="0.75" top="1" bottom="1" header="0.5" footer="0.5"/>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
  <sheetViews>
    <sheetView zoomScale="80" zoomScaleNormal="80" workbookViewId="0">
      <selection activeCell="G41" sqref="G41"/>
    </sheetView>
  </sheetViews>
  <sheetFormatPr defaultColWidth="9.140625" defaultRowHeight="15" x14ac:dyDescent="0.25"/>
  <cols>
    <col min="1" max="1" width="3.42578125" style="163" customWidth="1"/>
    <col min="2" max="2" width="59.28515625" style="449" customWidth="1"/>
    <col min="3" max="3" width="31.28515625" style="888" customWidth="1"/>
    <col min="4" max="4" width="31.42578125" style="621" customWidth="1"/>
    <col min="5" max="5" width="24" style="617" customWidth="1"/>
    <col min="6" max="6" width="13" style="163" customWidth="1"/>
    <col min="7" max="7" width="15.7109375" style="163" customWidth="1"/>
    <col min="8" max="8" width="16.42578125" style="163" customWidth="1"/>
    <col min="9" max="9" width="11.85546875" style="163" customWidth="1"/>
    <col min="10" max="10" width="34.42578125" style="163" customWidth="1"/>
    <col min="11" max="11" width="20" style="163" customWidth="1"/>
    <col min="12" max="16384" width="9.140625" style="163"/>
  </cols>
  <sheetData>
    <row r="1" spans="2:9" ht="31.5" x14ac:dyDescent="0.25">
      <c r="B1" s="642" t="s">
        <v>1265</v>
      </c>
      <c r="C1" s="878"/>
      <c r="D1" s="737"/>
      <c r="E1" s="622"/>
      <c r="F1" s="190"/>
    </row>
    <row r="2" spans="2:9" x14ac:dyDescent="0.25">
      <c r="B2" s="163"/>
      <c r="C2" s="879"/>
      <c r="D2" s="738"/>
      <c r="E2" s="205"/>
      <c r="F2" s="190"/>
    </row>
    <row r="3" spans="2:9" s="167" customFormat="1" ht="21.75" customHeight="1" x14ac:dyDescent="0.25">
      <c r="B3" s="497" t="s">
        <v>135</v>
      </c>
      <c r="C3" s="629"/>
      <c r="D3" s="738"/>
      <c r="E3" s="205"/>
      <c r="F3" s="191"/>
    </row>
    <row r="4" spans="2:9" s="167" customFormat="1" ht="21.75" customHeight="1" x14ac:dyDescent="0.25">
      <c r="B4" s="497" t="s">
        <v>1581</v>
      </c>
      <c r="C4" s="892">
        <f>Heating!B6</f>
        <v>0</v>
      </c>
      <c r="D4" s="738"/>
      <c r="E4" s="205"/>
      <c r="F4" s="191"/>
    </row>
    <row r="5" spans="2:9" s="167" customFormat="1" ht="19.5" customHeight="1" x14ac:dyDescent="0.25">
      <c r="B5" s="497" t="s">
        <v>1580</v>
      </c>
      <c r="C5" s="880">
        <f>'Hot water'!B11</f>
        <v>0</v>
      </c>
      <c r="D5" s="204"/>
      <c r="E5" s="205"/>
      <c r="F5" s="191"/>
    </row>
    <row r="6" spans="2:9" x14ac:dyDescent="0.25">
      <c r="B6" s="497" t="s">
        <v>1579</v>
      </c>
      <c r="C6" s="893">
        <f>C4-C5</f>
        <v>0</v>
      </c>
      <c r="D6" s="204"/>
      <c r="E6" s="203"/>
      <c r="F6" s="757"/>
    </row>
    <row r="7" spans="2:9" x14ac:dyDescent="0.25">
      <c r="B7" s="495" t="s">
        <v>1582</v>
      </c>
      <c r="C7" s="889">
        <f>Heating!B6-Heating!B5</f>
        <v>0</v>
      </c>
      <c r="D7" s="204"/>
      <c r="E7" s="205"/>
      <c r="F7" s="757"/>
    </row>
    <row r="8" spans="2:9" x14ac:dyDescent="0.25">
      <c r="B8" s="497"/>
      <c r="C8" s="881"/>
      <c r="D8" s="204"/>
      <c r="E8" s="205"/>
      <c r="F8" s="757"/>
    </row>
    <row r="9" spans="2:9" x14ac:dyDescent="0.25">
      <c r="B9" s="497" t="s">
        <v>1240</v>
      </c>
      <c r="C9" s="881">
        <f>'Degree days for London'!B29</f>
        <v>1806</v>
      </c>
      <c r="D9" s="1138" t="s">
        <v>1574</v>
      </c>
      <c r="E9" s="1139"/>
      <c r="F9" s="1139"/>
      <c r="G9" s="1139"/>
      <c r="H9" s="1139"/>
      <c r="I9" s="1139"/>
    </row>
    <row r="10" spans="2:9" x14ac:dyDescent="0.25">
      <c r="B10" s="497" t="s">
        <v>251</v>
      </c>
      <c r="C10" s="881">
        <v>2021</v>
      </c>
      <c r="D10" s="1133" t="s">
        <v>1539</v>
      </c>
      <c r="E10" s="1140"/>
      <c r="F10" s="1139"/>
      <c r="G10" s="1139"/>
      <c r="H10" s="1139"/>
      <c r="I10" s="1139"/>
    </row>
    <row r="11" spans="2:9" x14ac:dyDescent="0.25">
      <c r="B11" s="497" t="s">
        <v>252</v>
      </c>
      <c r="C11" s="890">
        <f>C10/C9</f>
        <v>1.1190476190476191</v>
      </c>
      <c r="D11" s="204"/>
      <c r="E11" s="205"/>
      <c r="F11" s="757"/>
    </row>
    <row r="12" spans="2:9" s="167" customFormat="1" ht="15" customHeight="1" x14ac:dyDescent="0.25">
      <c r="B12" s="497"/>
      <c r="C12" s="881"/>
      <c r="D12" s="204"/>
      <c r="E12" s="205"/>
      <c r="F12" s="757"/>
    </row>
    <row r="13" spans="2:9" s="165" customFormat="1" x14ac:dyDescent="0.25">
      <c r="B13" s="497"/>
      <c r="C13" s="629"/>
      <c r="D13" s="204"/>
      <c r="E13" s="203"/>
    </row>
    <row r="14" spans="2:9" s="169" customFormat="1" x14ac:dyDescent="0.25">
      <c r="B14" s="497" t="s">
        <v>1584</v>
      </c>
      <c r="C14" s="629">
        <f>C7*C11</f>
        <v>0</v>
      </c>
      <c r="D14" s="738"/>
      <c r="E14" s="203"/>
    </row>
    <row r="15" spans="2:9" s="165" customFormat="1" x14ac:dyDescent="0.25">
      <c r="B15" s="497" t="s">
        <v>1583</v>
      </c>
      <c r="C15" s="629">
        <f>C5</f>
        <v>0</v>
      </c>
      <c r="D15" s="738"/>
      <c r="E15" s="203"/>
    </row>
    <row r="16" spans="2:9" s="165" customFormat="1" x14ac:dyDescent="0.25">
      <c r="B16" s="495" t="s">
        <v>247</v>
      </c>
      <c r="C16" s="891">
        <f>SUM(C14:C15)</f>
        <v>0</v>
      </c>
      <c r="D16" s="736"/>
      <c r="E16" s="623"/>
    </row>
    <row r="17" spans="1:11" s="165" customFormat="1" ht="30" x14ac:dyDescent="0.25">
      <c r="B17" s="448" t="s">
        <v>1575</v>
      </c>
      <c r="C17" s="883" t="e">
        <f>C16/'Floor area'!C16</f>
        <v>#DIV/0!</v>
      </c>
      <c r="D17" s="736"/>
      <c r="E17" s="623"/>
      <c r="F17" s="757"/>
    </row>
    <row r="18" spans="1:11" s="165" customFormat="1" x14ac:dyDescent="0.25">
      <c r="B18" s="613"/>
      <c r="C18" s="882"/>
      <c r="D18" s="736"/>
      <c r="E18" s="623"/>
      <c r="F18" s="757"/>
    </row>
    <row r="19" spans="1:11" s="165" customFormat="1" x14ac:dyDescent="0.25">
      <c r="B19" s="466" t="s">
        <v>1243</v>
      </c>
      <c r="C19" s="894" t="s">
        <v>1244</v>
      </c>
      <c r="D19" s="895" t="s">
        <v>1112</v>
      </c>
      <c r="E19" s="623"/>
      <c r="F19" s="757"/>
    </row>
    <row r="20" spans="1:11" s="165" customFormat="1" ht="15.75" thickBot="1" x14ac:dyDescent="0.3">
      <c r="B20" s="497" t="s">
        <v>1577</v>
      </c>
      <c r="C20" s="629">
        <f>C16</f>
        <v>0</v>
      </c>
      <c r="D20" s="739">
        <v>120</v>
      </c>
      <c r="E20" s="1137" t="s">
        <v>1586</v>
      </c>
      <c r="F20" s="1136"/>
      <c r="G20" s="1136"/>
    </row>
    <row r="21" spans="1:11" s="165" customFormat="1" ht="15" customHeight="1" thickBot="1" x14ac:dyDescent="0.3">
      <c r="B21" s="497" t="s">
        <v>1576</v>
      </c>
      <c r="C21" s="618" t="e">
        <f>Summary!C6/'Floor area'!C16</f>
        <v>#DIV/0!</v>
      </c>
      <c r="D21" s="739">
        <v>95</v>
      </c>
      <c r="E21" s="203"/>
      <c r="F21" s="431"/>
    </row>
    <row r="22" spans="1:11" s="165" customFormat="1" x14ac:dyDescent="0.25">
      <c r="E22" s="203"/>
      <c r="F22" s="431"/>
    </row>
    <row r="23" spans="1:11" s="165" customFormat="1" x14ac:dyDescent="0.25">
      <c r="B23" s="609"/>
      <c r="C23" s="884"/>
      <c r="D23" s="662"/>
      <c r="E23" s="203"/>
      <c r="F23" s="757"/>
    </row>
    <row r="24" spans="1:11" s="165" customFormat="1" ht="15" customHeight="1" x14ac:dyDescent="0.25"/>
    <row r="25" spans="1:11" s="165" customFormat="1" x14ac:dyDescent="0.25">
      <c r="B25" s="496" t="s">
        <v>1585</v>
      </c>
    </row>
    <row r="26" spans="1:11" s="165" customFormat="1" ht="33" customHeight="1" x14ac:dyDescent="0.25">
      <c r="B26" s="497" t="s">
        <v>1578</v>
      </c>
      <c r="C26" s="881">
        <v>2462</v>
      </c>
      <c r="D26" s="1135" t="s">
        <v>1587</v>
      </c>
      <c r="E26" s="1136"/>
      <c r="F26" s="1136"/>
      <c r="G26" s="1136"/>
      <c r="H26" s="1136"/>
      <c r="I26" s="1136"/>
    </row>
    <row r="27" spans="1:11" s="165" customFormat="1" x14ac:dyDescent="0.25">
      <c r="B27" s="497" t="s">
        <v>1588</v>
      </c>
      <c r="C27" s="890">
        <f>C26/C9</f>
        <v>1.363233665559247</v>
      </c>
      <c r="D27" s="736"/>
      <c r="E27" s="623"/>
    </row>
    <row r="28" spans="1:11" s="165" customFormat="1" x14ac:dyDescent="0.25">
      <c r="B28" s="613"/>
      <c r="C28" s="882"/>
      <c r="D28" s="736"/>
      <c r="E28" s="623"/>
    </row>
    <row r="29" spans="1:11" x14ac:dyDescent="0.25">
      <c r="A29" s="757"/>
      <c r="B29" s="466" t="s">
        <v>1247</v>
      </c>
      <c r="C29" s="885" t="s">
        <v>1244</v>
      </c>
      <c r="D29" s="467" t="s">
        <v>1245</v>
      </c>
      <c r="E29" s="467" t="s">
        <v>1246</v>
      </c>
      <c r="F29" s="203"/>
      <c r="G29" s="203"/>
      <c r="H29" s="203"/>
      <c r="I29" s="203"/>
      <c r="J29" s="757"/>
      <c r="K29" s="757"/>
    </row>
    <row r="30" spans="1:11" x14ac:dyDescent="0.25">
      <c r="A30" s="757"/>
      <c r="B30" s="497" t="s">
        <v>1248</v>
      </c>
      <c r="C30" s="629" t="e">
        <f>((C27*Heating!B4)+C5)/'Floor area'!C16</f>
        <v>#DIV/0!</v>
      </c>
      <c r="D30" s="463">
        <v>178</v>
      </c>
      <c r="E30" s="618">
        <v>97</v>
      </c>
      <c r="F30" s="203"/>
      <c r="G30" s="203"/>
      <c r="H30" s="203"/>
      <c r="I30" s="203"/>
      <c r="J30" s="757"/>
      <c r="K30" s="757"/>
    </row>
    <row r="31" spans="1:11" s="174" customFormat="1" x14ac:dyDescent="0.25">
      <c r="A31" s="199"/>
      <c r="B31" s="497" t="s">
        <v>1249</v>
      </c>
      <c r="C31" s="629" t="e">
        <f>C21</f>
        <v>#DIV/0!</v>
      </c>
      <c r="D31" s="463">
        <v>226</v>
      </c>
      <c r="E31" s="618">
        <v>128</v>
      </c>
      <c r="F31" s="626"/>
      <c r="G31" s="626"/>
      <c r="H31" s="626"/>
      <c r="I31" s="626"/>
      <c r="J31" s="199"/>
      <c r="K31" s="199"/>
    </row>
    <row r="32" spans="1:11" s="174" customFormat="1" x14ac:dyDescent="0.2">
      <c r="A32" s="199"/>
      <c r="B32" s="201"/>
      <c r="C32" s="886"/>
      <c r="D32" s="204"/>
      <c r="E32" s="626"/>
      <c r="F32" s="626"/>
      <c r="G32" s="626"/>
      <c r="H32" s="626"/>
      <c r="I32" s="626"/>
      <c r="J32" s="199"/>
      <c r="K32" s="199"/>
    </row>
    <row r="33" spans="1:11" s="174" customFormat="1" x14ac:dyDescent="0.2">
      <c r="A33" s="199"/>
      <c r="B33" s="201"/>
      <c r="C33" s="886"/>
      <c r="D33" s="204"/>
      <c r="E33" s="626"/>
      <c r="F33" s="199"/>
      <c r="G33" s="199"/>
      <c r="H33" s="199"/>
      <c r="I33" s="199"/>
      <c r="J33" s="199"/>
      <c r="K33" s="199"/>
    </row>
    <row r="34" spans="1:11" s="174" customFormat="1" x14ac:dyDescent="0.2">
      <c r="A34" s="199"/>
      <c r="B34" s="201"/>
      <c r="C34" s="886"/>
      <c r="D34" s="204"/>
      <c r="E34" s="626"/>
      <c r="F34" s="200"/>
      <c r="G34" s="199"/>
      <c r="H34" s="199"/>
      <c r="I34" s="199"/>
      <c r="J34" s="199"/>
      <c r="K34" s="199"/>
    </row>
    <row r="35" spans="1:11" s="174" customFormat="1" x14ac:dyDescent="0.2">
      <c r="A35" s="199"/>
      <c r="B35" s="201"/>
      <c r="C35" s="886"/>
      <c r="D35" s="204"/>
      <c r="E35" s="626"/>
      <c r="F35" s="199"/>
      <c r="G35" s="199"/>
      <c r="H35" s="199"/>
      <c r="I35" s="199"/>
      <c r="J35" s="199"/>
      <c r="K35" s="199"/>
    </row>
    <row r="36" spans="1:11" s="174" customFormat="1" x14ac:dyDescent="0.2">
      <c r="A36" s="199"/>
      <c r="B36" s="201"/>
      <c r="C36" s="886"/>
      <c r="D36" s="204"/>
      <c r="E36" s="626"/>
      <c r="F36" s="199"/>
      <c r="G36" s="199"/>
      <c r="H36" s="199"/>
      <c r="I36" s="199"/>
      <c r="J36" s="199"/>
      <c r="K36" s="199"/>
    </row>
    <row r="37" spans="1:11" s="174" customFormat="1" x14ac:dyDescent="0.2">
      <c r="A37" s="199"/>
      <c r="B37" s="201"/>
      <c r="C37" s="886"/>
      <c r="D37" s="204"/>
      <c r="E37" s="626"/>
      <c r="F37" s="199"/>
      <c r="G37" s="199"/>
      <c r="H37" s="199"/>
      <c r="I37" s="199"/>
      <c r="J37" s="199"/>
      <c r="K37" s="199"/>
    </row>
    <row r="38" spans="1:11" s="174" customFormat="1" x14ac:dyDescent="0.2">
      <c r="A38" s="199"/>
      <c r="B38" s="201"/>
      <c r="C38" s="886"/>
      <c r="D38" s="204"/>
      <c r="E38" s="626"/>
      <c r="F38" s="199"/>
      <c r="G38" s="199"/>
      <c r="H38" s="199"/>
      <c r="I38" s="199"/>
      <c r="J38" s="199"/>
      <c r="K38" s="199"/>
    </row>
    <row r="39" spans="1:11" s="174" customFormat="1" x14ac:dyDescent="0.2">
      <c r="A39" s="199"/>
      <c r="B39" s="201"/>
      <c r="C39" s="886"/>
      <c r="D39" s="204"/>
      <c r="E39" s="626"/>
      <c r="F39" s="199"/>
      <c r="G39" s="199"/>
      <c r="H39" s="199"/>
      <c r="I39" s="199"/>
      <c r="J39" s="199"/>
      <c r="K39" s="199"/>
    </row>
    <row r="40" spans="1:11" s="174" customFormat="1" x14ac:dyDescent="0.2">
      <c r="A40" s="199"/>
      <c r="B40" s="201"/>
      <c r="C40" s="886"/>
      <c r="D40" s="204"/>
      <c r="E40" s="626"/>
      <c r="F40" s="199"/>
      <c r="G40" s="199"/>
      <c r="H40" s="199"/>
      <c r="I40" s="199"/>
      <c r="J40" s="199"/>
      <c r="K40" s="199"/>
    </row>
    <row r="41" spans="1:11" s="174" customFormat="1" x14ac:dyDescent="0.2">
      <c r="A41" s="199"/>
      <c r="B41" s="201"/>
      <c r="C41" s="886"/>
      <c r="D41" s="204"/>
      <c r="E41" s="626"/>
      <c r="F41" s="199"/>
      <c r="G41" s="199"/>
      <c r="H41" s="199"/>
      <c r="I41" s="199"/>
      <c r="J41" s="199"/>
      <c r="K41" s="199"/>
    </row>
    <row r="42" spans="1:11" s="174" customFormat="1" ht="12.75" customHeight="1" x14ac:dyDescent="0.2">
      <c r="A42" s="199"/>
      <c r="B42" s="201"/>
      <c r="C42" s="886"/>
      <c r="D42" s="204"/>
      <c r="E42" s="626"/>
      <c r="F42" s="199"/>
      <c r="G42" s="199"/>
      <c r="H42" s="199"/>
      <c r="I42" s="199"/>
      <c r="J42" s="199"/>
      <c r="K42" s="199"/>
    </row>
    <row r="43" spans="1:11" s="174" customFormat="1" x14ac:dyDescent="0.2">
      <c r="A43" s="199"/>
      <c r="B43" s="201"/>
      <c r="C43" s="886"/>
      <c r="D43" s="204"/>
      <c r="E43" s="626"/>
      <c r="F43" s="199"/>
      <c r="G43" s="199"/>
      <c r="H43" s="199"/>
      <c r="I43" s="199"/>
      <c r="J43" s="199"/>
      <c r="K43" s="199"/>
    </row>
    <row r="44" spans="1:11" s="174" customFormat="1" x14ac:dyDescent="0.2">
      <c r="A44" s="199"/>
      <c r="B44" s="201"/>
      <c r="C44" s="886"/>
      <c r="D44" s="204"/>
      <c r="E44" s="626"/>
      <c r="F44" s="199"/>
      <c r="G44" s="199"/>
      <c r="H44" s="199"/>
      <c r="I44" s="199"/>
      <c r="J44" s="199"/>
      <c r="K44" s="199"/>
    </row>
    <row r="45" spans="1:11" s="174" customFormat="1" x14ac:dyDescent="0.2">
      <c r="A45" s="199"/>
      <c r="B45" s="201"/>
      <c r="C45" s="886"/>
      <c r="D45" s="204"/>
      <c r="E45" s="626"/>
      <c r="F45" s="199"/>
      <c r="G45" s="199"/>
      <c r="H45" s="199"/>
      <c r="I45" s="199"/>
      <c r="J45" s="199"/>
      <c r="K45" s="199"/>
    </row>
    <row r="46" spans="1:11" s="174" customFormat="1" x14ac:dyDescent="0.2">
      <c r="A46" s="199"/>
      <c r="B46" s="201"/>
      <c r="C46" s="886"/>
      <c r="D46" s="204"/>
      <c r="E46" s="626"/>
      <c r="F46" s="199"/>
      <c r="G46" s="199"/>
      <c r="H46" s="199"/>
      <c r="I46" s="199"/>
      <c r="J46" s="199"/>
      <c r="K46" s="199"/>
    </row>
    <row r="47" spans="1:11" s="174" customFormat="1" x14ac:dyDescent="0.2">
      <c r="A47" s="199"/>
      <c r="B47" s="201"/>
      <c r="C47" s="886"/>
      <c r="D47" s="204"/>
      <c r="E47" s="626"/>
      <c r="F47" s="199"/>
      <c r="G47" s="199"/>
      <c r="H47" s="199"/>
      <c r="I47" s="199"/>
      <c r="J47" s="199"/>
      <c r="K47" s="199"/>
    </row>
    <row r="48" spans="1:11" s="174" customFormat="1" x14ac:dyDescent="0.2">
      <c r="A48" s="199"/>
      <c r="B48" s="201"/>
      <c r="C48" s="886"/>
      <c r="D48" s="204"/>
      <c r="E48" s="626"/>
      <c r="F48" s="199"/>
      <c r="G48" s="199"/>
      <c r="H48" s="199"/>
      <c r="I48" s="199"/>
      <c r="J48" s="199"/>
      <c r="K48" s="199"/>
    </row>
    <row r="49" spans="1:11" s="174" customFormat="1" x14ac:dyDescent="0.2">
      <c r="A49" s="199"/>
      <c r="B49" s="201"/>
      <c r="C49" s="886"/>
      <c r="D49" s="204"/>
      <c r="E49" s="626"/>
      <c r="F49" s="199"/>
      <c r="G49" s="199"/>
      <c r="H49" s="199"/>
      <c r="I49" s="199"/>
      <c r="J49" s="199"/>
      <c r="K49" s="199"/>
    </row>
    <row r="50" spans="1:11" s="174" customFormat="1" x14ac:dyDescent="0.2">
      <c r="A50" s="199"/>
      <c r="B50" s="201"/>
      <c r="C50" s="886"/>
      <c r="D50" s="204"/>
      <c r="E50" s="626"/>
      <c r="F50" s="199"/>
      <c r="G50" s="199"/>
      <c r="H50" s="199"/>
      <c r="I50" s="199"/>
      <c r="J50" s="199"/>
      <c r="K50" s="199"/>
    </row>
    <row r="51" spans="1:11" s="174" customFormat="1" x14ac:dyDescent="0.2">
      <c r="A51" s="199"/>
      <c r="B51" s="201"/>
      <c r="C51" s="886"/>
      <c r="D51" s="204"/>
      <c r="E51" s="626"/>
      <c r="F51" s="199"/>
      <c r="G51" s="199"/>
      <c r="H51" s="199"/>
      <c r="I51" s="199"/>
      <c r="J51" s="199"/>
      <c r="K51" s="199"/>
    </row>
    <row r="52" spans="1:11" s="174" customFormat="1" x14ac:dyDescent="0.2">
      <c r="A52" s="199"/>
      <c r="B52" s="201"/>
      <c r="C52" s="886"/>
      <c r="D52" s="204"/>
      <c r="E52" s="626"/>
      <c r="F52" s="199"/>
      <c r="G52" s="199"/>
      <c r="H52" s="199"/>
      <c r="I52" s="199"/>
      <c r="J52" s="199"/>
      <c r="K52" s="199"/>
    </row>
    <row r="53" spans="1:11" s="174" customFormat="1" x14ac:dyDescent="0.2">
      <c r="A53" s="199"/>
      <c r="B53" s="201"/>
      <c r="C53" s="886"/>
      <c r="D53" s="204"/>
      <c r="E53" s="626"/>
      <c r="F53" s="199"/>
      <c r="G53" s="199"/>
      <c r="H53" s="199"/>
      <c r="I53" s="199"/>
      <c r="J53" s="199"/>
      <c r="K53" s="199"/>
    </row>
    <row r="54" spans="1:11" s="174" customFormat="1" x14ac:dyDescent="0.2">
      <c r="A54" s="199"/>
      <c r="B54" s="201"/>
      <c r="C54" s="886"/>
      <c r="D54" s="204"/>
      <c r="E54" s="626"/>
      <c r="F54" s="199"/>
      <c r="G54" s="199"/>
      <c r="H54" s="199"/>
      <c r="I54" s="199"/>
      <c r="J54" s="199"/>
      <c r="K54" s="199"/>
    </row>
    <row r="55" spans="1:11" s="174" customFormat="1" x14ac:dyDescent="0.2">
      <c r="A55" s="199"/>
      <c r="B55" s="201"/>
      <c r="C55" s="886"/>
      <c r="D55" s="204"/>
      <c r="E55" s="626"/>
      <c r="F55" s="199"/>
      <c r="G55" s="199"/>
      <c r="H55" s="199"/>
      <c r="I55" s="199"/>
      <c r="J55" s="199"/>
      <c r="K55" s="199"/>
    </row>
    <row r="56" spans="1:11" s="174" customFormat="1" x14ac:dyDescent="0.2">
      <c r="A56" s="198"/>
      <c r="B56" s="201"/>
      <c r="C56" s="887"/>
      <c r="D56" s="204"/>
      <c r="E56" s="204"/>
      <c r="F56" s="198"/>
      <c r="G56" s="199"/>
      <c r="H56" s="199"/>
      <c r="I56" s="199"/>
      <c r="J56" s="199"/>
      <c r="K56" s="199"/>
    </row>
    <row r="57" spans="1:11" s="174" customFormat="1" ht="45.75" customHeight="1" x14ac:dyDescent="0.2">
      <c r="A57" s="198"/>
      <c r="B57" s="201"/>
      <c r="C57" s="887"/>
      <c r="D57" s="204"/>
      <c r="E57" s="204"/>
      <c r="F57" s="198"/>
      <c r="G57" s="199"/>
      <c r="H57" s="199"/>
      <c r="I57" s="199"/>
      <c r="J57" s="199"/>
      <c r="K57" s="199"/>
    </row>
    <row r="58" spans="1:11" s="174" customFormat="1" x14ac:dyDescent="0.2">
      <c r="A58" s="198"/>
      <c r="B58" s="201"/>
      <c r="C58" s="887"/>
      <c r="D58" s="204"/>
      <c r="E58" s="204"/>
      <c r="F58" s="198"/>
      <c r="G58" s="199"/>
      <c r="H58" s="199"/>
      <c r="I58" s="199"/>
      <c r="J58" s="199"/>
      <c r="K58" s="199"/>
    </row>
    <row r="59" spans="1:11" s="174" customFormat="1" x14ac:dyDescent="0.2">
      <c r="A59" s="198"/>
      <c r="B59" s="201"/>
      <c r="C59" s="887"/>
      <c r="D59" s="204"/>
      <c r="E59" s="204"/>
      <c r="F59" s="198"/>
      <c r="G59" s="199"/>
      <c r="H59" s="199"/>
      <c r="I59" s="199"/>
      <c r="J59" s="199"/>
      <c r="K59" s="199"/>
    </row>
    <row r="60" spans="1:11" s="174" customFormat="1" x14ac:dyDescent="0.2">
      <c r="A60" s="198"/>
      <c r="B60" s="201"/>
      <c r="C60" s="887"/>
      <c r="D60" s="204"/>
      <c r="E60" s="204"/>
      <c r="F60" s="198"/>
      <c r="G60" s="199"/>
      <c r="H60" s="199"/>
      <c r="I60" s="199"/>
      <c r="J60" s="199"/>
      <c r="K60" s="199"/>
    </row>
    <row r="61" spans="1:11" s="174" customFormat="1" ht="40.5" customHeight="1" x14ac:dyDescent="0.2">
      <c r="A61" s="198"/>
      <c r="B61" s="201"/>
      <c r="C61" s="887"/>
      <c r="D61" s="204"/>
      <c r="E61" s="204"/>
      <c r="F61" s="198"/>
      <c r="G61" s="199"/>
      <c r="H61" s="199"/>
      <c r="I61" s="199"/>
      <c r="J61" s="199"/>
      <c r="K61" s="199"/>
    </row>
    <row r="62" spans="1:11" x14ac:dyDescent="0.25">
      <c r="A62" s="198"/>
      <c r="B62" s="201"/>
      <c r="C62" s="887"/>
      <c r="D62" s="204"/>
      <c r="E62" s="204"/>
      <c r="F62" s="198"/>
      <c r="G62" s="757"/>
      <c r="H62" s="757"/>
      <c r="I62" s="757"/>
      <c r="J62" s="757"/>
      <c r="K62" s="757"/>
    </row>
    <row r="63" spans="1:11" x14ac:dyDescent="0.25">
      <c r="A63" s="198"/>
      <c r="B63" s="201"/>
      <c r="C63" s="887"/>
      <c r="D63" s="204"/>
      <c r="E63" s="204"/>
      <c r="F63" s="198"/>
      <c r="G63" s="757"/>
      <c r="H63" s="757"/>
      <c r="I63" s="757"/>
      <c r="J63" s="757"/>
      <c r="K63" s="757"/>
    </row>
    <row r="64" spans="1:11" x14ac:dyDescent="0.25">
      <c r="A64" s="198"/>
      <c r="B64" s="201"/>
      <c r="C64" s="887"/>
      <c r="D64" s="204"/>
      <c r="E64" s="204"/>
      <c r="F64" s="198"/>
      <c r="G64" s="757"/>
      <c r="H64" s="757"/>
      <c r="I64" s="757"/>
      <c r="J64" s="757"/>
      <c r="K64" s="757"/>
    </row>
    <row r="65" spans="1:11" x14ac:dyDescent="0.25">
      <c r="A65" s="198"/>
      <c r="B65" s="201"/>
      <c r="C65" s="887"/>
      <c r="D65" s="204"/>
      <c r="E65" s="204"/>
      <c r="F65" s="198"/>
      <c r="G65" s="757"/>
      <c r="H65" s="757"/>
      <c r="I65" s="757"/>
      <c r="J65" s="757"/>
      <c r="K65" s="757"/>
    </row>
    <row r="66" spans="1:11" x14ac:dyDescent="0.25">
      <c r="A66" s="198"/>
      <c r="B66" s="201"/>
      <c r="C66" s="887"/>
      <c r="D66" s="204"/>
      <c r="E66" s="204"/>
      <c r="F66" s="198"/>
      <c r="G66" s="757"/>
      <c r="H66" s="757"/>
      <c r="I66" s="757"/>
      <c r="J66" s="757"/>
      <c r="K66" s="757"/>
    </row>
    <row r="67" spans="1:11" x14ac:dyDescent="0.25">
      <c r="A67" s="198"/>
      <c r="B67" s="201"/>
      <c r="C67" s="887"/>
      <c r="D67" s="204"/>
      <c r="E67" s="204"/>
      <c r="F67" s="198"/>
      <c r="G67" s="757"/>
      <c r="H67" s="757"/>
      <c r="I67" s="757"/>
      <c r="J67" s="757"/>
      <c r="K67" s="757"/>
    </row>
    <row r="68" spans="1:11" x14ac:dyDescent="0.25">
      <c r="A68" s="198"/>
      <c r="B68" s="201"/>
      <c r="C68" s="887"/>
      <c r="D68" s="204"/>
      <c r="E68" s="204"/>
      <c r="F68" s="198"/>
      <c r="G68" s="757"/>
      <c r="H68" s="757"/>
      <c r="I68" s="757"/>
      <c r="J68" s="757"/>
      <c r="K68" s="757"/>
    </row>
    <row r="69" spans="1:11" x14ac:dyDescent="0.25">
      <c r="A69" s="198"/>
      <c r="B69" s="201"/>
      <c r="C69" s="887"/>
      <c r="D69" s="204"/>
      <c r="E69" s="204"/>
      <c r="F69" s="198"/>
      <c r="G69" s="757"/>
      <c r="H69" s="757"/>
      <c r="I69" s="757"/>
      <c r="J69" s="757"/>
      <c r="K69" s="757"/>
    </row>
    <row r="70" spans="1:11" x14ac:dyDescent="0.25">
      <c r="A70" s="198"/>
      <c r="B70" s="201"/>
      <c r="C70" s="887"/>
      <c r="D70" s="204"/>
      <c r="E70" s="204"/>
      <c r="F70" s="198"/>
      <c r="G70" s="757"/>
      <c r="H70" s="757"/>
      <c r="I70" s="757"/>
      <c r="J70" s="757"/>
      <c r="K70" s="757"/>
    </row>
    <row r="71" spans="1:11" x14ac:dyDescent="0.25">
      <c r="A71" s="198"/>
      <c r="B71" s="201"/>
      <c r="C71" s="887"/>
      <c r="D71" s="204"/>
      <c r="E71" s="204"/>
      <c r="F71" s="198"/>
      <c r="G71" s="757"/>
      <c r="H71" s="757"/>
      <c r="I71" s="757"/>
      <c r="J71" s="757"/>
      <c r="K71" s="757"/>
    </row>
    <row r="72" spans="1:11" x14ac:dyDescent="0.25">
      <c r="A72" s="198"/>
      <c r="B72" s="201"/>
      <c r="C72" s="887"/>
      <c r="D72" s="204"/>
      <c r="E72" s="204"/>
      <c r="F72" s="198"/>
      <c r="G72" s="757"/>
      <c r="H72" s="757"/>
      <c r="I72" s="757"/>
      <c r="J72" s="757"/>
      <c r="K72" s="757"/>
    </row>
    <row r="73" spans="1:11" x14ac:dyDescent="0.25">
      <c r="A73" s="198"/>
      <c r="B73" s="201"/>
      <c r="C73" s="887"/>
      <c r="D73" s="204"/>
      <c r="E73" s="204"/>
      <c r="F73" s="198"/>
      <c r="G73" s="757"/>
      <c r="H73" s="757"/>
      <c r="I73" s="757"/>
      <c r="J73" s="757"/>
      <c r="K73" s="757"/>
    </row>
    <row r="74" spans="1:11" x14ac:dyDescent="0.25">
      <c r="A74" s="198"/>
      <c r="B74" s="201"/>
      <c r="C74" s="887"/>
      <c r="D74" s="204"/>
      <c r="E74" s="204"/>
      <c r="F74" s="198"/>
      <c r="G74" s="757"/>
      <c r="H74" s="757"/>
      <c r="I74" s="757"/>
      <c r="J74" s="757"/>
      <c r="K74" s="757"/>
    </row>
    <row r="75" spans="1:11" x14ac:dyDescent="0.25">
      <c r="A75" s="198"/>
      <c r="B75" s="201"/>
      <c r="C75" s="887"/>
      <c r="D75" s="204"/>
      <c r="E75" s="204"/>
      <c r="F75" s="198"/>
      <c r="G75" s="757"/>
      <c r="H75" s="757"/>
      <c r="I75" s="757"/>
      <c r="J75" s="757"/>
      <c r="K75" s="757"/>
    </row>
    <row r="76" spans="1:11" x14ac:dyDescent="0.25">
      <c r="A76" s="198"/>
      <c r="B76" s="201"/>
      <c r="C76" s="887"/>
      <c r="D76" s="204"/>
      <c r="E76" s="204"/>
      <c r="F76" s="198"/>
      <c r="G76" s="757"/>
      <c r="H76" s="757"/>
      <c r="I76" s="757"/>
      <c r="J76" s="757"/>
      <c r="K76" s="757"/>
    </row>
    <row r="77" spans="1:11" x14ac:dyDescent="0.25">
      <c r="A77" s="198"/>
      <c r="B77" s="201"/>
      <c r="C77" s="887"/>
      <c r="D77" s="204"/>
      <c r="E77" s="204"/>
      <c r="F77" s="198"/>
      <c r="G77" s="757"/>
      <c r="H77" s="757"/>
      <c r="I77" s="757"/>
      <c r="J77" s="757"/>
      <c r="K77" s="757"/>
    </row>
    <row r="78" spans="1:11" x14ac:dyDescent="0.25">
      <c r="A78" s="757"/>
      <c r="B78" s="201"/>
      <c r="C78" s="630"/>
      <c r="D78" s="204"/>
      <c r="E78" s="203"/>
      <c r="F78" s="757"/>
      <c r="G78" s="757"/>
      <c r="H78" s="757"/>
      <c r="I78" s="757"/>
      <c r="J78" s="757"/>
      <c r="K78" s="757"/>
    </row>
    <row r="79" spans="1:11" x14ac:dyDescent="0.25">
      <c r="A79" s="198"/>
      <c r="B79" s="201"/>
      <c r="C79" s="887"/>
      <c r="D79" s="204"/>
      <c r="E79" s="204"/>
      <c r="F79" s="198"/>
      <c r="G79" s="199"/>
      <c r="H79" s="757"/>
      <c r="I79" s="757"/>
      <c r="J79" s="757"/>
      <c r="K79" s="757"/>
    </row>
    <row r="80" spans="1:11" x14ac:dyDescent="0.25">
      <c r="A80" s="198"/>
      <c r="B80" s="201"/>
      <c r="C80" s="887"/>
      <c r="D80" s="204"/>
      <c r="E80" s="204"/>
      <c r="F80" s="198"/>
      <c r="G80" s="757"/>
      <c r="H80" s="757"/>
      <c r="I80" s="757"/>
      <c r="J80" s="757"/>
      <c r="K80" s="757"/>
    </row>
    <row r="81" spans="1:11" x14ac:dyDescent="0.25">
      <c r="A81" s="757"/>
      <c r="B81" s="201"/>
      <c r="C81" s="630"/>
      <c r="D81" s="204"/>
      <c r="E81" s="203"/>
      <c r="F81" s="757"/>
      <c r="G81" s="757"/>
      <c r="H81" s="757"/>
      <c r="I81" s="757"/>
      <c r="J81" s="757"/>
      <c r="K81" s="757"/>
    </row>
    <row r="82" spans="1:11" x14ac:dyDescent="0.25">
      <c r="A82" s="757"/>
      <c r="B82" s="201"/>
      <c r="C82" s="630"/>
      <c r="D82" s="204"/>
      <c r="E82" s="203"/>
      <c r="F82" s="757"/>
      <c r="G82" s="757"/>
      <c r="H82" s="757"/>
      <c r="I82" s="757"/>
      <c r="J82" s="757"/>
      <c r="K82" s="757"/>
    </row>
    <row r="83" spans="1:11" x14ac:dyDescent="0.25">
      <c r="A83" s="757"/>
      <c r="B83" s="201"/>
      <c r="C83" s="630"/>
      <c r="D83" s="204"/>
      <c r="E83" s="204"/>
      <c r="F83" s="201"/>
      <c r="G83" s="757"/>
      <c r="H83" s="757"/>
      <c r="I83" s="757"/>
      <c r="J83" s="757"/>
      <c r="K83" s="757"/>
    </row>
    <row r="84" spans="1:11" x14ac:dyDescent="0.25">
      <c r="A84" s="757"/>
      <c r="B84" s="201"/>
      <c r="C84" s="630"/>
      <c r="D84" s="204"/>
      <c r="E84" s="204"/>
      <c r="F84" s="201"/>
      <c r="G84" s="757"/>
      <c r="H84" s="757"/>
      <c r="I84" s="757"/>
      <c r="J84" s="757"/>
      <c r="K84" s="757"/>
    </row>
    <row r="85" spans="1:11" x14ac:dyDescent="0.25">
      <c r="A85" s="757"/>
      <c r="B85" s="201"/>
      <c r="C85" s="630"/>
      <c r="D85" s="204"/>
      <c r="E85" s="204"/>
      <c r="F85" s="201"/>
      <c r="G85" s="757"/>
      <c r="H85" s="757"/>
      <c r="I85" s="757"/>
      <c r="J85" s="757"/>
      <c r="K85" s="757"/>
    </row>
    <row r="86" spans="1:11" x14ac:dyDescent="0.25">
      <c r="A86" s="757"/>
      <c r="B86" s="201"/>
      <c r="C86" s="630"/>
      <c r="D86" s="204"/>
      <c r="E86" s="204"/>
      <c r="F86" s="201"/>
      <c r="G86" s="757"/>
      <c r="H86" s="757"/>
      <c r="I86" s="757"/>
      <c r="J86" s="757"/>
      <c r="K86" s="757"/>
    </row>
    <row r="87" spans="1:11" x14ac:dyDescent="0.25">
      <c r="A87" s="757"/>
      <c r="B87" s="201"/>
      <c r="C87" s="630"/>
      <c r="D87" s="204"/>
      <c r="E87" s="204"/>
      <c r="F87" s="201"/>
      <c r="G87" s="757"/>
      <c r="H87" s="757"/>
      <c r="I87" s="757"/>
      <c r="J87" s="757"/>
      <c r="K87" s="757"/>
    </row>
    <row r="88" spans="1:11" x14ac:dyDescent="0.25">
      <c r="A88" s="757"/>
      <c r="B88" s="201"/>
      <c r="C88" s="630"/>
      <c r="D88" s="204"/>
      <c r="E88" s="204"/>
      <c r="F88" s="201"/>
      <c r="G88" s="757"/>
      <c r="H88" s="757"/>
      <c r="I88" s="757"/>
      <c r="J88" s="757"/>
      <c r="K88" s="757"/>
    </row>
    <row r="89" spans="1:11" x14ac:dyDescent="0.25">
      <c r="A89" s="757"/>
      <c r="B89" s="201"/>
      <c r="C89" s="630"/>
      <c r="D89" s="204"/>
      <c r="E89" s="204"/>
      <c r="F89" s="201"/>
      <c r="G89" s="757"/>
      <c r="H89" s="757"/>
      <c r="I89" s="757"/>
      <c r="J89" s="757"/>
      <c r="K89" s="757"/>
    </row>
    <row r="90" spans="1:11" x14ac:dyDescent="0.25">
      <c r="A90" s="757"/>
      <c r="B90" s="201"/>
      <c r="C90" s="630"/>
      <c r="D90" s="204"/>
      <c r="E90" s="204"/>
      <c r="F90" s="201"/>
      <c r="G90" s="757"/>
      <c r="H90" s="757"/>
      <c r="I90" s="757"/>
      <c r="J90" s="757"/>
      <c r="K90" s="757"/>
    </row>
    <row r="91" spans="1:11" x14ac:dyDescent="0.25">
      <c r="A91" s="757"/>
      <c r="B91" s="201"/>
      <c r="C91" s="630"/>
      <c r="D91" s="204"/>
      <c r="E91" s="204"/>
      <c r="F91" s="201"/>
      <c r="G91" s="757"/>
      <c r="H91" s="757"/>
      <c r="I91" s="757"/>
      <c r="J91" s="757"/>
      <c r="K91" s="757"/>
    </row>
    <row r="92" spans="1:11" x14ac:dyDescent="0.25">
      <c r="A92" s="757"/>
      <c r="B92" s="201"/>
      <c r="C92" s="630"/>
      <c r="D92" s="204"/>
      <c r="E92" s="204"/>
      <c r="F92" s="201"/>
      <c r="G92" s="757"/>
      <c r="H92" s="757"/>
      <c r="I92" s="757"/>
      <c r="J92" s="757"/>
      <c r="K92" s="757"/>
    </row>
    <row r="93" spans="1:11" x14ac:dyDescent="0.25">
      <c r="A93" s="757"/>
      <c r="B93" s="201"/>
      <c r="C93" s="630"/>
      <c r="D93" s="204"/>
      <c r="E93" s="204"/>
      <c r="F93" s="201"/>
      <c r="G93" s="757"/>
      <c r="H93" s="757"/>
      <c r="I93" s="757"/>
      <c r="J93" s="757"/>
      <c r="K93" s="757"/>
    </row>
    <row r="94" spans="1:11" x14ac:dyDescent="0.25">
      <c r="A94" s="757"/>
      <c r="B94" s="201"/>
      <c r="C94" s="630"/>
      <c r="D94" s="204"/>
      <c r="E94" s="204"/>
      <c r="F94" s="201"/>
      <c r="G94" s="757"/>
      <c r="H94" s="757"/>
      <c r="I94" s="757"/>
      <c r="J94" s="757"/>
      <c r="K94" s="757"/>
    </row>
    <row r="95" spans="1:11" x14ac:dyDescent="0.25">
      <c r="A95" s="757"/>
      <c r="B95" s="201"/>
      <c r="C95" s="630"/>
      <c r="D95" s="204"/>
      <c r="E95" s="204"/>
      <c r="F95" s="201"/>
      <c r="G95" s="757"/>
      <c r="H95" s="757"/>
      <c r="I95" s="757"/>
      <c r="J95" s="757"/>
      <c r="K95" s="757"/>
    </row>
    <row r="96" spans="1:11" x14ac:dyDescent="0.25">
      <c r="A96" s="757"/>
      <c r="B96" s="201"/>
      <c r="C96" s="630"/>
      <c r="D96" s="204"/>
      <c r="E96" s="204"/>
      <c r="F96" s="201"/>
      <c r="G96" s="757"/>
      <c r="H96" s="757"/>
      <c r="I96" s="757"/>
      <c r="J96" s="757"/>
      <c r="K96" s="757"/>
    </row>
    <row r="97" spans="1:11" x14ac:dyDescent="0.25">
      <c r="A97" s="757"/>
      <c r="B97" s="201"/>
      <c r="C97" s="630"/>
      <c r="D97" s="204"/>
      <c r="E97" s="204"/>
      <c r="F97" s="201"/>
      <c r="G97" s="757"/>
      <c r="H97" s="757"/>
      <c r="I97" s="757"/>
      <c r="J97" s="757"/>
      <c r="K97" s="757"/>
    </row>
    <row r="98" spans="1:11" x14ac:dyDescent="0.25">
      <c r="A98" s="757"/>
      <c r="B98" s="201"/>
      <c r="C98" s="630"/>
      <c r="D98" s="204"/>
      <c r="E98" s="204"/>
      <c r="F98" s="201"/>
      <c r="G98" s="757"/>
      <c r="H98" s="757"/>
      <c r="I98" s="757"/>
      <c r="J98" s="757"/>
      <c r="K98" s="757"/>
    </row>
    <row r="99" spans="1:11" x14ac:dyDescent="0.25">
      <c r="A99" s="757"/>
      <c r="B99" s="201"/>
      <c r="C99" s="630"/>
      <c r="D99" s="204"/>
      <c r="E99" s="204"/>
      <c r="F99" s="201"/>
      <c r="G99" s="757"/>
      <c r="H99" s="757"/>
      <c r="I99" s="757"/>
      <c r="J99" s="757"/>
      <c r="K99" s="757"/>
    </row>
    <row r="100" spans="1:11" x14ac:dyDescent="0.25">
      <c r="A100" s="757"/>
      <c r="B100" s="201"/>
      <c r="C100" s="630"/>
      <c r="D100" s="204"/>
      <c r="E100" s="204"/>
      <c r="F100" s="201"/>
      <c r="G100" s="757"/>
      <c r="H100" s="757"/>
      <c r="I100" s="757"/>
      <c r="J100" s="757"/>
      <c r="K100" s="757"/>
    </row>
    <row r="101" spans="1:11" x14ac:dyDescent="0.25">
      <c r="A101" s="757"/>
      <c r="B101" s="201"/>
      <c r="C101" s="630"/>
      <c r="D101" s="204"/>
      <c r="E101" s="204"/>
      <c r="F101" s="201"/>
      <c r="G101" s="757"/>
      <c r="H101" s="757"/>
      <c r="I101" s="757"/>
      <c r="J101" s="757"/>
      <c r="K101" s="757"/>
    </row>
    <row r="102" spans="1:11" x14ac:dyDescent="0.25">
      <c r="A102" s="757"/>
      <c r="B102" s="201"/>
      <c r="C102" s="630"/>
      <c r="D102" s="204"/>
      <c r="E102" s="204"/>
      <c r="F102" s="201"/>
      <c r="G102" s="757"/>
      <c r="H102" s="757"/>
      <c r="I102" s="757"/>
      <c r="J102" s="757"/>
      <c r="K102" s="757"/>
    </row>
    <row r="103" spans="1:11" x14ac:dyDescent="0.25">
      <c r="A103" s="757"/>
      <c r="B103" s="201"/>
      <c r="C103" s="630"/>
      <c r="D103" s="204"/>
      <c r="E103" s="204"/>
      <c r="F103" s="201"/>
      <c r="G103" s="757"/>
      <c r="H103" s="757"/>
      <c r="I103" s="757"/>
      <c r="J103" s="757"/>
      <c r="K103" s="757"/>
    </row>
    <row r="104" spans="1:11" x14ac:dyDescent="0.25">
      <c r="A104" s="757"/>
      <c r="B104" s="201"/>
      <c r="C104" s="630"/>
      <c r="D104" s="204"/>
      <c r="E104" s="204"/>
      <c r="F104" s="201"/>
      <c r="G104" s="757"/>
      <c r="H104" s="757"/>
      <c r="I104" s="757"/>
      <c r="J104" s="757"/>
      <c r="K104" s="757"/>
    </row>
    <row r="105" spans="1:11" x14ac:dyDescent="0.25">
      <c r="A105" s="757"/>
      <c r="B105" s="201"/>
      <c r="C105" s="630"/>
      <c r="D105" s="204"/>
      <c r="E105" s="203"/>
      <c r="F105" s="757"/>
      <c r="G105" s="757"/>
      <c r="H105" s="757"/>
      <c r="I105" s="757"/>
      <c r="J105" s="757"/>
      <c r="K105" s="757"/>
    </row>
    <row r="106" spans="1:11" x14ac:dyDescent="0.25">
      <c r="A106" s="757"/>
      <c r="B106" s="201"/>
      <c r="C106" s="630"/>
      <c r="D106" s="204"/>
      <c r="E106" s="203"/>
      <c r="F106" s="757"/>
      <c r="G106" s="757"/>
      <c r="H106" s="757"/>
      <c r="I106" s="757"/>
      <c r="J106" s="757"/>
      <c r="K106" s="757"/>
    </row>
    <row r="107" spans="1:11" x14ac:dyDescent="0.25">
      <c r="A107" s="757"/>
      <c r="B107" s="201"/>
      <c r="C107" s="630"/>
      <c r="D107" s="204"/>
      <c r="E107" s="203"/>
      <c r="F107" s="757"/>
      <c r="G107" s="757"/>
      <c r="H107" s="757"/>
      <c r="I107" s="757"/>
      <c r="J107" s="757"/>
      <c r="K107" s="757"/>
    </row>
    <row r="108" spans="1:11" x14ac:dyDescent="0.25">
      <c r="A108" s="757"/>
      <c r="B108" s="201"/>
      <c r="C108" s="630"/>
      <c r="D108" s="740"/>
      <c r="E108" s="625"/>
      <c r="F108" s="202"/>
      <c r="G108" s="757"/>
      <c r="H108" s="757"/>
      <c r="I108" s="757"/>
      <c r="J108" s="757"/>
      <c r="K108" s="757"/>
    </row>
    <row r="109" spans="1:11" x14ac:dyDescent="0.25">
      <c r="A109" s="757"/>
      <c r="B109" s="201"/>
      <c r="C109" s="630"/>
      <c r="D109" s="740"/>
      <c r="E109" s="203"/>
      <c r="F109" s="202"/>
      <c r="G109" s="757"/>
      <c r="H109" s="757"/>
      <c r="I109" s="757"/>
      <c r="J109" s="757"/>
      <c r="K109" s="757"/>
    </row>
    <row r="110" spans="1:11" x14ac:dyDescent="0.25">
      <c r="A110" s="757"/>
      <c r="B110" s="201"/>
      <c r="C110" s="630"/>
      <c r="D110" s="740"/>
      <c r="E110" s="203"/>
      <c r="F110" s="203"/>
      <c r="G110" s="203"/>
      <c r="H110" s="757"/>
      <c r="I110" s="757"/>
      <c r="J110" s="757"/>
      <c r="K110" s="757"/>
    </row>
    <row r="111" spans="1:11" x14ac:dyDescent="0.25">
      <c r="A111" s="757"/>
      <c r="B111" s="201"/>
      <c r="C111" s="630"/>
      <c r="D111" s="740"/>
      <c r="E111" s="203"/>
      <c r="F111" s="203"/>
      <c r="G111" s="203"/>
      <c r="H111" s="757"/>
      <c r="I111" s="757"/>
      <c r="J111" s="757"/>
      <c r="K111" s="757"/>
    </row>
    <row r="112" spans="1:11" x14ac:dyDescent="0.25">
      <c r="A112" s="757"/>
      <c r="B112" s="201"/>
      <c r="C112" s="630"/>
      <c r="D112" s="740"/>
      <c r="E112" s="203"/>
      <c r="F112" s="203"/>
      <c r="G112" s="203"/>
      <c r="H112" s="757"/>
      <c r="I112" s="757"/>
      <c r="J112" s="757"/>
      <c r="K112" s="757"/>
    </row>
    <row r="113" spans="1:11" x14ac:dyDescent="0.25">
      <c r="A113" s="757"/>
      <c r="B113" s="201"/>
      <c r="C113" s="630"/>
      <c r="D113" s="740"/>
      <c r="E113" s="203"/>
      <c r="F113" s="203"/>
      <c r="G113" s="203"/>
      <c r="H113" s="757"/>
      <c r="I113" s="757"/>
      <c r="J113" s="757"/>
      <c r="K113" s="757"/>
    </row>
    <row r="114" spans="1:11" x14ac:dyDescent="0.25">
      <c r="A114" s="757"/>
      <c r="B114" s="201"/>
      <c r="C114" s="630"/>
      <c r="D114" s="740"/>
      <c r="E114" s="203"/>
      <c r="F114" s="203"/>
      <c r="G114" s="203"/>
      <c r="H114" s="757"/>
      <c r="I114" s="757"/>
      <c r="J114" s="757"/>
      <c r="K114" s="757"/>
    </row>
    <row r="115" spans="1:11" x14ac:dyDescent="0.25">
      <c r="A115" s="757"/>
      <c r="B115" s="201"/>
      <c r="C115" s="630"/>
      <c r="D115" s="740"/>
      <c r="E115" s="203"/>
      <c r="F115" s="203"/>
      <c r="G115" s="203"/>
      <c r="H115" s="757"/>
      <c r="I115" s="757"/>
      <c r="J115" s="757"/>
      <c r="K115" s="757"/>
    </row>
    <row r="116" spans="1:11" x14ac:dyDescent="0.25">
      <c r="A116" s="757"/>
      <c r="B116" s="201"/>
      <c r="C116" s="630"/>
      <c r="D116" s="740"/>
      <c r="E116" s="203"/>
      <c r="F116" s="203"/>
      <c r="G116" s="203"/>
      <c r="H116" s="757"/>
      <c r="I116" s="757"/>
      <c r="J116" s="757"/>
      <c r="K116" s="757"/>
    </row>
    <row r="117" spans="1:11" x14ac:dyDescent="0.25">
      <c r="A117" s="757"/>
      <c r="B117" s="201"/>
      <c r="C117" s="630"/>
      <c r="D117" s="740"/>
      <c r="E117" s="203"/>
      <c r="F117" s="203"/>
      <c r="G117" s="203"/>
      <c r="H117" s="757"/>
      <c r="I117" s="757"/>
      <c r="J117" s="757"/>
      <c r="K117" s="757"/>
    </row>
    <row r="118" spans="1:11" x14ac:dyDescent="0.25">
      <c r="A118" s="757"/>
      <c r="B118" s="201"/>
      <c r="C118" s="630"/>
      <c r="D118" s="740"/>
      <c r="E118" s="203"/>
      <c r="F118" s="203"/>
      <c r="G118" s="203"/>
      <c r="H118" s="757"/>
      <c r="I118" s="757"/>
      <c r="J118" s="757"/>
      <c r="K118" s="757"/>
    </row>
    <row r="119" spans="1:11" x14ac:dyDescent="0.25">
      <c r="A119" s="757"/>
      <c r="B119" s="201"/>
      <c r="C119" s="630"/>
      <c r="D119" s="740"/>
      <c r="E119" s="203"/>
      <c r="F119" s="203"/>
      <c r="G119" s="203"/>
      <c r="H119" s="757"/>
      <c r="I119" s="757"/>
      <c r="J119" s="757"/>
      <c r="K119" s="757"/>
    </row>
    <row r="120" spans="1:11" x14ac:dyDescent="0.25">
      <c r="A120" s="757"/>
      <c r="B120" s="201"/>
      <c r="C120" s="630"/>
      <c r="D120" s="740"/>
      <c r="E120" s="203"/>
      <c r="F120" s="203"/>
      <c r="G120" s="203"/>
      <c r="H120" s="757"/>
      <c r="I120" s="757"/>
      <c r="J120" s="757"/>
      <c r="K120" s="757"/>
    </row>
    <row r="121" spans="1:11" x14ac:dyDescent="0.25">
      <c r="A121" s="757"/>
      <c r="B121" s="201"/>
      <c r="C121" s="630"/>
      <c r="D121" s="740"/>
      <c r="E121" s="203"/>
      <c r="F121" s="203"/>
      <c r="G121" s="203"/>
      <c r="H121" s="757"/>
      <c r="I121" s="757"/>
      <c r="J121" s="757"/>
      <c r="K121" s="757"/>
    </row>
    <row r="122" spans="1:11" x14ac:dyDescent="0.25">
      <c r="A122" s="757"/>
      <c r="B122" s="201"/>
      <c r="C122" s="630"/>
      <c r="D122" s="740"/>
      <c r="E122" s="203"/>
      <c r="F122" s="203"/>
      <c r="G122" s="203"/>
      <c r="H122" s="757"/>
      <c r="I122" s="757"/>
      <c r="J122" s="757"/>
      <c r="K122" s="757"/>
    </row>
    <row r="123" spans="1:11" x14ac:dyDescent="0.25">
      <c r="A123" s="757"/>
      <c r="B123" s="201"/>
      <c r="C123" s="630"/>
      <c r="D123" s="740"/>
      <c r="E123" s="203"/>
      <c r="F123" s="203"/>
      <c r="G123" s="203"/>
      <c r="H123" s="757"/>
      <c r="I123" s="757"/>
      <c r="J123" s="757"/>
      <c r="K123" s="757"/>
    </row>
    <row r="124" spans="1:11" x14ac:dyDescent="0.25">
      <c r="A124" s="757"/>
      <c r="B124" s="201"/>
      <c r="C124" s="630"/>
      <c r="D124" s="740"/>
      <c r="E124" s="203"/>
      <c r="F124" s="203"/>
      <c r="G124" s="203"/>
      <c r="H124" s="757"/>
      <c r="I124" s="757"/>
      <c r="J124" s="757"/>
      <c r="K124" s="757"/>
    </row>
    <row r="125" spans="1:11" x14ac:dyDescent="0.25">
      <c r="A125" s="757"/>
      <c r="B125" s="201"/>
      <c r="C125" s="630"/>
      <c r="D125" s="740"/>
      <c r="E125" s="203"/>
      <c r="F125" s="203"/>
      <c r="G125" s="203"/>
      <c r="H125" s="757"/>
      <c r="I125" s="757"/>
      <c r="J125" s="757"/>
      <c r="K125" s="757"/>
    </row>
    <row r="126" spans="1:11" x14ac:dyDescent="0.25">
      <c r="A126" s="757"/>
      <c r="B126" s="201"/>
      <c r="C126" s="630"/>
      <c r="D126" s="740"/>
      <c r="E126" s="203"/>
      <c r="F126" s="203"/>
      <c r="G126" s="203"/>
      <c r="H126" s="757"/>
      <c r="I126" s="757"/>
      <c r="J126" s="757"/>
      <c r="K126" s="757"/>
    </row>
    <row r="127" spans="1:11" x14ac:dyDescent="0.25">
      <c r="A127" s="757"/>
      <c r="B127" s="201"/>
      <c r="C127" s="630"/>
      <c r="D127" s="740"/>
      <c r="E127" s="203"/>
      <c r="F127" s="203"/>
      <c r="G127" s="203"/>
      <c r="H127" s="757"/>
      <c r="I127" s="757"/>
      <c r="J127" s="757"/>
      <c r="K127" s="757"/>
    </row>
    <row r="128" spans="1:11" x14ac:dyDescent="0.25">
      <c r="A128" s="757"/>
      <c r="B128" s="201"/>
      <c r="C128" s="630"/>
      <c r="D128" s="740"/>
      <c r="E128" s="203"/>
      <c r="F128" s="203"/>
      <c r="G128" s="203"/>
      <c r="H128" s="757"/>
      <c r="I128" s="757"/>
      <c r="J128" s="757"/>
      <c r="K128" s="757"/>
    </row>
    <row r="129" spans="1:11" x14ac:dyDescent="0.25">
      <c r="A129" s="757"/>
      <c r="B129" s="201"/>
      <c r="C129" s="630"/>
      <c r="D129" s="740"/>
      <c r="E129" s="203"/>
      <c r="F129" s="203"/>
      <c r="G129" s="203"/>
      <c r="H129" s="757"/>
      <c r="I129" s="757"/>
      <c r="J129" s="757"/>
      <c r="K129" s="757"/>
    </row>
    <row r="130" spans="1:11" x14ac:dyDescent="0.25">
      <c r="A130" s="757"/>
      <c r="B130" s="201"/>
      <c r="C130" s="630"/>
      <c r="D130" s="204"/>
      <c r="E130" s="203"/>
      <c r="F130" s="203"/>
      <c r="G130" s="203"/>
      <c r="H130" s="757"/>
      <c r="I130" s="757"/>
      <c r="J130" s="757"/>
      <c r="K130" s="757"/>
    </row>
    <row r="131" spans="1:11" x14ac:dyDescent="0.25">
      <c r="A131" s="757"/>
      <c r="B131" s="201"/>
      <c r="C131" s="630"/>
      <c r="D131" s="204"/>
      <c r="E131" s="203"/>
      <c r="F131" s="203"/>
      <c r="G131" s="203"/>
      <c r="H131" s="757"/>
      <c r="I131" s="757"/>
      <c r="J131" s="757"/>
      <c r="K131" s="757"/>
    </row>
    <row r="132" spans="1:11" x14ac:dyDescent="0.25">
      <c r="A132" s="757"/>
      <c r="B132" s="201"/>
      <c r="C132" s="630"/>
      <c r="D132" s="204"/>
      <c r="E132" s="203"/>
      <c r="F132" s="204"/>
      <c r="G132" s="204"/>
      <c r="H132" s="757"/>
      <c r="I132" s="757"/>
      <c r="J132" s="757"/>
      <c r="K132" s="757"/>
    </row>
    <row r="133" spans="1:11" x14ac:dyDescent="0.25">
      <c r="A133" s="757"/>
      <c r="B133" s="616"/>
      <c r="C133" s="879"/>
      <c r="D133" s="738"/>
      <c r="E133" s="205"/>
      <c r="F133" s="205"/>
      <c r="G133" s="205"/>
      <c r="H133" s="757"/>
      <c r="I133" s="757"/>
      <c r="J133" s="757"/>
      <c r="K133" s="757"/>
    </row>
    <row r="134" spans="1:11" x14ac:dyDescent="0.25">
      <c r="A134" s="757"/>
      <c r="B134" s="201"/>
      <c r="C134" s="630"/>
      <c r="D134" s="204"/>
      <c r="E134" s="203"/>
      <c r="F134" s="757"/>
      <c r="G134" s="757"/>
      <c r="H134" s="757"/>
      <c r="I134" s="757"/>
      <c r="J134" s="757"/>
      <c r="K134" s="757"/>
    </row>
    <row r="135" spans="1:11" x14ac:dyDescent="0.25">
      <c r="A135" s="757"/>
      <c r="B135" s="201"/>
      <c r="C135" s="630"/>
      <c r="D135" s="204"/>
      <c r="E135" s="203"/>
      <c r="F135" s="757"/>
      <c r="G135" s="757"/>
      <c r="H135" s="757"/>
      <c r="I135" s="757"/>
      <c r="J135" s="757"/>
      <c r="K135" s="757"/>
    </row>
    <row r="136" spans="1:11" x14ac:dyDescent="0.25">
      <c r="A136" s="757"/>
      <c r="B136" s="201"/>
      <c r="C136" s="630"/>
      <c r="D136" s="204"/>
      <c r="E136" s="203"/>
      <c r="F136" s="757"/>
      <c r="G136" s="757"/>
      <c r="H136" s="757"/>
      <c r="I136" s="757"/>
      <c r="J136" s="757"/>
      <c r="K136" s="757"/>
    </row>
    <row r="137" spans="1:11" x14ac:dyDescent="0.25">
      <c r="A137" s="757"/>
      <c r="B137" s="201"/>
      <c r="C137" s="630"/>
      <c r="D137" s="204"/>
      <c r="E137" s="203"/>
      <c r="F137" s="757"/>
      <c r="G137" s="757"/>
      <c r="H137" s="757"/>
      <c r="I137" s="757"/>
      <c r="J137" s="757"/>
      <c r="K137" s="757"/>
    </row>
  </sheetData>
  <mergeCells count="4">
    <mergeCell ref="D26:I26"/>
    <mergeCell ref="E20:G20"/>
    <mergeCell ref="D9:I9"/>
    <mergeCell ref="D10:I10"/>
  </mergeCells>
  <pageMargins left="0.75" right="0.75" top="1" bottom="1" header="0.5" footer="0.5"/>
  <pageSetup paperSize="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73"/>
  <sheetViews>
    <sheetView topLeftCell="A15" zoomScale="80" zoomScaleNormal="80" workbookViewId="0">
      <selection activeCell="M51" sqref="M51"/>
    </sheetView>
  </sheetViews>
  <sheetFormatPr defaultRowHeight="12.75" x14ac:dyDescent="0.2"/>
  <cols>
    <col min="1" max="1" width="36.85546875" style="457" customWidth="1"/>
    <col min="2" max="2" width="19.85546875" style="457" customWidth="1"/>
    <col min="3" max="3" width="26.5703125" style="457" customWidth="1"/>
    <col min="4" max="5" width="13.7109375" style="457" customWidth="1"/>
    <col min="6" max="6" width="14.140625" style="457" customWidth="1"/>
    <col min="7" max="7" width="14.85546875" style="457" customWidth="1"/>
    <col min="8" max="8" width="15.5703125" style="457" customWidth="1"/>
    <col min="9" max="9" width="19.85546875" style="457" customWidth="1"/>
    <col min="10" max="10" width="19.140625" style="457" customWidth="1"/>
    <col min="11" max="13" width="9.140625" style="457"/>
    <col min="14" max="20" width="20.5703125" style="457" customWidth="1"/>
    <col min="21" max="16384" width="9.140625" style="457"/>
  </cols>
  <sheetData>
    <row r="1" spans="1:16384" ht="38.450000000000003" customHeight="1" x14ac:dyDescent="0.5">
      <c r="A1" s="1197" t="s">
        <v>1374</v>
      </c>
      <c r="B1" s="1198"/>
      <c r="J1" s="592"/>
    </row>
    <row r="2" spans="1:16384" ht="17.25" customHeight="1" x14ac:dyDescent="0.5">
      <c r="A2" s="686"/>
      <c r="B2" s="687"/>
      <c r="J2" s="592"/>
    </row>
    <row r="3" spans="1:16384" ht="62.25" customHeight="1" x14ac:dyDescent="0.25">
      <c r="A3" s="697" t="s">
        <v>1375</v>
      </c>
      <c r="B3" s="667" t="s">
        <v>1380</v>
      </c>
      <c r="C3" s="669" t="s">
        <v>1378</v>
      </c>
      <c r="D3" s="669" t="s">
        <v>1376</v>
      </c>
      <c r="E3" s="666" t="s">
        <v>138</v>
      </c>
      <c r="F3" s="669" t="s">
        <v>1387</v>
      </c>
      <c r="G3" s="679" t="s">
        <v>567</v>
      </c>
      <c r="H3" s="679" t="s">
        <v>791</v>
      </c>
      <c r="I3" s="679" t="s">
        <v>568</v>
      </c>
      <c r="J3" s="679" t="s">
        <v>218</v>
      </c>
    </row>
    <row r="4" spans="1:16384" ht="30" customHeight="1" x14ac:dyDescent="0.25">
      <c r="A4" s="168" t="s">
        <v>1773</v>
      </c>
      <c r="B4" s="670">
        <f>Waste!G8</f>
        <v>0</v>
      </c>
      <c r="C4" s="90">
        <f>Waste!C8</f>
        <v>0</v>
      </c>
      <c r="D4" s="695">
        <f>Waste!F8</f>
        <v>0</v>
      </c>
      <c r="E4" s="692">
        <v>2.5</v>
      </c>
      <c r="F4" s="97">
        <f t="shared" ref="F4:F7" si="0">E4/100*C4</f>
        <v>0</v>
      </c>
      <c r="G4" s="694">
        <f>E4/100*B4</f>
        <v>0</v>
      </c>
      <c r="H4" s="693">
        <f>E4/100*D4</f>
        <v>0</v>
      </c>
      <c r="I4" s="691">
        <v>0</v>
      </c>
      <c r="J4" s="691" t="s">
        <v>519</v>
      </c>
    </row>
    <row r="5" spans="1:16384" ht="25.5" customHeight="1" x14ac:dyDescent="0.25">
      <c r="A5" s="168" t="s">
        <v>1331</v>
      </c>
      <c r="B5" s="670">
        <f>Waste!G9</f>
        <v>0</v>
      </c>
      <c r="C5" s="90">
        <f>Waste!C9</f>
        <v>0</v>
      </c>
      <c r="D5" s="695">
        <f>Waste!F9</f>
        <v>0</v>
      </c>
      <c r="E5" s="692">
        <v>2.5</v>
      </c>
      <c r="F5" s="97">
        <f t="shared" si="0"/>
        <v>0</v>
      </c>
      <c r="G5" s="694">
        <f>E5/100*B5</f>
        <v>0</v>
      </c>
      <c r="H5" s="693">
        <f>E5/100*D5</f>
        <v>0</v>
      </c>
      <c r="I5" s="691">
        <v>0</v>
      </c>
      <c r="J5" s="691" t="s">
        <v>519</v>
      </c>
    </row>
    <row r="6" spans="1:16384" ht="25.5" customHeight="1" x14ac:dyDescent="0.25">
      <c r="A6" s="168" t="s">
        <v>1305</v>
      </c>
      <c r="B6" s="670">
        <f>Waste!G10</f>
        <v>0</v>
      </c>
      <c r="C6" s="90">
        <f>Waste!C10</f>
        <v>0</v>
      </c>
      <c r="D6" s="695">
        <f>Waste!F10</f>
        <v>0</v>
      </c>
      <c r="E6" s="692">
        <v>2.5</v>
      </c>
      <c r="F6" s="97">
        <f t="shared" si="0"/>
        <v>0</v>
      </c>
      <c r="G6" s="694">
        <f>E6/100*B6</f>
        <v>0</v>
      </c>
      <c r="H6" s="693">
        <f>E6/100*D6</f>
        <v>0</v>
      </c>
      <c r="I6" s="91">
        <v>0</v>
      </c>
      <c r="J6" s="691" t="s">
        <v>519</v>
      </c>
    </row>
    <row r="7" spans="1:16384" ht="25.5" customHeight="1" x14ac:dyDescent="0.25">
      <c r="A7" s="168" t="s">
        <v>1379</v>
      </c>
      <c r="B7" s="670">
        <f>'Water consumption'!H9+'Water consumption'!I9</f>
        <v>0</v>
      </c>
      <c r="C7" s="102">
        <f>'Water consumption'!D9</f>
        <v>0</v>
      </c>
      <c r="D7" s="90">
        <f>'Water consumption'!E9</f>
        <v>0</v>
      </c>
      <c r="E7" s="692">
        <v>2.5</v>
      </c>
      <c r="F7" s="97">
        <f t="shared" si="0"/>
        <v>0</v>
      </c>
      <c r="G7" s="694">
        <f t="shared" ref="G7" si="1">E7/100*B7</f>
        <v>0</v>
      </c>
      <c r="H7" s="693">
        <f t="shared" ref="H7" si="2">E7/100*D7</f>
        <v>0</v>
      </c>
      <c r="I7" s="91">
        <v>0</v>
      </c>
      <c r="J7" s="691" t="s">
        <v>519</v>
      </c>
    </row>
    <row r="8" spans="1:16384" s="54" customFormat="1" ht="25.5" customHeight="1" x14ac:dyDescent="0.2">
      <c r="A8" s="673" t="s">
        <v>140</v>
      </c>
      <c r="B8" s="681"/>
      <c r="C8" s="677"/>
      <c r="D8" s="701">
        <f>SUM(D4:D7)</f>
        <v>0</v>
      </c>
      <c r="E8" s="701"/>
      <c r="F8" s="701"/>
      <c r="G8" s="701">
        <f>SUM(G4:G7)</f>
        <v>0</v>
      </c>
      <c r="H8" s="701">
        <f>SUM(H4:H7)</f>
        <v>0</v>
      </c>
      <c r="I8" s="684">
        <v>0</v>
      </c>
      <c r="J8" s="685" t="s">
        <v>519</v>
      </c>
      <c r="K8" s="688"/>
      <c r="L8" s="688"/>
      <c r="M8" s="187"/>
      <c r="U8" s="187"/>
      <c r="V8" s="78"/>
      <c r="W8" s="689"/>
      <c r="X8" s="77"/>
      <c r="Y8" s="690"/>
      <c r="Z8" s="53"/>
      <c r="AA8" s="688"/>
      <c r="AB8" s="688"/>
      <c r="AC8" s="187"/>
      <c r="AD8" s="78"/>
      <c r="AE8" s="689"/>
      <c r="AF8" s="77"/>
      <c r="AG8" s="690"/>
      <c r="AH8" s="53"/>
      <c r="AI8" s="688"/>
      <c r="AJ8" s="688"/>
      <c r="AK8" s="187"/>
      <c r="AL8" s="78"/>
      <c r="AM8" s="689"/>
      <c r="AN8" s="77"/>
      <c r="AO8" s="690"/>
      <c r="AP8" s="53"/>
      <c r="AQ8" s="688"/>
      <c r="AR8" s="688"/>
      <c r="AS8" s="187"/>
      <c r="AT8" s="78"/>
      <c r="AU8" s="689"/>
      <c r="AV8" s="77"/>
      <c r="AW8" s="690"/>
      <c r="AX8" s="53"/>
      <c r="AY8" s="688"/>
      <c r="AZ8" s="688"/>
      <c r="BA8" s="187"/>
      <c r="BB8" s="78"/>
      <c r="BC8" s="689"/>
      <c r="BD8" s="77"/>
      <c r="BE8" s="690"/>
      <c r="BF8" s="53"/>
      <c r="BG8" s="688"/>
      <c r="BH8" s="688"/>
      <c r="BI8" s="187"/>
      <c r="BJ8" s="78"/>
      <c r="BK8" s="689"/>
      <c r="BL8" s="77"/>
      <c r="BM8" s="690"/>
      <c r="BN8" s="53"/>
      <c r="BO8" s="688"/>
      <c r="BP8" s="688"/>
      <c r="BQ8" s="187"/>
      <c r="BR8" s="78"/>
      <c r="BS8" s="689"/>
      <c r="BT8" s="77"/>
      <c r="BU8" s="690"/>
      <c r="BV8" s="53"/>
      <c r="BW8" s="688"/>
      <c r="BX8" s="688"/>
      <c r="BY8" s="187"/>
      <c r="BZ8" s="78"/>
      <c r="CA8" s="689"/>
      <c r="CB8" s="77"/>
      <c r="CC8" s="690"/>
      <c r="CD8" s="53"/>
      <c r="CE8" s="688"/>
      <c r="CF8" s="688"/>
      <c r="CG8" s="187"/>
      <c r="CH8" s="78"/>
      <c r="CI8" s="689"/>
      <c r="CJ8" s="77"/>
      <c r="CK8" s="690"/>
      <c r="CL8" s="53"/>
      <c r="CM8" s="688"/>
      <c r="CN8" s="688"/>
      <c r="CO8" s="187"/>
      <c r="CP8" s="78"/>
      <c r="CQ8" s="689"/>
      <c r="CR8" s="77"/>
      <c r="CS8" s="690"/>
      <c r="CT8" s="53"/>
      <c r="CU8" s="688"/>
      <c r="CV8" s="688"/>
      <c r="CW8" s="187"/>
      <c r="CX8" s="78"/>
      <c r="CY8" s="689"/>
      <c r="CZ8" s="77"/>
      <c r="DA8" s="690"/>
      <c r="DB8" s="53"/>
      <c r="DC8" s="688"/>
      <c r="DD8" s="688"/>
      <c r="DE8" s="187"/>
      <c r="DF8" s="78"/>
      <c r="DG8" s="689"/>
      <c r="DH8" s="77"/>
      <c r="DI8" s="690"/>
      <c r="DJ8" s="53"/>
      <c r="DK8" s="688"/>
      <c r="DL8" s="688"/>
      <c r="DM8" s="187"/>
      <c r="DN8" s="78"/>
      <c r="DO8" s="689"/>
      <c r="DP8" s="77"/>
      <c r="DQ8" s="690"/>
      <c r="DR8" s="53"/>
      <c r="DS8" s="688"/>
      <c r="DT8" s="688"/>
      <c r="DU8" s="187"/>
      <c r="DV8" s="78"/>
      <c r="DW8" s="689"/>
      <c r="DX8" s="77"/>
      <c r="DY8" s="690"/>
      <c r="DZ8" s="53"/>
      <c r="EA8" s="688"/>
      <c r="EB8" s="688"/>
      <c r="EC8" s="187"/>
      <c r="ED8" s="78"/>
      <c r="EE8" s="689"/>
      <c r="EF8" s="77"/>
      <c r="EG8" s="690"/>
      <c r="EH8" s="53"/>
      <c r="EI8" s="688"/>
      <c r="EJ8" s="688"/>
      <c r="EK8" s="187"/>
      <c r="EL8" s="78"/>
      <c r="EM8" s="689"/>
      <c r="EN8" s="77"/>
      <c r="EO8" s="690"/>
      <c r="EP8" s="53"/>
      <c r="EQ8" s="688"/>
      <c r="ER8" s="688"/>
      <c r="ES8" s="187"/>
      <c r="ET8" s="78"/>
      <c r="EU8" s="689"/>
      <c r="EV8" s="77"/>
      <c r="EW8" s="690"/>
      <c r="EX8" s="53"/>
      <c r="EY8" s="688"/>
      <c r="EZ8" s="688"/>
      <c r="FA8" s="187"/>
      <c r="FB8" s="78"/>
      <c r="FC8" s="689"/>
      <c r="FD8" s="77"/>
      <c r="FE8" s="690"/>
      <c r="FF8" s="53"/>
      <c r="FG8" s="688"/>
      <c r="FH8" s="688"/>
      <c r="FI8" s="187"/>
      <c r="FJ8" s="78"/>
      <c r="FK8" s="689"/>
      <c r="FL8" s="77"/>
      <c r="FM8" s="690"/>
      <c r="FN8" s="53"/>
      <c r="FO8" s="688"/>
      <c r="FP8" s="688"/>
      <c r="FQ8" s="187"/>
      <c r="FR8" s="78"/>
      <c r="FS8" s="689"/>
      <c r="FT8" s="77"/>
      <c r="FU8" s="690"/>
      <c r="FV8" s="53"/>
      <c r="FW8" s="688"/>
      <c r="FX8" s="688"/>
      <c r="FY8" s="187"/>
      <c r="FZ8" s="78"/>
      <c r="GA8" s="689"/>
      <c r="GB8" s="77"/>
      <c r="GC8" s="690"/>
      <c r="GD8" s="53"/>
      <c r="GE8" s="688"/>
      <c r="GF8" s="688"/>
      <c r="GG8" s="187"/>
      <c r="GH8" s="78"/>
      <c r="GI8" s="689"/>
      <c r="GJ8" s="77"/>
      <c r="GK8" s="690"/>
      <c r="GL8" s="53"/>
      <c r="GM8" s="688"/>
      <c r="GN8" s="688"/>
      <c r="GO8" s="187"/>
      <c r="GP8" s="78"/>
      <c r="GQ8" s="689"/>
      <c r="GR8" s="77"/>
      <c r="GS8" s="690"/>
      <c r="GT8" s="53"/>
      <c r="GU8" s="688"/>
      <c r="GV8" s="688"/>
      <c r="GW8" s="187"/>
      <c r="GX8" s="78"/>
      <c r="GY8" s="689"/>
      <c r="GZ8" s="77"/>
      <c r="HA8" s="690"/>
      <c r="HB8" s="53"/>
      <c r="HC8" s="688"/>
      <c r="HD8" s="688"/>
      <c r="HE8" s="187"/>
      <c r="HF8" s="78"/>
      <c r="HG8" s="689"/>
      <c r="HH8" s="77"/>
      <c r="HI8" s="690"/>
      <c r="HJ8" s="53"/>
      <c r="HK8" s="688"/>
      <c r="HL8" s="688"/>
      <c r="HM8" s="187"/>
      <c r="HN8" s="78"/>
      <c r="HO8" s="689"/>
      <c r="HP8" s="77"/>
      <c r="HQ8" s="690"/>
      <c r="HR8" s="53"/>
      <c r="HS8" s="688"/>
      <c r="HT8" s="688"/>
      <c r="HU8" s="187"/>
      <c r="HV8" s="78"/>
      <c r="HW8" s="689"/>
      <c r="HX8" s="77"/>
      <c r="HY8" s="690"/>
      <c r="HZ8" s="53"/>
      <c r="IA8" s="688"/>
      <c r="IB8" s="688"/>
      <c r="IC8" s="187"/>
      <c r="ID8" s="78"/>
      <c r="IE8" s="689"/>
      <c r="IF8" s="77"/>
      <c r="IG8" s="690"/>
      <c r="IH8" s="53"/>
      <c r="II8" s="688"/>
      <c r="IJ8" s="688"/>
      <c r="IK8" s="187"/>
      <c r="IL8" s="78"/>
      <c r="IM8" s="689"/>
      <c r="IN8" s="77"/>
      <c r="IO8" s="690"/>
      <c r="IP8" s="53"/>
      <c r="IQ8" s="688"/>
      <c r="IR8" s="688"/>
      <c r="IS8" s="187"/>
      <c r="IT8" s="78"/>
      <c r="IU8" s="689"/>
      <c r="IV8" s="77"/>
      <c r="IW8" s="690"/>
      <c r="IX8" s="53"/>
      <c r="IY8" s="688"/>
      <c r="IZ8" s="688"/>
      <c r="JA8" s="187"/>
      <c r="JB8" s="78"/>
      <c r="JC8" s="689"/>
      <c r="JD8" s="77"/>
      <c r="JE8" s="690"/>
      <c r="JF8" s="53"/>
      <c r="JG8" s="688"/>
      <c r="JH8" s="688"/>
      <c r="JI8" s="187"/>
      <c r="JJ8" s="78"/>
      <c r="JK8" s="689"/>
      <c r="JL8" s="77"/>
      <c r="JM8" s="690"/>
      <c r="JN8" s="53"/>
      <c r="JO8" s="688"/>
      <c r="JP8" s="688"/>
      <c r="JQ8" s="187"/>
      <c r="JR8" s="78"/>
      <c r="JS8" s="689"/>
      <c r="JT8" s="77"/>
      <c r="JU8" s="690"/>
      <c r="JV8" s="53"/>
      <c r="JW8" s="688"/>
      <c r="JX8" s="688"/>
      <c r="JY8" s="187"/>
      <c r="JZ8" s="78"/>
      <c r="KA8" s="689"/>
      <c r="KB8" s="77"/>
      <c r="KC8" s="690"/>
      <c r="KD8" s="53"/>
      <c r="KE8" s="688"/>
      <c r="KF8" s="688"/>
      <c r="KG8" s="187"/>
      <c r="KH8" s="78"/>
      <c r="KI8" s="689"/>
      <c r="KJ8" s="77"/>
      <c r="KK8" s="690"/>
      <c r="KL8" s="53"/>
      <c r="KM8" s="688"/>
      <c r="KN8" s="688"/>
      <c r="KO8" s="187"/>
      <c r="KP8" s="78"/>
      <c r="KQ8" s="689"/>
      <c r="KR8" s="77"/>
      <c r="KS8" s="690"/>
      <c r="KT8" s="53"/>
      <c r="KU8" s="688"/>
      <c r="KV8" s="688"/>
      <c r="KW8" s="187"/>
      <c r="KX8" s="78"/>
      <c r="KY8" s="689"/>
      <c r="KZ8" s="77"/>
      <c r="LA8" s="690"/>
      <c r="LB8" s="53"/>
      <c r="LC8" s="688"/>
      <c r="LD8" s="688"/>
      <c r="LE8" s="187"/>
      <c r="LF8" s="78"/>
      <c r="LG8" s="689"/>
      <c r="LH8" s="77"/>
      <c r="LI8" s="690"/>
      <c r="LJ8" s="53"/>
      <c r="LK8" s="688"/>
      <c r="LL8" s="688"/>
      <c r="LM8" s="187"/>
      <c r="LN8" s="78"/>
      <c r="LO8" s="689"/>
      <c r="LP8" s="77"/>
      <c r="LQ8" s="690"/>
      <c r="LR8" s="53"/>
      <c r="LS8" s="688"/>
      <c r="LT8" s="688"/>
      <c r="LU8" s="187"/>
      <c r="LV8" s="78"/>
      <c r="LW8" s="689"/>
      <c r="LX8" s="77"/>
      <c r="LY8" s="690"/>
      <c r="LZ8" s="53"/>
      <c r="MA8" s="688"/>
      <c r="MB8" s="688"/>
      <c r="MC8" s="187"/>
      <c r="MD8" s="78"/>
      <c r="ME8" s="689"/>
      <c r="MF8" s="77"/>
      <c r="MG8" s="690"/>
      <c r="MH8" s="53"/>
      <c r="MI8" s="688"/>
      <c r="MJ8" s="688"/>
      <c r="MK8" s="187"/>
      <c r="ML8" s="78"/>
      <c r="MM8" s="689"/>
      <c r="MN8" s="77"/>
      <c r="MO8" s="690"/>
      <c r="MP8" s="53"/>
      <c r="MQ8" s="688"/>
      <c r="MR8" s="688"/>
      <c r="MS8" s="187"/>
      <c r="MT8" s="78"/>
      <c r="MU8" s="689"/>
      <c r="MV8" s="77"/>
      <c r="MW8" s="690"/>
      <c r="MX8" s="53"/>
      <c r="MY8" s="688"/>
      <c r="MZ8" s="688"/>
      <c r="NA8" s="187"/>
      <c r="NB8" s="78"/>
      <c r="NC8" s="689"/>
      <c r="ND8" s="77"/>
      <c r="NE8" s="690"/>
      <c r="NF8" s="53"/>
      <c r="NG8" s="688"/>
      <c r="NH8" s="688"/>
      <c r="NI8" s="187"/>
      <c r="NJ8" s="78"/>
      <c r="NK8" s="689"/>
      <c r="NL8" s="77"/>
      <c r="NM8" s="690"/>
      <c r="NN8" s="53"/>
      <c r="NO8" s="688"/>
      <c r="NP8" s="688"/>
      <c r="NQ8" s="187"/>
      <c r="NR8" s="78"/>
      <c r="NS8" s="689"/>
      <c r="NT8" s="77"/>
      <c r="NU8" s="690"/>
      <c r="NV8" s="53"/>
      <c r="NW8" s="688"/>
      <c r="NX8" s="688"/>
      <c r="NY8" s="187"/>
      <c r="NZ8" s="78"/>
      <c r="OA8" s="689"/>
      <c r="OB8" s="77"/>
      <c r="OC8" s="690"/>
      <c r="OD8" s="53"/>
      <c r="OE8" s="688"/>
      <c r="OF8" s="688"/>
      <c r="OG8" s="187"/>
      <c r="OH8" s="78"/>
      <c r="OI8" s="689"/>
      <c r="OJ8" s="77"/>
      <c r="OK8" s="690"/>
      <c r="OL8" s="53"/>
      <c r="OM8" s="688"/>
      <c r="ON8" s="688"/>
      <c r="OO8" s="187"/>
      <c r="OP8" s="78"/>
      <c r="OQ8" s="689"/>
      <c r="OR8" s="77"/>
      <c r="OS8" s="690"/>
      <c r="OT8" s="53"/>
      <c r="OU8" s="688"/>
      <c r="OV8" s="688"/>
      <c r="OW8" s="187"/>
      <c r="OX8" s="78"/>
      <c r="OY8" s="689"/>
      <c r="OZ8" s="77"/>
      <c r="PA8" s="690"/>
      <c r="PB8" s="53"/>
      <c r="PC8" s="688"/>
      <c r="PD8" s="688"/>
      <c r="PE8" s="187"/>
      <c r="PF8" s="78"/>
      <c r="PG8" s="689"/>
      <c r="PH8" s="77"/>
      <c r="PI8" s="690"/>
      <c r="PJ8" s="53"/>
      <c r="PK8" s="688"/>
      <c r="PL8" s="688"/>
      <c r="PM8" s="187"/>
      <c r="PN8" s="78"/>
      <c r="PO8" s="689"/>
      <c r="PP8" s="77"/>
      <c r="PQ8" s="690"/>
      <c r="PR8" s="53"/>
      <c r="PS8" s="688"/>
      <c r="PT8" s="688"/>
      <c r="PU8" s="187"/>
      <c r="PV8" s="78"/>
      <c r="PW8" s="689"/>
      <c r="PX8" s="77"/>
      <c r="PY8" s="690"/>
      <c r="PZ8" s="53"/>
      <c r="QA8" s="688"/>
      <c r="QB8" s="688"/>
      <c r="QC8" s="187"/>
      <c r="QD8" s="78"/>
      <c r="QE8" s="689"/>
      <c r="QF8" s="77"/>
      <c r="QG8" s="690"/>
      <c r="QH8" s="53"/>
      <c r="QI8" s="688"/>
      <c r="QJ8" s="688"/>
      <c r="QK8" s="187"/>
      <c r="QL8" s="78"/>
      <c r="QM8" s="689"/>
      <c r="QN8" s="77"/>
      <c r="QO8" s="690"/>
      <c r="QP8" s="53"/>
      <c r="QQ8" s="688"/>
      <c r="QR8" s="688"/>
      <c r="QS8" s="187"/>
      <c r="QT8" s="78"/>
      <c r="QU8" s="689"/>
      <c r="QV8" s="77"/>
      <c r="QW8" s="690"/>
      <c r="QX8" s="53"/>
      <c r="QY8" s="688"/>
      <c r="QZ8" s="688"/>
      <c r="RA8" s="187"/>
      <c r="RB8" s="78"/>
      <c r="RC8" s="689"/>
      <c r="RD8" s="77"/>
      <c r="RE8" s="690"/>
      <c r="RF8" s="53"/>
      <c r="RG8" s="688"/>
      <c r="RH8" s="688"/>
      <c r="RI8" s="187"/>
      <c r="RJ8" s="78"/>
      <c r="RK8" s="689"/>
      <c r="RL8" s="77"/>
      <c r="RM8" s="690"/>
      <c r="RN8" s="53"/>
      <c r="RO8" s="688"/>
      <c r="RP8" s="688"/>
      <c r="RQ8" s="187"/>
      <c r="RR8" s="78"/>
      <c r="RS8" s="689"/>
      <c r="RT8" s="77"/>
      <c r="RU8" s="690"/>
      <c r="RV8" s="53"/>
      <c r="RW8" s="688"/>
      <c r="RX8" s="688"/>
      <c r="RY8" s="187"/>
      <c r="RZ8" s="78"/>
      <c r="SA8" s="689"/>
      <c r="SB8" s="77"/>
      <c r="SC8" s="690"/>
      <c r="SD8" s="53"/>
      <c r="SE8" s="688"/>
      <c r="SF8" s="688"/>
      <c r="SG8" s="187"/>
      <c r="SH8" s="78"/>
      <c r="SI8" s="689"/>
      <c r="SJ8" s="77"/>
      <c r="SK8" s="690"/>
      <c r="SL8" s="53"/>
      <c r="SM8" s="688"/>
      <c r="SN8" s="688"/>
      <c r="SO8" s="187"/>
      <c r="SP8" s="78"/>
      <c r="SQ8" s="689"/>
      <c r="SR8" s="77"/>
      <c r="SS8" s="690"/>
      <c r="ST8" s="53"/>
      <c r="SU8" s="688"/>
      <c r="SV8" s="688"/>
      <c r="SW8" s="187"/>
      <c r="SX8" s="78"/>
      <c r="SY8" s="689"/>
      <c r="SZ8" s="77"/>
      <c r="TA8" s="690"/>
      <c r="TB8" s="53"/>
      <c r="TC8" s="688"/>
      <c r="TD8" s="688"/>
      <c r="TE8" s="187"/>
      <c r="TF8" s="78"/>
      <c r="TG8" s="689"/>
      <c r="TH8" s="77"/>
      <c r="TI8" s="690"/>
      <c r="TJ8" s="53"/>
      <c r="TK8" s="688"/>
      <c r="TL8" s="688"/>
      <c r="TM8" s="187"/>
      <c r="TN8" s="78"/>
      <c r="TO8" s="689"/>
      <c r="TP8" s="77"/>
      <c r="TQ8" s="690"/>
      <c r="TR8" s="53"/>
      <c r="TS8" s="688"/>
      <c r="TT8" s="688"/>
      <c r="TU8" s="187"/>
      <c r="TV8" s="78"/>
      <c r="TW8" s="689"/>
      <c r="TX8" s="77"/>
      <c r="TY8" s="690"/>
      <c r="TZ8" s="53"/>
      <c r="UA8" s="688"/>
      <c r="UB8" s="688"/>
      <c r="UC8" s="187"/>
      <c r="UD8" s="78"/>
      <c r="UE8" s="689"/>
      <c r="UF8" s="77"/>
      <c r="UG8" s="690"/>
      <c r="UH8" s="53"/>
      <c r="UI8" s="688"/>
      <c r="UJ8" s="688"/>
      <c r="UK8" s="187"/>
      <c r="UL8" s="78"/>
      <c r="UM8" s="689"/>
      <c r="UN8" s="77"/>
      <c r="UO8" s="690"/>
      <c r="UP8" s="53"/>
      <c r="UQ8" s="688"/>
      <c r="UR8" s="688"/>
      <c r="US8" s="187"/>
      <c r="UT8" s="78"/>
      <c r="UU8" s="689"/>
      <c r="UV8" s="77"/>
      <c r="UW8" s="690"/>
      <c r="UX8" s="53"/>
      <c r="UY8" s="688"/>
      <c r="UZ8" s="688"/>
      <c r="VA8" s="187"/>
      <c r="VB8" s="78"/>
      <c r="VC8" s="689"/>
      <c r="VD8" s="77"/>
      <c r="VE8" s="690"/>
      <c r="VF8" s="53"/>
      <c r="VG8" s="688"/>
      <c r="VH8" s="688"/>
      <c r="VI8" s="187"/>
      <c r="VJ8" s="78"/>
      <c r="VK8" s="689"/>
      <c r="VL8" s="77"/>
      <c r="VM8" s="690"/>
      <c r="VN8" s="53"/>
      <c r="VO8" s="688"/>
      <c r="VP8" s="688"/>
      <c r="VQ8" s="187"/>
      <c r="VR8" s="78"/>
      <c r="VS8" s="689"/>
      <c r="VT8" s="77"/>
      <c r="VU8" s="690"/>
      <c r="VV8" s="53"/>
      <c r="VW8" s="688"/>
      <c r="VX8" s="688"/>
      <c r="VY8" s="187"/>
      <c r="VZ8" s="78"/>
      <c r="WA8" s="689"/>
      <c r="WB8" s="77"/>
      <c r="WC8" s="690"/>
      <c r="WD8" s="53"/>
      <c r="WE8" s="688"/>
      <c r="WF8" s="688"/>
      <c r="WG8" s="187"/>
      <c r="WH8" s="78"/>
      <c r="WI8" s="689"/>
      <c r="WJ8" s="77"/>
      <c r="WK8" s="690"/>
      <c r="WL8" s="53"/>
      <c r="WM8" s="688"/>
      <c r="WN8" s="688"/>
      <c r="WO8" s="187"/>
      <c r="WP8" s="78"/>
      <c r="WQ8" s="689"/>
      <c r="WR8" s="77"/>
      <c r="WS8" s="690"/>
      <c r="WT8" s="53"/>
      <c r="WU8" s="688"/>
      <c r="WV8" s="688"/>
      <c r="WW8" s="187"/>
      <c r="WX8" s="78"/>
      <c r="WY8" s="689"/>
      <c r="WZ8" s="77"/>
      <c r="XA8" s="690"/>
      <c r="XB8" s="53"/>
      <c r="XC8" s="688"/>
      <c r="XD8" s="688"/>
      <c r="XE8" s="187"/>
      <c r="XF8" s="78"/>
      <c r="XG8" s="689"/>
      <c r="XH8" s="77"/>
      <c r="XI8" s="690"/>
      <c r="XJ8" s="53"/>
      <c r="XK8" s="688"/>
      <c r="XL8" s="688"/>
      <c r="XM8" s="187"/>
      <c r="XN8" s="78"/>
      <c r="XO8" s="689"/>
      <c r="XP8" s="77"/>
      <c r="XQ8" s="690"/>
      <c r="XR8" s="53"/>
      <c r="XS8" s="688"/>
      <c r="XT8" s="688"/>
      <c r="XU8" s="187"/>
      <c r="XV8" s="78"/>
      <c r="XW8" s="689"/>
      <c r="XX8" s="77"/>
      <c r="XY8" s="690"/>
      <c r="XZ8" s="53"/>
      <c r="YA8" s="688"/>
      <c r="YB8" s="688"/>
      <c r="YC8" s="187"/>
      <c r="YD8" s="78"/>
      <c r="YE8" s="689"/>
      <c r="YF8" s="77"/>
      <c r="YG8" s="690"/>
      <c r="YH8" s="53"/>
      <c r="YI8" s="688"/>
      <c r="YJ8" s="688"/>
      <c r="YK8" s="187"/>
      <c r="YL8" s="78"/>
      <c r="YM8" s="689"/>
      <c r="YN8" s="77"/>
      <c r="YO8" s="690"/>
      <c r="YP8" s="53"/>
      <c r="YQ8" s="688"/>
      <c r="YR8" s="688"/>
      <c r="YS8" s="187"/>
      <c r="YT8" s="78"/>
      <c r="YU8" s="689"/>
      <c r="YV8" s="77"/>
      <c r="YW8" s="690"/>
      <c r="YX8" s="53"/>
      <c r="YY8" s="688"/>
      <c r="YZ8" s="688"/>
      <c r="ZA8" s="187"/>
      <c r="ZB8" s="78"/>
      <c r="ZC8" s="689"/>
      <c r="ZD8" s="77"/>
      <c r="ZE8" s="690"/>
      <c r="ZF8" s="53"/>
      <c r="ZG8" s="688"/>
      <c r="ZH8" s="688"/>
      <c r="ZI8" s="187"/>
      <c r="ZJ8" s="78"/>
      <c r="ZK8" s="689"/>
      <c r="ZL8" s="77"/>
      <c r="ZM8" s="690"/>
      <c r="ZN8" s="53"/>
      <c r="ZO8" s="688"/>
      <c r="ZP8" s="688"/>
      <c r="ZQ8" s="187"/>
      <c r="ZR8" s="78"/>
      <c r="ZS8" s="689"/>
      <c r="ZT8" s="77"/>
      <c r="ZU8" s="690"/>
      <c r="ZV8" s="53"/>
      <c r="ZW8" s="688"/>
      <c r="ZX8" s="688"/>
      <c r="ZY8" s="187"/>
      <c r="ZZ8" s="78"/>
      <c r="AAA8" s="689"/>
      <c r="AAB8" s="77"/>
      <c r="AAC8" s="690"/>
      <c r="AAD8" s="53"/>
      <c r="AAE8" s="688"/>
      <c r="AAF8" s="688"/>
      <c r="AAG8" s="187"/>
      <c r="AAH8" s="78"/>
      <c r="AAI8" s="689"/>
      <c r="AAJ8" s="77"/>
      <c r="AAK8" s="690"/>
      <c r="AAL8" s="53"/>
      <c r="AAM8" s="688"/>
      <c r="AAN8" s="688"/>
      <c r="AAO8" s="187"/>
      <c r="AAP8" s="78"/>
      <c r="AAQ8" s="689"/>
      <c r="AAR8" s="77"/>
      <c r="AAS8" s="690"/>
      <c r="AAT8" s="53"/>
      <c r="AAU8" s="688"/>
      <c r="AAV8" s="688"/>
      <c r="AAW8" s="187"/>
      <c r="AAX8" s="78"/>
      <c r="AAY8" s="689"/>
      <c r="AAZ8" s="77"/>
      <c r="ABA8" s="690"/>
      <c r="ABB8" s="53"/>
      <c r="ABC8" s="688"/>
      <c r="ABD8" s="688"/>
      <c r="ABE8" s="187"/>
      <c r="ABF8" s="78"/>
      <c r="ABG8" s="689"/>
      <c r="ABH8" s="77"/>
      <c r="ABI8" s="690"/>
      <c r="ABJ8" s="53"/>
      <c r="ABK8" s="688"/>
      <c r="ABL8" s="688"/>
      <c r="ABM8" s="187"/>
      <c r="ABN8" s="78"/>
      <c r="ABO8" s="689"/>
      <c r="ABP8" s="77"/>
      <c r="ABQ8" s="690"/>
      <c r="ABR8" s="53"/>
      <c r="ABS8" s="688"/>
      <c r="ABT8" s="688"/>
      <c r="ABU8" s="187"/>
      <c r="ABV8" s="78"/>
      <c r="ABW8" s="689"/>
      <c r="ABX8" s="77"/>
      <c r="ABY8" s="690"/>
      <c r="ABZ8" s="53"/>
      <c r="ACA8" s="688"/>
      <c r="ACB8" s="688"/>
      <c r="ACC8" s="187"/>
      <c r="ACD8" s="78"/>
      <c r="ACE8" s="689"/>
      <c r="ACF8" s="77"/>
      <c r="ACG8" s="690"/>
      <c r="ACH8" s="53"/>
      <c r="ACI8" s="688"/>
      <c r="ACJ8" s="688"/>
      <c r="ACK8" s="187"/>
      <c r="ACL8" s="78"/>
      <c r="ACM8" s="689"/>
      <c r="ACN8" s="77"/>
      <c r="ACO8" s="690"/>
      <c r="ACP8" s="53"/>
      <c r="ACQ8" s="688"/>
      <c r="ACR8" s="688"/>
      <c r="ACS8" s="187"/>
      <c r="ACT8" s="78"/>
      <c r="ACU8" s="689"/>
      <c r="ACV8" s="77"/>
      <c r="ACW8" s="690"/>
      <c r="ACX8" s="53"/>
      <c r="ACY8" s="688"/>
      <c r="ACZ8" s="688"/>
      <c r="ADA8" s="187"/>
      <c r="ADB8" s="78"/>
      <c r="ADC8" s="689"/>
      <c r="ADD8" s="77"/>
      <c r="ADE8" s="690"/>
      <c r="ADF8" s="53"/>
      <c r="ADG8" s="688"/>
      <c r="ADH8" s="688"/>
      <c r="ADI8" s="187"/>
      <c r="ADJ8" s="78"/>
      <c r="ADK8" s="689"/>
      <c r="ADL8" s="77"/>
      <c r="ADM8" s="690"/>
      <c r="ADN8" s="53"/>
      <c r="ADO8" s="688"/>
      <c r="ADP8" s="688"/>
      <c r="ADQ8" s="187"/>
      <c r="ADR8" s="78"/>
      <c r="ADS8" s="689"/>
      <c r="ADT8" s="77"/>
      <c r="ADU8" s="690"/>
      <c r="ADV8" s="53"/>
      <c r="ADW8" s="688"/>
      <c r="ADX8" s="688"/>
      <c r="ADY8" s="187"/>
      <c r="ADZ8" s="78"/>
      <c r="AEA8" s="689"/>
      <c r="AEB8" s="77"/>
      <c r="AEC8" s="690"/>
      <c r="AED8" s="53"/>
      <c r="AEE8" s="688"/>
      <c r="AEF8" s="688"/>
      <c r="AEG8" s="187"/>
      <c r="AEH8" s="78"/>
      <c r="AEI8" s="689"/>
      <c r="AEJ8" s="77"/>
      <c r="AEK8" s="690"/>
      <c r="AEL8" s="53"/>
      <c r="AEM8" s="688"/>
      <c r="AEN8" s="688"/>
      <c r="AEO8" s="187"/>
      <c r="AEP8" s="78"/>
      <c r="AEQ8" s="689"/>
      <c r="AER8" s="77"/>
      <c r="AES8" s="690"/>
      <c r="AET8" s="53"/>
      <c r="AEU8" s="688"/>
      <c r="AEV8" s="688"/>
      <c r="AEW8" s="187"/>
      <c r="AEX8" s="78"/>
      <c r="AEY8" s="689"/>
      <c r="AEZ8" s="77"/>
      <c r="AFA8" s="690"/>
      <c r="AFB8" s="53"/>
      <c r="AFC8" s="688"/>
      <c r="AFD8" s="688"/>
      <c r="AFE8" s="187"/>
      <c r="AFF8" s="78"/>
      <c r="AFG8" s="689"/>
      <c r="AFH8" s="77"/>
      <c r="AFI8" s="690"/>
      <c r="AFJ8" s="53"/>
      <c r="AFK8" s="688"/>
      <c r="AFL8" s="688"/>
      <c r="AFM8" s="187"/>
      <c r="AFN8" s="78"/>
      <c r="AFO8" s="689"/>
      <c r="AFP8" s="77"/>
      <c r="AFQ8" s="690"/>
      <c r="AFR8" s="53"/>
      <c r="AFS8" s="688"/>
      <c r="AFT8" s="688"/>
      <c r="AFU8" s="187"/>
      <c r="AFV8" s="78"/>
      <c r="AFW8" s="689"/>
      <c r="AFX8" s="77"/>
      <c r="AFY8" s="690"/>
      <c r="AFZ8" s="53"/>
      <c r="AGA8" s="688"/>
      <c r="AGB8" s="688"/>
      <c r="AGC8" s="187"/>
      <c r="AGD8" s="78"/>
      <c r="AGE8" s="689"/>
      <c r="AGF8" s="77"/>
      <c r="AGG8" s="690"/>
      <c r="AGH8" s="53"/>
      <c r="AGI8" s="688"/>
      <c r="AGJ8" s="688"/>
      <c r="AGK8" s="187"/>
      <c r="AGL8" s="78"/>
      <c r="AGM8" s="689"/>
      <c r="AGN8" s="77"/>
      <c r="AGO8" s="690"/>
      <c r="AGP8" s="53"/>
      <c r="AGQ8" s="688"/>
      <c r="AGR8" s="688"/>
      <c r="AGS8" s="187"/>
      <c r="AGT8" s="78"/>
      <c r="AGU8" s="689"/>
      <c r="AGV8" s="77"/>
      <c r="AGW8" s="690"/>
      <c r="AGX8" s="53"/>
      <c r="AGY8" s="688"/>
      <c r="AGZ8" s="688"/>
      <c r="AHA8" s="187"/>
      <c r="AHB8" s="78"/>
      <c r="AHC8" s="689"/>
      <c r="AHD8" s="77"/>
      <c r="AHE8" s="690"/>
      <c r="AHF8" s="53"/>
      <c r="AHG8" s="688"/>
      <c r="AHH8" s="688"/>
      <c r="AHI8" s="187"/>
      <c r="AHJ8" s="78"/>
      <c r="AHK8" s="689"/>
      <c r="AHL8" s="77"/>
      <c r="AHM8" s="690"/>
      <c r="AHN8" s="53"/>
      <c r="AHO8" s="688"/>
      <c r="AHP8" s="688"/>
      <c r="AHQ8" s="187"/>
      <c r="AHR8" s="78"/>
      <c r="AHS8" s="689"/>
      <c r="AHT8" s="77"/>
      <c r="AHU8" s="690"/>
      <c r="AHV8" s="53"/>
      <c r="AHW8" s="688"/>
      <c r="AHX8" s="688"/>
      <c r="AHY8" s="187"/>
      <c r="AHZ8" s="78"/>
      <c r="AIA8" s="689"/>
      <c r="AIB8" s="77"/>
      <c r="AIC8" s="690"/>
      <c r="AID8" s="53"/>
      <c r="AIE8" s="688"/>
      <c r="AIF8" s="688"/>
      <c r="AIG8" s="187"/>
      <c r="AIH8" s="78"/>
      <c r="AII8" s="689"/>
      <c r="AIJ8" s="77"/>
      <c r="AIK8" s="690"/>
      <c r="AIL8" s="53"/>
      <c r="AIM8" s="688"/>
      <c r="AIN8" s="688"/>
      <c r="AIO8" s="187"/>
      <c r="AIP8" s="78"/>
      <c r="AIQ8" s="689"/>
      <c r="AIR8" s="77"/>
      <c r="AIS8" s="690"/>
      <c r="AIT8" s="53"/>
      <c r="AIU8" s="688"/>
      <c r="AIV8" s="688"/>
      <c r="AIW8" s="187"/>
      <c r="AIX8" s="78"/>
      <c r="AIY8" s="689"/>
      <c r="AIZ8" s="77"/>
      <c r="AJA8" s="690"/>
      <c r="AJB8" s="53"/>
      <c r="AJC8" s="688"/>
      <c r="AJD8" s="688"/>
      <c r="AJE8" s="187"/>
      <c r="AJF8" s="78"/>
      <c r="AJG8" s="689"/>
      <c r="AJH8" s="77"/>
      <c r="AJI8" s="690"/>
      <c r="AJJ8" s="53"/>
      <c r="AJK8" s="688"/>
      <c r="AJL8" s="688"/>
      <c r="AJM8" s="187"/>
      <c r="AJN8" s="78"/>
      <c r="AJO8" s="689"/>
      <c r="AJP8" s="77"/>
      <c r="AJQ8" s="690"/>
      <c r="AJR8" s="53"/>
      <c r="AJS8" s="688"/>
      <c r="AJT8" s="688"/>
      <c r="AJU8" s="187"/>
      <c r="AJV8" s="78"/>
      <c r="AJW8" s="689"/>
      <c r="AJX8" s="77"/>
      <c r="AJY8" s="690"/>
      <c r="AJZ8" s="53"/>
      <c r="AKA8" s="688"/>
      <c r="AKB8" s="688"/>
      <c r="AKC8" s="187"/>
      <c r="AKD8" s="78"/>
      <c r="AKE8" s="689"/>
      <c r="AKF8" s="77"/>
      <c r="AKG8" s="690"/>
      <c r="AKH8" s="53"/>
      <c r="AKI8" s="688"/>
      <c r="AKJ8" s="688"/>
      <c r="AKK8" s="187"/>
      <c r="AKL8" s="78"/>
      <c r="AKM8" s="689"/>
      <c r="AKN8" s="77"/>
      <c r="AKO8" s="690"/>
      <c r="AKP8" s="53"/>
      <c r="AKQ8" s="688"/>
      <c r="AKR8" s="688"/>
      <c r="AKS8" s="187"/>
      <c r="AKT8" s="78"/>
      <c r="AKU8" s="689"/>
      <c r="AKV8" s="77"/>
      <c r="AKW8" s="690"/>
      <c r="AKX8" s="53"/>
      <c r="AKY8" s="688"/>
      <c r="AKZ8" s="688"/>
      <c r="ALA8" s="187"/>
      <c r="ALB8" s="78"/>
      <c r="ALC8" s="689"/>
      <c r="ALD8" s="77"/>
      <c r="ALE8" s="690"/>
      <c r="ALF8" s="53"/>
      <c r="ALG8" s="688"/>
      <c r="ALH8" s="688"/>
      <c r="ALI8" s="187"/>
      <c r="ALJ8" s="78"/>
      <c r="ALK8" s="689"/>
      <c r="ALL8" s="77"/>
      <c r="ALM8" s="690"/>
      <c r="ALN8" s="53"/>
      <c r="ALO8" s="688"/>
      <c r="ALP8" s="688"/>
      <c r="ALQ8" s="187"/>
      <c r="ALR8" s="78"/>
      <c r="ALS8" s="689"/>
      <c r="ALT8" s="77"/>
      <c r="ALU8" s="690"/>
      <c r="ALV8" s="53"/>
      <c r="ALW8" s="688"/>
      <c r="ALX8" s="688"/>
      <c r="ALY8" s="187"/>
      <c r="ALZ8" s="78"/>
      <c r="AMA8" s="689"/>
      <c r="AMB8" s="77"/>
      <c r="AMC8" s="690"/>
      <c r="AMD8" s="53"/>
      <c r="AME8" s="688"/>
      <c r="AMF8" s="688"/>
      <c r="AMG8" s="187"/>
      <c r="AMH8" s="78"/>
      <c r="AMI8" s="689"/>
      <c r="AMJ8" s="77"/>
      <c r="AMK8" s="690"/>
      <c r="AML8" s="53"/>
      <c r="AMM8" s="688"/>
      <c r="AMN8" s="688"/>
      <c r="AMO8" s="187"/>
      <c r="AMP8" s="78"/>
      <c r="AMQ8" s="689"/>
      <c r="AMR8" s="77"/>
      <c r="AMS8" s="690"/>
      <c r="AMT8" s="53"/>
      <c r="AMU8" s="688"/>
      <c r="AMV8" s="688"/>
      <c r="AMW8" s="187"/>
      <c r="AMX8" s="78"/>
      <c r="AMY8" s="689"/>
      <c r="AMZ8" s="77"/>
      <c r="ANA8" s="690"/>
      <c r="ANB8" s="53"/>
      <c r="ANC8" s="688"/>
      <c r="AND8" s="688"/>
      <c r="ANE8" s="187"/>
      <c r="ANF8" s="78"/>
      <c r="ANG8" s="689"/>
      <c r="ANH8" s="77"/>
      <c r="ANI8" s="690"/>
      <c r="ANJ8" s="53"/>
      <c r="ANK8" s="688"/>
      <c r="ANL8" s="688"/>
      <c r="ANM8" s="187"/>
      <c r="ANN8" s="78"/>
      <c r="ANO8" s="689"/>
      <c r="ANP8" s="77"/>
      <c r="ANQ8" s="690"/>
      <c r="ANR8" s="53"/>
      <c r="ANS8" s="688"/>
      <c r="ANT8" s="688"/>
      <c r="ANU8" s="187"/>
      <c r="ANV8" s="78"/>
      <c r="ANW8" s="689"/>
      <c r="ANX8" s="77"/>
      <c r="ANY8" s="690"/>
      <c r="ANZ8" s="53"/>
      <c r="AOA8" s="688"/>
      <c r="AOB8" s="688"/>
      <c r="AOC8" s="187"/>
      <c r="AOD8" s="78"/>
      <c r="AOE8" s="689"/>
      <c r="AOF8" s="77"/>
      <c r="AOG8" s="690"/>
      <c r="AOH8" s="53"/>
      <c r="AOI8" s="688"/>
      <c r="AOJ8" s="688"/>
      <c r="AOK8" s="187"/>
      <c r="AOL8" s="78"/>
      <c r="AOM8" s="689"/>
      <c r="AON8" s="77"/>
      <c r="AOO8" s="690"/>
      <c r="AOP8" s="53"/>
      <c r="AOQ8" s="688"/>
      <c r="AOR8" s="688"/>
      <c r="AOS8" s="187"/>
      <c r="AOT8" s="78"/>
      <c r="AOU8" s="689"/>
      <c r="AOV8" s="77"/>
      <c r="AOW8" s="690"/>
      <c r="AOX8" s="53"/>
      <c r="AOY8" s="688"/>
      <c r="AOZ8" s="688"/>
      <c r="APA8" s="187"/>
      <c r="APB8" s="78"/>
      <c r="APC8" s="689"/>
      <c r="APD8" s="77"/>
      <c r="APE8" s="690"/>
      <c r="APF8" s="53"/>
      <c r="APG8" s="688"/>
      <c r="APH8" s="688"/>
      <c r="API8" s="187"/>
      <c r="APJ8" s="78"/>
      <c r="APK8" s="689"/>
      <c r="APL8" s="77"/>
      <c r="APM8" s="690"/>
      <c r="APN8" s="53"/>
      <c r="APO8" s="688"/>
      <c r="APP8" s="688"/>
      <c r="APQ8" s="187"/>
      <c r="APR8" s="78"/>
      <c r="APS8" s="689"/>
      <c r="APT8" s="77"/>
      <c r="APU8" s="690"/>
      <c r="APV8" s="53"/>
      <c r="APW8" s="688"/>
      <c r="APX8" s="688"/>
      <c r="APY8" s="187"/>
      <c r="APZ8" s="78"/>
      <c r="AQA8" s="689"/>
      <c r="AQB8" s="77"/>
      <c r="AQC8" s="690"/>
      <c r="AQD8" s="53"/>
      <c r="AQE8" s="688"/>
      <c r="AQF8" s="688"/>
      <c r="AQG8" s="187"/>
      <c r="AQH8" s="78"/>
      <c r="AQI8" s="689"/>
      <c r="AQJ8" s="77"/>
      <c r="AQK8" s="690"/>
      <c r="AQL8" s="53"/>
      <c r="AQM8" s="688"/>
      <c r="AQN8" s="688"/>
      <c r="AQO8" s="187"/>
      <c r="AQP8" s="78"/>
      <c r="AQQ8" s="689"/>
      <c r="AQR8" s="77"/>
      <c r="AQS8" s="690"/>
      <c r="AQT8" s="53"/>
      <c r="AQU8" s="688"/>
      <c r="AQV8" s="688"/>
      <c r="AQW8" s="187"/>
      <c r="AQX8" s="78"/>
      <c r="AQY8" s="689"/>
      <c r="AQZ8" s="77"/>
      <c r="ARA8" s="690"/>
      <c r="ARB8" s="53"/>
      <c r="ARC8" s="688"/>
      <c r="ARD8" s="688"/>
      <c r="ARE8" s="187"/>
      <c r="ARF8" s="78"/>
      <c r="ARG8" s="689"/>
      <c r="ARH8" s="77"/>
      <c r="ARI8" s="690"/>
      <c r="ARJ8" s="53"/>
      <c r="ARK8" s="688"/>
      <c r="ARL8" s="688"/>
      <c r="ARM8" s="187"/>
      <c r="ARN8" s="78"/>
      <c r="ARO8" s="689"/>
      <c r="ARP8" s="77"/>
      <c r="ARQ8" s="690"/>
      <c r="ARR8" s="53"/>
      <c r="ARS8" s="688"/>
      <c r="ART8" s="688"/>
      <c r="ARU8" s="187"/>
      <c r="ARV8" s="78"/>
      <c r="ARW8" s="689"/>
      <c r="ARX8" s="77"/>
      <c r="ARY8" s="690"/>
      <c r="ARZ8" s="53"/>
      <c r="ASA8" s="688"/>
      <c r="ASB8" s="688"/>
      <c r="ASC8" s="187"/>
      <c r="ASD8" s="78"/>
      <c r="ASE8" s="689"/>
      <c r="ASF8" s="77"/>
      <c r="ASG8" s="690"/>
      <c r="ASH8" s="53"/>
      <c r="ASI8" s="688"/>
      <c r="ASJ8" s="688"/>
      <c r="ASK8" s="187"/>
      <c r="ASL8" s="78"/>
      <c r="ASM8" s="689"/>
      <c r="ASN8" s="77"/>
      <c r="ASO8" s="690"/>
      <c r="ASP8" s="53"/>
      <c r="ASQ8" s="688"/>
      <c r="ASR8" s="688"/>
      <c r="ASS8" s="187"/>
      <c r="AST8" s="78"/>
      <c r="ASU8" s="689"/>
      <c r="ASV8" s="77"/>
      <c r="ASW8" s="690"/>
      <c r="ASX8" s="53"/>
      <c r="ASY8" s="688"/>
      <c r="ASZ8" s="688"/>
      <c r="ATA8" s="187"/>
      <c r="ATB8" s="78"/>
      <c r="ATC8" s="689"/>
      <c r="ATD8" s="77"/>
      <c r="ATE8" s="690"/>
      <c r="ATF8" s="53"/>
      <c r="ATG8" s="688"/>
      <c r="ATH8" s="688"/>
      <c r="ATI8" s="187"/>
      <c r="ATJ8" s="78"/>
      <c r="ATK8" s="689"/>
      <c r="ATL8" s="77"/>
      <c r="ATM8" s="690"/>
      <c r="ATN8" s="53"/>
      <c r="ATO8" s="688"/>
      <c r="ATP8" s="688"/>
      <c r="ATQ8" s="187"/>
      <c r="ATR8" s="78"/>
      <c r="ATS8" s="689"/>
      <c r="ATT8" s="77"/>
      <c r="ATU8" s="690"/>
      <c r="ATV8" s="53"/>
      <c r="ATW8" s="688"/>
      <c r="ATX8" s="688"/>
      <c r="ATY8" s="187"/>
      <c r="ATZ8" s="78"/>
      <c r="AUA8" s="689"/>
      <c r="AUB8" s="77"/>
      <c r="AUC8" s="690"/>
      <c r="AUD8" s="53"/>
      <c r="AUE8" s="688"/>
      <c r="AUF8" s="688"/>
      <c r="AUG8" s="187"/>
      <c r="AUH8" s="78"/>
      <c r="AUI8" s="689"/>
      <c r="AUJ8" s="77"/>
      <c r="AUK8" s="690"/>
      <c r="AUL8" s="53"/>
      <c r="AUM8" s="688"/>
      <c r="AUN8" s="688"/>
      <c r="AUO8" s="187"/>
      <c r="AUP8" s="78"/>
      <c r="AUQ8" s="689"/>
      <c r="AUR8" s="77"/>
      <c r="AUS8" s="690"/>
      <c r="AUT8" s="53"/>
      <c r="AUU8" s="688"/>
      <c r="AUV8" s="688"/>
      <c r="AUW8" s="187"/>
      <c r="AUX8" s="78"/>
      <c r="AUY8" s="689"/>
      <c r="AUZ8" s="77"/>
      <c r="AVA8" s="690"/>
      <c r="AVB8" s="53"/>
      <c r="AVC8" s="688"/>
      <c r="AVD8" s="688"/>
      <c r="AVE8" s="187"/>
      <c r="AVF8" s="78"/>
      <c r="AVG8" s="689"/>
      <c r="AVH8" s="77"/>
      <c r="AVI8" s="690"/>
      <c r="AVJ8" s="53"/>
      <c r="AVK8" s="688"/>
      <c r="AVL8" s="688"/>
      <c r="AVM8" s="187"/>
      <c r="AVN8" s="78"/>
      <c r="AVO8" s="689"/>
      <c r="AVP8" s="77"/>
      <c r="AVQ8" s="690"/>
      <c r="AVR8" s="53"/>
      <c r="AVS8" s="688"/>
      <c r="AVT8" s="688"/>
      <c r="AVU8" s="187"/>
      <c r="AVV8" s="78"/>
      <c r="AVW8" s="689"/>
      <c r="AVX8" s="77"/>
      <c r="AVY8" s="690"/>
      <c r="AVZ8" s="53"/>
      <c r="AWA8" s="688"/>
      <c r="AWB8" s="688"/>
      <c r="AWC8" s="187"/>
      <c r="AWD8" s="78"/>
      <c r="AWE8" s="689"/>
      <c r="AWF8" s="77"/>
      <c r="AWG8" s="690"/>
      <c r="AWH8" s="53"/>
      <c r="AWI8" s="688"/>
      <c r="AWJ8" s="688"/>
      <c r="AWK8" s="187"/>
      <c r="AWL8" s="78"/>
      <c r="AWM8" s="689"/>
      <c r="AWN8" s="77"/>
      <c r="AWO8" s="690"/>
      <c r="AWP8" s="53"/>
      <c r="AWQ8" s="688"/>
      <c r="AWR8" s="688"/>
      <c r="AWS8" s="187"/>
      <c r="AWT8" s="78"/>
      <c r="AWU8" s="689"/>
      <c r="AWV8" s="77"/>
      <c r="AWW8" s="690"/>
      <c r="AWX8" s="53"/>
      <c r="AWY8" s="688"/>
      <c r="AWZ8" s="688"/>
      <c r="AXA8" s="187"/>
      <c r="AXB8" s="78"/>
      <c r="AXC8" s="689"/>
      <c r="AXD8" s="77"/>
      <c r="AXE8" s="690"/>
      <c r="AXF8" s="53"/>
      <c r="AXG8" s="688"/>
      <c r="AXH8" s="688"/>
      <c r="AXI8" s="187"/>
      <c r="AXJ8" s="78"/>
      <c r="AXK8" s="689"/>
      <c r="AXL8" s="77"/>
      <c r="AXM8" s="690"/>
      <c r="AXN8" s="53"/>
      <c r="AXO8" s="688"/>
      <c r="AXP8" s="688"/>
      <c r="AXQ8" s="187"/>
      <c r="AXR8" s="78"/>
      <c r="AXS8" s="689"/>
      <c r="AXT8" s="77"/>
      <c r="AXU8" s="690"/>
      <c r="AXV8" s="53"/>
      <c r="AXW8" s="688"/>
      <c r="AXX8" s="688"/>
      <c r="AXY8" s="187"/>
      <c r="AXZ8" s="78"/>
      <c r="AYA8" s="689"/>
      <c r="AYB8" s="77"/>
      <c r="AYC8" s="690"/>
      <c r="AYD8" s="53"/>
      <c r="AYE8" s="688"/>
      <c r="AYF8" s="688"/>
      <c r="AYG8" s="187"/>
      <c r="AYH8" s="78"/>
      <c r="AYI8" s="689"/>
      <c r="AYJ8" s="77"/>
      <c r="AYK8" s="690"/>
      <c r="AYL8" s="53"/>
      <c r="AYM8" s="688"/>
      <c r="AYN8" s="688"/>
      <c r="AYO8" s="187"/>
      <c r="AYP8" s="78"/>
      <c r="AYQ8" s="689"/>
      <c r="AYR8" s="77"/>
      <c r="AYS8" s="690"/>
      <c r="AYT8" s="53"/>
      <c r="AYU8" s="688"/>
      <c r="AYV8" s="688"/>
      <c r="AYW8" s="187"/>
      <c r="AYX8" s="78"/>
      <c r="AYY8" s="689"/>
      <c r="AYZ8" s="77"/>
      <c r="AZA8" s="690"/>
      <c r="AZB8" s="53"/>
      <c r="AZC8" s="688"/>
      <c r="AZD8" s="688"/>
      <c r="AZE8" s="187"/>
      <c r="AZF8" s="78"/>
      <c r="AZG8" s="689"/>
      <c r="AZH8" s="77"/>
      <c r="AZI8" s="690"/>
      <c r="AZJ8" s="53"/>
      <c r="AZK8" s="688"/>
      <c r="AZL8" s="688"/>
      <c r="AZM8" s="187"/>
      <c r="AZN8" s="78"/>
      <c r="AZO8" s="689"/>
      <c r="AZP8" s="77"/>
      <c r="AZQ8" s="690"/>
      <c r="AZR8" s="53"/>
      <c r="AZS8" s="688"/>
      <c r="AZT8" s="688"/>
      <c r="AZU8" s="187"/>
      <c r="AZV8" s="78"/>
      <c r="AZW8" s="689"/>
      <c r="AZX8" s="77"/>
      <c r="AZY8" s="690"/>
      <c r="AZZ8" s="53"/>
      <c r="BAA8" s="688"/>
      <c r="BAB8" s="688"/>
      <c r="BAC8" s="187"/>
      <c r="BAD8" s="78"/>
      <c r="BAE8" s="689"/>
      <c r="BAF8" s="77"/>
      <c r="BAG8" s="690"/>
      <c r="BAH8" s="53"/>
      <c r="BAI8" s="688"/>
      <c r="BAJ8" s="688"/>
      <c r="BAK8" s="187"/>
      <c r="BAL8" s="78"/>
      <c r="BAM8" s="689"/>
      <c r="BAN8" s="77"/>
      <c r="BAO8" s="690"/>
      <c r="BAP8" s="53"/>
      <c r="BAQ8" s="688"/>
      <c r="BAR8" s="688"/>
      <c r="BAS8" s="187"/>
      <c r="BAT8" s="78"/>
      <c r="BAU8" s="689"/>
      <c r="BAV8" s="77"/>
      <c r="BAW8" s="690"/>
      <c r="BAX8" s="53"/>
      <c r="BAY8" s="688"/>
      <c r="BAZ8" s="688"/>
      <c r="BBA8" s="187"/>
      <c r="BBB8" s="78"/>
      <c r="BBC8" s="689"/>
      <c r="BBD8" s="77"/>
      <c r="BBE8" s="690"/>
      <c r="BBF8" s="53"/>
      <c r="BBG8" s="688"/>
      <c r="BBH8" s="688"/>
      <c r="BBI8" s="187"/>
      <c r="BBJ8" s="78"/>
      <c r="BBK8" s="689"/>
      <c r="BBL8" s="77"/>
      <c r="BBM8" s="690"/>
      <c r="BBN8" s="53"/>
      <c r="BBO8" s="688"/>
      <c r="BBP8" s="688"/>
      <c r="BBQ8" s="187"/>
      <c r="BBR8" s="78"/>
      <c r="BBS8" s="689"/>
      <c r="BBT8" s="77"/>
      <c r="BBU8" s="690"/>
      <c r="BBV8" s="53"/>
      <c r="BBW8" s="688"/>
      <c r="BBX8" s="688"/>
      <c r="BBY8" s="187"/>
      <c r="BBZ8" s="78"/>
      <c r="BCA8" s="689"/>
      <c r="BCB8" s="77"/>
      <c r="BCC8" s="690"/>
      <c r="BCD8" s="53"/>
      <c r="BCE8" s="688"/>
      <c r="BCF8" s="688"/>
      <c r="BCG8" s="187"/>
      <c r="BCH8" s="78"/>
      <c r="BCI8" s="689"/>
      <c r="BCJ8" s="77"/>
      <c r="BCK8" s="690"/>
      <c r="BCL8" s="53"/>
      <c r="BCM8" s="688"/>
      <c r="BCN8" s="688"/>
      <c r="BCO8" s="187"/>
      <c r="BCP8" s="78"/>
      <c r="BCQ8" s="689"/>
      <c r="BCR8" s="77"/>
      <c r="BCS8" s="690"/>
      <c r="BCT8" s="53"/>
      <c r="BCU8" s="688"/>
      <c r="BCV8" s="688"/>
      <c r="BCW8" s="187"/>
      <c r="BCX8" s="78"/>
      <c r="BCY8" s="689"/>
      <c r="BCZ8" s="77"/>
      <c r="BDA8" s="690"/>
      <c r="BDB8" s="53"/>
      <c r="BDC8" s="688"/>
      <c r="BDD8" s="688"/>
      <c r="BDE8" s="187"/>
      <c r="BDF8" s="78"/>
      <c r="BDG8" s="689"/>
      <c r="BDH8" s="77"/>
      <c r="BDI8" s="690"/>
      <c r="BDJ8" s="53"/>
      <c r="BDK8" s="688"/>
      <c r="BDL8" s="688"/>
      <c r="BDM8" s="187"/>
      <c r="BDN8" s="78"/>
      <c r="BDO8" s="689"/>
      <c r="BDP8" s="77"/>
      <c r="BDQ8" s="690"/>
      <c r="BDR8" s="53"/>
      <c r="BDS8" s="688"/>
      <c r="BDT8" s="688"/>
      <c r="BDU8" s="187"/>
      <c r="BDV8" s="78"/>
      <c r="BDW8" s="689"/>
      <c r="BDX8" s="77"/>
      <c r="BDY8" s="690"/>
      <c r="BDZ8" s="53"/>
      <c r="BEA8" s="688"/>
      <c r="BEB8" s="688"/>
      <c r="BEC8" s="187"/>
      <c r="BED8" s="78"/>
      <c r="BEE8" s="689"/>
      <c r="BEF8" s="77"/>
      <c r="BEG8" s="690"/>
      <c r="BEH8" s="53"/>
      <c r="BEI8" s="688"/>
      <c r="BEJ8" s="688"/>
      <c r="BEK8" s="187"/>
      <c r="BEL8" s="78"/>
      <c r="BEM8" s="689"/>
      <c r="BEN8" s="77"/>
      <c r="BEO8" s="690"/>
      <c r="BEP8" s="53"/>
      <c r="BEQ8" s="688"/>
      <c r="BER8" s="688"/>
      <c r="BES8" s="187"/>
      <c r="BET8" s="78"/>
      <c r="BEU8" s="689"/>
      <c r="BEV8" s="77"/>
      <c r="BEW8" s="690"/>
      <c r="BEX8" s="53"/>
      <c r="BEY8" s="688"/>
      <c r="BEZ8" s="688"/>
      <c r="BFA8" s="187"/>
      <c r="BFB8" s="78"/>
      <c r="BFC8" s="689"/>
      <c r="BFD8" s="77"/>
      <c r="BFE8" s="690"/>
      <c r="BFF8" s="53"/>
      <c r="BFG8" s="688"/>
      <c r="BFH8" s="688"/>
      <c r="BFI8" s="187"/>
      <c r="BFJ8" s="78"/>
      <c r="BFK8" s="689"/>
      <c r="BFL8" s="77"/>
      <c r="BFM8" s="690"/>
      <c r="BFN8" s="53"/>
      <c r="BFO8" s="688"/>
      <c r="BFP8" s="688"/>
      <c r="BFQ8" s="187"/>
      <c r="BFR8" s="78"/>
      <c r="BFS8" s="689"/>
      <c r="BFT8" s="77"/>
      <c r="BFU8" s="690"/>
      <c r="BFV8" s="53"/>
      <c r="BFW8" s="688"/>
      <c r="BFX8" s="688"/>
      <c r="BFY8" s="187"/>
      <c r="BFZ8" s="78"/>
      <c r="BGA8" s="689"/>
      <c r="BGB8" s="77"/>
      <c r="BGC8" s="690"/>
      <c r="BGD8" s="53"/>
      <c r="BGE8" s="688"/>
      <c r="BGF8" s="688"/>
      <c r="BGG8" s="187"/>
      <c r="BGH8" s="78"/>
      <c r="BGI8" s="689"/>
      <c r="BGJ8" s="77"/>
      <c r="BGK8" s="690"/>
      <c r="BGL8" s="53"/>
      <c r="BGM8" s="688"/>
      <c r="BGN8" s="688"/>
      <c r="BGO8" s="187"/>
      <c r="BGP8" s="78"/>
      <c r="BGQ8" s="689"/>
      <c r="BGR8" s="77"/>
      <c r="BGS8" s="690"/>
      <c r="BGT8" s="53"/>
      <c r="BGU8" s="688"/>
      <c r="BGV8" s="688"/>
      <c r="BGW8" s="187"/>
      <c r="BGX8" s="78"/>
      <c r="BGY8" s="689"/>
      <c r="BGZ8" s="77"/>
      <c r="BHA8" s="690"/>
      <c r="BHB8" s="53"/>
      <c r="BHC8" s="688"/>
      <c r="BHD8" s="688"/>
      <c r="BHE8" s="187"/>
      <c r="BHF8" s="78"/>
      <c r="BHG8" s="689"/>
      <c r="BHH8" s="77"/>
      <c r="BHI8" s="690"/>
      <c r="BHJ8" s="53"/>
      <c r="BHK8" s="688"/>
      <c r="BHL8" s="688"/>
      <c r="BHM8" s="187"/>
      <c r="BHN8" s="78"/>
      <c r="BHO8" s="689"/>
      <c r="BHP8" s="77"/>
      <c r="BHQ8" s="690"/>
      <c r="BHR8" s="53"/>
      <c r="BHS8" s="688"/>
      <c r="BHT8" s="688"/>
      <c r="BHU8" s="187"/>
      <c r="BHV8" s="78"/>
      <c r="BHW8" s="689"/>
      <c r="BHX8" s="77"/>
      <c r="BHY8" s="690"/>
      <c r="BHZ8" s="53"/>
      <c r="BIA8" s="688"/>
      <c r="BIB8" s="688"/>
      <c r="BIC8" s="187"/>
      <c r="BID8" s="78"/>
      <c r="BIE8" s="689"/>
      <c r="BIF8" s="77"/>
      <c r="BIG8" s="690"/>
      <c r="BIH8" s="53"/>
      <c r="BII8" s="688"/>
      <c r="BIJ8" s="688"/>
      <c r="BIK8" s="187"/>
      <c r="BIL8" s="78"/>
      <c r="BIM8" s="689"/>
      <c r="BIN8" s="77"/>
      <c r="BIO8" s="690"/>
      <c r="BIP8" s="53"/>
      <c r="BIQ8" s="688"/>
      <c r="BIR8" s="688"/>
      <c r="BIS8" s="187"/>
      <c r="BIT8" s="78"/>
      <c r="BIU8" s="689"/>
      <c r="BIV8" s="77"/>
      <c r="BIW8" s="690"/>
      <c r="BIX8" s="53"/>
      <c r="BIY8" s="688"/>
      <c r="BIZ8" s="688"/>
      <c r="BJA8" s="187"/>
      <c r="BJB8" s="78"/>
      <c r="BJC8" s="689"/>
      <c r="BJD8" s="77"/>
      <c r="BJE8" s="690"/>
      <c r="BJF8" s="53"/>
      <c r="BJG8" s="688"/>
      <c r="BJH8" s="688"/>
      <c r="BJI8" s="187"/>
      <c r="BJJ8" s="78"/>
      <c r="BJK8" s="689"/>
      <c r="BJL8" s="77"/>
      <c r="BJM8" s="690"/>
      <c r="BJN8" s="53"/>
      <c r="BJO8" s="688"/>
      <c r="BJP8" s="688"/>
      <c r="BJQ8" s="187"/>
      <c r="BJR8" s="78"/>
      <c r="BJS8" s="689"/>
      <c r="BJT8" s="77"/>
      <c r="BJU8" s="690"/>
      <c r="BJV8" s="53"/>
      <c r="BJW8" s="688"/>
      <c r="BJX8" s="688"/>
      <c r="BJY8" s="187"/>
      <c r="BJZ8" s="78"/>
      <c r="BKA8" s="689"/>
      <c r="BKB8" s="77"/>
      <c r="BKC8" s="690"/>
      <c r="BKD8" s="53"/>
      <c r="BKE8" s="688"/>
      <c r="BKF8" s="688"/>
      <c r="BKG8" s="187"/>
      <c r="BKH8" s="78"/>
      <c r="BKI8" s="689"/>
      <c r="BKJ8" s="77"/>
      <c r="BKK8" s="690"/>
      <c r="BKL8" s="53"/>
      <c r="BKM8" s="688"/>
      <c r="BKN8" s="688"/>
      <c r="BKO8" s="187"/>
      <c r="BKP8" s="78"/>
      <c r="BKQ8" s="689"/>
      <c r="BKR8" s="77"/>
      <c r="BKS8" s="690"/>
      <c r="BKT8" s="53"/>
      <c r="BKU8" s="688"/>
      <c r="BKV8" s="688"/>
      <c r="BKW8" s="187"/>
      <c r="BKX8" s="78"/>
      <c r="BKY8" s="689"/>
      <c r="BKZ8" s="77"/>
      <c r="BLA8" s="690"/>
      <c r="BLB8" s="53"/>
      <c r="BLC8" s="688"/>
      <c r="BLD8" s="688"/>
      <c r="BLE8" s="187"/>
      <c r="BLF8" s="78"/>
      <c r="BLG8" s="689"/>
      <c r="BLH8" s="77"/>
      <c r="BLI8" s="690"/>
      <c r="BLJ8" s="53"/>
      <c r="BLK8" s="688"/>
      <c r="BLL8" s="688"/>
      <c r="BLM8" s="187"/>
      <c r="BLN8" s="78"/>
      <c r="BLO8" s="689"/>
      <c r="BLP8" s="77"/>
      <c r="BLQ8" s="690"/>
      <c r="BLR8" s="53"/>
      <c r="BLS8" s="688"/>
      <c r="BLT8" s="688"/>
      <c r="BLU8" s="187"/>
      <c r="BLV8" s="78"/>
      <c r="BLW8" s="689"/>
      <c r="BLX8" s="77"/>
      <c r="BLY8" s="690"/>
      <c r="BLZ8" s="53"/>
      <c r="BMA8" s="688"/>
      <c r="BMB8" s="688"/>
      <c r="BMC8" s="187"/>
      <c r="BMD8" s="78"/>
      <c r="BME8" s="689"/>
      <c r="BMF8" s="77"/>
      <c r="BMG8" s="690"/>
      <c r="BMH8" s="53"/>
      <c r="BMI8" s="688"/>
      <c r="BMJ8" s="688"/>
      <c r="BMK8" s="187"/>
      <c r="BML8" s="78"/>
      <c r="BMM8" s="689"/>
      <c r="BMN8" s="77"/>
      <c r="BMO8" s="690"/>
      <c r="BMP8" s="53"/>
      <c r="BMQ8" s="688"/>
      <c r="BMR8" s="688"/>
      <c r="BMS8" s="187"/>
      <c r="BMT8" s="78"/>
      <c r="BMU8" s="689"/>
      <c r="BMV8" s="77"/>
      <c r="BMW8" s="690"/>
      <c r="BMX8" s="53"/>
      <c r="BMY8" s="688"/>
      <c r="BMZ8" s="688"/>
      <c r="BNA8" s="187"/>
      <c r="BNB8" s="78"/>
      <c r="BNC8" s="689"/>
      <c r="BND8" s="77"/>
      <c r="BNE8" s="690"/>
      <c r="BNF8" s="53"/>
      <c r="BNG8" s="688"/>
      <c r="BNH8" s="688"/>
      <c r="BNI8" s="187"/>
      <c r="BNJ8" s="78"/>
      <c r="BNK8" s="689"/>
      <c r="BNL8" s="77"/>
      <c r="BNM8" s="690"/>
      <c r="BNN8" s="53"/>
      <c r="BNO8" s="688"/>
      <c r="BNP8" s="688"/>
      <c r="BNQ8" s="187"/>
      <c r="BNR8" s="78"/>
      <c r="BNS8" s="689"/>
      <c r="BNT8" s="77"/>
      <c r="BNU8" s="690"/>
      <c r="BNV8" s="53"/>
      <c r="BNW8" s="688"/>
      <c r="BNX8" s="688"/>
      <c r="BNY8" s="187"/>
      <c r="BNZ8" s="78"/>
      <c r="BOA8" s="689"/>
      <c r="BOB8" s="77"/>
      <c r="BOC8" s="690"/>
      <c r="BOD8" s="53"/>
      <c r="BOE8" s="688"/>
      <c r="BOF8" s="688"/>
      <c r="BOG8" s="187"/>
      <c r="BOH8" s="78"/>
      <c r="BOI8" s="689"/>
      <c r="BOJ8" s="77"/>
      <c r="BOK8" s="690"/>
      <c r="BOL8" s="53"/>
      <c r="BOM8" s="688"/>
      <c r="BON8" s="688"/>
      <c r="BOO8" s="187"/>
      <c r="BOP8" s="78"/>
      <c r="BOQ8" s="689"/>
      <c r="BOR8" s="77"/>
      <c r="BOS8" s="690"/>
      <c r="BOT8" s="53"/>
      <c r="BOU8" s="688"/>
      <c r="BOV8" s="688"/>
      <c r="BOW8" s="187"/>
      <c r="BOX8" s="78"/>
      <c r="BOY8" s="689"/>
      <c r="BOZ8" s="77"/>
      <c r="BPA8" s="690"/>
      <c r="BPB8" s="53"/>
      <c r="BPC8" s="688"/>
      <c r="BPD8" s="688"/>
      <c r="BPE8" s="187"/>
      <c r="BPF8" s="78"/>
      <c r="BPG8" s="689"/>
      <c r="BPH8" s="77"/>
      <c r="BPI8" s="690"/>
      <c r="BPJ8" s="53"/>
      <c r="BPK8" s="688"/>
      <c r="BPL8" s="688"/>
      <c r="BPM8" s="187"/>
      <c r="BPN8" s="78"/>
      <c r="BPO8" s="689"/>
      <c r="BPP8" s="77"/>
      <c r="BPQ8" s="690"/>
      <c r="BPR8" s="53"/>
      <c r="BPS8" s="688"/>
      <c r="BPT8" s="688"/>
      <c r="BPU8" s="187"/>
      <c r="BPV8" s="78"/>
      <c r="BPW8" s="689"/>
      <c r="BPX8" s="77"/>
      <c r="BPY8" s="690"/>
      <c r="BPZ8" s="53"/>
      <c r="BQA8" s="688"/>
      <c r="BQB8" s="688"/>
      <c r="BQC8" s="187"/>
      <c r="BQD8" s="78"/>
      <c r="BQE8" s="689"/>
      <c r="BQF8" s="77"/>
      <c r="BQG8" s="690"/>
      <c r="BQH8" s="53"/>
      <c r="BQI8" s="688"/>
      <c r="BQJ8" s="688"/>
      <c r="BQK8" s="187"/>
      <c r="BQL8" s="78"/>
      <c r="BQM8" s="689"/>
      <c r="BQN8" s="77"/>
      <c r="BQO8" s="690"/>
      <c r="BQP8" s="53"/>
      <c r="BQQ8" s="688"/>
      <c r="BQR8" s="688"/>
      <c r="BQS8" s="187"/>
      <c r="BQT8" s="78"/>
      <c r="BQU8" s="689"/>
      <c r="BQV8" s="77"/>
      <c r="BQW8" s="690"/>
      <c r="BQX8" s="53"/>
      <c r="BQY8" s="688"/>
      <c r="BQZ8" s="688"/>
      <c r="BRA8" s="187"/>
      <c r="BRB8" s="78"/>
      <c r="BRC8" s="689"/>
      <c r="BRD8" s="77"/>
      <c r="BRE8" s="690"/>
      <c r="BRF8" s="53"/>
      <c r="BRG8" s="688"/>
      <c r="BRH8" s="688"/>
      <c r="BRI8" s="187"/>
      <c r="BRJ8" s="78"/>
      <c r="BRK8" s="689"/>
      <c r="BRL8" s="77"/>
      <c r="BRM8" s="690"/>
      <c r="BRN8" s="53"/>
      <c r="BRO8" s="688"/>
      <c r="BRP8" s="688"/>
      <c r="BRQ8" s="187"/>
      <c r="BRR8" s="78"/>
      <c r="BRS8" s="689"/>
      <c r="BRT8" s="77"/>
      <c r="BRU8" s="690"/>
      <c r="BRV8" s="53"/>
      <c r="BRW8" s="688"/>
      <c r="BRX8" s="688"/>
      <c r="BRY8" s="187"/>
      <c r="BRZ8" s="78"/>
      <c r="BSA8" s="689"/>
      <c r="BSB8" s="77"/>
      <c r="BSC8" s="690"/>
      <c r="BSD8" s="53"/>
      <c r="BSE8" s="688"/>
      <c r="BSF8" s="688"/>
      <c r="BSG8" s="187"/>
      <c r="BSH8" s="78"/>
      <c r="BSI8" s="689"/>
      <c r="BSJ8" s="77"/>
      <c r="BSK8" s="690"/>
      <c r="BSL8" s="53"/>
      <c r="BSM8" s="688"/>
      <c r="BSN8" s="688"/>
      <c r="BSO8" s="187"/>
      <c r="BSP8" s="78"/>
      <c r="BSQ8" s="689"/>
      <c r="BSR8" s="77"/>
      <c r="BSS8" s="690"/>
      <c r="BST8" s="53"/>
      <c r="BSU8" s="688"/>
      <c r="BSV8" s="688"/>
      <c r="BSW8" s="187"/>
      <c r="BSX8" s="78"/>
      <c r="BSY8" s="689"/>
      <c r="BSZ8" s="77"/>
      <c r="BTA8" s="690"/>
      <c r="BTB8" s="53"/>
      <c r="BTC8" s="688"/>
      <c r="BTD8" s="688"/>
      <c r="BTE8" s="187"/>
      <c r="BTF8" s="78"/>
      <c r="BTG8" s="689"/>
      <c r="BTH8" s="77"/>
      <c r="BTI8" s="690"/>
      <c r="BTJ8" s="53"/>
      <c r="BTK8" s="688"/>
      <c r="BTL8" s="688"/>
      <c r="BTM8" s="187"/>
      <c r="BTN8" s="78"/>
      <c r="BTO8" s="689"/>
      <c r="BTP8" s="77"/>
      <c r="BTQ8" s="690"/>
      <c r="BTR8" s="53"/>
      <c r="BTS8" s="688"/>
      <c r="BTT8" s="688"/>
      <c r="BTU8" s="187"/>
      <c r="BTV8" s="78"/>
      <c r="BTW8" s="689"/>
      <c r="BTX8" s="77"/>
      <c r="BTY8" s="690"/>
      <c r="BTZ8" s="53"/>
      <c r="BUA8" s="688"/>
      <c r="BUB8" s="688"/>
      <c r="BUC8" s="187"/>
      <c r="BUD8" s="78"/>
      <c r="BUE8" s="689"/>
      <c r="BUF8" s="77"/>
      <c r="BUG8" s="690"/>
      <c r="BUH8" s="53"/>
      <c r="BUI8" s="688"/>
      <c r="BUJ8" s="688"/>
      <c r="BUK8" s="187"/>
      <c r="BUL8" s="78"/>
      <c r="BUM8" s="689"/>
      <c r="BUN8" s="77"/>
      <c r="BUO8" s="690"/>
      <c r="BUP8" s="53"/>
      <c r="BUQ8" s="688"/>
      <c r="BUR8" s="688"/>
      <c r="BUS8" s="187"/>
      <c r="BUT8" s="78"/>
      <c r="BUU8" s="689"/>
      <c r="BUV8" s="77"/>
      <c r="BUW8" s="690"/>
      <c r="BUX8" s="53"/>
      <c r="BUY8" s="688"/>
      <c r="BUZ8" s="688"/>
      <c r="BVA8" s="187"/>
      <c r="BVB8" s="78"/>
      <c r="BVC8" s="689"/>
      <c r="BVD8" s="77"/>
      <c r="BVE8" s="690"/>
      <c r="BVF8" s="53"/>
      <c r="BVG8" s="688"/>
      <c r="BVH8" s="688"/>
      <c r="BVI8" s="187"/>
      <c r="BVJ8" s="78"/>
      <c r="BVK8" s="689"/>
      <c r="BVL8" s="77"/>
      <c r="BVM8" s="690"/>
      <c r="BVN8" s="53"/>
      <c r="BVO8" s="688"/>
      <c r="BVP8" s="688"/>
      <c r="BVQ8" s="187"/>
      <c r="BVR8" s="78"/>
      <c r="BVS8" s="689"/>
      <c r="BVT8" s="77"/>
      <c r="BVU8" s="690"/>
      <c r="BVV8" s="53"/>
      <c r="BVW8" s="688"/>
      <c r="BVX8" s="688"/>
      <c r="BVY8" s="187"/>
      <c r="BVZ8" s="78"/>
      <c r="BWA8" s="689"/>
      <c r="BWB8" s="77"/>
      <c r="BWC8" s="690"/>
      <c r="BWD8" s="53"/>
      <c r="BWE8" s="688"/>
      <c r="BWF8" s="688"/>
      <c r="BWG8" s="187"/>
      <c r="BWH8" s="78"/>
      <c r="BWI8" s="689"/>
      <c r="BWJ8" s="77"/>
      <c r="BWK8" s="690"/>
      <c r="BWL8" s="53"/>
      <c r="BWM8" s="688"/>
      <c r="BWN8" s="688"/>
      <c r="BWO8" s="187"/>
      <c r="BWP8" s="78"/>
      <c r="BWQ8" s="689"/>
      <c r="BWR8" s="77"/>
      <c r="BWS8" s="690"/>
      <c r="BWT8" s="53"/>
      <c r="BWU8" s="688"/>
      <c r="BWV8" s="688"/>
      <c r="BWW8" s="187"/>
      <c r="BWX8" s="78"/>
      <c r="BWY8" s="689"/>
      <c r="BWZ8" s="77"/>
      <c r="BXA8" s="690"/>
      <c r="BXB8" s="53"/>
      <c r="BXC8" s="688"/>
      <c r="BXD8" s="688"/>
      <c r="BXE8" s="187"/>
      <c r="BXF8" s="78"/>
      <c r="BXG8" s="689"/>
      <c r="BXH8" s="77"/>
      <c r="BXI8" s="690"/>
      <c r="BXJ8" s="53"/>
      <c r="BXK8" s="688"/>
      <c r="BXL8" s="688"/>
      <c r="BXM8" s="187"/>
      <c r="BXN8" s="78"/>
      <c r="BXO8" s="689"/>
      <c r="BXP8" s="77"/>
      <c r="BXQ8" s="690"/>
      <c r="BXR8" s="53"/>
      <c r="BXS8" s="688"/>
      <c r="BXT8" s="688"/>
      <c r="BXU8" s="187"/>
      <c r="BXV8" s="78"/>
      <c r="BXW8" s="689"/>
      <c r="BXX8" s="77"/>
      <c r="BXY8" s="690"/>
      <c r="BXZ8" s="53"/>
      <c r="BYA8" s="688"/>
      <c r="BYB8" s="688"/>
      <c r="BYC8" s="187"/>
      <c r="BYD8" s="78"/>
      <c r="BYE8" s="689"/>
      <c r="BYF8" s="77"/>
      <c r="BYG8" s="690"/>
      <c r="BYH8" s="53"/>
      <c r="BYI8" s="688"/>
      <c r="BYJ8" s="688"/>
      <c r="BYK8" s="187"/>
      <c r="BYL8" s="78"/>
      <c r="BYM8" s="689"/>
      <c r="BYN8" s="77"/>
      <c r="BYO8" s="690"/>
      <c r="BYP8" s="53"/>
      <c r="BYQ8" s="688"/>
      <c r="BYR8" s="688"/>
      <c r="BYS8" s="187"/>
      <c r="BYT8" s="78"/>
      <c r="BYU8" s="689"/>
      <c r="BYV8" s="77"/>
      <c r="BYW8" s="690"/>
      <c r="BYX8" s="53"/>
      <c r="BYY8" s="688"/>
      <c r="BYZ8" s="688"/>
      <c r="BZA8" s="187"/>
      <c r="BZB8" s="78"/>
      <c r="BZC8" s="689"/>
      <c r="BZD8" s="77"/>
      <c r="BZE8" s="690"/>
      <c r="BZF8" s="53"/>
      <c r="BZG8" s="688"/>
      <c r="BZH8" s="688"/>
      <c r="BZI8" s="187"/>
      <c r="BZJ8" s="78"/>
      <c r="BZK8" s="689"/>
      <c r="BZL8" s="77"/>
      <c r="BZM8" s="690"/>
      <c r="BZN8" s="53"/>
      <c r="BZO8" s="688"/>
      <c r="BZP8" s="688"/>
      <c r="BZQ8" s="187"/>
      <c r="BZR8" s="78"/>
      <c r="BZS8" s="689"/>
      <c r="BZT8" s="77"/>
      <c r="BZU8" s="690"/>
      <c r="BZV8" s="53"/>
      <c r="BZW8" s="688"/>
      <c r="BZX8" s="688"/>
      <c r="BZY8" s="187"/>
      <c r="BZZ8" s="78"/>
      <c r="CAA8" s="689"/>
      <c r="CAB8" s="77"/>
      <c r="CAC8" s="690"/>
      <c r="CAD8" s="53"/>
      <c r="CAE8" s="688"/>
      <c r="CAF8" s="688"/>
      <c r="CAG8" s="187"/>
      <c r="CAH8" s="78"/>
      <c r="CAI8" s="689"/>
      <c r="CAJ8" s="77"/>
      <c r="CAK8" s="690"/>
      <c r="CAL8" s="53"/>
      <c r="CAM8" s="688"/>
      <c r="CAN8" s="688"/>
      <c r="CAO8" s="187"/>
      <c r="CAP8" s="78"/>
      <c r="CAQ8" s="689"/>
      <c r="CAR8" s="77"/>
      <c r="CAS8" s="690"/>
      <c r="CAT8" s="53"/>
      <c r="CAU8" s="688"/>
      <c r="CAV8" s="688"/>
      <c r="CAW8" s="187"/>
      <c r="CAX8" s="78"/>
      <c r="CAY8" s="689"/>
      <c r="CAZ8" s="77"/>
      <c r="CBA8" s="690"/>
      <c r="CBB8" s="53"/>
      <c r="CBC8" s="688"/>
      <c r="CBD8" s="688"/>
      <c r="CBE8" s="187"/>
      <c r="CBF8" s="78"/>
      <c r="CBG8" s="689"/>
      <c r="CBH8" s="77"/>
      <c r="CBI8" s="690"/>
      <c r="CBJ8" s="53"/>
      <c r="CBK8" s="688"/>
      <c r="CBL8" s="688"/>
      <c r="CBM8" s="187"/>
      <c r="CBN8" s="78"/>
      <c r="CBO8" s="689"/>
      <c r="CBP8" s="77"/>
      <c r="CBQ8" s="690"/>
      <c r="CBR8" s="53"/>
      <c r="CBS8" s="688"/>
      <c r="CBT8" s="688"/>
      <c r="CBU8" s="187"/>
      <c r="CBV8" s="78"/>
      <c r="CBW8" s="689"/>
      <c r="CBX8" s="77"/>
      <c r="CBY8" s="690"/>
      <c r="CBZ8" s="53"/>
      <c r="CCA8" s="688"/>
      <c r="CCB8" s="688"/>
      <c r="CCC8" s="187"/>
      <c r="CCD8" s="78"/>
      <c r="CCE8" s="689"/>
      <c r="CCF8" s="77"/>
      <c r="CCG8" s="690"/>
      <c r="CCH8" s="53"/>
      <c r="CCI8" s="688"/>
      <c r="CCJ8" s="688"/>
      <c r="CCK8" s="187"/>
      <c r="CCL8" s="78"/>
      <c r="CCM8" s="689"/>
      <c r="CCN8" s="77"/>
      <c r="CCO8" s="690"/>
      <c r="CCP8" s="53"/>
      <c r="CCQ8" s="688"/>
      <c r="CCR8" s="688"/>
      <c r="CCS8" s="187"/>
      <c r="CCT8" s="78"/>
      <c r="CCU8" s="689"/>
      <c r="CCV8" s="77"/>
      <c r="CCW8" s="690"/>
      <c r="CCX8" s="53"/>
      <c r="CCY8" s="688"/>
      <c r="CCZ8" s="688"/>
      <c r="CDA8" s="187"/>
      <c r="CDB8" s="78"/>
      <c r="CDC8" s="689"/>
      <c r="CDD8" s="77"/>
      <c r="CDE8" s="690"/>
      <c r="CDF8" s="53"/>
      <c r="CDG8" s="688"/>
      <c r="CDH8" s="688"/>
      <c r="CDI8" s="187"/>
      <c r="CDJ8" s="78"/>
      <c r="CDK8" s="689"/>
      <c r="CDL8" s="77"/>
      <c r="CDM8" s="690"/>
      <c r="CDN8" s="53"/>
      <c r="CDO8" s="688"/>
      <c r="CDP8" s="688"/>
      <c r="CDQ8" s="187"/>
      <c r="CDR8" s="78"/>
      <c r="CDS8" s="689"/>
      <c r="CDT8" s="77"/>
      <c r="CDU8" s="690"/>
      <c r="CDV8" s="53"/>
      <c r="CDW8" s="688"/>
      <c r="CDX8" s="688"/>
      <c r="CDY8" s="187"/>
      <c r="CDZ8" s="78"/>
      <c r="CEA8" s="689"/>
      <c r="CEB8" s="77"/>
      <c r="CEC8" s="690"/>
      <c r="CED8" s="53"/>
      <c r="CEE8" s="688"/>
      <c r="CEF8" s="688"/>
      <c r="CEG8" s="187"/>
      <c r="CEH8" s="78"/>
      <c r="CEI8" s="689"/>
      <c r="CEJ8" s="77"/>
      <c r="CEK8" s="690"/>
      <c r="CEL8" s="53"/>
      <c r="CEM8" s="688"/>
      <c r="CEN8" s="688"/>
      <c r="CEO8" s="187"/>
      <c r="CEP8" s="78"/>
      <c r="CEQ8" s="689"/>
      <c r="CER8" s="77"/>
      <c r="CES8" s="690"/>
      <c r="CET8" s="53"/>
      <c r="CEU8" s="688"/>
      <c r="CEV8" s="688"/>
      <c r="CEW8" s="187"/>
      <c r="CEX8" s="78"/>
      <c r="CEY8" s="689"/>
      <c r="CEZ8" s="77"/>
      <c r="CFA8" s="690"/>
      <c r="CFB8" s="53"/>
      <c r="CFC8" s="688"/>
      <c r="CFD8" s="688"/>
      <c r="CFE8" s="187"/>
      <c r="CFF8" s="78"/>
      <c r="CFG8" s="689"/>
      <c r="CFH8" s="77"/>
      <c r="CFI8" s="690"/>
      <c r="CFJ8" s="53"/>
      <c r="CFK8" s="688"/>
      <c r="CFL8" s="688"/>
      <c r="CFM8" s="187"/>
      <c r="CFN8" s="78"/>
      <c r="CFO8" s="689"/>
      <c r="CFP8" s="77"/>
      <c r="CFQ8" s="690"/>
      <c r="CFR8" s="53"/>
      <c r="CFS8" s="688"/>
      <c r="CFT8" s="688"/>
      <c r="CFU8" s="187"/>
      <c r="CFV8" s="78"/>
      <c r="CFW8" s="689"/>
      <c r="CFX8" s="77"/>
      <c r="CFY8" s="690"/>
      <c r="CFZ8" s="53"/>
      <c r="CGA8" s="688"/>
      <c r="CGB8" s="688"/>
      <c r="CGC8" s="187"/>
      <c r="CGD8" s="78"/>
      <c r="CGE8" s="689"/>
      <c r="CGF8" s="77"/>
      <c r="CGG8" s="690"/>
      <c r="CGH8" s="53"/>
      <c r="CGI8" s="688"/>
      <c r="CGJ8" s="688"/>
      <c r="CGK8" s="187"/>
      <c r="CGL8" s="78"/>
      <c r="CGM8" s="689"/>
      <c r="CGN8" s="77"/>
      <c r="CGO8" s="690"/>
      <c r="CGP8" s="53"/>
      <c r="CGQ8" s="688"/>
      <c r="CGR8" s="688"/>
      <c r="CGS8" s="187"/>
      <c r="CGT8" s="78"/>
      <c r="CGU8" s="689"/>
      <c r="CGV8" s="77"/>
      <c r="CGW8" s="690"/>
      <c r="CGX8" s="53"/>
      <c r="CGY8" s="688"/>
      <c r="CGZ8" s="688"/>
      <c r="CHA8" s="187"/>
      <c r="CHB8" s="78"/>
      <c r="CHC8" s="689"/>
      <c r="CHD8" s="77"/>
      <c r="CHE8" s="690"/>
      <c r="CHF8" s="53"/>
      <c r="CHG8" s="688"/>
      <c r="CHH8" s="688"/>
      <c r="CHI8" s="187"/>
      <c r="CHJ8" s="78"/>
      <c r="CHK8" s="689"/>
      <c r="CHL8" s="77"/>
      <c r="CHM8" s="690"/>
      <c r="CHN8" s="53"/>
      <c r="CHO8" s="688"/>
      <c r="CHP8" s="688"/>
      <c r="CHQ8" s="187"/>
      <c r="CHR8" s="78"/>
      <c r="CHS8" s="689"/>
      <c r="CHT8" s="77"/>
      <c r="CHU8" s="690"/>
      <c r="CHV8" s="53"/>
      <c r="CHW8" s="688"/>
      <c r="CHX8" s="688"/>
      <c r="CHY8" s="187"/>
      <c r="CHZ8" s="78"/>
      <c r="CIA8" s="689"/>
      <c r="CIB8" s="77"/>
      <c r="CIC8" s="690"/>
      <c r="CID8" s="53"/>
      <c r="CIE8" s="688"/>
      <c r="CIF8" s="688"/>
      <c r="CIG8" s="187"/>
      <c r="CIH8" s="78"/>
      <c r="CII8" s="689"/>
      <c r="CIJ8" s="77"/>
      <c r="CIK8" s="690"/>
      <c r="CIL8" s="53"/>
      <c r="CIM8" s="688"/>
      <c r="CIN8" s="688"/>
      <c r="CIO8" s="187"/>
      <c r="CIP8" s="78"/>
      <c r="CIQ8" s="689"/>
      <c r="CIR8" s="77"/>
      <c r="CIS8" s="690"/>
      <c r="CIT8" s="53"/>
      <c r="CIU8" s="688"/>
      <c r="CIV8" s="688"/>
      <c r="CIW8" s="187"/>
      <c r="CIX8" s="78"/>
      <c r="CIY8" s="689"/>
      <c r="CIZ8" s="77"/>
      <c r="CJA8" s="690"/>
      <c r="CJB8" s="53"/>
      <c r="CJC8" s="688"/>
      <c r="CJD8" s="688"/>
      <c r="CJE8" s="187"/>
      <c r="CJF8" s="78"/>
      <c r="CJG8" s="689"/>
      <c r="CJH8" s="77"/>
      <c r="CJI8" s="690"/>
      <c r="CJJ8" s="53"/>
      <c r="CJK8" s="688"/>
      <c r="CJL8" s="688"/>
      <c r="CJM8" s="187"/>
      <c r="CJN8" s="78"/>
      <c r="CJO8" s="689"/>
      <c r="CJP8" s="77"/>
      <c r="CJQ8" s="690"/>
      <c r="CJR8" s="53"/>
      <c r="CJS8" s="688"/>
      <c r="CJT8" s="688"/>
      <c r="CJU8" s="187"/>
      <c r="CJV8" s="78"/>
      <c r="CJW8" s="689"/>
      <c r="CJX8" s="77"/>
      <c r="CJY8" s="690"/>
      <c r="CJZ8" s="53"/>
      <c r="CKA8" s="688"/>
      <c r="CKB8" s="688"/>
      <c r="CKC8" s="187"/>
      <c r="CKD8" s="78"/>
      <c r="CKE8" s="689"/>
      <c r="CKF8" s="77"/>
      <c r="CKG8" s="690"/>
      <c r="CKH8" s="53"/>
      <c r="CKI8" s="688"/>
      <c r="CKJ8" s="688"/>
      <c r="CKK8" s="187"/>
      <c r="CKL8" s="78"/>
      <c r="CKM8" s="689"/>
      <c r="CKN8" s="77"/>
      <c r="CKO8" s="690"/>
      <c r="CKP8" s="53"/>
      <c r="CKQ8" s="688"/>
      <c r="CKR8" s="688"/>
      <c r="CKS8" s="187"/>
      <c r="CKT8" s="78"/>
      <c r="CKU8" s="689"/>
      <c r="CKV8" s="77"/>
      <c r="CKW8" s="690"/>
      <c r="CKX8" s="53"/>
      <c r="CKY8" s="688"/>
      <c r="CKZ8" s="688"/>
      <c r="CLA8" s="187"/>
      <c r="CLB8" s="78"/>
      <c r="CLC8" s="689"/>
      <c r="CLD8" s="77"/>
      <c r="CLE8" s="690"/>
      <c r="CLF8" s="53"/>
      <c r="CLG8" s="688"/>
      <c r="CLH8" s="688"/>
      <c r="CLI8" s="187"/>
      <c r="CLJ8" s="78"/>
      <c r="CLK8" s="689"/>
      <c r="CLL8" s="77"/>
      <c r="CLM8" s="690"/>
      <c r="CLN8" s="53"/>
      <c r="CLO8" s="688"/>
      <c r="CLP8" s="688"/>
      <c r="CLQ8" s="187"/>
      <c r="CLR8" s="78"/>
      <c r="CLS8" s="689"/>
      <c r="CLT8" s="77"/>
      <c r="CLU8" s="690"/>
      <c r="CLV8" s="53"/>
      <c r="CLW8" s="688"/>
      <c r="CLX8" s="688"/>
      <c r="CLY8" s="187"/>
      <c r="CLZ8" s="78"/>
      <c r="CMA8" s="689"/>
      <c r="CMB8" s="77"/>
      <c r="CMC8" s="690"/>
      <c r="CMD8" s="53"/>
      <c r="CME8" s="688"/>
      <c r="CMF8" s="688"/>
      <c r="CMG8" s="187"/>
      <c r="CMH8" s="78"/>
      <c r="CMI8" s="689"/>
      <c r="CMJ8" s="77"/>
      <c r="CMK8" s="690"/>
      <c r="CML8" s="53"/>
      <c r="CMM8" s="688"/>
      <c r="CMN8" s="688"/>
      <c r="CMO8" s="187"/>
      <c r="CMP8" s="78"/>
      <c r="CMQ8" s="689"/>
      <c r="CMR8" s="77"/>
      <c r="CMS8" s="690"/>
      <c r="CMT8" s="53"/>
      <c r="CMU8" s="688"/>
      <c r="CMV8" s="688"/>
      <c r="CMW8" s="187"/>
      <c r="CMX8" s="78"/>
      <c r="CMY8" s="689"/>
      <c r="CMZ8" s="77"/>
      <c r="CNA8" s="690"/>
      <c r="CNB8" s="53"/>
      <c r="CNC8" s="688"/>
      <c r="CND8" s="688"/>
      <c r="CNE8" s="187"/>
      <c r="CNF8" s="78"/>
      <c r="CNG8" s="689"/>
      <c r="CNH8" s="77"/>
      <c r="CNI8" s="690"/>
      <c r="CNJ8" s="53"/>
      <c r="CNK8" s="688"/>
      <c r="CNL8" s="688"/>
      <c r="CNM8" s="187"/>
      <c r="CNN8" s="78"/>
      <c r="CNO8" s="689"/>
      <c r="CNP8" s="77"/>
      <c r="CNQ8" s="690"/>
      <c r="CNR8" s="53"/>
      <c r="CNS8" s="688"/>
      <c r="CNT8" s="688"/>
      <c r="CNU8" s="187"/>
      <c r="CNV8" s="78"/>
      <c r="CNW8" s="689"/>
      <c r="CNX8" s="77"/>
      <c r="CNY8" s="690"/>
      <c r="CNZ8" s="53"/>
      <c r="COA8" s="688"/>
      <c r="COB8" s="688"/>
      <c r="COC8" s="187"/>
      <c r="COD8" s="78"/>
      <c r="COE8" s="689"/>
      <c r="COF8" s="77"/>
      <c r="COG8" s="690"/>
      <c r="COH8" s="53"/>
      <c r="COI8" s="688"/>
      <c r="COJ8" s="688"/>
      <c r="COK8" s="187"/>
      <c r="COL8" s="78"/>
      <c r="COM8" s="689"/>
      <c r="CON8" s="77"/>
      <c r="COO8" s="690"/>
      <c r="COP8" s="53"/>
      <c r="COQ8" s="688"/>
      <c r="COR8" s="688"/>
      <c r="COS8" s="187"/>
      <c r="COT8" s="78"/>
      <c r="COU8" s="689"/>
      <c r="COV8" s="77"/>
      <c r="COW8" s="690"/>
      <c r="COX8" s="53"/>
      <c r="COY8" s="688"/>
      <c r="COZ8" s="688"/>
      <c r="CPA8" s="187"/>
      <c r="CPB8" s="78"/>
      <c r="CPC8" s="689"/>
      <c r="CPD8" s="77"/>
      <c r="CPE8" s="690"/>
      <c r="CPF8" s="53"/>
      <c r="CPG8" s="688"/>
      <c r="CPH8" s="688"/>
      <c r="CPI8" s="187"/>
      <c r="CPJ8" s="78"/>
      <c r="CPK8" s="689"/>
      <c r="CPL8" s="77"/>
      <c r="CPM8" s="690"/>
      <c r="CPN8" s="53"/>
      <c r="CPO8" s="688"/>
      <c r="CPP8" s="688"/>
      <c r="CPQ8" s="187"/>
      <c r="CPR8" s="78"/>
      <c r="CPS8" s="689"/>
      <c r="CPT8" s="77"/>
      <c r="CPU8" s="690"/>
      <c r="CPV8" s="53"/>
      <c r="CPW8" s="688"/>
      <c r="CPX8" s="688"/>
      <c r="CPY8" s="187"/>
      <c r="CPZ8" s="78"/>
      <c r="CQA8" s="689"/>
      <c r="CQB8" s="77"/>
      <c r="CQC8" s="690"/>
      <c r="CQD8" s="53"/>
      <c r="CQE8" s="688"/>
      <c r="CQF8" s="688"/>
      <c r="CQG8" s="187"/>
      <c r="CQH8" s="78"/>
      <c r="CQI8" s="689"/>
      <c r="CQJ8" s="77"/>
      <c r="CQK8" s="690"/>
      <c r="CQL8" s="53"/>
      <c r="CQM8" s="688"/>
      <c r="CQN8" s="688"/>
      <c r="CQO8" s="187"/>
      <c r="CQP8" s="78"/>
      <c r="CQQ8" s="689"/>
      <c r="CQR8" s="77"/>
      <c r="CQS8" s="690"/>
      <c r="CQT8" s="53"/>
      <c r="CQU8" s="688"/>
      <c r="CQV8" s="688"/>
      <c r="CQW8" s="187"/>
      <c r="CQX8" s="78"/>
      <c r="CQY8" s="689"/>
      <c r="CQZ8" s="77"/>
      <c r="CRA8" s="690"/>
      <c r="CRB8" s="53"/>
      <c r="CRC8" s="688"/>
      <c r="CRD8" s="688"/>
      <c r="CRE8" s="187"/>
      <c r="CRF8" s="78"/>
      <c r="CRG8" s="689"/>
      <c r="CRH8" s="77"/>
      <c r="CRI8" s="690"/>
      <c r="CRJ8" s="53"/>
      <c r="CRK8" s="688"/>
      <c r="CRL8" s="688"/>
      <c r="CRM8" s="187"/>
      <c r="CRN8" s="78"/>
      <c r="CRO8" s="689"/>
      <c r="CRP8" s="77"/>
      <c r="CRQ8" s="690"/>
      <c r="CRR8" s="53"/>
      <c r="CRS8" s="688"/>
      <c r="CRT8" s="688"/>
      <c r="CRU8" s="187"/>
      <c r="CRV8" s="78"/>
      <c r="CRW8" s="689"/>
      <c r="CRX8" s="77"/>
      <c r="CRY8" s="690"/>
      <c r="CRZ8" s="53"/>
      <c r="CSA8" s="688"/>
      <c r="CSB8" s="688"/>
      <c r="CSC8" s="187"/>
      <c r="CSD8" s="78"/>
      <c r="CSE8" s="689"/>
      <c r="CSF8" s="77"/>
      <c r="CSG8" s="690"/>
      <c r="CSH8" s="53"/>
      <c r="CSI8" s="688"/>
      <c r="CSJ8" s="688"/>
      <c r="CSK8" s="187"/>
      <c r="CSL8" s="78"/>
      <c r="CSM8" s="689"/>
      <c r="CSN8" s="77"/>
      <c r="CSO8" s="690"/>
      <c r="CSP8" s="53"/>
      <c r="CSQ8" s="688"/>
      <c r="CSR8" s="688"/>
      <c r="CSS8" s="187"/>
      <c r="CST8" s="78"/>
      <c r="CSU8" s="689"/>
      <c r="CSV8" s="77"/>
      <c r="CSW8" s="690"/>
      <c r="CSX8" s="53"/>
      <c r="CSY8" s="688"/>
      <c r="CSZ8" s="688"/>
      <c r="CTA8" s="187"/>
      <c r="CTB8" s="78"/>
      <c r="CTC8" s="689"/>
      <c r="CTD8" s="77"/>
      <c r="CTE8" s="690"/>
      <c r="CTF8" s="53"/>
      <c r="CTG8" s="688"/>
      <c r="CTH8" s="688"/>
      <c r="CTI8" s="187"/>
      <c r="CTJ8" s="78"/>
      <c r="CTK8" s="689"/>
      <c r="CTL8" s="77"/>
      <c r="CTM8" s="690"/>
      <c r="CTN8" s="53"/>
      <c r="CTO8" s="688"/>
      <c r="CTP8" s="688"/>
      <c r="CTQ8" s="187"/>
      <c r="CTR8" s="78"/>
      <c r="CTS8" s="689"/>
      <c r="CTT8" s="77"/>
      <c r="CTU8" s="690"/>
      <c r="CTV8" s="53"/>
      <c r="CTW8" s="688"/>
      <c r="CTX8" s="688"/>
      <c r="CTY8" s="187"/>
      <c r="CTZ8" s="78"/>
      <c r="CUA8" s="689"/>
      <c r="CUB8" s="77"/>
      <c r="CUC8" s="690"/>
      <c r="CUD8" s="53"/>
      <c r="CUE8" s="688"/>
      <c r="CUF8" s="688"/>
      <c r="CUG8" s="187"/>
      <c r="CUH8" s="78"/>
      <c r="CUI8" s="689"/>
      <c r="CUJ8" s="77"/>
      <c r="CUK8" s="690"/>
      <c r="CUL8" s="53"/>
      <c r="CUM8" s="688"/>
      <c r="CUN8" s="688"/>
      <c r="CUO8" s="187"/>
      <c r="CUP8" s="78"/>
      <c r="CUQ8" s="689"/>
      <c r="CUR8" s="77"/>
      <c r="CUS8" s="690"/>
      <c r="CUT8" s="53"/>
      <c r="CUU8" s="688"/>
      <c r="CUV8" s="688"/>
      <c r="CUW8" s="187"/>
      <c r="CUX8" s="78"/>
      <c r="CUY8" s="689"/>
      <c r="CUZ8" s="77"/>
      <c r="CVA8" s="690"/>
      <c r="CVB8" s="53"/>
      <c r="CVC8" s="688"/>
      <c r="CVD8" s="688"/>
      <c r="CVE8" s="187"/>
      <c r="CVF8" s="78"/>
      <c r="CVG8" s="689"/>
      <c r="CVH8" s="77"/>
      <c r="CVI8" s="690"/>
      <c r="CVJ8" s="53"/>
      <c r="CVK8" s="688"/>
      <c r="CVL8" s="688"/>
      <c r="CVM8" s="187"/>
      <c r="CVN8" s="78"/>
      <c r="CVO8" s="689"/>
      <c r="CVP8" s="77"/>
      <c r="CVQ8" s="690"/>
      <c r="CVR8" s="53"/>
      <c r="CVS8" s="688"/>
      <c r="CVT8" s="688"/>
      <c r="CVU8" s="187"/>
      <c r="CVV8" s="78"/>
      <c r="CVW8" s="689"/>
      <c r="CVX8" s="77"/>
      <c r="CVY8" s="690"/>
      <c r="CVZ8" s="53"/>
      <c r="CWA8" s="688"/>
      <c r="CWB8" s="688"/>
      <c r="CWC8" s="187"/>
      <c r="CWD8" s="78"/>
      <c r="CWE8" s="689"/>
      <c r="CWF8" s="77"/>
      <c r="CWG8" s="690"/>
      <c r="CWH8" s="53"/>
      <c r="CWI8" s="688"/>
      <c r="CWJ8" s="688"/>
      <c r="CWK8" s="187"/>
      <c r="CWL8" s="78"/>
      <c r="CWM8" s="689"/>
      <c r="CWN8" s="77"/>
      <c r="CWO8" s="690"/>
      <c r="CWP8" s="53"/>
      <c r="CWQ8" s="688"/>
      <c r="CWR8" s="688"/>
      <c r="CWS8" s="187"/>
      <c r="CWT8" s="78"/>
      <c r="CWU8" s="689"/>
      <c r="CWV8" s="77"/>
      <c r="CWW8" s="690"/>
      <c r="CWX8" s="53"/>
      <c r="CWY8" s="688"/>
      <c r="CWZ8" s="688"/>
      <c r="CXA8" s="187"/>
      <c r="CXB8" s="78"/>
      <c r="CXC8" s="689"/>
      <c r="CXD8" s="77"/>
      <c r="CXE8" s="690"/>
      <c r="CXF8" s="53"/>
      <c r="CXG8" s="688"/>
      <c r="CXH8" s="688"/>
      <c r="CXI8" s="187"/>
      <c r="CXJ8" s="78"/>
      <c r="CXK8" s="689"/>
      <c r="CXL8" s="77"/>
      <c r="CXM8" s="690"/>
      <c r="CXN8" s="53"/>
      <c r="CXO8" s="688"/>
      <c r="CXP8" s="688"/>
      <c r="CXQ8" s="187"/>
      <c r="CXR8" s="78"/>
      <c r="CXS8" s="689"/>
      <c r="CXT8" s="77"/>
      <c r="CXU8" s="690"/>
      <c r="CXV8" s="53"/>
      <c r="CXW8" s="688"/>
      <c r="CXX8" s="688"/>
      <c r="CXY8" s="187"/>
      <c r="CXZ8" s="78"/>
      <c r="CYA8" s="689"/>
      <c r="CYB8" s="77"/>
      <c r="CYC8" s="690"/>
      <c r="CYD8" s="53"/>
      <c r="CYE8" s="688"/>
      <c r="CYF8" s="688"/>
      <c r="CYG8" s="187"/>
      <c r="CYH8" s="78"/>
      <c r="CYI8" s="689"/>
      <c r="CYJ8" s="77"/>
      <c r="CYK8" s="690"/>
      <c r="CYL8" s="53"/>
      <c r="CYM8" s="688"/>
      <c r="CYN8" s="688"/>
      <c r="CYO8" s="187"/>
      <c r="CYP8" s="78"/>
      <c r="CYQ8" s="689"/>
      <c r="CYR8" s="77"/>
      <c r="CYS8" s="690"/>
      <c r="CYT8" s="53"/>
      <c r="CYU8" s="688"/>
      <c r="CYV8" s="688"/>
      <c r="CYW8" s="187"/>
      <c r="CYX8" s="78"/>
      <c r="CYY8" s="689"/>
      <c r="CYZ8" s="77"/>
      <c r="CZA8" s="690"/>
      <c r="CZB8" s="53"/>
      <c r="CZC8" s="688"/>
      <c r="CZD8" s="688"/>
      <c r="CZE8" s="187"/>
      <c r="CZF8" s="78"/>
      <c r="CZG8" s="689"/>
      <c r="CZH8" s="77"/>
      <c r="CZI8" s="690"/>
      <c r="CZJ8" s="53"/>
      <c r="CZK8" s="688"/>
      <c r="CZL8" s="688"/>
      <c r="CZM8" s="187"/>
      <c r="CZN8" s="78"/>
      <c r="CZO8" s="689"/>
      <c r="CZP8" s="77"/>
      <c r="CZQ8" s="690"/>
      <c r="CZR8" s="53"/>
      <c r="CZS8" s="688"/>
      <c r="CZT8" s="688"/>
      <c r="CZU8" s="187"/>
      <c r="CZV8" s="78"/>
      <c r="CZW8" s="689"/>
      <c r="CZX8" s="77"/>
      <c r="CZY8" s="690"/>
      <c r="CZZ8" s="53"/>
      <c r="DAA8" s="688"/>
      <c r="DAB8" s="688"/>
      <c r="DAC8" s="187"/>
      <c r="DAD8" s="78"/>
      <c r="DAE8" s="689"/>
      <c r="DAF8" s="77"/>
      <c r="DAG8" s="690"/>
      <c r="DAH8" s="53"/>
      <c r="DAI8" s="688"/>
      <c r="DAJ8" s="688"/>
      <c r="DAK8" s="187"/>
      <c r="DAL8" s="78"/>
      <c r="DAM8" s="689"/>
      <c r="DAN8" s="77"/>
      <c r="DAO8" s="690"/>
      <c r="DAP8" s="53"/>
      <c r="DAQ8" s="688"/>
      <c r="DAR8" s="688"/>
      <c r="DAS8" s="187"/>
      <c r="DAT8" s="78"/>
      <c r="DAU8" s="689"/>
      <c r="DAV8" s="77"/>
      <c r="DAW8" s="690"/>
      <c r="DAX8" s="53"/>
      <c r="DAY8" s="688"/>
      <c r="DAZ8" s="688"/>
      <c r="DBA8" s="187"/>
      <c r="DBB8" s="78"/>
      <c r="DBC8" s="689"/>
      <c r="DBD8" s="77"/>
      <c r="DBE8" s="690"/>
      <c r="DBF8" s="53"/>
      <c r="DBG8" s="688"/>
      <c r="DBH8" s="688"/>
      <c r="DBI8" s="187"/>
      <c r="DBJ8" s="78"/>
      <c r="DBK8" s="689"/>
      <c r="DBL8" s="77"/>
      <c r="DBM8" s="690"/>
      <c r="DBN8" s="53"/>
      <c r="DBO8" s="688"/>
      <c r="DBP8" s="688"/>
      <c r="DBQ8" s="187"/>
      <c r="DBR8" s="78"/>
      <c r="DBS8" s="689"/>
      <c r="DBT8" s="77"/>
      <c r="DBU8" s="690"/>
      <c r="DBV8" s="53"/>
      <c r="DBW8" s="688"/>
      <c r="DBX8" s="688"/>
      <c r="DBY8" s="187"/>
      <c r="DBZ8" s="78"/>
      <c r="DCA8" s="689"/>
      <c r="DCB8" s="77"/>
      <c r="DCC8" s="690"/>
      <c r="DCD8" s="53"/>
      <c r="DCE8" s="688"/>
      <c r="DCF8" s="688"/>
      <c r="DCG8" s="187"/>
      <c r="DCH8" s="78"/>
      <c r="DCI8" s="689"/>
      <c r="DCJ8" s="77"/>
      <c r="DCK8" s="690"/>
      <c r="DCL8" s="53"/>
      <c r="DCM8" s="688"/>
      <c r="DCN8" s="688"/>
      <c r="DCO8" s="187"/>
      <c r="DCP8" s="78"/>
      <c r="DCQ8" s="689"/>
      <c r="DCR8" s="77"/>
      <c r="DCS8" s="690"/>
      <c r="DCT8" s="53"/>
      <c r="DCU8" s="688"/>
      <c r="DCV8" s="688"/>
      <c r="DCW8" s="187"/>
      <c r="DCX8" s="78"/>
      <c r="DCY8" s="689"/>
      <c r="DCZ8" s="77"/>
      <c r="DDA8" s="690"/>
      <c r="DDB8" s="53"/>
      <c r="DDC8" s="688"/>
      <c r="DDD8" s="688"/>
      <c r="DDE8" s="187"/>
      <c r="DDF8" s="78"/>
      <c r="DDG8" s="689"/>
      <c r="DDH8" s="77"/>
      <c r="DDI8" s="690"/>
      <c r="DDJ8" s="53"/>
      <c r="DDK8" s="688"/>
      <c r="DDL8" s="688"/>
      <c r="DDM8" s="187"/>
      <c r="DDN8" s="78"/>
      <c r="DDO8" s="689"/>
      <c r="DDP8" s="77"/>
      <c r="DDQ8" s="690"/>
      <c r="DDR8" s="53"/>
      <c r="DDS8" s="688"/>
      <c r="DDT8" s="688"/>
      <c r="DDU8" s="187"/>
      <c r="DDV8" s="78"/>
      <c r="DDW8" s="689"/>
      <c r="DDX8" s="77"/>
      <c r="DDY8" s="690"/>
      <c r="DDZ8" s="53"/>
      <c r="DEA8" s="688"/>
      <c r="DEB8" s="688"/>
      <c r="DEC8" s="187"/>
      <c r="DED8" s="78"/>
      <c r="DEE8" s="689"/>
      <c r="DEF8" s="77"/>
      <c r="DEG8" s="690"/>
      <c r="DEH8" s="53"/>
      <c r="DEI8" s="688"/>
      <c r="DEJ8" s="688"/>
      <c r="DEK8" s="187"/>
      <c r="DEL8" s="78"/>
      <c r="DEM8" s="689"/>
      <c r="DEN8" s="77"/>
      <c r="DEO8" s="690"/>
      <c r="DEP8" s="53"/>
      <c r="DEQ8" s="688"/>
      <c r="DER8" s="688"/>
      <c r="DES8" s="187"/>
      <c r="DET8" s="78"/>
      <c r="DEU8" s="689"/>
      <c r="DEV8" s="77"/>
      <c r="DEW8" s="690"/>
      <c r="DEX8" s="53"/>
      <c r="DEY8" s="688"/>
      <c r="DEZ8" s="688"/>
      <c r="DFA8" s="187"/>
      <c r="DFB8" s="78"/>
      <c r="DFC8" s="689"/>
      <c r="DFD8" s="77"/>
      <c r="DFE8" s="690"/>
      <c r="DFF8" s="53"/>
      <c r="DFG8" s="688"/>
      <c r="DFH8" s="688"/>
      <c r="DFI8" s="187"/>
      <c r="DFJ8" s="78"/>
      <c r="DFK8" s="689"/>
      <c r="DFL8" s="77"/>
      <c r="DFM8" s="690"/>
      <c r="DFN8" s="53"/>
      <c r="DFO8" s="688"/>
      <c r="DFP8" s="688"/>
      <c r="DFQ8" s="187"/>
      <c r="DFR8" s="78"/>
      <c r="DFS8" s="689"/>
      <c r="DFT8" s="77"/>
      <c r="DFU8" s="690"/>
      <c r="DFV8" s="53"/>
      <c r="DFW8" s="688"/>
      <c r="DFX8" s="688"/>
      <c r="DFY8" s="187"/>
      <c r="DFZ8" s="78"/>
      <c r="DGA8" s="689"/>
      <c r="DGB8" s="77"/>
      <c r="DGC8" s="690"/>
      <c r="DGD8" s="53"/>
      <c r="DGE8" s="688"/>
      <c r="DGF8" s="688"/>
      <c r="DGG8" s="187"/>
      <c r="DGH8" s="78"/>
      <c r="DGI8" s="689"/>
      <c r="DGJ8" s="77"/>
      <c r="DGK8" s="690"/>
      <c r="DGL8" s="53"/>
      <c r="DGM8" s="688"/>
      <c r="DGN8" s="688"/>
      <c r="DGO8" s="187"/>
      <c r="DGP8" s="78"/>
      <c r="DGQ8" s="689"/>
      <c r="DGR8" s="77"/>
      <c r="DGS8" s="690"/>
      <c r="DGT8" s="53"/>
      <c r="DGU8" s="688"/>
      <c r="DGV8" s="688"/>
      <c r="DGW8" s="187"/>
      <c r="DGX8" s="78"/>
      <c r="DGY8" s="689"/>
      <c r="DGZ8" s="77"/>
      <c r="DHA8" s="690"/>
      <c r="DHB8" s="53"/>
      <c r="DHC8" s="688"/>
      <c r="DHD8" s="688"/>
      <c r="DHE8" s="187"/>
      <c r="DHF8" s="78"/>
      <c r="DHG8" s="689"/>
      <c r="DHH8" s="77"/>
      <c r="DHI8" s="690"/>
      <c r="DHJ8" s="53"/>
      <c r="DHK8" s="688"/>
      <c r="DHL8" s="688"/>
      <c r="DHM8" s="187"/>
      <c r="DHN8" s="78"/>
      <c r="DHO8" s="689"/>
      <c r="DHP8" s="77"/>
      <c r="DHQ8" s="690"/>
      <c r="DHR8" s="53"/>
      <c r="DHS8" s="688"/>
      <c r="DHT8" s="688"/>
      <c r="DHU8" s="187"/>
      <c r="DHV8" s="78"/>
      <c r="DHW8" s="689"/>
      <c r="DHX8" s="77"/>
      <c r="DHY8" s="690"/>
      <c r="DHZ8" s="53"/>
      <c r="DIA8" s="688"/>
      <c r="DIB8" s="688"/>
      <c r="DIC8" s="187"/>
      <c r="DID8" s="78"/>
      <c r="DIE8" s="689"/>
      <c r="DIF8" s="77"/>
      <c r="DIG8" s="690"/>
      <c r="DIH8" s="53"/>
      <c r="DII8" s="688"/>
      <c r="DIJ8" s="688"/>
      <c r="DIK8" s="187"/>
      <c r="DIL8" s="78"/>
      <c r="DIM8" s="689"/>
      <c r="DIN8" s="77"/>
      <c r="DIO8" s="690"/>
      <c r="DIP8" s="53"/>
      <c r="DIQ8" s="688"/>
      <c r="DIR8" s="688"/>
      <c r="DIS8" s="187"/>
      <c r="DIT8" s="78"/>
      <c r="DIU8" s="689"/>
      <c r="DIV8" s="77"/>
      <c r="DIW8" s="690"/>
      <c r="DIX8" s="53"/>
      <c r="DIY8" s="688"/>
      <c r="DIZ8" s="688"/>
      <c r="DJA8" s="187"/>
      <c r="DJB8" s="78"/>
      <c r="DJC8" s="689"/>
      <c r="DJD8" s="77"/>
      <c r="DJE8" s="690"/>
      <c r="DJF8" s="53"/>
      <c r="DJG8" s="688"/>
      <c r="DJH8" s="688"/>
      <c r="DJI8" s="187"/>
      <c r="DJJ8" s="78"/>
      <c r="DJK8" s="689"/>
      <c r="DJL8" s="77"/>
      <c r="DJM8" s="690"/>
      <c r="DJN8" s="53"/>
      <c r="DJO8" s="688"/>
      <c r="DJP8" s="688"/>
      <c r="DJQ8" s="187"/>
      <c r="DJR8" s="78"/>
      <c r="DJS8" s="689"/>
      <c r="DJT8" s="77"/>
      <c r="DJU8" s="690"/>
      <c r="DJV8" s="53"/>
      <c r="DJW8" s="688"/>
      <c r="DJX8" s="688"/>
      <c r="DJY8" s="187"/>
      <c r="DJZ8" s="78"/>
      <c r="DKA8" s="689"/>
      <c r="DKB8" s="77"/>
      <c r="DKC8" s="690"/>
      <c r="DKD8" s="53"/>
      <c r="DKE8" s="688"/>
      <c r="DKF8" s="688"/>
      <c r="DKG8" s="187"/>
      <c r="DKH8" s="78"/>
      <c r="DKI8" s="689"/>
      <c r="DKJ8" s="77"/>
      <c r="DKK8" s="690"/>
      <c r="DKL8" s="53"/>
      <c r="DKM8" s="688"/>
      <c r="DKN8" s="688"/>
      <c r="DKO8" s="187"/>
      <c r="DKP8" s="78"/>
      <c r="DKQ8" s="689"/>
      <c r="DKR8" s="77"/>
      <c r="DKS8" s="690"/>
      <c r="DKT8" s="53"/>
      <c r="DKU8" s="688"/>
      <c r="DKV8" s="688"/>
      <c r="DKW8" s="187"/>
      <c r="DKX8" s="78"/>
      <c r="DKY8" s="689"/>
      <c r="DKZ8" s="77"/>
      <c r="DLA8" s="690"/>
      <c r="DLB8" s="53"/>
      <c r="DLC8" s="688"/>
      <c r="DLD8" s="688"/>
      <c r="DLE8" s="187"/>
      <c r="DLF8" s="78"/>
      <c r="DLG8" s="689"/>
      <c r="DLH8" s="77"/>
      <c r="DLI8" s="690"/>
      <c r="DLJ8" s="53"/>
      <c r="DLK8" s="688"/>
      <c r="DLL8" s="688"/>
      <c r="DLM8" s="187"/>
      <c r="DLN8" s="78"/>
      <c r="DLO8" s="689"/>
      <c r="DLP8" s="77"/>
      <c r="DLQ8" s="690"/>
      <c r="DLR8" s="53"/>
      <c r="DLS8" s="688"/>
      <c r="DLT8" s="688"/>
      <c r="DLU8" s="187"/>
      <c r="DLV8" s="78"/>
      <c r="DLW8" s="689"/>
      <c r="DLX8" s="77"/>
      <c r="DLY8" s="690"/>
      <c r="DLZ8" s="53"/>
      <c r="DMA8" s="688"/>
      <c r="DMB8" s="688"/>
      <c r="DMC8" s="187"/>
      <c r="DMD8" s="78"/>
      <c r="DME8" s="689"/>
      <c r="DMF8" s="77"/>
      <c r="DMG8" s="690"/>
      <c r="DMH8" s="53"/>
      <c r="DMI8" s="688"/>
      <c r="DMJ8" s="688"/>
      <c r="DMK8" s="187"/>
      <c r="DML8" s="78"/>
      <c r="DMM8" s="689"/>
      <c r="DMN8" s="77"/>
      <c r="DMO8" s="690"/>
      <c r="DMP8" s="53"/>
      <c r="DMQ8" s="688"/>
      <c r="DMR8" s="688"/>
      <c r="DMS8" s="187"/>
      <c r="DMT8" s="78"/>
      <c r="DMU8" s="689"/>
      <c r="DMV8" s="77"/>
      <c r="DMW8" s="690"/>
      <c r="DMX8" s="53"/>
      <c r="DMY8" s="688"/>
      <c r="DMZ8" s="688"/>
      <c r="DNA8" s="187"/>
      <c r="DNB8" s="78"/>
      <c r="DNC8" s="689"/>
      <c r="DND8" s="77"/>
      <c r="DNE8" s="690"/>
      <c r="DNF8" s="53"/>
      <c r="DNG8" s="688"/>
      <c r="DNH8" s="688"/>
      <c r="DNI8" s="187"/>
      <c r="DNJ8" s="78"/>
      <c r="DNK8" s="689"/>
      <c r="DNL8" s="77"/>
      <c r="DNM8" s="690"/>
      <c r="DNN8" s="53"/>
      <c r="DNO8" s="688"/>
      <c r="DNP8" s="688"/>
      <c r="DNQ8" s="187"/>
      <c r="DNR8" s="78"/>
      <c r="DNS8" s="689"/>
      <c r="DNT8" s="77"/>
      <c r="DNU8" s="690"/>
      <c r="DNV8" s="53"/>
      <c r="DNW8" s="688"/>
      <c r="DNX8" s="688"/>
      <c r="DNY8" s="187"/>
      <c r="DNZ8" s="78"/>
      <c r="DOA8" s="689"/>
      <c r="DOB8" s="77"/>
      <c r="DOC8" s="690"/>
      <c r="DOD8" s="53"/>
      <c r="DOE8" s="688"/>
      <c r="DOF8" s="688"/>
      <c r="DOG8" s="187"/>
      <c r="DOH8" s="78"/>
      <c r="DOI8" s="689"/>
      <c r="DOJ8" s="77"/>
      <c r="DOK8" s="690"/>
      <c r="DOL8" s="53"/>
      <c r="DOM8" s="688"/>
      <c r="DON8" s="688"/>
      <c r="DOO8" s="187"/>
      <c r="DOP8" s="78"/>
      <c r="DOQ8" s="689"/>
      <c r="DOR8" s="77"/>
      <c r="DOS8" s="690"/>
      <c r="DOT8" s="53"/>
      <c r="DOU8" s="688"/>
      <c r="DOV8" s="688"/>
      <c r="DOW8" s="187"/>
      <c r="DOX8" s="78"/>
      <c r="DOY8" s="689"/>
      <c r="DOZ8" s="77"/>
      <c r="DPA8" s="690"/>
      <c r="DPB8" s="53"/>
      <c r="DPC8" s="688"/>
      <c r="DPD8" s="688"/>
      <c r="DPE8" s="187"/>
      <c r="DPF8" s="78"/>
      <c r="DPG8" s="689"/>
      <c r="DPH8" s="77"/>
      <c r="DPI8" s="690"/>
      <c r="DPJ8" s="53"/>
      <c r="DPK8" s="688"/>
      <c r="DPL8" s="688"/>
      <c r="DPM8" s="187"/>
      <c r="DPN8" s="78"/>
      <c r="DPO8" s="689"/>
      <c r="DPP8" s="77"/>
      <c r="DPQ8" s="690"/>
      <c r="DPR8" s="53"/>
      <c r="DPS8" s="688"/>
      <c r="DPT8" s="688"/>
      <c r="DPU8" s="187"/>
      <c r="DPV8" s="78"/>
      <c r="DPW8" s="689"/>
      <c r="DPX8" s="77"/>
      <c r="DPY8" s="690"/>
      <c r="DPZ8" s="53"/>
      <c r="DQA8" s="688"/>
      <c r="DQB8" s="688"/>
      <c r="DQC8" s="187"/>
      <c r="DQD8" s="78"/>
      <c r="DQE8" s="689"/>
      <c r="DQF8" s="77"/>
      <c r="DQG8" s="690"/>
      <c r="DQH8" s="53"/>
      <c r="DQI8" s="688"/>
      <c r="DQJ8" s="688"/>
      <c r="DQK8" s="187"/>
      <c r="DQL8" s="78"/>
      <c r="DQM8" s="689"/>
      <c r="DQN8" s="77"/>
      <c r="DQO8" s="690"/>
      <c r="DQP8" s="53"/>
      <c r="DQQ8" s="688"/>
      <c r="DQR8" s="688"/>
      <c r="DQS8" s="187"/>
      <c r="DQT8" s="78"/>
      <c r="DQU8" s="689"/>
      <c r="DQV8" s="77"/>
      <c r="DQW8" s="690"/>
      <c r="DQX8" s="53"/>
      <c r="DQY8" s="688"/>
      <c r="DQZ8" s="688"/>
      <c r="DRA8" s="187"/>
      <c r="DRB8" s="78"/>
      <c r="DRC8" s="689"/>
      <c r="DRD8" s="77"/>
      <c r="DRE8" s="690"/>
      <c r="DRF8" s="53"/>
      <c r="DRG8" s="688"/>
      <c r="DRH8" s="688"/>
      <c r="DRI8" s="187"/>
      <c r="DRJ8" s="78"/>
      <c r="DRK8" s="689"/>
      <c r="DRL8" s="77"/>
      <c r="DRM8" s="690"/>
      <c r="DRN8" s="53"/>
      <c r="DRO8" s="688"/>
      <c r="DRP8" s="688"/>
      <c r="DRQ8" s="187"/>
      <c r="DRR8" s="78"/>
      <c r="DRS8" s="689"/>
      <c r="DRT8" s="77"/>
      <c r="DRU8" s="690"/>
      <c r="DRV8" s="53"/>
      <c r="DRW8" s="688"/>
      <c r="DRX8" s="688"/>
      <c r="DRY8" s="187"/>
      <c r="DRZ8" s="78"/>
      <c r="DSA8" s="689"/>
      <c r="DSB8" s="77"/>
      <c r="DSC8" s="690"/>
      <c r="DSD8" s="53"/>
      <c r="DSE8" s="688"/>
      <c r="DSF8" s="688"/>
      <c r="DSG8" s="187"/>
      <c r="DSH8" s="78"/>
      <c r="DSI8" s="689"/>
      <c r="DSJ8" s="77"/>
      <c r="DSK8" s="690"/>
      <c r="DSL8" s="53"/>
      <c r="DSM8" s="688"/>
      <c r="DSN8" s="688"/>
      <c r="DSO8" s="187"/>
      <c r="DSP8" s="78"/>
      <c r="DSQ8" s="689"/>
      <c r="DSR8" s="77"/>
      <c r="DSS8" s="690"/>
      <c r="DST8" s="53"/>
      <c r="DSU8" s="688"/>
      <c r="DSV8" s="688"/>
      <c r="DSW8" s="187"/>
      <c r="DSX8" s="78"/>
      <c r="DSY8" s="689"/>
      <c r="DSZ8" s="77"/>
      <c r="DTA8" s="690"/>
      <c r="DTB8" s="53"/>
      <c r="DTC8" s="688"/>
      <c r="DTD8" s="688"/>
      <c r="DTE8" s="187"/>
      <c r="DTF8" s="78"/>
      <c r="DTG8" s="689"/>
      <c r="DTH8" s="77"/>
      <c r="DTI8" s="690"/>
      <c r="DTJ8" s="53"/>
      <c r="DTK8" s="688"/>
      <c r="DTL8" s="688"/>
      <c r="DTM8" s="187"/>
      <c r="DTN8" s="78"/>
      <c r="DTO8" s="689"/>
      <c r="DTP8" s="77"/>
      <c r="DTQ8" s="690"/>
      <c r="DTR8" s="53"/>
      <c r="DTS8" s="688"/>
      <c r="DTT8" s="688"/>
      <c r="DTU8" s="187"/>
      <c r="DTV8" s="78"/>
      <c r="DTW8" s="689"/>
      <c r="DTX8" s="77"/>
      <c r="DTY8" s="690"/>
      <c r="DTZ8" s="53"/>
      <c r="DUA8" s="688"/>
      <c r="DUB8" s="688"/>
      <c r="DUC8" s="187"/>
      <c r="DUD8" s="78"/>
      <c r="DUE8" s="689"/>
      <c r="DUF8" s="77"/>
      <c r="DUG8" s="690"/>
      <c r="DUH8" s="53"/>
      <c r="DUI8" s="688"/>
      <c r="DUJ8" s="688"/>
      <c r="DUK8" s="187"/>
      <c r="DUL8" s="78"/>
      <c r="DUM8" s="689"/>
      <c r="DUN8" s="77"/>
      <c r="DUO8" s="690"/>
      <c r="DUP8" s="53"/>
      <c r="DUQ8" s="688"/>
      <c r="DUR8" s="688"/>
      <c r="DUS8" s="187"/>
      <c r="DUT8" s="78"/>
      <c r="DUU8" s="689"/>
      <c r="DUV8" s="77"/>
      <c r="DUW8" s="690"/>
      <c r="DUX8" s="53"/>
      <c r="DUY8" s="688"/>
      <c r="DUZ8" s="688"/>
      <c r="DVA8" s="187"/>
      <c r="DVB8" s="78"/>
      <c r="DVC8" s="689"/>
      <c r="DVD8" s="77"/>
      <c r="DVE8" s="690"/>
      <c r="DVF8" s="53"/>
      <c r="DVG8" s="688"/>
      <c r="DVH8" s="688"/>
      <c r="DVI8" s="187"/>
      <c r="DVJ8" s="78"/>
      <c r="DVK8" s="689"/>
      <c r="DVL8" s="77"/>
      <c r="DVM8" s="690"/>
      <c r="DVN8" s="53"/>
      <c r="DVO8" s="688"/>
      <c r="DVP8" s="688"/>
      <c r="DVQ8" s="187"/>
      <c r="DVR8" s="78"/>
      <c r="DVS8" s="689"/>
      <c r="DVT8" s="77"/>
      <c r="DVU8" s="690"/>
      <c r="DVV8" s="53"/>
      <c r="DVW8" s="688"/>
      <c r="DVX8" s="688"/>
      <c r="DVY8" s="187"/>
      <c r="DVZ8" s="78"/>
      <c r="DWA8" s="689"/>
      <c r="DWB8" s="77"/>
      <c r="DWC8" s="690"/>
      <c r="DWD8" s="53"/>
      <c r="DWE8" s="688"/>
      <c r="DWF8" s="688"/>
      <c r="DWG8" s="187"/>
      <c r="DWH8" s="78"/>
      <c r="DWI8" s="689"/>
      <c r="DWJ8" s="77"/>
      <c r="DWK8" s="690"/>
      <c r="DWL8" s="53"/>
      <c r="DWM8" s="688"/>
      <c r="DWN8" s="688"/>
      <c r="DWO8" s="187"/>
      <c r="DWP8" s="78"/>
      <c r="DWQ8" s="689"/>
      <c r="DWR8" s="77"/>
      <c r="DWS8" s="690"/>
      <c r="DWT8" s="53"/>
      <c r="DWU8" s="688"/>
      <c r="DWV8" s="688"/>
      <c r="DWW8" s="187"/>
      <c r="DWX8" s="78"/>
      <c r="DWY8" s="689"/>
      <c r="DWZ8" s="77"/>
      <c r="DXA8" s="690"/>
      <c r="DXB8" s="53"/>
      <c r="DXC8" s="688"/>
      <c r="DXD8" s="688"/>
      <c r="DXE8" s="187"/>
      <c r="DXF8" s="78"/>
      <c r="DXG8" s="689"/>
      <c r="DXH8" s="77"/>
      <c r="DXI8" s="690"/>
      <c r="DXJ8" s="53"/>
      <c r="DXK8" s="688"/>
      <c r="DXL8" s="688"/>
      <c r="DXM8" s="187"/>
      <c r="DXN8" s="78"/>
      <c r="DXO8" s="689"/>
      <c r="DXP8" s="77"/>
      <c r="DXQ8" s="690"/>
      <c r="DXR8" s="53"/>
      <c r="DXS8" s="688"/>
      <c r="DXT8" s="688"/>
      <c r="DXU8" s="187"/>
      <c r="DXV8" s="78"/>
      <c r="DXW8" s="689"/>
      <c r="DXX8" s="77"/>
      <c r="DXY8" s="690"/>
      <c r="DXZ8" s="53"/>
      <c r="DYA8" s="688"/>
      <c r="DYB8" s="688"/>
      <c r="DYC8" s="187"/>
      <c r="DYD8" s="78"/>
      <c r="DYE8" s="689"/>
      <c r="DYF8" s="77"/>
      <c r="DYG8" s="690"/>
      <c r="DYH8" s="53"/>
      <c r="DYI8" s="688"/>
      <c r="DYJ8" s="688"/>
      <c r="DYK8" s="187"/>
      <c r="DYL8" s="78"/>
      <c r="DYM8" s="689"/>
      <c r="DYN8" s="77"/>
      <c r="DYO8" s="690"/>
      <c r="DYP8" s="53"/>
      <c r="DYQ8" s="688"/>
      <c r="DYR8" s="688"/>
      <c r="DYS8" s="187"/>
      <c r="DYT8" s="78"/>
      <c r="DYU8" s="689"/>
      <c r="DYV8" s="77"/>
      <c r="DYW8" s="690"/>
      <c r="DYX8" s="53"/>
      <c r="DYY8" s="688"/>
      <c r="DYZ8" s="688"/>
      <c r="DZA8" s="187"/>
      <c r="DZB8" s="78"/>
      <c r="DZC8" s="689"/>
      <c r="DZD8" s="77"/>
      <c r="DZE8" s="690"/>
      <c r="DZF8" s="53"/>
      <c r="DZG8" s="688"/>
      <c r="DZH8" s="688"/>
      <c r="DZI8" s="187"/>
      <c r="DZJ8" s="78"/>
      <c r="DZK8" s="689"/>
      <c r="DZL8" s="77"/>
      <c r="DZM8" s="690"/>
      <c r="DZN8" s="53"/>
      <c r="DZO8" s="688"/>
      <c r="DZP8" s="688"/>
      <c r="DZQ8" s="187"/>
      <c r="DZR8" s="78"/>
      <c r="DZS8" s="689"/>
      <c r="DZT8" s="77"/>
      <c r="DZU8" s="690"/>
      <c r="DZV8" s="53"/>
      <c r="DZW8" s="688"/>
      <c r="DZX8" s="688"/>
      <c r="DZY8" s="187"/>
      <c r="DZZ8" s="78"/>
      <c r="EAA8" s="689"/>
      <c r="EAB8" s="77"/>
      <c r="EAC8" s="690"/>
      <c r="EAD8" s="53"/>
      <c r="EAE8" s="688"/>
      <c r="EAF8" s="688"/>
      <c r="EAG8" s="187"/>
      <c r="EAH8" s="78"/>
      <c r="EAI8" s="689"/>
      <c r="EAJ8" s="77"/>
      <c r="EAK8" s="690"/>
      <c r="EAL8" s="53"/>
      <c r="EAM8" s="688"/>
      <c r="EAN8" s="688"/>
      <c r="EAO8" s="187"/>
      <c r="EAP8" s="78"/>
      <c r="EAQ8" s="689"/>
      <c r="EAR8" s="77"/>
      <c r="EAS8" s="690"/>
      <c r="EAT8" s="53"/>
      <c r="EAU8" s="688"/>
      <c r="EAV8" s="688"/>
      <c r="EAW8" s="187"/>
      <c r="EAX8" s="78"/>
      <c r="EAY8" s="689"/>
      <c r="EAZ8" s="77"/>
      <c r="EBA8" s="690"/>
      <c r="EBB8" s="53"/>
      <c r="EBC8" s="688"/>
      <c r="EBD8" s="688"/>
      <c r="EBE8" s="187"/>
      <c r="EBF8" s="78"/>
      <c r="EBG8" s="689"/>
      <c r="EBH8" s="77"/>
      <c r="EBI8" s="690"/>
      <c r="EBJ8" s="53"/>
      <c r="EBK8" s="688"/>
      <c r="EBL8" s="688"/>
      <c r="EBM8" s="187"/>
      <c r="EBN8" s="78"/>
      <c r="EBO8" s="689"/>
      <c r="EBP8" s="77"/>
      <c r="EBQ8" s="690"/>
      <c r="EBR8" s="53"/>
      <c r="EBS8" s="688"/>
      <c r="EBT8" s="688"/>
      <c r="EBU8" s="187"/>
      <c r="EBV8" s="78"/>
      <c r="EBW8" s="689"/>
      <c r="EBX8" s="77"/>
      <c r="EBY8" s="690"/>
      <c r="EBZ8" s="53"/>
      <c r="ECA8" s="688"/>
      <c r="ECB8" s="688"/>
      <c r="ECC8" s="187"/>
      <c r="ECD8" s="78"/>
      <c r="ECE8" s="689"/>
      <c r="ECF8" s="77"/>
      <c r="ECG8" s="690"/>
      <c r="ECH8" s="53"/>
      <c r="ECI8" s="688"/>
      <c r="ECJ8" s="688"/>
      <c r="ECK8" s="187"/>
      <c r="ECL8" s="78"/>
      <c r="ECM8" s="689"/>
      <c r="ECN8" s="77"/>
      <c r="ECO8" s="690"/>
      <c r="ECP8" s="53"/>
      <c r="ECQ8" s="688"/>
      <c r="ECR8" s="688"/>
      <c r="ECS8" s="187"/>
      <c r="ECT8" s="78"/>
      <c r="ECU8" s="689"/>
      <c r="ECV8" s="77"/>
      <c r="ECW8" s="690"/>
      <c r="ECX8" s="53"/>
      <c r="ECY8" s="688"/>
      <c r="ECZ8" s="688"/>
      <c r="EDA8" s="187"/>
      <c r="EDB8" s="78"/>
      <c r="EDC8" s="689"/>
      <c r="EDD8" s="77"/>
      <c r="EDE8" s="690"/>
      <c r="EDF8" s="53"/>
      <c r="EDG8" s="688"/>
      <c r="EDH8" s="688"/>
      <c r="EDI8" s="187"/>
      <c r="EDJ8" s="78"/>
      <c r="EDK8" s="689"/>
      <c r="EDL8" s="77"/>
      <c r="EDM8" s="690"/>
      <c r="EDN8" s="53"/>
      <c r="EDO8" s="688"/>
      <c r="EDP8" s="688"/>
      <c r="EDQ8" s="187"/>
      <c r="EDR8" s="78"/>
      <c r="EDS8" s="689"/>
      <c r="EDT8" s="77"/>
      <c r="EDU8" s="690"/>
      <c r="EDV8" s="53"/>
      <c r="EDW8" s="688"/>
      <c r="EDX8" s="688"/>
      <c r="EDY8" s="187"/>
      <c r="EDZ8" s="78"/>
      <c r="EEA8" s="689"/>
      <c r="EEB8" s="77"/>
      <c r="EEC8" s="690"/>
      <c r="EED8" s="53"/>
      <c r="EEE8" s="688"/>
      <c r="EEF8" s="688"/>
      <c r="EEG8" s="187"/>
      <c r="EEH8" s="78"/>
      <c r="EEI8" s="689"/>
      <c r="EEJ8" s="77"/>
      <c r="EEK8" s="690"/>
      <c r="EEL8" s="53"/>
      <c r="EEM8" s="688"/>
      <c r="EEN8" s="688"/>
      <c r="EEO8" s="187"/>
      <c r="EEP8" s="78"/>
      <c r="EEQ8" s="689"/>
      <c r="EER8" s="77"/>
      <c r="EES8" s="690"/>
      <c r="EET8" s="53"/>
      <c r="EEU8" s="688"/>
      <c r="EEV8" s="688"/>
      <c r="EEW8" s="187"/>
      <c r="EEX8" s="78"/>
      <c r="EEY8" s="689"/>
      <c r="EEZ8" s="77"/>
      <c r="EFA8" s="690"/>
      <c r="EFB8" s="53"/>
      <c r="EFC8" s="688"/>
      <c r="EFD8" s="688"/>
      <c r="EFE8" s="187"/>
      <c r="EFF8" s="78"/>
      <c r="EFG8" s="689"/>
      <c r="EFH8" s="77"/>
      <c r="EFI8" s="690"/>
      <c r="EFJ8" s="53"/>
      <c r="EFK8" s="688"/>
      <c r="EFL8" s="688"/>
      <c r="EFM8" s="187"/>
      <c r="EFN8" s="78"/>
      <c r="EFO8" s="689"/>
      <c r="EFP8" s="77"/>
      <c r="EFQ8" s="690"/>
      <c r="EFR8" s="53"/>
      <c r="EFS8" s="688"/>
      <c r="EFT8" s="688"/>
      <c r="EFU8" s="187"/>
      <c r="EFV8" s="78"/>
      <c r="EFW8" s="689"/>
      <c r="EFX8" s="77"/>
      <c r="EFY8" s="690"/>
      <c r="EFZ8" s="53"/>
      <c r="EGA8" s="688"/>
      <c r="EGB8" s="688"/>
      <c r="EGC8" s="187"/>
      <c r="EGD8" s="78"/>
      <c r="EGE8" s="689"/>
      <c r="EGF8" s="77"/>
      <c r="EGG8" s="690"/>
      <c r="EGH8" s="53"/>
      <c r="EGI8" s="688"/>
      <c r="EGJ8" s="688"/>
      <c r="EGK8" s="187"/>
      <c r="EGL8" s="78"/>
      <c r="EGM8" s="689"/>
      <c r="EGN8" s="77"/>
      <c r="EGO8" s="690"/>
      <c r="EGP8" s="53"/>
      <c r="EGQ8" s="688"/>
      <c r="EGR8" s="688"/>
      <c r="EGS8" s="187"/>
      <c r="EGT8" s="78"/>
      <c r="EGU8" s="689"/>
      <c r="EGV8" s="77"/>
      <c r="EGW8" s="690"/>
      <c r="EGX8" s="53"/>
      <c r="EGY8" s="688"/>
      <c r="EGZ8" s="688"/>
      <c r="EHA8" s="187"/>
      <c r="EHB8" s="78"/>
      <c r="EHC8" s="689"/>
      <c r="EHD8" s="77"/>
      <c r="EHE8" s="690"/>
      <c r="EHF8" s="53"/>
      <c r="EHG8" s="688"/>
      <c r="EHH8" s="688"/>
      <c r="EHI8" s="187"/>
      <c r="EHJ8" s="78"/>
      <c r="EHK8" s="689"/>
      <c r="EHL8" s="77"/>
      <c r="EHM8" s="690"/>
      <c r="EHN8" s="53"/>
      <c r="EHO8" s="688"/>
      <c r="EHP8" s="688"/>
      <c r="EHQ8" s="187"/>
      <c r="EHR8" s="78"/>
      <c r="EHS8" s="689"/>
      <c r="EHT8" s="77"/>
      <c r="EHU8" s="690"/>
      <c r="EHV8" s="53"/>
      <c r="EHW8" s="688"/>
      <c r="EHX8" s="688"/>
      <c r="EHY8" s="187"/>
      <c r="EHZ8" s="78"/>
      <c r="EIA8" s="689"/>
      <c r="EIB8" s="77"/>
      <c r="EIC8" s="690"/>
      <c r="EID8" s="53"/>
      <c r="EIE8" s="688"/>
      <c r="EIF8" s="688"/>
      <c r="EIG8" s="187"/>
      <c r="EIH8" s="78"/>
      <c r="EII8" s="689"/>
      <c r="EIJ8" s="77"/>
      <c r="EIK8" s="690"/>
      <c r="EIL8" s="53"/>
      <c r="EIM8" s="688"/>
      <c r="EIN8" s="688"/>
      <c r="EIO8" s="187"/>
      <c r="EIP8" s="78"/>
      <c r="EIQ8" s="689"/>
      <c r="EIR8" s="77"/>
      <c r="EIS8" s="690"/>
      <c r="EIT8" s="53"/>
      <c r="EIU8" s="688"/>
      <c r="EIV8" s="688"/>
      <c r="EIW8" s="187"/>
      <c r="EIX8" s="78"/>
      <c r="EIY8" s="689"/>
      <c r="EIZ8" s="77"/>
      <c r="EJA8" s="690"/>
      <c r="EJB8" s="53"/>
      <c r="EJC8" s="688"/>
      <c r="EJD8" s="688"/>
      <c r="EJE8" s="187"/>
      <c r="EJF8" s="78"/>
      <c r="EJG8" s="689"/>
      <c r="EJH8" s="77"/>
      <c r="EJI8" s="690"/>
      <c r="EJJ8" s="53"/>
      <c r="EJK8" s="688"/>
      <c r="EJL8" s="688"/>
      <c r="EJM8" s="187"/>
      <c r="EJN8" s="78"/>
      <c r="EJO8" s="689"/>
      <c r="EJP8" s="77"/>
      <c r="EJQ8" s="690"/>
      <c r="EJR8" s="53"/>
      <c r="EJS8" s="688"/>
      <c r="EJT8" s="688"/>
      <c r="EJU8" s="187"/>
      <c r="EJV8" s="78"/>
      <c r="EJW8" s="689"/>
      <c r="EJX8" s="77"/>
      <c r="EJY8" s="690"/>
      <c r="EJZ8" s="53"/>
      <c r="EKA8" s="688"/>
      <c r="EKB8" s="688"/>
      <c r="EKC8" s="187"/>
      <c r="EKD8" s="78"/>
      <c r="EKE8" s="689"/>
      <c r="EKF8" s="77"/>
      <c r="EKG8" s="690"/>
      <c r="EKH8" s="53"/>
      <c r="EKI8" s="688"/>
      <c r="EKJ8" s="688"/>
      <c r="EKK8" s="187"/>
      <c r="EKL8" s="78"/>
      <c r="EKM8" s="689"/>
      <c r="EKN8" s="77"/>
      <c r="EKO8" s="690"/>
      <c r="EKP8" s="53"/>
      <c r="EKQ8" s="688"/>
      <c r="EKR8" s="688"/>
      <c r="EKS8" s="187"/>
      <c r="EKT8" s="78"/>
      <c r="EKU8" s="689"/>
      <c r="EKV8" s="77"/>
      <c r="EKW8" s="690"/>
      <c r="EKX8" s="53"/>
      <c r="EKY8" s="688"/>
      <c r="EKZ8" s="688"/>
      <c r="ELA8" s="187"/>
      <c r="ELB8" s="78"/>
      <c r="ELC8" s="689"/>
      <c r="ELD8" s="77"/>
      <c r="ELE8" s="690"/>
      <c r="ELF8" s="53"/>
      <c r="ELG8" s="688"/>
      <c r="ELH8" s="688"/>
      <c r="ELI8" s="187"/>
      <c r="ELJ8" s="78"/>
      <c r="ELK8" s="689"/>
      <c r="ELL8" s="77"/>
      <c r="ELM8" s="690"/>
      <c r="ELN8" s="53"/>
      <c r="ELO8" s="688"/>
      <c r="ELP8" s="688"/>
      <c r="ELQ8" s="187"/>
      <c r="ELR8" s="78"/>
      <c r="ELS8" s="689"/>
      <c r="ELT8" s="77"/>
      <c r="ELU8" s="690"/>
      <c r="ELV8" s="53"/>
      <c r="ELW8" s="688"/>
      <c r="ELX8" s="688"/>
      <c r="ELY8" s="187"/>
      <c r="ELZ8" s="78"/>
      <c r="EMA8" s="689"/>
      <c r="EMB8" s="77"/>
      <c r="EMC8" s="690"/>
      <c r="EMD8" s="53"/>
      <c r="EME8" s="688"/>
      <c r="EMF8" s="688"/>
      <c r="EMG8" s="187"/>
      <c r="EMH8" s="78"/>
      <c r="EMI8" s="689"/>
      <c r="EMJ8" s="77"/>
      <c r="EMK8" s="690"/>
      <c r="EML8" s="53"/>
      <c r="EMM8" s="688"/>
      <c r="EMN8" s="688"/>
      <c r="EMO8" s="187"/>
      <c r="EMP8" s="78"/>
      <c r="EMQ8" s="689"/>
      <c r="EMR8" s="77"/>
      <c r="EMS8" s="690"/>
      <c r="EMT8" s="53"/>
      <c r="EMU8" s="688"/>
      <c r="EMV8" s="688"/>
      <c r="EMW8" s="187"/>
      <c r="EMX8" s="78"/>
      <c r="EMY8" s="689"/>
      <c r="EMZ8" s="77"/>
      <c r="ENA8" s="690"/>
      <c r="ENB8" s="53"/>
      <c r="ENC8" s="688"/>
      <c r="END8" s="688"/>
      <c r="ENE8" s="187"/>
      <c r="ENF8" s="78"/>
      <c r="ENG8" s="689"/>
      <c r="ENH8" s="77"/>
      <c r="ENI8" s="690"/>
      <c r="ENJ8" s="53"/>
      <c r="ENK8" s="688"/>
      <c r="ENL8" s="688"/>
      <c r="ENM8" s="187"/>
      <c r="ENN8" s="78"/>
      <c r="ENO8" s="689"/>
      <c r="ENP8" s="77"/>
      <c r="ENQ8" s="690"/>
      <c r="ENR8" s="53"/>
      <c r="ENS8" s="688"/>
      <c r="ENT8" s="688"/>
      <c r="ENU8" s="187"/>
      <c r="ENV8" s="78"/>
      <c r="ENW8" s="689"/>
      <c r="ENX8" s="77"/>
      <c r="ENY8" s="690"/>
      <c r="ENZ8" s="53"/>
      <c r="EOA8" s="688"/>
      <c r="EOB8" s="688"/>
      <c r="EOC8" s="187"/>
      <c r="EOD8" s="78"/>
      <c r="EOE8" s="689"/>
      <c r="EOF8" s="77"/>
      <c r="EOG8" s="690"/>
      <c r="EOH8" s="53"/>
      <c r="EOI8" s="688"/>
      <c r="EOJ8" s="688"/>
      <c r="EOK8" s="187"/>
      <c r="EOL8" s="78"/>
      <c r="EOM8" s="689"/>
      <c r="EON8" s="77"/>
      <c r="EOO8" s="690"/>
      <c r="EOP8" s="53"/>
      <c r="EOQ8" s="688"/>
      <c r="EOR8" s="688"/>
      <c r="EOS8" s="187"/>
      <c r="EOT8" s="78"/>
      <c r="EOU8" s="689"/>
      <c r="EOV8" s="77"/>
      <c r="EOW8" s="690"/>
      <c r="EOX8" s="53"/>
      <c r="EOY8" s="688"/>
      <c r="EOZ8" s="688"/>
      <c r="EPA8" s="187"/>
      <c r="EPB8" s="78"/>
      <c r="EPC8" s="689"/>
      <c r="EPD8" s="77"/>
      <c r="EPE8" s="690"/>
      <c r="EPF8" s="53"/>
      <c r="EPG8" s="688"/>
      <c r="EPH8" s="688"/>
      <c r="EPI8" s="187"/>
      <c r="EPJ8" s="78"/>
      <c r="EPK8" s="689"/>
      <c r="EPL8" s="77"/>
      <c r="EPM8" s="690"/>
      <c r="EPN8" s="53"/>
      <c r="EPO8" s="688"/>
      <c r="EPP8" s="688"/>
      <c r="EPQ8" s="187"/>
      <c r="EPR8" s="78"/>
      <c r="EPS8" s="689"/>
      <c r="EPT8" s="77"/>
      <c r="EPU8" s="690"/>
      <c r="EPV8" s="53"/>
      <c r="EPW8" s="688"/>
      <c r="EPX8" s="688"/>
      <c r="EPY8" s="187"/>
      <c r="EPZ8" s="78"/>
      <c r="EQA8" s="689"/>
      <c r="EQB8" s="77"/>
      <c r="EQC8" s="690"/>
      <c r="EQD8" s="53"/>
      <c r="EQE8" s="688"/>
      <c r="EQF8" s="688"/>
      <c r="EQG8" s="187"/>
      <c r="EQH8" s="78"/>
      <c r="EQI8" s="689"/>
      <c r="EQJ8" s="77"/>
      <c r="EQK8" s="690"/>
      <c r="EQL8" s="53"/>
      <c r="EQM8" s="688"/>
      <c r="EQN8" s="688"/>
      <c r="EQO8" s="187"/>
      <c r="EQP8" s="78"/>
      <c r="EQQ8" s="689"/>
      <c r="EQR8" s="77"/>
      <c r="EQS8" s="690"/>
      <c r="EQT8" s="53"/>
      <c r="EQU8" s="688"/>
      <c r="EQV8" s="688"/>
      <c r="EQW8" s="187"/>
      <c r="EQX8" s="78"/>
      <c r="EQY8" s="689"/>
      <c r="EQZ8" s="77"/>
      <c r="ERA8" s="690"/>
      <c r="ERB8" s="53"/>
      <c r="ERC8" s="688"/>
      <c r="ERD8" s="688"/>
      <c r="ERE8" s="187"/>
      <c r="ERF8" s="78"/>
      <c r="ERG8" s="689"/>
      <c r="ERH8" s="77"/>
      <c r="ERI8" s="690"/>
      <c r="ERJ8" s="53"/>
      <c r="ERK8" s="688"/>
      <c r="ERL8" s="688"/>
      <c r="ERM8" s="187"/>
      <c r="ERN8" s="78"/>
      <c r="ERO8" s="689"/>
      <c r="ERP8" s="77"/>
      <c r="ERQ8" s="690"/>
      <c r="ERR8" s="53"/>
      <c r="ERS8" s="688"/>
      <c r="ERT8" s="688"/>
      <c r="ERU8" s="187"/>
      <c r="ERV8" s="78"/>
      <c r="ERW8" s="689"/>
      <c r="ERX8" s="77"/>
      <c r="ERY8" s="690"/>
      <c r="ERZ8" s="53"/>
      <c r="ESA8" s="688"/>
      <c r="ESB8" s="688"/>
      <c r="ESC8" s="187"/>
      <c r="ESD8" s="78"/>
      <c r="ESE8" s="689"/>
      <c r="ESF8" s="77"/>
      <c r="ESG8" s="690"/>
      <c r="ESH8" s="53"/>
      <c r="ESI8" s="688"/>
      <c r="ESJ8" s="688"/>
      <c r="ESK8" s="187"/>
      <c r="ESL8" s="78"/>
      <c r="ESM8" s="689"/>
      <c r="ESN8" s="77"/>
      <c r="ESO8" s="690"/>
      <c r="ESP8" s="53"/>
      <c r="ESQ8" s="688"/>
      <c r="ESR8" s="688"/>
      <c r="ESS8" s="187"/>
      <c r="EST8" s="78"/>
      <c r="ESU8" s="689"/>
      <c r="ESV8" s="77"/>
      <c r="ESW8" s="690"/>
      <c r="ESX8" s="53"/>
      <c r="ESY8" s="688"/>
      <c r="ESZ8" s="688"/>
      <c r="ETA8" s="187"/>
      <c r="ETB8" s="78"/>
      <c r="ETC8" s="689"/>
      <c r="ETD8" s="77"/>
      <c r="ETE8" s="690"/>
      <c r="ETF8" s="53"/>
      <c r="ETG8" s="688"/>
      <c r="ETH8" s="688"/>
      <c r="ETI8" s="187"/>
      <c r="ETJ8" s="78"/>
      <c r="ETK8" s="689"/>
      <c r="ETL8" s="77"/>
      <c r="ETM8" s="690"/>
      <c r="ETN8" s="53"/>
      <c r="ETO8" s="688"/>
      <c r="ETP8" s="688"/>
      <c r="ETQ8" s="187"/>
      <c r="ETR8" s="78"/>
      <c r="ETS8" s="689"/>
      <c r="ETT8" s="77"/>
      <c r="ETU8" s="690"/>
      <c r="ETV8" s="53"/>
      <c r="ETW8" s="688"/>
      <c r="ETX8" s="688"/>
      <c r="ETY8" s="187"/>
      <c r="ETZ8" s="78"/>
      <c r="EUA8" s="689"/>
      <c r="EUB8" s="77"/>
      <c r="EUC8" s="690"/>
      <c r="EUD8" s="53"/>
      <c r="EUE8" s="688"/>
      <c r="EUF8" s="688"/>
      <c r="EUG8" s="187"/>
      <c r="EUH8" s="78"/>
      <c r="EUI8" s="689"/>
      <c r="EUJ8" s="77"/>
      <c r="EUK8" s="690"/>
      <c r="EUL8" s="53"/>
      <c r="EUM8" s="688"/>
      <c r="EUN8" s="688"/>
      <c r="EUO8" s="187"/>
      <c r="EUP8" s="78"/>
      <c r="EUQ8" s="689"/>
      <c r="EUR8" s="77"/>
      <c r="EUS8" s="690"/>
      <c r="EUT8" s="53"/>
      <c r="EUU8" s="688"/>
      <c r="EUV8" s="688"/>
      <c r="EUW8" s="187"/>
      <c r="EUX8" s="78"/>
      <c r="EUY8" s="689"/>
      <c r="EUZ8" s="77"/>
      <c r="EVA8" s="690"/>
      <c r="EVB8" s="53"/>
      <c r="EVC8" s="688"/>
      <c r="EVD8" s="688"/>
      <c r="EVE8" s="187"/>
      <c r="EVF8" s="78"/>
      <c r="EVG8" s="689"/>
      <c r="EVH8" s="77"/>
      <c r="EVI8" s="690"/>
      <c r="EVJ8" s="53"/>
      <c r="EVK8" s="688"/>
      <c r="EVL8" s="688"/>
      <c r="EVM8" s="187"/>
      <c r="EVN8" s="78"/>
      <c r="EVO8" s="689"/>
      <c r="EVP8" s="77"/>
      <c r="EVQ8" s="690"/>
      <c r="EVR8" s="53"/>
      <c r="EVS8" s="688"/>
      <c r="EVT8" s="688"/>
      <c r="EVU8" s="187"/>
      <c r="EVV8" s="78"/>
      <c r="EVW8" s="689"/>
      <c r="EVX8" s="77"/>
      <c r="EVY8" s="690"/>
      <c r="EVZ8" s="53"/>
      <c r="EWA8" s="688"/>
      <c r="EWB8" s="688"/>
      <c r="EWC8" s="187"/>
      <c r="EWD8" s="78"/>
      <c r="EWE8" s="689"/>
      <c r="EWF8" s="77"/>
      <c r="EWG8" s="690"/>
      <c r="EWH8" s="53"/>
      <c r="EWI8" s="688"/>
      <c r="EWJ8" s="688"/>
      <c r="EWK8" s="187"/>
      <c r="EWL8" s="78"/>
      <c r="EWM8" s="689"/>
      <c r="EWN8" s="77"/>
      <c r="EWO8" s="690"/>
      <c r="EWP8" s="53"/>
      <c r="EWQ8" s="688"/>
      <c r="EWR8" s="688"/>
      <c r="EWS8" s="187"/>
      <c r="EWT8" s="78"/>
      <c r="EWU8" s="689"/>
      <c r="EWV8" s="77"/>
      <c r="EWW8" s="690"/>
      <c r="EWX8" s="53"/>
      <c r="EWY8" s="688"/>
      <c r="EWZ8" s="688"/>
      <c r="EXA8" s="187"/>
      <c r="EXB8" s="78"/>
      <c r="EXC8" s="689"/>
      <c r="EXD8" s="77"/>
      <c r="EXE8" s="690"/>
      <c r="EXF8" s="53"/>
      <c r="EXG8" s="688"/>
      <c r="EXH8" s="688"/>
      <c r="EXI8" s="187"/>
      <c r="EXJ8" s="78"/>
      <c r="EXK8" s="689"/>
      <c r="EXL8" s="77"/>
      <c r="EXM8" s="690"/>
      <c r="EXN8" s="53"/>
      <c r="EXO8" s="688"/>
      <c r="EXP8" s="688"/>
      <c r="EXQ8" s="187"/>
      <c r="EXR8" s="78"/>
      <c r="EXS8" s="689"/>
      <c r="EXT8" s="77"/>
      <c r="EXU8" s="690"/>
      <c r="EXV8" s="53"/>
      <c r="EXW8" s="688"/>
      <c r="EXX8" s="688"/>
      <c r="EXY8" s="187"/>
      <c r="EXZ8" s="78"/>
      <c r="EYA8" s="689"/>
      <c r="EYB8" s="77"/>
      <c r="EYC8" s="690"/>
      <c r="EYD8" s="53"/>
      <c r="EYE8" s="688"/>
      <c r="EYF8" s="688"/>
      <c r="EYG8" s="187"/>
      <c r="EYH8" s="78"/>
      <c r="EYI8" s="689"/>
      <c r="EYJ8" s="77"/>
      <c r="EYK8" s="690"/>
      <c r="EYL8" s="53"/>
      <c r="EYM8" s="688"/>
      <c r="EYN8" s="688"/>
      <c r="EYO8" s="187"/>
      <c r="EYP8" s="78"/>
      <c r="EYQ8" s="689"/>
      <c r="EYR8" s="77"/>
      <c r="EYS8" s="690"/>
      <c r="EYT8" s="53"/>
      <c r="EYU8" s="688"/>
      <c r="EYV8" s="688"/>
      <c r="EYW8" s="187"/>
      <c r="EYX8" s="78"/>
      <c r="EYY8" s="689"/>
      <c r="EYZ8" s="77"/>
      <c r="EZA8" s="690"/>
      <c r="EZB8" s="53"/>
      <c r="EZC8" s="688"/>
      <c r="EZD8" s="688"/>
      <c r="EZE8" s="187"/>
      <c r="EZF8" s="78"/>
      <c r="EZG8" s="689"/>
      <c r="EZH8" s="77"/>
      <c r="EZI8" s="690"/>
      <c r="EZJ8" s="53"/>
      <c r="EZK8" s="688"/>
      <c r="EZL8" s="688"/>
      <c r="EZM8" s="187"/>
      <c r="EZN8" s="78"/>
      <c r="EZO8" s="689"/>
      <c r="EZP8" s="77"/>
      <c r="EZQ8" s="690"/>
      <c r="EZR8" s="53"/>
      <c r="EZS8" s="688"/>
      <c r="EZT8" s="688"/>
      <c r="EZU8" s="187"/>
      <c r="EZV8" s="78"/>
      <c r="EZW8" s="689"/>
      <c r="EZX8" s="77"/>
      <c r="EZY8" s="690"/>
      <c r="EZZ8" s="53"/>
      <c r="FAA8" s="688"/>
      <c r="FAB8" s="688"/>
      <c r="FAC8" s="187"/>
      <c r="FAD8" s="78"/>
      <c r="FAE8" s="689"/>
      <c r="FAF8" s="77"/>
      <c r="FAG8" s="690"/>
      <c r="FAH8" s="53"/>
      <c r="FAI8" s="688"/>
      <c r="FAJ8" s="688"/>
      <c r="FAK8" s="187"/>
      <c r="FAL8" s="78"/>
      <c r="FAM8" s="689"/>
      <c r="FAN8" s="77"/>
      <c r="FAO8" s="690"/>
      <c r="FAP8" s="53"/>
      <c r="FAQ8" s="688"/>
      <c r="FAR8" s="688"/>
      <c r="FAS8" s="187"/>
      <c r="FAT8" s="78"/>
      <c r="FAU8" s="689"/>
      <c r="FAV8" s="77"/>
      <c r="FAW8" s="690"/>
      <c r="FAX8" s="53"/>
      <c r="FAY8" s="688"/>
      <c r="FAZ8" s="688"/>
      <c r="FBA8" s="187"/>
      <c r="FBB8" s="78"/>
      <c r="FBC8" s="689"/>
      <c r="FBD8" s="77"/>
      <c r="FBE8" s="690"/>
      <c r="FBF8" s="53"/>
      <c r="FBG8" s="688"/>
      <c r="FBH8" s="688"/>
      <c r="FBI8" s="187"/>
      <c r="FBJ8" s="78"/>
      <c r="FBK8" s="689"/>
      <c r="FBL8" s="77"/>
      <c r="FBM8" s="690"/>
      <c r="FBN8" s="53"/>
      <c r="FBO8" s="688"/>
      <c r="FBP8" s="688"/>
      <c r="FBQ8" s="187"/>
      <c r="FBR8" s="78"/>
      <c r="FBS8" s="689"/>
      <c r="FBT8" s="77"/>
      <c r="FBU8" s="690"/>
      <c r="FBV8" s="53"/>
      <c r="FBW8" s="688"/>
      <c r="FBX8" s="688"/>
      <c r="FBY8" s="187"/>
      <c r="FBZ8" s="78"/>
      <c r="FCA8" s="689"/>
      <c r="FCB8" s="77"/>
      <c r="FCC8" s="690"/>
      <c r="FCD8" s="53"/>
      <c r="FCE8" s="688"/>
      <c r="FCF8" s="688"/>
      <c r="FCG8" s="187"/>
      <c r="FCH8" s="78"/>
      <c r="FCI8" s="689"/>
      <c r="FCJ8" s="77"/>
      <c r="FCK8" s="690"/>
      <c r="FCL8" s="53"/>
      <c r="FCM8" s="688"/>
      <c r="FCN8" s="688"/>
      <c r="FCO8" s="187"/>
      <c r="FCP8" s="78"/>
      <c r="FCQ8" s="689"/>
      <c r="FCR8" s="77"/>
      <c r="FCS8" s="690"/>
      <c r="FCT8" s="53"/>
      <c r="FCU8" s="688"/>
      <c r="FCV8" s="688"/>
      <c r="FCW8" s="187"/>
      <c r="FCX8" s="78"/>
      <c r="FCY8" s="689"/>
      <c r="FCZ8" s="77"/>
      <c r="FDA8" s="690"/>
      <c r="FDB8" s="53"/>
      <c r="FDC8" s="688"/>
      <c r="FDD8" s="688"/>
      <c r="FDE8" s="187"/>
      <c r="FDF8" s="78"/>
      <c r="FDG8" s="689"/>
      <c r="FDH8" s="77"/>
      <c r="FDI8" s="690"/>
      <c r="FDJ8" s="53"/>
      <c r="FDK8" s="688"/>
      <c r="FDL8" s="688"/>
      <c r="FDM8" s="187"/>
      <c r="FDN8" s="78"/>
      <c r="FDO8" s="689"/>
      <c r="FDP8" s="77"/>
      <c r="FDQ8" s="690"/>
      <c r="FDR8" s="53"/>
      <c r="FDS8" s="688"/>
      <c r="FDT8" s="688"/>
      <c r="FDU8" s="187"/>
      <c r="FDV8" s="78"/>
      <c r="FDW8" s="689"/>
      <c r="FDX8" s="77"/>
      <c r="FDY8" s="690"/>
      <c r="FDZ8" s="53"/>
      <c r="FEA8" s="688"/>
      <c r="FEB8" s="688"/>
      <c r="FEC8" s="187"/>
      <c r="FED8" s="78"/>
      <c r="FEE8" s="689"/>
      <c r="FEF8" s="77"/>
      <c r="FEG8" s="690"/>
      <c r="FEH8" s="53"/>
      <c r="FEI8" s="688"/>
      <c r="FEJ8" s="688"/>
      <c r="FEK8" s="187"/>
      <c r="FEL8" s="78"/>
      <c r="FEM8" s="689"/>
      <c r="FEN8" s="77"/>
      <c r="FEO8" s="690"/>
      <c r="FEP8" s="53"/>
      <c r="FEQ8" s="688"/>
      <c r="FER8" s="688"/>
      <c r="FES8" s="187"/>
      <c r="FET8" s="78"/>
      <c r="FEU8" s="689"/>
      <c r="FEV8" s="77"/>
      <c r="FEW8" s="690"/>
      <c r="FEX8" s="53"/>
      <c r="FEY8" s="688"/>
      <c r="FEZ8" s="688"/>
      <c r="FFA8" s="187"/>
      <c r="FFB8" s="78"/>
      <c r="FFC8" s="689"/>
      <c r="FFD8" s="77"/>
      <c r="FFE8" s="690"/>
      <c r="FFF8" s="53"/>
      <c r="FFG8" s="688"/>
      <c r="FFH8" s="688"/>
      <c r="FFI8" s="187"/>
      <c r="FFJ8" s="78"/>
      <c r="FFK8" s="689"/>
      <c r="FFL8" s="77"/>
      <c r="FFM8" s="690"/>
      <c r="FFN8" s="53"/>
      <c r="FFO8" s="688"/>
      <c r="FFP8" s="688"/>
      <c r="FFQ8" s="187"/>
      <c r="FFR8" s="78"/>
      <c r="FFS8" s="689"/>
      <c r="FFT8" s="77"/>
      <c r="FFU8" s="690"/>
      <c r="FFV8" s="53"/>
      <c r="FFW8" s="688"/>
      <c r="FFX8" s="688"/>
      <c r="FFY8" s="187"/>
      <c r="FFZ8" s="78"/>
      <c r="FGA8" s="689"/>
      <c r="FGB8" s="77"/>
      <c r="FGC8" s="690"/>
      <c r="FGD8" s="53"/>
      <c r="FGE8" s="688"/>
      <c r="FGF8" s="688"/>
      <c r="FGG8" s="187"/>
      <c r="FGH8" s="78"/>
      <c r="FGI8" s="689"/>
      <c r="FGJ8" s="77"/>
      <c r="FGK8" s="690"/>
      <c r="FGL8" s="53"/>
      <c r="FGM8" s="688"/>
      <c r="FGN8" s="688"/>
      <c r="FGO8" s="187"/>
      <c r="FGP8" s="78"/>
      <c r="FGQ8" s="689"/>
      <c r="FGR8" s="77"/>
      <c r="FGS8" s="690"/>
      <c r="FGT8" s="53"/>
      <c r="FGU8" s="688"/>
      <c r="FGV8" s="688"/>
      <c r="FGW8" s="187"/>
      <c r="FGX8" s="78"/>
      <c r="FGY8" s="689"/>
      <c r="FGZ8" s="77"/>
      <c r="FHA8" s="690"/>
      <c r="FHB8" s="53"/>
      <c r="FHC8" s="688"/>
      <c r="FHD8" s="688"/>
      <c r="FHE8" s="187"/>
      <c r="FHF8" s="78"/>
      <c r="FHG8" s="689"/>
      <c r="FHH8" s="77"/>
      <c r="FHI8" s="690"/>
      <c r="FHJ8" s="53"/>
      <c r="FHK8" s="688"/>
      <c r="FHL8" s="688"/>
      <c r="FHM8" s="187"/>
      <c r="FHN8" s="78"/>
      <c r="FHO8" s="689"/>
      <c r="FHP8" s="77"/>
      <c r="FHQ8" s="690"/>
      <c r="FHR8" s="53"/>
      <c r="FHS8" s="688"/>
      <c r="FHT8" s="688"/>
      <c r="FHU8" s="187"/>
      <c r="FHV8" s="78"/>
      <c r="FHW8" s="689"/>
      <c r="FHX8" s="77"/>
      <c r="FHY8" s="690"/>
      <c r="FHZ8" s="53"/>
      <c r="FIA8" s="688"/>
      <c r="FIB8" s="688"/>
      <c r="FIC8" s="187"/>
      <c r="FID8" s="78"/>
      <c r="FIE8" s="689"/>
      <c r="FIF8" s="77"/>
      <c r="FIG8" s="690"/>
      <c r="FIH8" s="53"/>
      <c r="FII8" s="688"/>
      <c r="FIJ8" s="688"/>
      <c r="FIK8" s="187"/>
      <c r="FIL8" s="78"/>
      <c r="FIM8" s="689"/>
      <c r="FIN8" s="77"/>
      <c r="FIO8" s="690"/>
      <c r="FIP8" s="53"/>
      <c r="FIQ8" s="688"/>
      <c r="FIR8" s="688"/>
      <c r="FIS8" s="187"/>
      <c r="FIT8" s="78"/>
      <c r="FIU8" s="689"/>
      <c r="FIV8" s="77"/>
      <c r="FIW8" s="690"/>
      <c r="FIX8" s="53"/>
      <c r="FIY8" s="688"/>
      <c r="FIZ8" s="688"/>
      <c r="FJA8" s="187"/>
      <c r="FJB8" s="78"/>
      <c r="FJC8" s="689"/>
      <c r="FJD8" s="77"/>
      <c r="FJE8" s="690"/>
      <c r="FJF8" s="53"/>
      <c r="FJG8" s="688"/>
      <c r="FJH8" s="688"/>
      <c r="FJI8" s="187"/>
      <c r="FJJ8" s="78"/>
      <c r="FJK8" s="689"/>
      <c r="FJL8" s="77"/>
      <c r="FJM8" s="690"/>
      <c r="FJN8" s="53"/>
      <c r="FJO8" s="688"/>
      <c r="FJP8" s="688"/>
      <c r="FJQ8" s="187"/>
      <c r="FJR8" s="78"/>
      <c r="FJS8" s="689"/>
      <c r="FJT8" s="77"/>
      <c r="FJU8" s="690"/>
      <c r="FJV8" s="53"/>
      <c r="FJW8" s="688"/>
      <c r="FJX8" s="688"/>
      <c r="FJY8" s="187"/>
      <c r="FJZ8" s="78"/>
      <c r="FKA8" s="689"/>
      <c r="FKB8" s="77"/>
      <c r="FKC8" s="690"/>
      <c r="FKD8" s="53"/>
      <c r="FKE8" s="688"/>
      <c r="FKF8" s="688"/>
      <c r="FKG8" s="187"/>
      <c r="FKH8" s="78"/>
      <c r="FKI8" s="689"/>
      <c r="FKJ8" s="77"/>
      <c r="FKK8" s="690"/>
      <c r="FKL8" s="53"/>
      <c r="FKM8" s="688"/>
      <c r="FKN8" s="688"/>
      <c r="FKO8" s="187"/>
      <c r="FKP8" s="78"/>
      <c r="FKQ8" s="689"/>
      <c r="FKR8" s="77"/>
      <c r="FKS8" s="690"/>
      <c r="FKT8" s="53"/>
      <c r="FKU8" s="688"/>
      <c r="FKV8" s="688"/>
      <c r="FKW8" s="187"/>
      <c r="FKX8" s="78"/>
      <c r="FKY8" s="689"/>
      <c r="FKZ8" s="77"/>
      <c r="FLA8" s="690"/>
      <c r="FLB8" s="53"/>
      <c r="FLC8" s="688"/>
      <c r="FLD8" s="688"/>
      <c r="FLE8" s="187"/>
      <c r="FLF8" s="78"/>
      <c r="FLG8" s="689"/>
      <c r="FLH8" s="77"/>
      <c r="FLI8" s="690"/>
      <c r="FLJ8" s="53"/>
      <c r="FLK8" s="688"/>
      <c r="FLL8" s="688"/>
      <c r="FLM8" s="187"/>
      <c r="FLN8" s="78"/>
      <c r="FLO8" s="689"/>
      <c r="FLP8" s="77"/>
      <c r="FLQ8" s="690"/>
      <c r="FLR8" s="53"/>
      <c r="FLS8" s="688"/>
      <c r="FLT8" s="688"/>
      <c r="FLU8" s="187"/>
      <c r="FLV8" s="78"/>
      <c r="FLW8" s="689"/>
      <c r="FLX8" s="77"/>
      <c r="FLY8" s="690"/>
      <c r="FLZ8" s="53"/>
      <c r="FMA8" s="688"/>
      <c r="FMB8" s="688"/>
      <c r="FMC8" s="187"/>
      <c r="FMD8" s="78"/>
      <c r="FME8" s="689"/>
      <c r="FMF8" s="77"/>
      <c r="FMG8" s="690"/>
      <c r="FMH8" s="53"/>
      <c r="FMI8" s="688"/>
      <c r="FMJ8" s="688"/>
      <c r="FMK8" s="187"/>
      <c r="FML8" s="78"/>
      <c r="FMM8" s="689"/>
      <c r="FMN8" s="77"/>
      <c r="FMO8" s="690"/>
      <c r="FMP8" s="53"/>
      <c r="FMQ8" s="688"/>
      <c r="FMR8" s="688"/>
      <c r="FMS8" s="187"/>
      <c r="FMT8" s="78"/>
      <c r="FMU8" s="689"/>
      <c r="FMV8" s="77"/>
      <c r="FMW8" s="690"/>
      <c r="FMX8" s="53"/>
      <c r="FMY8" s="688"/>
      <c r="FMZ8" s="688"/>
      <c r="FNA8" s="187"/>
      <c r="FNB8" s="78"/>
      <c r="FNC8" s="689"/>
      <c r="FND8" s="77"/>
      <c r="FNE8" s="690"/>
      <c r="FNF8" s="53"/>
      <c r="FNG8" s="688"/>
      <c r="FNH8" s="688"/>
      <c r="FNI8" s="187"/>
      <c r="FNJ8" s="78"/>
      <c r="FNK8" s="689"/>
      <c r="FNL8" s="77"/>
      <c r="FNM8" s="690"/>
      <c r="FNN8" s="53"/>
      <c r="FNO8" s="688"/>
      <c r="FNP8" s="688"/>
      <c r="FNQ8" s="187"/>
      <c r="FNR8" s="78"/>
      <c r="FNS8" s="689"/>
      <c r="FNT8" s="77"/>
      <c r="FNU8" s="690"/>
      <c r="FNV8" s="53"/>
      <c r="FNW8" s="688"/>
      <c r="FNX8" s="688"/>
      <c r="FNY8" s="187"/>
      <c r="FNZ8" s="78"/>
      <c r="FOA8" s="689"/>
      <c r="FOB8" s="77"/>
      <c r="FOC8" s="690"/>
      <c r="FOD8" s="53"/>
      <c r="FOE8" s="688"/>
      <c r="FOF8" s="688"/>
      <c r="FOG8" s="187"/>
      <c r="FOH8" s="78"/>
      <c r="FOI8" s="689"/>
      <c r="FOJ8" s="77"/>
      <c r="FOK8" s="690"/>
      <c r="FOL8" s="53"/>
      <c r="FOM8" s="688"/>
      <c r="FON8" s="688"/>
      <c r="FOO8" s="187"/>
      <c r="FOP8" s="78"/>
      <c r="FOQ8" s="689"/>
      <c r="FOR8" s="77"/>
      <c r="FOS8" s="690"/>
      <c r="FOT8" s="53"/>
      <c r="FOU8" s="688"/>
      <c r="FOV8" s="688"/>
      <c r="FOW8" s="187"/>
      <c r="FOX8" s="78"/>
      <c r="FOY8" s="689"/>
      <c r="FOZ8" s="77"/>
      <c r="FPA8" s="690"/>
      <c r="FPB8" s="53"/>
      <c r="FPC8" s="688"/>
      <c r="FPD8" s="688"/>
      <c r="FPE8" s="187"/>
      <c r="FPF8" s="78"/>
      <c r="FPG8" s="689"/>
      <c r="FPH8" s="77"/>
      <c r="FPI8" s="690"/>
      <c r="FPJ8" s="53"/>
      <c r="FPK8" s="688"/>
      <c r="FPL8" s="688"/>
      <c r="FPM8" s="187"/>
      <c r="FPN8" s="78"/>
      <c r="FPO8" s="689"/>
      <c r="FPP8" s="77"/>
      <c r="FPQ8" s="690"/>
      <c r="FPR8" s="53"/>
      <c r="FPS8" s="688"/>
      <c r="FPT8" s="688"/>
      <c r="FPU8" s="187"/>
      <c r="FPV8" s="78"/>
      <c r="FPW8" s="689"/>
      <c r="FPX8" s="77"/>
      <c r="FPY8" s="690"/>
      <c r="FPZ8" s="53"/>
      <c r="FQA8" s="688"/>
      <c r="FQB8" s="688"/>
      <c r="FQC8" s="187"/>
      <c r="FQD8" s="78"/>
      <c r="FQE8" s="689"/>
      <c r="FQF8" s="77"/>
      <c r="FQG8" s="690"/>
      <c r="FQH8" s="53"/>
      <c r="FQI8" s="688"/>
      <c r="FQJ8" s="688"/>
      <c r="FQK8" s="187"/>
      <c r="FQL8" s="78"/>
      <c r="FQM8" s="689"/>
      <c r="FQN8" s="77"/>
      <c r="FQO8" s="690"/>
      <c r="FQP8" s="53"/>
      <c r="FQQ8" s="688"/>
      <c r="FQR8" s="688"/>
      <c r="FQS8" s="187"/>
      <c r="FQT8" s="78"/>
      <c r="FQU8" s="689"/>
      <c r="FQV8" s="77"/>
      <c r="FQW8" s="690"/>
      <c r="FQX8" s="53"/>
      <c r="FQY8" s="688"/>
      <c r="FQZ8" s="688"/>
      <c r="FRA8" s="187"/>
      <c r="FRB8" s="78"/>
      <c r="FRC8" s="689"/>
      <c r="FRD8" s="77"/>
      <c r="FRE8" s="690"/>
      <c r="FRF8" s="53"/>
      <c r="FRG8" s="688"/>
      <c r="FRH8" s="688"/>
      <c r="FRI8" s="187"/>
      <c r="FRJ8" s="78"/>
      <c r="FRK8" s="689"/>
      <c r="FRL8" s="77"/>
      <c r="FRM8" s="690"/>
      <c r="FRN8" s="53"/>
      <c r="FRO8" s="688"/>
      <c r="FRP8" s="688"/>
      <c r="FRQ8" s="187"/>
      <c r="FRR8" s="78"/>
      <c r="FRS8" s="689"/>
      <c r="FRT8" s="77"/>
      <c r="FRU8" s="690"/>
      <c r="FRV8" s="53"/>
      <c r="FRW8" s="688"/>
      <c r="FRX8" s="688"/>
      <c r="FRY8" s="187"/>
      <c r="FRZ8" s="78"/>
      <c r="FSA8" s="689"/>
      <c r="FSB8" s="77"/>
      <c r="FSC8" s="690"/>
      <c r="FSD8" s="53"/>
      <c r="FSE8" s="688"/>
      <c r="FSF8" s="688"/>
      <c r="FSG8" s="187"/>
      <c r="FSH8" s="78"/>
      <c r="FSI8" s="689"/>
      <c r="FSJ8" s="77"/>
      <c r="FSK8" s="690"/>
      <c r="FSL8" s="53"/>
      <c r="FSM8" s="688"/>
      <c r="FSN8" s="688"/>
      <c r="FSO8" s="187"/>
      <c r="FSP8" s="78"/>
      <c r="FSQ8" s="689"/>
      <c r="FSR8" s="77"/>
      <c r="FSS8" s="690"/>
      <c r="FST8" s="53"/>
      <c r="FSU8" s="688"/>
      <c r="FSV8" s="688"/>
      <c r="FSW8" s="187"/>
      <c r="FSX8" s="78"/>
      <c r="FSY8" s="689"/>
      <c r="FSZ8" s="77"/>
      <c r="FTA8" s="690"/>
      <c r="FTB8" s="53"/>
      <c r="FTC8" s="688"/>
      <c r="FTD8" s="688"/>
      <c r="FTE8" s="187"/>
      <c r="FTF8" s="78"/>
      <c r="FTG8" s="689"/>
      <c r="FTH8" s="77"/>
      <c r="FTI8" s="690"/>
      <c r="FTJ8" s="53"/>
      <c r="FTK8" s="688"/>
      <c r="FTL8" s="688"/>
      <c r="FTM8" s="187"/>
      <c r="FTN8" s="78"/>
      <c r="FTO8" s="689"/>
      <c r="FTP8" s="77"/>
      <c r="FTQ8" s="690"/>
      <c r="FTR8" s="53"/>
      <c r="FTS8" s="688"/>
      <c r="FTT8" s="688"/>
      <c r="FTU8" s="187"/>
      <c r="FTV8" s="78"/>
      <c r="FTW8" s="689"/>
      <c r="FTX8" s="77"/>
      <c r="FTY8" s="690"/>
      <c r="FTZ8" s="53"/>
      <c r="FUA8" s="688"/>
      <c r="FUB8" s="688"/>
      <c r="FUC8" s="187"/>
      <c r="FUD8" s="78"/>
      <c r="FUE8" s="689"/>
      <c r="FUF8" s="77"/>
      <c r="FUG8" s="690"/>
      <c r="FUH8" s="53"/>
      <c r="FUI8" s="688"/>
      <c r="FUJ8" s="688"/>
      <c r="FUK8" s="187"/>
      <c r="FUL8" s="78"/>
      <c r="FUM8" s="689"/>
      <c r="FUN8" s="77"/>
      <c r="FUO8" s="690"/>
      <c r="FUP8" s="53"/>
      <c r="FUQ8" s="688"/>
      <c r="FUR8" s="688"/>
      <c r="FUS8" s="187"/>
      <c r="FUT8" s="78"/>
      <c r="FUU8" s="689"/>
      <c r="FUV8" s="77"/>
      <c r="FUW8" s="690"/>
      <c r="FUX8" s="53"/>
      <c r="FUY8" s="688"/>
      <c r="FUZ8" s="688"/>
      <c r="FVA8" s="187"/>
      <c r="FVB8" s="78"/>
      <c r="FVC8" s="689"/>
      <c r="FVD8" s="77"/>
      <c r="FVE8" s="690"/>
      <c r="FVF8" s="53"/>
      <c r="FVG8" s="688"/>
      <c r="FVH8" s="688"/>
      <c r="FVI8" s="187"/>
      <c r="FVJ8" s="78"/>
      <c r="FVK8" s="689"/>
      <c r="FVL8" s="77"/>
      <c r="FVM8" s="690"/>
      <c r="FVN8" s="53"/>
      <c r="FVO8" s="688"/>
      <c r="FVP8" s="688"/>
      <c r="FVQ8" s="187"/>
      <c r="FVR8" s="78"/>
      <c r="FVS8" s="689"/>
      <c r="FVT8" s="77"/>
      <c r="FVU8" s="690"/>
      <c r="FVV8" s="53"/>
      <c r="FVW8" s="688"/>
      <c r="FVX8" s="688"/>
      <c r="FVY8" s="187"/>
      <c r="FVZ8" s="78"/>
      <c r="FWA8" s="689"/>
      <c r="FWB8" s="77"/>
      <c r="FWC8" s="690"/>
      <c r="FWD8" s="53"/>
      <c r="FWE8" s="688"/>
      <c r="FWF8" s="688"/>
      <c r="FWG8" s="187"/>
      <c r="FWH8" s="78"/>
      <c r="FWI8" s="689"/>
      <c r="FWJ8" s="77"/>
      <c r="FWK8" s="690"/>
      <c r="FWL8" s="53"/>
      <c r="FWM8" s="688"/>
      <c r="FWN8" s="688"/>
      <c r="FWO8" s="187"/>
      <c r="FWP8" s="78"/>
      <c r="FWQ8" s="689"/>
      <c r="FWR8" s="77"/>
      <c r="FWS8" s="690"/>
      <c r="FWT8" s="53"/>
      <c r="FWU8" s="688"/>
      <c r="FWV8" s="688"/>
      <c r="FWW8" s="187"/>
      <c r="FWX8" s="78"/>
      <c r="FWY8" s="689"/>
      <c r="FWZ8" s="77"/>
      <c r="FXA8" s="690"/>
      <c r="FXB8" s="53"/>
      <c r="FXC8" s="688"/>
      <c r="FXD8" s="688"/>
      <c r="FXE8" s="187"/>
      <c r="FXF8" s="78"/>
      <c r="FXG8" s="689"/>
      <c r="FXH8" s="77"/>
      <c r="FXI8" s="690"/>
      <c r="FXJ8" s="53"/>
      <c r="FXK8" s="688"/>
      <c r="FXL8" s="688"/>
      <c r="FXM8" s="187"/>
      <c r="FXN8" s="78"/>
      <c r="FXO8" s="689"/>
      <c r="FXP8" s="77"/>
      <c r="FXQ8" s="690"/>
      <c r="FXR8" s="53"/>
      <c r="FXS8" s="688"/>
      <c r="FXT8" s="688"/>
      <c r="FXU8" s="187"/>
      <c r="FXV8" s="78"/>
      <c r="FXW8" s="689"/>
      <c r="FXX8" s="77"/>
      <c r="FXY8" s="690"/>
      <c r="FXZ8" s="53"/>
      <c r="FYA8" s="688"/>
      <c r="FYB8" s="688"/>
      <c r="FYC8" s="187"/>
      <c r="FYD8" s="78"/>
      <c r="FYE8" s="689"/>
      <c r="FYF8" s="77"/>
      <c r="FYG8" s="690"/>
      <c r="FYH8" s="53"/>
      <c r="FYI8" s="688"/>
      <c r="FYJ8" s="688"/>
      <c r="FYK8" s="187"/>
      <c r="FYL8" s="78"/>
      <c r="FYM8" s="689"/>
      <c r="FYN8" s="77"/>
      <c r="FYO8" s="690"/>
      <c r="FYP8" s="53"/>
      <c r="FYQ8" s="688"/>
      <c r="FYR8" s="688"/>
      <c r="FYS8" s="187"/>
      <c r="FYT8" s="78"/>
      <c r="FYU8" s="689"/>
      <c r="FYV8" s="77"/>
      <c r="FYW8" s="690"/>
      <c r="FYX8" s="53"/>
      <c r="FYY8" s="688"/>
      <c r="FYZ8" s="688"/>
      <c r="FZA8" s="187"/>
      <c r="FZB8" s="78"/>
      <c r="FZC8" s="689"/>
      <c r="FZD8" s="77"/>
      <c r="FZE8" s="690"/>
      <c r="FZF8" s="53"/>
      <c r="FZG8" s="688"/>
      <c r="FZH8" s="688"/>
      <c r="FZI8" s="187"/>
      <c r="FZJ8" s="78"/>
      <c r="FZK8" s="689"/>
      <c r="FZL8" s="77"/>
      <c r="FZM8" s="690"/>
      <c r="FZN8" s="53"/>
      <c r="FZO8" s="688"/>
      <c r="FZP8" s="688"/>
      <c r="FZQ8" s="187"/>
      <c r="FZR8" s="78"/>
      <c r="FZS8" s="689"/>
      <c r="FZT8" s="77"/>
      <c r="FZU8" s="690"/>
      <c r="FZV8" s="53"/>
      <c r="FZW8" s="688"/>
      <c r="FZX8" s="688"/>
      <c r="FZY8" s="187"/>
      <c r="FZZ8" s="78"/>
      <c r="GAA8" s="689"/>
      <c r="GAB8" s="77"/>
      <c r="GAC8" s="690"/>
      <c r="GAD8" s="53"/>
      <c r="GAE8" s="688"/>
      <c r="GAF8" s="688"/>
      <c r="GAG8" s="187"/>
      <c r="GAH8" s="78"/>
      <c r="GAI8" s="689"/>
      <c r="GAJ8" s="77"/>
      <c r="GAK8" s="690"/>
      <c r="GAL8" s="53"/>
      <c r="GAM8" s="688"/>
      <c r="GAN8" s="688"/>
      <c r="GAO8" s="187"/>
      <c r="GAP8" s="78"/>
      <c r="GAQ8" s="689"/>
      <c r="GAR8" s="77"/>
      <c r="GAS8" s="690"/>
      <c r="GAT8" s="53"/>
      <c r="GAU8" s="688"/>
      <c r="GAV8" s="688"/>
      <c r="GAW8" s="187"/>
      <c r="GAX8" s="78"/>
      <c r="GAY8" s="689"/>
      <c r="GAZ8" s="77"/>
      <c r="GBA8" s="690"/>
      <c r="GBB8" s="53"/>
      <c r="GBC8" s="688"/>
      <c r="GBD8" s="688"/>
      <c r="GBE8" s="187"/>
      <c r="GBF8" s="78"/>
      <c r="GBG8" s="689"/>
      <c r="GBH8" s="77"/>
      <c r="GBI8" s="690"/>
      <c r="GBJ8" s="53"/>
      <c r="GBK8" s="688"/>
      <c r="GBL8" s="688"/>
      <c r="GBM8" s="187"/>
      <c r="GBN8" s="78"/>
      <c r="GBO8" s="689"/>
      <c r="GBP8" s="77"/>
      <c r="GBQ8" s="690"/>
      <c r="GBR8" s="53"/>
      <c r="GBS8" s="688"/>
      <c r="GBT8" s="688"/>
      <c r="GBU8" s="187"/>
      <c r="GBV8" s="78"/>
      <c r="GBW8" s="689"/>
      <c r="GBX8" s="77"/>
      <c r="GBY8" s="690"/>
      <c r="GBZ8" s="53"/>
      <c r="GCA8" s="688"/>
      <c r="GCB8" s="688"/>
      <c r="GCC8" s="187"/>
      <c r="GCD8" s="78"/>
      <c r="GCE8" s="689"/>
      <c r="GCF8" s="77"/>
      <c r="GCG8" s="690"/>
      <c r="GCH8" s="53"/>
      <c r="GCI8" s="688"/>
      <c r="GCJ8" s="688"/>
      <c r="GCK8" s="187"/>
      <c r="GCL8" s="78"/>
      <c r="GCM8" s="689"/>
      <c r="GCN8" s="77"/>
      <c r="GCO8" s="690"/>
      <c r="GCP8" s="53"/>
      <c r="GCQ8" s="688"/>
      <c r="GCR8" s="688"/>
      <c r="GCS8" s="187"/>
      <c r="GCT8" s="78"/>
      <c r="GCU8" s="689"/>
      <c r="GCV8" s="77"/>
      <c r="GCW8" s="690"/>
      <c r="GCX8" s="53"/>
      <c r="GCY8" s="688"/>
      <c r="GCZ8" s="688"/>
      <c r="GDA8" s="187"/>
      <c r="GDB8" s="78"/>
      <c r="GDC8" s="689"/>
      <c r="GDD8" s="77"/>
      <c r="GDE8" s="690"/>
      <c r="GDF8" s="53"/>
      <c r="GDG8" s="688"/>
      <c r="GDH8" s="688"/>
      <c r="GDI8" s="187"/>
      <c r="GDJ8" s="78"/>
      <c r="GDK8" s="689"/>
      <c r="GDL8" s="77"/>
      <c r="GDM8" s="690"/>
      <c r="GDN8" s="53"/>
      <c r="GDO8" s="688"/>
      <c r="GDP8" s="688"/>
      <c r="GDQ8" s="187"/>
      <c r="GDR8" s="78"/>
      <c r="GDS8" s="689"/>
      <c r="GDT8" s="77"/>
      <c r="GDU8" s="690"/>
      <c r="GDV8" s="53"/>
      <c r="GDW8" s="688"/>
      <c r="GDX8" s="688"/>
      <c r="GDY8" s="187"/>
      <c r="GDZ8" s="78"/>
      <c r="GEA8" s="689"/>
      <c r="GEB8" s="77"/>
      <c r="GEC8" s="690"/>
      <c r="GED8" s="53"/>
      <c r="GEE8" s="688"/>
      <c r="GEF8" s="688"/>
      <c r="GEG8" s="187"/>
      <c r="GEH8" s="78"/>
      <c r="GEI8" s="689"/>
      <c r="GEJ8" s="77"/>
      <c r="GEK8" s="690"/>
      <c r="GEL8" s="53"/>
      <c r="GEM8" s="688"/>
      <c r="GEN8" s="688"/>
      <c r="GEO8" s="187"/>
      <c r="GEP8" s="78"/>
      <c r="GEQ8" s="689"/>
      <c r="GER8" s="77"/>
      <c r="GES8" s="690"/>
      <c r="GET8" s="53"/>
      <c r="GEU8" s="688"/>
      <c r="GEV8" s="688"/>
      <c r="GEW8" s="187"/>
      <c r="GEX8" s="78"/>
      <c r="GEY8" s="689"/>
      <c r="GEZ8" s="77"/>
      <c r="GFA8" s="690"/>
      <c r="GFB8" s="53"/>
      <c r="GFC8" s="688"/>
      <c r="GFD8" s="688"/>
      <c r="GFE8" s="187"/>
      <c r="GFF8" s="78"/>
      <c r="GFG8" s="689"/>
      <c r="GFH8" s="77"/>
      <c r="GFI8" s="690"/>
      <c r="GFJ8" s="53"/>
      <c r="GFK8" s="688"/>
      <c r="GFL8" s="688"/>
      <c r="GFM8" s="187"/>
      <c r="GFN8" s="78"/>
      <c r="GFO8" s="689"/>
      <c r="GFP8" s="77"/>
      <c r="GFQ8" s="690"/>
      <c r="GFR8" s="53"/>
      <c r="GFS8" s="688"/>
      <c r="GFT8" s="688"/>
      <c r="GFU8" s="187"/>
      <c r="GFV8" s="78"/>
      <c r="GFW8" s="689"/>
      <c r="GFX8" s="77"/>
      <c r="GFY8" s="690"/>
      <c r="GFZ8" s="53"/>
      <c r="GGA8" s="688"/>
      <c r="GGB8" s="688"/>
      <c r="GGC8" s="187"/>
      <c r="GGD8" s="78"/>
      <c r="GGE8" s="689"/>
      <c r="GGF8" s="77"/>
      <c r="GGG8" s="690"/>
      <c r="GGH8" s="53"/>
      <c r="GGI8" s="688"/>
      <c r="GGJ8" s="688"/>
      <c r="GGK8" s="187"/>
      <c r="GGL8" s="78"/>
      <c r="GGM8" s="689"/>
      <c r="GGN8" s="77"/>
      <c r="GGO8" s="690"/>
      <c r="GGP8" s="53"/>
      <c r="GGQ8" s="688"/>
      <c r="GGR8" s="688"/>
      <c r="GGS8" s="187"/>
      <c r="GGT8" s="78"/>
      <c r="GGU8" s="689"/>
      <c r="GGV8" s="77"/>
      <c r="GGW8" s="690"/>
      <c r="GGX8" s="53"/>
      <c r="GGY8" s="688"/>
      <c r="GGZ8" s="688"/>
      <c r="GHA8" s="187"/>
      <c r="GHB8" s="78"/>
      <c r="GHC8" s="689"/>
      <c r="GHD8" s="77"/>
      <c r="GHE8" s="690"/>
      <c r="GHF8" s="53"/>
      <c r="GHG8" s="688"/>
      <c r="GHH8" s="688"/>
      <c r="GHI8" s="187"/>
      <c r="GHJ8" s="78"/>
      <c r="GHK8" s="689"/>
      <c r="GHL8" s="77"/>
      <c r="GHM8" s="690"/>
      <c r="GHN8" s="53"/>
      <c r="GHO8" s="688"/>
      <c r="GHP8" s="688"/>
      <c r="GHQ8" s="187"/>
      <c r="GHR8" s="78"/>
      <c r="GHS8" s="689"/>
      <c r="GHT8" s="77"/>
      <c r="GHU8" s="690"/>
      <c r="GHV8" s="53"/>
      <c r="GHW8" s="688"/>
      <c r="GHX8" s="688"/>
      <c r="GHY8" s="187"/>
      <c r="GHZ8" s="78"/>
      <c r="GIA8" s="689"/>
      <c r="GIB8" s="77"/>
      <c r="GIC8" s="690"/>
      <c r="GID8" s="53"/>
      <c r="GIE8" s="688"/>
      <c r="GIF8" s="688"/>
      <c r="GIG8" s="187"/>
      <c r="GIH8" s="78"/>
      <c r="GII8" s="689"/>
      <c r="GIJ8" s="77"/>
      <c r="GIK8" s="690"/>
      <c r="GIL8" s="53"/>
      <c r="GIM8" s="688"/>
      <c r="GIN8" s="688"/>
      <c r="GIO8" s="187"/>
      <c r="GIP8" s="78"/>
      <c r="GIQ8" s="689"/>
      <c r="GIR8" s="77"/>
      <c r="GIS8" s="690"/>
      <c r="GIT8" s="53"/>
      <c r="GIU8" s="688"/>
      <c r="GIV8" s="688"/>
      <c r="GIW8" s="187"/>
      <c r="GIX8" s="78"/>
      <c r="GIY8" s="689"/>
      <c r="GIZ8" s="77"/>
      <c r="GJA8" s="690"/>
      <c r="GJB8" s="53"/>
      <c r="GJC8" s="688"/>
      <c r="GJD8" s="688"/>
      <c r="GJE8" s="187"/>
      <c r="GJF8" s="78"/>
      <c r="GJG8" s="689"/>
      <c r="GJH8" s="77"/>
      <c r="GJI8" s="690"/>
      <c r="GJJ8" s="53"/>
      <c r="GJK8" s="688"/>
      <c r="GJL8" s="688"/>
      <c r="GJM8" s="187"/>
      <c r="GJN8" s="78"/>
      <c r="GJO8" s="689"/>
      <c r="GJP8" s="77"/>
      <c r="GJQ8" s="690"/>
      <c r="GJR8" s="53"/>
      <c r="GJS8" s="688"/>
      <c r="GJT8" s="688"/>
      <c r="GJU8" s="187"/>
      <c r="GJV8" s="78"/>
      <c r="GJW8" s="689"/>
      <c r="GJX8" s="77"/>
      <c r="GJY8" s="690"/>
      <c r="GJZ8" s="53"/>
      <c r="GKA8" s="688"/>
      <c r="GKB8" s="688"/>
      <c r="GKC8" s="187"/>
      <c r="GKD8" s="78"/>
      <c r="GKE8" s="689"/>
      <c r="GKF8" s="77"/>
      <c r="GKG8" s="690"/>
      <c r="GKH8" s="53"/>
      <c r="GKI8" s="688"/>
      <c r="GKJ8" s="688"/>
      <c r="GKK8" s="187"/>
      <c r="GKL8" s="78"/>
      <c r="GKM8" s="689"/>
      <c r="GKN8" s="77"/>
      <c r="GKO8" s="690"/>
      <c r="GKP8" s="53"/>
      <c r="GKQ8" s="688"/>
      <c r="GKR8" s="688"/>
      <c r="GKS8" s="187"/>
      <c r="GKT8" s="78"/>
      <c r="GKU8" s="689"/>
      <c r="GKV8" s="77"/>
      <c r="GKW8" s="690"/>
      <c r="GKX8" s="53"/>
      <c r="GKY8" s="688"/>
      <c r="GKZ8" s="688"/>
      <c r="GLA8" s="187"/>
      <c r="GLB8" s="78"/>
      <c r="GLC8" s="689"/>
      <c r="GLD8" s="77"/>
      <c r="GLE8" s="690"/>
      <c r="GLF8" s="53"/>
      <c r="GLG8" s="688"/>
      <c r="GLH8" s="688"/>
      <c r="GLI8" s="187"/>
      <c r="GLJ8" s="78"/>
      <c r="GLK8" s="689"/>
      <c r="GLL8" s="77"/>
      <c r="GLM8" s="690"/>
      <c r="GLN8" s="53"/>
      <c r="GLO8" s="688"/>
      <c r="GLP8" s="688"/>
      <c r="GLQ8" s="187"/>
      <c r="GLR8" s="78"/>
      <c r="GLS8" s="689"/>
      <c r="GLT8" s="77"/>
      <c r="GLU8" s="690"/>
      <c r="GLV8" s="53"/>
      <c r="GLW8" s="688"/>
      <c r="GLX8" s="688"/>
      <c r="GLY8" s="187"/>
      <c r="GLZ8" s="78"/>
      <c r="GMA8" s="689"/>
      <c r="GMB8" s="77"/>
      <c r="GMC8" s="690"/>
      <c r="GMD8" s="53"/>
      <c r="GME8" s="688"/>
      <c r="GMF8" s="688"/>
      <c r="GMG8" s="187"/>
      <c r="GMH8" s="78"/>
      <c r="GMI8" s="689"/>
      <c r="GMJ8" s="77"/>
      <c r="GMK8" s="690"/>
      <c r="GML8" s="53"/>
      <c r="GMM8" s="688"/>
      <c r="GMN8" s="688"/>
      <c r="GMO8" s="187"/>
      <c r="GMP8" s="78"/>
      <c r="GMQ8" s="689"/>
      <c r="GMR8" s="77"/>
      <c r="GMS8" s="690"/>
      <c r="GMT8" s="53"/>
      <c r="GMU8" s="688"/>
      <c r="GMV8" s="688"/>
      <c r="GMW8" s="187"/>
      <c r="GMX8" s="78"/>
      <c r="GMY8" s="689"/>
      <c r="GMZ8" s="77"/>
      <c r="GNA8" s="690"/>
      <c r="GNB8" s="53"/>
      <c r="GNC8" s="688"/>
      <c r="GND8" s="688"/>
      <c r="GNE8" s="187"/>
      <c r="GNF8" s="78"/>
      <c r="GNG8" s="689"/>
      <c r="GNH8" s="77"/>
      <c r="GNI8" s="690"/>
      <c r="GNJ8" s="53"/>
      <c r="GNK8" s="688"/>
      <c r="GNL8" s="688"/>
      <c r="GNM8" s="187"/>
      <c r="GNN8" s="78"/>
      <c r="GNO8" s="689"/>
      <c r="GNP8" s="77"/>
      <c r="GNQ8" s="690"/>
      <c r="GNR8" s="53"/>
      <c r="GNS8" s="688"/>
      <c r="GNT8" s="688"/>
      <c r="GNU8" s="187"/>
      <c r="GNV8" s="78"/>
      <c r="GNW8" s="689"/>
      <c r="GNX8" s="77"/>
      <c r="GNY8" s="690"/>
      <c r="GNZ8" s="53"/>
      <c r="GOA8" s="688"/>
      <c r="GOB8" s="688"/>
      <c r="GOC8" s="187"/>
      <c r="GOD8" s="78"/>
      <c r="GOE8" s="689"/>
      <c r="GOF8" s="77"/>
      <c r="GOG8" s="690"/>
      <c r="GOH8" s="53"/>
      <c r="GOI8" s="688"/>
      <c r="GOJ8" s="688"/>
      <c r="GOK8" s="187"/>
      <c r="GOL8" s="78"/>
      <c r="GOM8" s="689"/>
      <c r="GON8" s="77"/>
      <c r="GOO8" s="690"/>
      <c r="GOP8" s="53"/>
      <c r="GOQ8" s="688"/>
      <c r="GOR8" s="688"/>
      <c r="GOS8" s="187"/>
      <c r="GOT8" s="78"/>
      <c r="GOU8" s="689"/>
      <c r="GOV8" s="77"/>
      <c r="GOW8" s="690"/>
      <c r="GOX8" s="53"/>
      <c r="GOY8" s="688"/>
      <c r="GOZ8" s="688"/>
      <c r="GPA8" s="187"/>
      <c r="GPB8" s="78"/>
      <c r="GPC8" s="689"/>
      <c r="GPD8" s="77"/>
      <c r="GPE8" s="690"/>
      <c r="GPF8" s="53"/>
      <c r="GPG8" s="688"/>
      <c r="GPH8" s="688"/>
      <c r="GPI8" s="187"/>
      <c r="GPJ8" s="78"/>
      <c r="GPK8" s="689"/>
      <c r="GPL8" s="77"/>
      <c r="GPM8" s="690"/>
      <c r="GPN8" s="53"/>
      <c r="GPO8" s="688"/>
      <c r="GPP8" s="688"/>
      <c r="GPQ8" s="187"/>
      <c r="GPR8" s="78"/>
      <c r="GPS8" s="689"/>
      <c r="GPT8" s="77"/>
      <c r="GPU8" s="690"/>
      <c r="GPV8" s="53"/>
      <c r="GPW8" s="688"/>
      <c r="GPX8" s="688"/>
      <c r="GPY8" s="187"/>
      <c r="GPZ8" s="78"/>
      <c r="GQA8" s="689"/>
      <c r="GQB8" s="77"/>
      <c r="GQC8" s="690"/>
      <c r="GQD8" s="53"/>
      <c r="GQE8" s="688"/>
      <c r="GQF8" s="688"/>
      <c r="GQG8" s="187"/>
      <c r="GQH8" s="78"/>
      <c r="GQI8" s="689"/>
      <c r="GQJ8" s="77"/>
      <c r="GQK8" s="690"/>
      <c r="GQL8" s="53"/>
      <c r="GQM8" s="688"/>
      <c r="GQN8" s="688"/>
      <c r="GQO8" s="187"/>
      <c r="GQP8" s="78"/>
      <c r="GQQ8" s="689"/>
      <c r="GQR8" s="77"/>
      <c r="GQS8" s="690"/>
      <c r="GQT8" s="53"/>
      <c r="GQU8" s="688"/>
      <c r="GQV8" s="688"/>
      <c r="GQW8" s="187"/>
      <c r="GQX8" s="78"/>
      <c r="GQY8" s="689"/>
      <c r="GQZ8" s="77"/>
      <c r="GRA8" s="690"/>
      <c r="GRB8" s="53"/>
      <c r="GRC8" s="688"/>
      <c r="GRD8" s="688"/>
      <c r="GRE8" s="187"/>
      <c r="GRF8" s="78"/>
      <c r="GRG8" s="689"/>
      <c r="GRH8" s="77"/>
      <c r="GRI8" s="690"/>
      <c r="GRJ8" s="53"/>
      <c r="GRK8" s="688"/>
      <c r="GRL8" s="688"/>
      <c r="GRM8" s="187"/>
      <c r="GRN8" s="78"/>
      <c r="GRO8" s="689"/>
      <c r="GRP8" s="77"/>
      <c r="GRQ8" s="690"/>
      <c r="GRR8" s="53"/>
      <c r="GRS8" s="688"/>
      <c r="GRT8" s="688"/>
      <c r="GRU8" s="187"/>
      <c r="GRV8" s="78"/>
      <c r="GRW8" s="689"/>
      <c r="GRX8" s="77"/>
      <c r="GRY8" s="690"/>
      <c r="GRZ8" s="53"/>
      <c r="GSA8" s="688"/>
      <c r="GSB8" s="688"/>
      <c r="GSC8" s="187"/>
      <c r="GSD8" s="78"/>
      <c r="GSE8" s="689"/>
      <c r="GSF8" s="77"/>
      <c r="GSG8" s="690"/>
      <c r="GSH8" s="53"/>
      <c r="GSI8" s="688"/>
      <c r="GSJ8" s="688"/>
      <c r="GSK8" s="187"/>
      <c r="GSL8" s="78"/>
      <c r="GSM8" s="689"/>
      <c r="GSN8" s="77"/>
      <c r="GSO8" s="690"/>
      <c r="GSP8" s="53"/>
      <c r="GSQ8" s="688"/>
      <c r="GSR8" s="688"/>
      <c r="GSS8" s="187"/>
      <c r="GST8" s="78"/>
      <c r="GSU8" s="689"/>
      <c r="GSV8" s="77"/>
      <c r="GSW8" s="690"/>
      <c r="GSX8" s="53"/>
      <c r="GSY8" s="688"/>
      <c r="GSZ8" s="688"/>
      <c r="GTA8" s="187"/>
      <c r="GTB8" s="78"/>
      <c r="GTC8" s="689"/>
      <c r="GTD8" s="77"/>
      <c r="GTE8" s="690"/>
      <c r="GTF8" s="53"/>
      <c r="GTG8" s="688"/>
      <c r="GTH8" s="688"/>
      <c r="GTI8" s="187"/>
      <c r="GTJ8" s="78"/>
      <c r="GTK8" s="689"/>
      <c r="GTL8" s="77"/>
      <c r="GTM8" s="690"/>
      <c r="GTN8" s="53"/>
      <c r="GTO8" s="688"/>
      <c r="GTP8" s="688"/>
      <c r="GTQ8" s="187"/>
      <c r="GTR8" s="78"/>
      <c r="GTS8" s="689"/>
      <c r="GTT8" s="77"/>
      <c r="GTU8" s="690"/>
      <c r="GTV8" s="53"/>
      <c r="GTW8" s="688"/>
      <c r="GTX8" s="688"/>
      <c r="GTY8" s="187"/>
      <c r="GTZ8" s="78"/>
      <c r="GUA8" s="689"/>
      <c r="GUB8" s="77"/>
      <c r="GUC8" s="690"/>
      <c r="GUD8" s="53"/>
      <c r="GUE8" s="688"/>
      <c r="GUF8" s="688"/>
      <c r="GUG8" s="187"/>
      <c r="GUH8" s="78"/>
      <c r="GUI8" s="689"/>
      <c r="GUJ8" s="77"/>
      <c r="GUK8" s="690"/>
      <c r="GUL8" s="53"/>
      <c r="GUM8" s="688"/>
      <c r="GUN8" s="688"/>
      <c r="GUO8" s="187"/>
      <c r="GUP8" s="78"/>
      <c r="GUQ8" s="689"/>
      <c r="GUR8" s="77"/>
      <c r="GUS8" s="690"/>
      <c r="GUT8" s="53"/>
      <c r="GUU8" s="688"/>
      <c r="GUV8" s="688"/>
      <c r="GUW8" s="187"/>
      <c r="GUX8" s="78"/>
      <c r="GUY8" s="689"/>
      <c r="GUZ8" s="77"/>
      <c r="GVA8" s="690"/>
      <c r="GVB8" s="53"/>
      <c r="GVC8" s="688"/>
      <c r="GVD8" s="688"/>
      <c r="GVE8" s="187"/>
      <c r="GVF8" s="78"/>
      <c r="GVG8" s="689"/>
      <c r="GVH8" s="77"/>
      <c r="GVI8" s="690"/>
      <c r="GVJ8" s="53"/>
      <c r="GVK8" s="688"/>
      <c r="GVL8" s="688"/>
      <c r="GVM8" s="187"/>
      <c r="GVN8" s="78"/>
      <c r="GVO8" s="689"/>
      <c r="GVP8" s="77"/>
      <c r="GVQ8" s="690"/>
      <c r="GVR8" s="53"/>
      <c r="GVS8" s="688"/>
      <c r="GVT8" s="688"/>
      <c r="GVU8" s="187"/>
      <c r="GVV8" s="78"/>
      <c r="GVW8" s="689"/>
      <c r="GVX8" s="77"/>
      <c r="GVY8" s="690"/>
      <c r="GVZ8" s="53"/>
      <c r="GWA8" s="688"/>
      <c r="GWB8" s="688"/>
      <c r="GWC8" s="187"/>
      <c r="GWD8" s="78"/>
      <c r="GWE8" s="689"/>
      <c r="GWF8" s="77"/>
      <c r="GWG8" s="690"/>
      <c r="GWH8" s="53"/>
      <c r="GWI8" s="688"/>
      <c r="GWJ8" s="688"/>
      <c r="GWK8" s="187"/>
      <c r="GWL8" s="78"/>
      <c r="GWM8" s="689"/>
      <c r="GWN8" s="77"/>
      <c r="GWO8" s="690"/>
      <c r="GWP8" s="53"/>
      <c r="GWQ8" s="688"/>
      <c r="GWR8" s="688"/>
      <c r="GWS8" s="187"/>
      <c r="GWT8" s="78"/>
      <c r="GWU8" s="689"/>
      <c r="GWV8" s="77"/>
      <c r="GWW8" s="690"/>
      <c r="GWX8" s="53"/>
      <c r="GWY8" s="688"/>
      <c r="GWZ8" s="688"/>
      <c r="GXA8" s="187"/>
      <c r="GXB8" s="78"/>
      <c r="GXC8" s="689"/>
      <c r="GXD8" s="77"/>
      <c r="GXE8" s="690"/>
      <c r="GXF8" s="53"/>
      <c r="GXG8" s="688"/>
      <c r="GXH8" s="688"/>
      <c r="GXI8" s="187"/>
      <c r="GXJ8" s="78"/>
      <c r="GXK8" s="689"/>
      <c r="GXL8" s="77"/>
      <c r="GXM8" s="690"/>
      <c r="GXN8" s="53"/>
      <c r="GXO8" s="688"/>
      <c r="GXP8" s="688"/>
      <c r="GXQ8" s="187"/>
      <c r="GXR8" s="78"/>
      <c r="GXS8" s="689"/>
      <c r="GXT8" s="77"/>
      <c r="GXU8" s="690"/>
      <c r="GXV8" s="53"/>
      <c r="GXW8" s="688"/>
      <c r="GXX8" s="688"/>
      <c r="GXY8" s="187"/>
      <c r="GXZ8" s="78"/>
      <c r="GYA8" s="689"/>
      <c r="GYB8" s="77"/>
      <c r="GYC8" s="690"/>
      <c r="GYD8" s="53"/>
      <c r="GYE8" s="688"/>
      <c r="GYF8" s="688"/>
      <c r="GYG8" s="187"/>
      <c r="GYH8" s="78"/>
      <c r="GYI8" s="689"/>
      <c r="GYJ8" s="77"/>
      <c r="GYK8" s="690"/>
      <c r="GYL8" s="53"/>
      <c r="GYM8" s="688"/>
      <c r="GYN8" s="688"/>
      <c r="GYO8" s="187"/>
      <c r="GYP8" s="78"/>
      <c r="GYQ8" s="689"/>
      <c r="GYR8" s="77"/>
      <c r="GYS8" s="690"/>
      <c r="GYT8" s="53"/>
      <c r="GYU8" s="688"/>
      <c r="GYV8" s="688"/>
      <c r="GYW8" s="187"/>
      <c r="GYX8" s="78"/>
      <c r="GYY8" s="689"/>
      <c r="GYZ8" s="77"/>
      <c r="GZA8" s="690"/>
      <c r="GZB8" s="53"/>
      <c r="GZC8" s="688"/>
      <c r="GZD8" s="688"/>
      <c r="GZE8" s="187"/>
      <c r="GZF8" s="78"/>
      <c r="GZG8" s="689"/>
      <c r="GZH8" s="77"/>
      <c r="GZI8" s="690"/>
      <c r="GZJ8" s="53"/>
      <c r="GZK8" s="688"/>
      <c r="GZL8" s="688"/>
      <c r="GZM8" s="187"/>
      <c r="GZN8" s="78"/>
      <c r="GZO8" s="689"/>
      <c r="GZP8" s="77"/>
      <c r="GZQ8" s="690"/>
      <c r="GZR8" s="53"/>
      <c r="GZS8" s="688"/>
      <c r="GZT8" s="688"/>
      <c r="GZU8" s="187"/>
      <c r="GZV8" s="78"/>
      <c r="GZW8" s="689"/>
      <c r="GZX8" s="77"/>
      <c r="GZY8" s="690"/>
      <c r="GZZ8" s="53"/>
      <c r="HAA8" s="688"/>
      <c r="HAB8" s="688"/>
      <c r="HAC8" s="187"/>
      <c r="HAD8" s="78"/>
      <c r="HAE8" s="689"/>
      <c r="HAF8" s="77"/>
      <c r="HAG8" s="690"/>
      <c r="HAH8" s="53"/>
      <c r="HAI8" s="688"/>
      <c r="HAJ8" s="688"/>
      <c r="HAK8" s="187"/>
      <c r="HAL8" s="78"/>
      <c r="HAM8" s="689"/>
      <c r="HAN8" s="77"/>
      <c r="HAO8" s="690"/>
      <c r="HAP8" s="53"/>
      <c r="HAQ8" s="688"/>
      <c r="HAR8" s="688"/>
      <c r="HAS8" s="187"/>
      <c r="HAT8" s="78"/>
      <c r="HAU8" s="689"/>
      <c r="HAV8" s="77"/>
      <c r="HAW8" s="690"/>
      <c r="HAX8" s="53"/>
      <c r="HAY8" s="688"/>
      <c r="HAZ8" s="688"/>
      <c r="HBA8" s="187"/>
      <c r="HBB8" s="78"/>
      <c r="HBC8" s="689"/>
      <c r="HBD8" s="77"/>
      <c r="HBE8" s="690"/>
      <c r="HBF8" s="53"/>
      <c r="HBG8" s="688"/>
      <c r="HBH8" s="688"/>
      <c r="HBI8" s="187"/>
      <c r="HBJ8" s="78"/>
      <c r="HBK8" s="689"/>
      <c r="HBL8" s="77"/>
      <c r="HBM8" s="690"/>
      <c r="HBN8" s="53"/>
      <c r="HBO8" s="688"/>
      <c r="HBP8" s="688"/>
      <c r="HBQ8" s="187"/>
      <c r="HBR8" s="78"/>
      <c r="HBS8" s="689"/>
      <c r="HBT8" s="77"/>
      <c r="HBU8" s="690"/>
      <c r="HBV8" s="53"/>
      <c r="HBW8" s="688"/>
      <c r="HBX8" s="688"/>
      <c r="HBY8" s="187"/>
      <c r="HBZ8" s="78"/>
      <c r="HCA8" s="689"/>
      <c r="HCB8" s="77"/>
      <c r="HCC8" s="690"/>
      <c r="HCD8" s="53"/>
      <c r="HCE8" s="688"/>
      <c r="HCF8" s="688"/>
      <c r="HCG8" s="187"/>
      <c r="HCH8" s="78"/>
      <c r="HCI8" s="689"/>
      <c r="HCJ8" s="77"/>
      <c r="HCK8" s="690"/>
      <c r="HCL8" s="53"/>
      <c r="HCM8" s="688"/>
      <c r="HCN8" s="688"/>
      <c r="HCO8" s="187"/>
      <c r="HCP8" s="78"/>
      <c r="HCQ8" s="689"/>
      <c r="HCR8" s="77"/>
      <c r="HCS8" s="690"/>
      <c r="HCT8" s="53"/>
      <c r="HCU8" s="688"/>
      <c r="HCV8" s="688"/>
      <c r="HCW8" s="187"/>
      <c r="HCX8" s="78"/>
      <c r="HCY8" s="689"/>
      <c r="HCZ8" s="77"/>
      <c r="HDA8" s="690"/>
      <c r="HDB8" s="53"/>
      <c r="HDC8" s="688"/>
      <c r="HDD8" s="688"/>
      <c r="HDE8" s="187"/>
      <c r="HDF8" s="78"/>
      <c r="HDG8" s="689"/>
      <c r="HDH8" s="77"/>
      <c r="HDI8" s="690"/>
      <c r="HDJ8" s="53"/>
      <c r="HDK8" s="688"/>
      <c r="HDL8" s="688"/>
      <c r="HDM8" s="187"/>
      <c r="HDN8" s="78"/>
      <c r="HDO8" s="689"/>
      <c r="HDP8" s="77"/>
      <c r="HDQ8" s="690"/>
      <c r="HDR8" s="53"/>
      <c r="HDS8" s="688"/>
      <c r="HDT8" s="688"/>
      <c r="HDU8" s="187"/>
      <c r="HDV8" s="78"/>
      <c r="HDW8" s="689"/>
      <c r="HDX8" s="77"/>
      <c r="HDY8" s="690"/>
      <c r="HDZ8" s="53"/>
      <c r="HEA8" s="688"/>
      <c r="HEB8" s="688"/>
      <c r="HEC8" s="187"/>
      <c r="HED8" s="78"/>
      <c r="HEE8" s="689"/>
      <c r="HEF8" s="77"/>
      <c r="HEG8" s="690"/>
      <c r="HEH8" s="53"/>
      <c r="HEI8" s="688"/>
      <c r="HEJ8" s="688"/>
      <c r="HEK8" s="187"/>
      <c r="HEL8" s="78"/>
      <c r="HEM8" s="689"/>
      <c r="HEN8" s="77"/>
      <c r="HEO8" s="690"/>
      <c r="HEP8" s="53"/>
      <c r="HEQ8" s="688"/>
      <c r="HER8" s="688"/>
      <c r="HES8" s="187"/>
      <c r="HET8" s="78"/>
      <c r="HEU8" s="689"/>
      <c r="HEV8" s="77"/>
      <c r="HEW8" s="690"/>
      <c r="HEX8" s="53"/>
      <c r="HEY8" s="688"/>
      <c r="HEZ8" s="688"/>
      <c r="HFA8" s="187"/>
      <c r="HFB8" s="78"/>
      <c r="HFC8" s="689"/>
      <c r="HFD8" s="77"/>
      <c r="HFE8" s="690"/>
      <c r="HFF8" s="53"/>
      <c r="HFG8" s="688"/>
      <c r="HFH8" s="688"/>
      <c r="HFI8" s="187"/>
      <c r="HFJ8" s="78"/>
      <c r="HFK8" s="689"/>
      <c r="HFL8" s="77"/>
      <c r="HFM8" s="690"/>
      <c r="HFN8" s="53"/>
      <c r="HFO8" s="688"/>
      <c r="HFP8" s="688"/>
      <c r="HFQ8" s="187"/>
      <c r="HFR8" s="78"/>
      <c r="HFS8" s="689"/>
      <c r="HFT8" s="77"/>
      <c r="HFU8" s="690"/>
      <c r="HFV8" s="53"/>
      <c r="HFW8" s="688"/>
      <c r="HFX8" s="688"/>
      <c r="HFY8" s="187"/>
      <c r="HFZ8" s="78"/>
      <c r="HGA8" s="689"/>
      <c r="HGB8" s="77"/>
      <c r="HGC8" s="690"/>
      <c r="HGD8" s="53"/>
      <c r="HGE8" s="688"/>
      <c r="HGF8" s="688"/>
      <c r="HGG8" s="187"/>
      <c r="HGH8" s="78"/>
      <c r="HGI8" s="689"/>
      <c r="HGJ8" s="77"/>
      <c r="HGK8" s="690"/>
      <c r="HGL8" s="53"/>
      <c r="HGM8" s="688"/>
      <c r="HGN8" s="688"/>
      <c r="HGO8" s="187"/>
      <c r="HGP8" s="78"/>
      <c r="HGQ8" s="689"/>
      <c r="HGR8" s="77"/>
      <c r="HGS8" s="690"/>
      <c r="HGT8" s="53"/>
      <c r="HGU8" s="688"/>
      <c r="HGV8" s="688"/>
      <c r="HGW8" s="187"/>
      <c r="HGX8" s="78"/>
      <c r="HGY8" s="689"/>
      <c r="HGZ8" s="77"/>
      <c r="HHA8" s="690"/>
      <c r="HHB8" s="53"/>
      <c r="HHC8" s="688"/>
      <c r="HHD8" s="688"/>
      <c r="HHE8" s="187"/>
      <c r="HHF8" s="78"/>
      <c r="HHG8" s="689"/>
      <c r="HHH8" s="77"/>
      <c r="HHI8" s="690"/>
      <c r="HHJ8" s="53"/>
      <c r="HHK8" s="688"/>
      <c r="HHL8" s="688"/>
      <c r="HHM8" s="187"/>
      <c r="HHN8" s="78"/>
      <c r="HHO8" s="689"/>
      <c r="HHP8" s="77"/>
      <c r="HHQ8" s="690"/>
      <c r="HHR8" s="53"/>
      <c r="HHS8" s="688"/>
      <c r="HHT8" s="688"/>
      <c r="HHU8" s="187"/>
      <c r="HHV8" s="78"/>
      <c r="HHW8" s="689"/>
      <c r="HHX8" s="77"/>
      <c r="HHY8" s="690"/>
      <c r="HHZ8" s="53"/>
      <c r="HIA8" s="688"/>
      <c r="HIB8" s="688"/>
      <c r="HIC8" s="187"/>
      <c r="HID8" s="78"/>
      <c r="HIE8" s="689"/>
      <c r="HIF8" s="77"/>
      <c r="HIG8" s="690"/>
      <c r="HIH8" s="53"/>
      <c r="HII8" s="688"/>
      <c r="HIJ8" s="688"/>
      <c r="HIK8" s="187"/>
      <c r="HIL8" s="78"/>
      <c r="HIM8" s="689"/>
      <c r="HIN8" s="77"/>
      <c r="HIO8" s="690"/>
      <c r="HIP8" s="53"/>
      <c r="HIQ8" s="688"/>
      <c r="HIR8" s="688"/>
      <c r="HIS8" s="187"/>
      <c r="HIT8" s="78"/>
      <c r="HIU8" s="689"/>
      <c r="HIV8" s="77"/>
      <c r="HIW8" s="690"/>
      <c r="HIX8" s="53"/>
      <c r="HIY8" s="688"/>
      <c r="HIZ8" s="688"/>
      <c r="HJA8" s="187"/>
      <c r="HJB8" s="78"/>
      <c r="HJC8" s="689"/>
      <c r="HJD8" s="77"/>
      <c r="HJE8" s="690"/>
      <c r="HJF8" s="53"/>
      <c r="HJG8" s="688"/>
      <c r="HJH8" s="688"/>
      <c r="HJI8" s="187"/>
      <c r="HJJ8" s="78"/>
      <c r="HJK8" s="689"/>
      <c r="HJL8" s="77"/>
      <c r="HJM8" s="690"/>
      <c r="HJN8" s="53"/>
      <c r="HJO8" s="688"/>
      <c r="HJP8" s="688"/>
      <c r="HJQ8" s="187"/>
      <c r="HJR8" s="78"/>
      <c r="HJS8" s="689"/>
      <c r="HJT8" s="77"/>
      <c r="HJU8" s="690"/>
      <c r="HJV8" s="53"/>
      <c r="HJW8" s="688"/>
      <c r="HJX8" s="688"/>
      <c r="HJY8" s="187"/>
      <c r="HJZ8" s="78"/>
      <c r="HKA8" s="689"/>
      <c r="HKB8" s="77"/>
      <c r="HKC8" s="690"/>
      <c r="HKD8" s="53"/>
      <c r="HKE8" s="688"/>
      <c r="HKF8" s="688"/>
      <c r="HKG8" s="187"/>
      <c r="HKH8" s="78"/>
      <c r="HKI8" s="689"/>
      <c r="HKJ8" s="77"/>
      <c r="HKK8" s="690"/>
      <c r="HKL8" s="53"/>
      <c r="HKM8" s="688"/>
      <c r="HKN8" s="688"/>
      <c r="HKO8" s="187"/>
      <c r="HKP8" s="78"/>
      <c r="HKQ8" s="689"/>
      <c r="HKR8" s="77"/>
      <c r="HKS8" s="690"/>
      <c r="HKT8" s="53"/>
      <c r="HKU8" s="688"/>
      <c r="HKV8" s="688"/>
      <c r="HKW8" s="187"/>
      <c r="HKX8" s="78"/>
      <c r="HKY8" s="689"/>
      <c r="HKZ8" s="77"/>
      <c r="HLA8" s="690"/>
      <c r="HLB8" s="53"/>
      <c r="HLC8" s="688"/>
      <c r="HLD8" s="688"/>
      <c r="HLE8" s="187"/>
      <c r="HLF8" s="78"/>
      <c r="HLG8" s="689"/>
      <c r="HLH8" s="77"/>
      <c r="HLI8" s="690"/>
      <c r="HLJ8" s="53"/>
      <c r="HLK8" s="688"/>
      <c r="HLL8" s="688"/>
      <c r="HLM8" s="187"/>
      <c r="HLN8" s="78"/>
      <c r="HLO8" s="689"/>
      <c r="HLP8" s="77"/>
      <c r="HLQ8" s="690"/>
      <c r="HLR8" s="53"/>
      <c r="HLS8" s="688"/>
      <c r="HLT8" s="688"/>
      <c r="HLU8" s="187"/>
      <c r="HLV8" s="78"/>
      <c r="HLW8" s="689"/>
      <c r="HLX8" s="77"/>
      <c r="HLY8" s="690"/>
      <c r="HLZ8" s="53"/>
      <c r="HMA8" s="688"/>
      <c r="HMB8" s="688"/>
      <c r="HMC8" s="187"/>
      <c r="HMD8" s="78"/>
      <c r="HME8" s="689"/>
      <c r="HMF8" s="77"/>
      <c r="HMG8" s="690"/>
      <c r="HMH8" s="53"/>
      <c r="HMI8" s="688"/>
      <c r="HMJ8" s="688"/>
      <c r="HMK8" s="187"/>
      <c r="HML8" s="78"/>
      <c r="HMM8" s="689"/>
      <c r="HMN8" s="77"/>
      <c r="HMO8" s="690"/>
      <c r="HMP8" s="53"/>
      <c r="HMQ8" s="688"/>
      <c r="HMR8" s="688"/>
      <c r="HMS8" s="187"/>
      <c r="HMT8" s="78"/>
      <c r="HMU8" s="689"/>
      <c r="HMV8" s="77"/>
      <c r="HMW8" s="690"/>
      <c r="HMX8" s="53"/>
      <c r="HMY8" s="688"/>
      <c r="HMZ8" s="688"/>
      <c r="HNA8" s="187"/>
      <c r="HNB8" s="78"/>
      <c r="HNC8" s="689"/>
      <c r="HND8" s="77"/>
      <c r="HNE8" s="690"/>
      <c r="HNF8" s="53"/>
      <c r="HNG8" s="688"/>
      <c r="HNH8" s="688"/>
      <c r="HNI8" s="187"/>
      <c r="HNJ8" s="78"/>
      <c r="HNK8" s="689"/>
      <c r="HNL8" s="77"/>
      <c r="HNM8" s="690"/>
      <c r="HNN8" s="53"/>
      <c r="HNO8" s="688"/>
      <c r="HNP8" s="688"/>
      <c r="HNQ8" s="187"/>
      <c r="HNR8" s="78"/>
      <c r="HNS8" s="689"/>
      <c r="HNT8" s="77"/>
      <c r="HNU8" s="690"/>
      <c r="HNV8" s="53"/>
      <c r="HNW8" s="688"/>
      <c r="HNX8" s="688"/>
      <c r="HNY8" s="187"/>
      <c r="HNZ8" s="78"/>
      <c r="HOA8" s="689"/>
      <c r="HOB8" s="77"/>
      <c r="HOC8" s="690"/>
      <c r="HOD8" s="53"/>
      <c r="HOE8" s="688"/>
      <c r="HOF8" s="688"/>
      <c r="HOG8" s="187"/>
      <c r="HOH8" s="78"/>
      <c r="HOI8" s="689"/>
      <c r="HOJ8" s="77"/>
      <c r="HOK8" s="690"/>
      <c r="HOL8" s="53"/>
      <c r="HOM8" s="688"/>
      <c r="HON8" s="688"/>
      <c r="HOO8" s="187"/>
      <c r="HOP8" s="78"/>
      <c r="HOQ8" s="689"/>
      <c r="HOR8" s="77"/>
      <c r="HOS8" s="690"/>
      <c r="HOT8" s="53"/>
      <c r="HOU8" s="688"/>
      <c r="HOV8" s="688"/>
      <c r="HOW8" s="187"/>
      <c r="HOX8" s="78"/>
      <c r="HOY8" s="689"/>
      <c r="HOZ8" s="77"/>
      <c r="HPA8" s="690"/>
      <c r="HPB8" s="53"/>
      <c r="HPC8" s="688"/>
      <c r="HPD8" s="688"/>
      <c r="HPE8" s="187"/>
      <c r="HPF8" s="78"/>
      <c r="HPG8" s="689"/>
      <c r="HPH8" s="77"/>
      <c r="HPI8" s="690"/>
      <c r="HPJ8" s="53"/>
      <c r="HPK8" s="688"/>
      <c r="HPL8" s="688"/>
      <c r="HPM8" s="187"/>
      <c r="HPN8" s="78"/>
      <c r="HPO8" s="689"/>
      <c r="HPP8" s="77"/>
      <c r="HPQ8" s="690"/>
      <c r="HPR8" s="53"/>
      <c r="HPS8" s="688"/>
      <c r="HPT8" s="688"/>
      <c r="HPU8" s="187"/>
      <c r="HPV8" s="78"/>
      <c r="HPW8" s="689"/>
      <c r="HPX8" s="77"/>
      <c r="HPY8" s="690"/>
      <c r="HPZ8" s="53"/>
      <c r="HQA8" s="688"/>
      <c r="HQB8" s="688"/>
      <c r="HQC8" s="187"/>
      <c r="HQD8" s="78"/>
      <c r="HQE8" s="689"/>
      <c r="HQF8" s="77"/>
      <c r="HQG8" s="690"/>
      <c r="HQH8" s="53"/>
      <c r="HQI8" s="688"/>
      <c r="HQJ8" s="688"/>
      <c r="HQK8" s="187"/>
      <c r="HQL8" s="78"/>
      <c r="HQM8" s="689"/>
      <c r="HQN8" s="77"/>
      <c r="HQO8" s="690"/>
      <c r="HQP8" s="53"/>
      <c r="HQQ8" s="688"/>
      <c r="HQR8" s="688"/>
      <c r="HQS8" s="187"/>
      <c r="HQT8" s="78"/>
      <c r="HQU8" s="689"/>
      <c r="HQV8" s="77"/>
      <c r="HQW8" s="690"/>
      <c r="HQX8" s="53"/>
      <c r="HQY8" s="688"/>
      <c r="HQZ8" s="688"/>
      <c r="HRA8" s="187"/>
      <c r="HRB8" s="78"/>
      <c r="HRC8" s="689"/>
      <c r="HRD8" s="77"/>
      <c r="HRE8" s="690"/>
      <c r="HRF8" s="53"/>
      <c r="HRG8" s="688"/>
      <c r="HRH8" s="688"/>
      <c r="HRI8" s="187"/>
      <c r="HRJ8" s="78"/>
      <c r="HRK8" s="689"/>
      <c r="HRL8" s="77"/>
      <c r="HRM8" s="690"/>
      <c r="HRN8" s="53"/>
      <c r="HRO8" s="688"/>
      <c r="HRP8" s="688"/>
      <c r="HRQ8" s="187"/>
      <c r="HRR8" s="78"/>
      <c r="HRS8" s="689"/>
      <c r="HRT8" s="77"/>
      <c r="HRU8" s="690"/>
      <c r="HRV8" s="53"/>
      <c r="HRW8" s="688"/>
      <c r="HRX8" s="688"/>
      <c r="HRY8" s="187"/>
      <c r="HRZ8" s="78"/>
      <c r="HSA8" s="689"/>
      <c r="HSB8" s="77"/>
      <c r="HSC8" s="690"/>
      <c r="HSD8" s="53"/>
      <c r="HSE8" s="688"/>
      <c r="HSF8" s="688"/>
      <c r="HSG8" s="187"/>
      <c r="HSH8" s="78"/>
      <c r="HSI8" s="689"/>
      <c r="HSJ8" s="77"/>
      <c r="HSK8" s="690"/>
      <c r="HSL8" s="53"/>
      <c r="HSM8" s="688"/>
      <c r="HSN8" s="688"/>
      <c r="HSO8" s="187"/>
      <c r="HSP8" s="78"/>
      <c r="HSQ8" s="689"/>
      <c r="HSR8" s="77"/>
      <c r="HSS8" s="690"/>
      <c r="HST8" s="53"/>
      <c r="HSU8" s="688"/>
      <c r="HSV8" s="688"/>
      <c r="HSW8" s="187"/>
      <c r="HSX8" s="78"/>
      <c r="HSY8" s="689"/>
      <c r="HSZ8" s="77"/>
      <c r="HTA8" s="690"/>
      <c r="HTB8" s="53"/>
      <c r="HTC8" s="688"/>
      <c r="HTD8" s="688"/>
      <c r="HTE8" s="187"/>
      <c r="HTF8" s="78"/>
      <c r="HTG8" s="689"/>
      <c r="HTH8" s="77"/>
      <c r="HTI8" s="690"/>
      <c r="HTJ8" s="53"/>
      <c r="HTK8" s="688"/>
      <c r="HTL8" s="688"/>
      <c r="HTM8" s="187"/>
      <c r="HTN8" s="78"/>
      <c r="HTO8" s="689"/>
      <c r="HTP8" s="77"/>
      <c r="HTQ8" s="690"/>
      <c r="HTR8" s="53"/>
      <c r="HTS8" s="688"/>
      <c r="HTT8" s="688"/>
      <c r="HTU8" s="187"/>
      <c r="HTV8" s="78"/>
      <c r="HTW8" s="689"/>
      <c r="HTX8" s="77"/>
      <c r="HTY8" s="690"/>
      <c r="HTZ8" s="53"/>
      <c r="HUA8" s="688"/>
      <c r="HUB8" s="688"/>
      <c r="HUC8" s="187"/>
      <c r="HUD8" s="78"/>
      <c r="HUE8" s="689"/>
      <c r="HUF8" s="77"/>
      <c r="HUG8" s="690"/>
      <c r="HUH8" s="53"/>
      <c r="HUI8" s="688"/>
      <c r="HUJ8" s="688"/>
      <c r="HUK8" s="187"/>
      <c r="HUL8" s="78"/>
      <c r="HUM8" s="689"/>
      <c r="HUN8" s="77"/>
      <c r="HUO8" s="690"/>
      <c r="HUP8" s="53"/>
      <c r="HUQ8" s="688"/>
      <c r="HUR8" s="688"/>
      <c r="HUS8" s="187"/>
      <c r="HUT8" s="78"/>
      <c r="HUU8" s="689"/>
      <c r="HUV8" s="77"/>
      <c r="HUW8" s="690"/>
      <c r="HUX8" s="53"/>
      <c r="HUY8" s="688"/>
      <c r="HUZ8" s="688"/>
      <c r="HVA8" s="187"/>
      <c r="HVB8" s="78"/>
      <c r="HVC8" s="689"/>
      <c r="HVD8" s="77"/>
      <c r="HVE8" s="690"/>
      <c r="HVF8" s="53"/>
      <c r="HVG8" s="688"/>
      <c r="HVH8" s="688"/>
      <c r="HVI8" s="187"/>
      <c r="HVJ8" s="78"/>
      <c r="HVK8" s="689"/>
      <c r="HVL8" s="77"/>
      <c r="HVM8" s="690"/>
      <c r="HVN8" s="53"/>
      <c r="HVO8" s="688"/>
      <c r="HVP8" s="688"/>
      <c r="HVQ8" s="187"/>
      <c r="HVR8" s="78"/>
      <c r="HVS8" s="689"/>
      <c r="HVT8" s="77"/>
      <c r="HVU8" s="690"/>
      <c r="HVV8" s="53"/>
      <c r="HVW8" s="688"/>
      <c r="HVX8" s="688"/>
      <c r="HVY8" s="187"/>
      <c r="HVZ8" s="78"/>
      <c r="HWA8" s="689"/>
      <c r="HWB8" s="77"/>
      <c r="HWC8" s="690"/>
      <c r="HWD8" s="53"/>
      <c r="HWE8" s="688"/>
      <c r="HWF8" s="688"/>
      <c r="HWG8" s="187"/>
      <c r="HWH8" s="78"/>
      <c r="HWI8" s="689"/>
      <c r="HWJ8" s="77"/>
      <c r="HWK8" s="690"/>
      <c r="HWL8" s="53"/>
      <c r="HWM8" s="688"/>
      <c r="HWN8" s="688"/>
      <c r="HWO8" s="187"/>
      <c r="HWP8" s="78"/>
      <c r="HWQ8" s="689"/>
      <c r="HWR8" s="77"/>
      <c r="HWS8" s="690"/>
      <c r="HWT8" s="53"/>
      <c r="HWU8" s="688"/>
      <c r="HWV8" s="688"/>
      <c r="HWW8" s="187"/>
      <c r="HWX8" s="78"/>
      <c r="HWY8" s="689"/>
      <c r="HWZ8" s="77"/>
      <c r="HXA8" s="690"/>
      <c r="HXB8" s="53"/>
      <c r="HXC8" s="688"/>
      <c r="HXD8" s="688"/>
      <c r="HXE8" s="187"/>
      <c r="HXF8" s="78"/>
      <c r="HXG8" s="689"/>
      <c r="HXH8" s="77"/>
      <c r="HXI8" s="690"/>
      <c r="HXJ8" s="53"/>
      <c r="HXK8" s="688"/>
      <c r="HXL8" s="688"/>
      <c r="HXM8" s="187"/>
      <c r="HXN8" s="78"/>
      <c r="HXO8" s="689"/>
      <c r="HXP8" s="77"/>
      <c r="HXQ8" s="690"/>
      <c r="HXR8" s="53"/>
      <c r="HXS8" s="688"/>
      <c r="HXT8" s="688"/>
      <c r="HXU8" s="187"/>
      <c r="HXV8" s="78"/>
      <c r="HXW8" s="689"/>
      <c r="HXX8" s="77"/>
      <c r="HXY8" s="690"/>
      <c r="HXZ8" s="53"/>
      <c r="HYA8" s="688"/>
      <c r="HYB8" s="688"/>
      <c r="HYC8" s="187"/>
      <c r="HYD8" s="78"/>
      <c r="HYE8" s="689"/>
      <c r="HYF8" s="77"/>
      <c r="HYG8" s="690"/>
      <c r="HYH8" s="53"/>
      <c r="HYI8" s="688"/>
      <c r="HYJ8" s="688"/>
      <c r="HYK8" s="187"/>
      <c r="HYL8" s="78"/>
      <c r="HYM8" s="689"/>
      <c r="HYN8" s="77"/>
      <c r="HYO8" s="690"/>
      <c r="HYP8" s="53"/>
      <c r="HYQ8" s="688"/>
      <c r="HYR8" s="688"/>
      <c r="HYS8" s="187"/>
      <c r="HYT8" s="78"/>
      <c r="HYU8" s="689"/>
      <c r="HYV8" s="77"/>
      <c r="HYW8" s="690"/>
      <c r="HYX8" s="53"/>
      <c r="HYY8" s="688"/>
      <c r="HYZ8" s="688"/>
      <c r="HZA8" s="187"/>
      <c r="HZB8" s="78"/>
      <c r="HZC8" s="689"/>
      <c r="HZD8" s="77"/>
      <c r="HZE8" s="690"/>
      <c r="HZF8" s="53"/>
      <c r="HZG8" s="688"/>
      <c r="HZH8" s="688"/>
      <c r="HZI8" s="187"/>
      <c r="HZJ8" s="78"/>
      <c r="HZK8" s="689"/>
      <c r="HZL8" s="77"/>
      <c r="HZM8" s="690"/>
      <c r="HZN8" s="53"/>
      <c r="HZO8" s="688"/>
      <c r="HZP8" s="688"/>
      <c r="HZQ8" s="187"/>
      <c r="HZR8" s="78"/>
      <c r="HZS8" s="689"/>
      <c r="HZT8" s="77"/>
      <c r="HZU8" s="690"/>
      <c r="HZV8" s="53"/>
      <c r="HZW8" s="688"/>
      <c r="HZX8" s="688"/>
      <c r="HZY8" s="187"/>
      <c r="HZZ8" s="78"/>
      <c r="IAA8" s="689"/>
      <c r="IAB8" s="77"/>
      <c r="IAC8" s="690"/>
      <c r="IAD8" s="53"/>
      <c r="IAE8" s="688"/>
      <c r="IAF8" s="688"/>
      <c r="IAG8" s="187"/>
      <c r="IAH8" s="78"/>
      <c r="IAI8" s="689"/>
      <c r="IAJ8" s="77"/>
      <c r="IAK8" s="690"/>
      <c r="IAL8" s="53"/>
      <c r="IAM8" s="688"/>
      <c r="IAN8" s="688"/>
      <c r="IAO8" s="187"/>
      <c r="IAP8" s="78"/>
      <c r="IAQ8" s="689"/>
      <c r="IAR8" s="77"/>
      <c r="IAS8" s="690"/>
      <c r="IAT8" s="53"/>
      <c r="IAU8" s="688"/>
      <c r="IAV8" s="688"/>
      <c r="IAW8" s="187"/>
      <c r="IAX8" s="78"/>
      <c r="IAY8" s="689"/>
      <c r="IAZ8" s="77"/>
      <c r="IBA8" s="690"/>
      <c r="IBB8" s="53"/>
      <c r="IBC8" s="688"/>
      <c r="IBD8" s="688"/>
      <c r="IBE8" s="187"/>
      <c r="IBF8" s="78"/>
      <c r="IBG8" s="689"/>
      <c r="IBH8" s="77"/>
      <c r="IBI8" s="690"/>
      <c r="IBJ8" s="53"/>
      <c r="IBK8" s="688"/>
      <c r="IBL8" s="688"/>
      <c r="IBM8" s="187"/>
      <c r="IBN8" s="78"/>
      <c r="IBO8" s="689"/>
      <c r="IBP8" s="77"/>
      <c r="IBQ8" s="690"/>
      <c r="IBR8" s="53"/>
      <c r="IBS8" s="688"/>
      <c r="IBT8" s="688"/>
      <c r="IBU8" s="187"/>
      <c r="IBV8" s="78"/>
      <c r="IBW8" s="689"/>
      <c r="IBX8" s="77"/>
      <c r="IBY8" s="690"/>
      <c r="IBZ8" s="53"/>
      <c r="ICA8" s="688"/>
      <c r="ICB8" s="688"/>
      <c r="ICC8" s="187"/>
      <c r="ICD8" s="78"/>
      <c r="ICE8" s="689"/>
      <c r="ICF8" s="77"/>
      <c r="ICG8" s="690"/>
      <c r="ICH8" s="53"/>
      <c r="ICI8" s="688"/>
      <c r="ICJ8" s="688"/>
      <c r="ICK8" s="187"/>
      <c r="ICL8" s="78"/>
      <c r="ICM8" s="689"/>
      <c r="ICN8" s="77"/>
      <c r="ICO8" s="690"/>
      <c r="ICP8" s="53"/>
      <c r="ICQ8" s="688"/>
      <c r="ICR8" s="688"/>
      <c r="ICS8" s="187"/>
      <c r="ICT8" s="78"/>
      <c r="ICU8" s="689"/>
      <c r="ICV8" s="77"/>
      <c r="ICW8" s="690"/>
      <c r="ICX8" s="53"/>
      <c r="ICY8" s="688"/>
      <c r="ICZ8" s="688"/>
      <c r="IDA8" s="187"/>
      <c r="IDB8" s="78"/>
      <c r="IDC8" s="689"/>
      <c r="IDD8" s="77"/>
      <c r="IDE8" s="690"/>
      <c r="IDF8" s="53"/>
      <c r="IDG8" s="688"/>
      <c r="IDH8" s="688"/>
      <c r="IDI8" s="187"/>
      <c r="IDJ8" s="78"/>
      <c r="IDK8" s="689"/>
      <c r="IDL8" s="77"/>
      <c r="IDM8" s="690"/>
      <c r="IDN8" s="53"/>
      <c r="IDO8" s="688"/>
      <c r="IDP8" s="688"/>
      <c r="IDQ8" s="187"/>
      <c r="IDR8" s="78"/>
      <c r="IDS8" s="689"/>
      <c r="IDT8" s="77"/>
      <c r="IDU8" s="690"/>
      <c r="IDV8" s="53"/>
      <c r="IDW8" s="688"/>
      <c r="IDX8" s="688"/>
      <c r="IDY8" s="187"/>
      <c r="IDZ8" s="78"/>
      <c r="IEA8" s="689"/>
      <c r="IEB8" s="77"/>
      <c r="IEC8" s="690"/>
      <c r="IED8" s="53"/>
      <c r="IEE8" s="688"/>
      <c r="IEF8" s="688"/>
      <c r="IEG8" s="187"/>
      <c r="IEH8" s="78"/>
      <c r="IEI8" s="689"/>
      <c r="IEJ8" s="77"/>
      <c r="IEK8" s="690"/>
      <c r="IEL8" s="53"/>
      <c r="IEM8" s="688"/>
      <c r="IEN8" s="688"/>
      <c r="IEO8" s="187"/>
      <c r="IEP8" s="78"/>
      <c r="IEQ8" s="689"/>
      <c r="IER8" s="77"/>
      <c r="IES8" s="690"/>
      <c r="IET8" s="53"/>
      <c r="IEU8" s="688"/>
      <c r="IEV8" s="688"/>
      <c r="IEW8" s="187"/>
      <c r="IEX8" s="78"/>
      <c r="IEY8" s="689"/>
      <c r="IEZ8" s="77"/>
      <c r="IFA8" s="690"/>
      <c r="IFB8" s="53"/>
      <c r="IFC8" s="688"/>
      <c r="IFD8" s="688"/>
      <c r="IFE8" s="187"/>
      <c r="IFF8" s="78"/>
      <c r="IFG8" s="689"/>
      <c r="IFH8" s="77"/>
      <c r="IFI8" s="690"/>
      <c r="IFJ8" s="53"/>
      <c r="IFK8" s="688"/>
      <c r="IFL8" s="688"/>
      <c r="IFM8" s="187"/>
      <c r="IFN8" s="78"/>
      <c r="IFO8" s="689"/>
      <c r="IFP8" s="77"/>
      <c r="IFQ8" s="690"/>
      <c r="IFR8" s="53"/>
      <c r="IFS8" s="688"/>
      <c r="IFT8" s="688"/>
      <c r="IFU8" s="187"/>
      <c r="IFV8" s="78"/>
      <c r="IFW8" s="689"/>
      <c r="IFX8" s="77"/>
      <c r="IFY8" s="690"/>
      <c r="IFZ8" s="53"/>
      <c r="IGA8" s="688"/>
      <c r="IGB8" s="688"/>
      <c r="IGC8" s="187"/>
      <c r="IGD8" s="78"/>
      <c r="IGE8" s="689"/>
      <c r="IGF8" s="77"/>
      <c r="IGG8" s="690"/>
      <c r="IGH8" s="53"/>
      <c r="IGI8" s="688"/>
      <c r="IGJ8" s="688"/>
      <c r="IGK8" s="187"/>
      <c r="IGL8" s="78"/>
      <c r="IGM8" s="689"/>
      <c r="IGN8" s="77"/>
      <c r="IGO8" s="690"/>
      <c r="IGP8" s="53"/>
      <c r="IGQ8" s="688"/>
      <c r="IGR8" s="688"/>
      <c r="IGS8" s="187"/>
      <c r="IGT8" s="78"/>
      <c r="IGU8" s="689"/>
      <c r="IGV8" s="77"/>
      <c r="IGW8" s="690"/>
      <c r="IGX8" s="53"/>
      <c r="IGY8" s="688"/>
      <c r="IGZ8" s="688"/>
      <c r="IHA8" s="187"/>
      <c r="IHB8" s="78"/>
      <c r="IHC8" s="689"/>
      <c r="IHD8" s="77"/>
      <c r="IHE8" s="690"/>
      <c r="IHF8" s="53"/>
      <c r="IHG8" s="688"/>
      <c r="IHH8" s="688"/>
      <c r="IHI8" s="187"/>
      <c r="IHJ8" s="78"/>
      <c r="IHK8" s="689"/>
      <c r="IHL8" s="77"/>
      <c r="IHM8" s="690"/>
      <c r="IHN8" s="53"/>
      <c r="IHO8" s="688"/>
      <c r="IHP8" s="688"/>
      <c r="IHQ8" s="187"/>
      <c r="IHR8" s="78"/>
      <c r="IHS8" s="689"/>
      <c r="IHT8" s="77"/>
      <c r="IHU8" s="690"/>
      <c r="IHV8" s="53"/>
      <c r="IHW8" s="688"/>
      <c r="IHX8" s="688"/>
      <c r="IHY8" s="187"/>
      <c r="IHZ8" s="78"/>
      <c r="IIA8" s="689"/>
      <c r="IIB8" s="77"/>
      <c r="IIC8" s="690"/>
      <c r="IID8" s="53"/>
      <c r="IIE8" s="688"/>
      <c r="IIF8" s="688"/>
      <c r="IIG8" s="187"/>
      <c r="IIH8" s="78"/>
      <c r="III8" s="689"/>
      <c r="IIJ8" s="77"/>
      <c r="IIK8" s="690"/>
      <c r="IIL8" s="53"/>
      <c r="IIM8" s="688"/>
      <c r="IIN8" s="688"/>
      <c r="IIO8" s="187"/>
      <c r="IIP8" s="78"/>
      <c r="IIQ8" s="689"/>
      <c r="IIR8" s="77"/>
      <c r="IIS8" s="690"/>
      <c r="IIT8" s="53"/>
      <c r="IIU8" s="688"/>
      <c r="IIV8" s="688"/>
      <c r="IIW8" s="187"/>
      <c r="IIX8" s="78"/>
      <c r="IIY8" s="689"/>
      <c r="IIZ8" s="77"/>
      <c r="IJA8" s="690"/>
      <c r="IJB8" s="53"/>
      <c r="IJC8" s="688"/>
      <c r="IJD8" s="688"/>
      <c r="IJE8" s="187"/>
      <c r="IJF8" s="78"/>
      <c r="IJG8" s="689"/>
      <c r="IJH8" s="77"/>
      <c r="IJI8" s="690"/>
      <c r="IJJ8" s="53"/>
      <c r="IJK8" s="688"/>
      <c r="IJL8" s="688"/>
      <c r="IJM8" s="187"/>
      <c r="IJN8" s="78"/>
      <c r="IJO8" s="689"/>
      <c r="IJP8" s="77"/>
      <c r="IJQ8" s="690"/>
      <c r="IJR8" s="53"/>
      <c r="IJS8" s="688"/>
      <c r="IJT8" s="688"/>
      <c r="IJU8" s="187"/>
      <c r="IJV8" s="78"/>
      <c r="IJW8" s="689"/>
      <c r="IJX8" s="77"/>
      <c r="IJY8" s="690"/>
      <c r="IJZ8" s="53"/>
      <c r="IKA8" s="688"/>
      <c r="IKB8" s="688"/>
      <c r="IKC8" s="187"/>
      <c r="IKD8" s="78"/>
      <c r="IKE8" s="689"/>
      <c r="IKF8" s="77"/>
      <c r="IKG8" s="690"/>
      <c r="IKH8" s="53"/>
      <c r="IKI8" s="688"/>
      <c r="IKJ8" s="688"/>
      <c r="IKK8" s="187"/>
      <c r="IKL8" s="78"/>
      <c r="IKM8" s="689"/>
      <c r="IKN8" s="77"/>
      <c r="IKO8" s="690"/>
      <c r="IKP8" s="53"/>
      <c r="IKQ8" s="688"/>
      <c r="IKR8" s="688"/>
      <c r="IKS8" s="187"/>
      <c r="IKT8" s="78"/>
      <c r="IKU8" s="689"/>
      <c r="IKV8" s="77"/>
      <c r="IKW8" s="690"/>
      <c r="IKX8" s="53"/>
      <c r="IKY8" s="688"/>
      <c r="IKZ8" s="688"/>
      <c r="ILA8" s="187"/>
      <c r="ILB8" s="78"/>
      <c r="ILC8" s="689"/>
      <c r="ILD8" s="77"/>
      <c r="ILE8" s="690"/>
      <c r="ILF8" s="53"/>
      <c r="ILG8" s="688"/>
      <c r="ILH8" s="688"/>
      <c r="ILI8" s="187"/>
      <c r="ILJ8" s="78"/>
      <c r="ILK8" s="689"/>
      <c r="ILL8" s="77"/>
      <c r="ILM8" s="690"/>
      <c r="ILN8" s="53"/>
      <c r="ILO8" s="688"/>
      <c r="ILP8" s="688"/>
      <c r="ILQ8" s="187"/>
      <c r="ILR8" s="78"/>
      <c r="ILS8" s="689"/>
      <c r="ILT8" s="77"/>
      <c r="ILU8" s="690"/>
      <c r="ILV8" s="53"/>
      <c r="ILW8" s="688"/>
      <c r="ILX8" s="688"/>
      <c r="ILY8" s="187"/>
      <c r="ILZ8" s="78"/>
      <c r="IMA8" s="689"/>
      <c r="IMB8" s="77"/>
      <c r="IMC8" s="690"/>
      <c r="IMD8" s="53"/>
      <c r="IME8" s="688"/>
      <c r="IMF8" s="688"/>
      <c r="IMG8" s="187"/>
      <c r="IMH8" s="78"/>
      <c r="IMI8" s="689"/>
      <c r="IMJ8" s="77"/>
      <c r="IMK8" s="690"/>
      <c r="IML8" s="53"/>
      <c r="IMM8" s="688"/>
      <c r="IMN8" s="688"/>
      <c r="IMO8" s="187"/>
      <c r="IMP8" s="78"/>
      <c r="IMQ8" s="689"/>
      <c r="IMR8" s="77"/>
      <c r="IMS8" s="690"/>
      <c r="IMT8" s="53"/>
      <c r="IMU8" s="688"/>
      <c r="IMV8" s="688"/>
      <c r="IMW8" s="187"/>
      <c r="IMX8" s="78"/>
      <c r="IMY8" s="689"/>
      <c r="IMZ8" s="77"/>
      <c r="INA8" s="690"/>
      <c r="INB8" s="53"/>
      <c r="INC8" s="688"/>
      <c r="IND8" s="688"/>
      <c r="INE8" s="187"/>
      <c r="INF8" s="78"/>
      <c r="ING8" s="689"/>
      <c r="INH8" s="77"/>
      <c r="INI8" s="690"/>
      <c r="INJ8" s="53"/>
      <c r="INK8" s="688"/>
      <c r="INL8" s="688"/>
      <c r="INM8" s="187"/>
      <c r="INN8" s="78"/>
      <c r="INO8" s="689"/>
      <c r="INP8" s="77"/>
      <c r="INQ8" s="690"/>
      <c r="INR8" s="53"/>
      <c r="INS8" s="688"/>
      <c r="INT8" s="688"/>
      <c r="INU8" s="187"/>
      <c r="INV8" s="78"/>
      <c r="INW8" s="689"/>
      <c r="INX8" s="77"/>
      <c r="INY8" s="690"/>
      <c r="INZ8" s="53"/>
      <c r="IOA8" s="688"/>
      <c r="IOB8" s="688"/>
      <c r="IOC8" s="187"/>
      <c r="IOD8" s="78"/>
      <c r="IOE8" s="689"/>
      <c r="IOF8" s="77"/>
      <c r="IOG8" s="690"/>
      <c r="IOH8" s="53"/>
      <c r="IOI8" s="688"/>
      <c r="IOJ8" s="688"/>
      <c r="IOK8" s="187"/>
      <c r="IOL8" s="78"/>
      <c r="IOM8" s="689"/>
      <c r="ION8" s="77"/>
      <c r="IOO8" s="690"/>
      <c r="IOP8" s="53"/>
      <c r="IOQ8" s="688"/>
      <c r="IOR8" s="688"/>
      <c r="IOS8" s="187"/>
      <c r="IOT8" s="78"/>
      <c r="IOU8" s="689"/>
      <c r="IOV8" s="77"/>
      <c r="IOW8" s="690"/>
      <c r="IOX8" s="53"/>
      <c r="IOY8" s="688"/>
      <c r="IOZ8" s="688"/>
      <c r="IPA8" s="187"/>
      <c r="IPB8" s="78"/>
      <c r="IPC8" s="689"/>
      <c r="IPD8" s="77"/>
      <c r="IPE8" s="690"/>
      <c r="IPF8" s="53"/>
      <c r="IPG8" s="688"/>
      <c r="IPH8" s="688"/>
      <c r="IPI8" s="187"/>
      <c r="IPJ8" s="78"/>
      <c r="IPK8" s="689"/>
      <c r="IPL8" s="77"/>
      <c r="IPM8" s="690"/>
      <c r="IPN8" s="53"/>
      <c r="IPO8" s="688"/>
      <c r="IPP8" s="688"/>
      <c r="IPQ8" s="187"/>
      <c r="IPR8" s="78"/>
      <c r="IPS8" s="689"/>
      <c r="IPT8" s="77"/>
      <c r="IPU8" s="690"/>
      <c r="IPV8" s="53"/>
      <c r="IPW8" s="688"/>
      <c r="IPX8" s="688"/>
      <c r="IPY8" s="187"/>
      <c r="IPZ8" s="78"/>
      <c r="IQA8" s="689"/>
      <c r="IQB8" s="77"/>
      <c r="IQC8" s="690"/>
      <c r="IQD8" s="53"/>
      <c r="IQE8" s="688"/>
      <c r="IQF8" s="688"/>
      <c r="IQG8" s="187"/>
      <c r="IQH8" s="78"/>
      <c r="IQI8" s="689"/>
      <c r="IQJ8" s="77"/>
      <c r="IQK8" s="690"/>
      <c r="IQL8" s="53"/>
      <c r="IQM8" s="688"/>
      <c r="IQN8" s="688"/>
      <c r="IQO8" s="187"/>
      <c r="IQP8" s="78"/>
      <c r="IQQ8" s="689"/>
      <c r="IQR8" s="77"/>
      <c r="IQS8" s="690"/>
      <c r="IQT8" s="53"/>
      <c r="IQU8" s="688"/>
      <c r="IQV8" s="688"/>
      <c r="IQW8" s="187"/>
      <c r="IQX8" s="78"/>
      <c r="IQY8" s="689"/>
      <c r="IQZ8" s="77"/>
      <c r="IRA8" s="690"/>
      <c r="IRB8" s="53"/>
      <c r="IRC8" s="688"/>
      <c r="IRD8" s="688"/>
      <c r="IRE8" s="187"/>
      <c r="IRF8" s="78"/>
      <c r="IRG8" s="689"/>
      <c r="IRH8" s="77"/>
      <c r="IRI8" s="690"/>
      <c r="IRJ8" s="53"/>
      <c r="IRK8" s="688"/>
      <c r="IRL8" s="688"/>
      <c r="IRM8" s="187"/>
      <c r="IRN8" s="78"/>
      <c r="IRO8" s="689"/>
      <c r="IRP8" s="77"/>
      <c r="IRQ8" s="690"/>
      <c r="IRR8" s="53"/>
      <c r="IRS8" s="688"/>
      <c r="IRT8" s="688"/>
      <c r="IRU8" s="187"/>
      <c r="IRV8" s="78"/>
      <c r="IRW8" s="689"/>
      <c r="IRX8" s="77"/>
      <c r="IRY8" s="690"/>
      <c r="IRZ8" s="53"/>
      <c r="ISA8" s="688"/>
      <c r="ISB8" s="688"/>
      <c r="ISC8" s="187"/>
      <c r="ISD8" s="78"/>
      <c r="ISE8" s="689"/>
      <c r="ISF8" s="77"/>
      <c r="ISG8" s="690"/>
      <c r="ISH8" s="53"/>
      <c r="ISI8" s="688"/>
      <c r="ISJ8" s="688"/>
      <c r="ISK8" s="187"/>
      <c r="ISL8" s="78"/>
      <c r="ISM8" s="689"/>
      <c r="ISN8" s="77"/>
      <c r="ISO8" s="690"/>
      <c r="ISP8" s="53"/>
      <c r="ISQ8" s="688"/>
      <c r="ISR8" s="688"/>
      <c r="ISS8" s="187"/>
      <c r="IST8" s="78"/>
      <c r="ISU8" s="689"/>
      <c r="ISV8" s="77"/>
      <c r="ISW8" s="690"/>
      <c r="ISX8" s="53"/>
      <c r="ISY8" s="688"/>
      <c r="ISZ8" s="688"/>
      <c r="ITA8" s="187"/>
      <c r="ITB8" s="78"/>
      <c r="ITC8" s="689"/>
      <c r="ITD8" s="77"/>
      <c r="ITE8" s="690"/>
      <c r="ITF8" s="53"/>
      <c r="ITG8" s="688"/>
      <c r="ITH8" s="688"/>
      <c r="ITI8" s="187"/>
      <c r="ITJ8" s="78"/>
      <c r="ITK8" s="689"/>
      <c r="ITL8" s="77"/>
      <c r="ITM8" s="690"/>
      <c r="ITN8" s="53"/>
      <c r="ITO8" s="688"/>
      <c r="ITP8" s="688"/>
      <c r="ITQ8" s="187"/>
      <c r="ITR8" s="78"/>
      <c r="ITS8" s="689"/>
      <c r="ITT8" s="77"/>
      <c r="ITU8" s="690"/>
      <c r="ITV8" s="53"/>
      <c r="ITW8" s="688"/>
      <c r="ITX8" s="688"/>
      <c r="ITY8" s="187"/>
      <c r="ITZ8" s="78"/>
      <c r="IUA8" s="689"/>
      <c r="IUB8" s="77"/>
      <c r="IUC8" s="690"/>
      <c r="IUD8" s="53"/>
      <c r="IUE8" s="688"/>
      <c r="IUF8" s="688"/>
      <c r="IUG8" s="187"/>
      <c r="IUH8" s="78"/>
      <c r="IUI8" s="689"/>
      <c r="IUJ8" s="77"/>
      <c r="IUK8" s="690"/>
      <c r="IUL8" s="53"/>
      <c r="IUM8" s="688"/>
      <c r="IUN8" s="688"/>
      <c r="IUO8" s="187"/>
      <c r="IUP8" s="78"/>
      <c r="IUQ8" s="689"/>
      <c r="IUR8" s="77"/>
      <c r="IUS8" s="690"/>
      <c r="IUT8" s="53"/>
      <c r="IUU8" s="688"/>
      <c r="IUV8" s="688"/>
      <c r="IUW8" s="187"/>
      <c r="IUX8" s="78"/>
      <c r="IUY8" s="689"/>
      <c r="IUZ8" s="77"/>
      <c r="IVA8" s="690"/>
      <c r="IVB8" s="53"/>
      <c r="IVC8" s="688"/>
      <c r="IVD8" s="688"/>
      <c r="IVE8" s="187"/>
      <c r="IVF8" s="78"/>
      <c r="IVG8" s="689"/>
      <c r="IVH8" s="77"/>
      <c r="IVI8" s="690"/>
      <c r="IVJ8" s="53"/>
      <c r="IVK8" s="688"/>
      <c r="IVL8" s="688"/>
      <c r="IVM8" s="187"/>
      <c r="IVN8" s="78"/>
      <c r="IVO8" s="689"/>
      <c r="IVP8" s="77"/>
      <c r="IVQ8" s="690"/>
      <c r="IVR8" s="53"/>
      <c r="IVS8" s="688"/>
      <c r="IVT8" s="688"/>
      <c r="IVU8" s="187"/>
      <c r="IVV8" s="78"/>
      <c r="IVW8" s="689"/>
      <c r="IVX8" s="77"/>
      <c r="IVY8" s="690"/>
      <c r="IVZ8" s="53"/>
      <c r="IWA8" s="688"/>
      <c r="IWB8" s="688"/>
      <c r="IWC8" s="187"/>
      <c r="IWD8" s="78"/>
      <c r="IWE8" s="689"/>
      <c r="IWF8" s="77"/>
      <c r="IWG8" s="690"/>
      <c r="IWH8" s="53"/>
      <c r="IWI8" s="688"/>
      <c r="IWJ8" s="688"/>
      <c r="IWK8" s="187"/>
      <c r="IWL8" s="78"/>
      <c r="IWM8" s="689"/>
      <c r="IWN8" s="77"/>
      <c r="IWO8" s="690"/>
      <c r="IWP8" s="53"/>
      <c r="IWQ8" s="688"/>
      <c r="IWR8" s="688"/>
      <c r="IWS8" s="187"/>
      <c r="IWT8" s="78"/>
      <c r="IWU8" s="689"/>
      <c r="IWV8" s="77"/>
      <c r="IWW8" s="690"/>
      <c r="IWX8" s="53"/>
      <c r="IWY8" s="688"/>
      <c r="IWZ8" s="688"/>
      <c r="IXA8" s="187"/>
      <c r="IXB8" s="78"/>
      <c r="IXC8" s="689"/>
      <c r="IXD8" s="77"/>
      <c r="IXE8" s="690"/>
      <c r="IXF8" s="53"/>
      <c r="IXG8" s="688"/>
      <c r="IXH8" s="688"/>
      <c r="IXI8" s="187"/>
      <c r="IXJ8" s="78"/>
      <c r="IXK8" s="689"/>
      <c r="IXL8" s="77"/>
      <c r="IXM8" s="690"/>
      <c r="IXN8" s="53"/>
      <c r="IXO8" s="688"/>
      <c r="IXP8" s="688"/>
      <c r="IXQ8" s="187"/>
      <c r="IXR8" s="78"/>
      <c r="IXS8" s="689"/>
      <c r="IXT8" s="77"/>
      <c r="IXU8" s="690"/>
      <c r="IXV8" s="53"/>
      <c r="IXW8" s="688"/>
      <c r="IXX8" s="688"/>
      <c r="IXY8" s="187"/>
      <c r="IXZ8" s="78"/>
      <c r="IYA8" s="689"/>
      <c r="IYB8" s="77"/>
      <c r="IYC8" s="690"/>
      <c r="IYD8" s="53"/>
      <c r="IYE8" s="688"/>
      <c r="IYF8" s="688"/>
      <c r="IYG8" s="187"/>
      <c r="IYH8" s="78"/>
      <c r="IYI8" s="689"/>
      <c r="IYJ8" s="77"/>
      <c r="IYK8" s="690"/>
      <c r="IYL8" s="53"/>
      <c r="IYM8" s="688"/>
      <c r="IYN8" s="688"/>
      <c r="IYO8" s="187"/>
      <c r="IYP8" s="78"/>
      <c r="IYQ8" s="689"/>
      <c r="IYR8" s="77"/>
      <c r="IYS8" s="690"/>
      <c r="IYT8" s="53"/>
      <c r="IYU8" s="688"/>
      <c r="IYV8" s="688"/>
      <c r="IYW8" s="187"/>
      <c r="IYX8" s="78"/>
      <c r="IYY8" s="689"/>
      <c r="IYZ8" s="77"/>
      <c r="IZA8" s="690"/>
      <c r="IZB8" s="53"/>
      <c r="IZC8" s="688"/>
      <c r="IZD8" s="688"/>
      <c r="IZE8" s="187"/>
      <c r="IZF8" s="78"/>
      <c r="IZG8" s="689"/>
      <c r="IZH8" s="77"/>
      <c r="IZI8" s="690"/>
      <c r="IZJ8" s="53"/>
      <c r="IZK8" s="688"/>
      <c r="IZL8" s="688"/>
      <c r="IZM8" s="187"/>
      <c r="IZN8" s="78"/>
      <c r="IZO8" s="689"/>
      <c r="IZP8" s="77"/>
      <c r="IZQ8" s="690"/>
      <c r="IZR8" s="53"/>
      <c r="IZS8" s="688"/>
      <c r="IZT8" s="688"/>
      <c r="IZU8" s="187"/>
      <c r="IZV8" s="78"/>
      <c r="IZW8" s="689"/>
      <c r="IZX8" s="77"/>
      <c r="IZY8" s="690"/>
      <c r="IZZ8" s="53"/>
      <c r="JAA8" s="688"/>
      <c r="JAB8" s="688"/>
      <c r="JAC8" s="187"/>
      <c r="JAD8" s="78"/>
      <c r="JAE8" s="689"/>
      <c r="JAF8" s="77"/>
      <c r="JAG8" s="690"/>
      <c r="JAH8" s="53"/>
      <c r="JAI8" s="688"/>
      <c r="JAJ8" s="688"/>
      <c r="JAK8" s="187"/>
      <c r="JAL8" s="78"/>
      <c r="JAM8" s="689"/>
      <c r="JAN8" s="77"/>
      <c r="JAO8" s="690"/>
      <c r="JAP8" s="53"/>
      <c r="JAQ8" s="688"/>
      <c r="JAR8" s="688"/>
      <c r="JAS8" s="187"/>
      <c r="JAT8" s="78"/>
      <c r="JAU8" s="689"/>
      <c r="JAV8" s="77"/>
      <c r="JAW8" s="690"/>
      <c r="JAX8" s="53"/>
      <c r="JAY8" s="688"/>
      <c r="JAZ8" s="688"/>
      <c r="JBA8" s="187"/>
      <c r="JBB8" s="78"/>
      <c r="JBC8" s="689"/>
      <c r="JBD8" s="77"/>
      <c r="JBE8" s="690"/>
      <c r="JBF8" s="53"/>
      <c r="JBG8" s="688"/>
      <c r="JBH8" s="688"/>
      <c r="JBI8" s="187"/>
      <c r="JBJ8" s="78"/>
      <c r="JBK8" s="689"/>
      <c r="JBL8" s="77"/>
      <c r="JBM8" s="690"/>
      <c r="JBN8" s="53"/>
      <c r="JBO8" s="688"/>
      <c r="JBP8" s="688"/>
      <c r="JBQ8" s="187"/>
      <c r="JBR8" s="78"/>
      <c r="JBS8" s="689"/>
      <c r="JBT8" s="77"/>
      <c r="JBU8" s="690"/>
      <c r="JBV8" s="53"/>
      <c r="JBW8" s="688"/>
      <c r="JBX8" s="688"/>
      <c r="JBY8" s="187"/>
      <c r="JBZ8" s="78"/>
      <c r="JCA8" s="689"/>
      <c r="JCB8" s="77"/>
      <c r="JCC8" s="690"/>
      <c r="JCD8" s="53"/>
      <c r="JCE8" s="688"/>
      <c r="JCF8" s="688"/>
      <c r="JCG8" s="187"/>
      <c r="JCH8" s="78"/>
      <c r="JCI8" s="689"/>
      <c r="JCJ8" s="77"/>
      <c r="JCK8" s="690"/>
      <c r="JCL8" s="53"/>
      <c r="JCM8" s="688"/>
      <c r="JCN8" s="688"/>
      <c r="JCO8" s="187"/>
      <c r="JCP8" s="78"/>
      <c r="JCQ8" s="689"/>
      <c r="JCR8" s="77"/>
      <c r="JCS8" s="690"/>
      <c r="JCT8" s="53"/>
      <c r="JCU8" s="688"/>
      <c r="JCV8" s="688"/>
      <c r="JCW8" s="187"/>
      <c r="JCX8" s="78"/>
      <c r="JCY8" s="689"/>
      <c r="JCZ8" s="77"/>
      <c r="JDA8" s="690"/>
      <c r="JDB8" s="53"/>
      <c r="JDC8" s="688"/>
      <c r="JDD8" s="688"/>
      <c r="JDE8" s="187"/>
      <c r="JDF8" s="78"/>
      <c r="JDG8" s="689"/>
      <c r="JDH8" s="77"/>
      <c r="JDI8" s="690"/>
      <c r="JDJ8" s="53"/>
      <c r="JDK8" s="688"/>
      <c r="JDL8" s="688"/>
      <c r="JDM8" s="187"/>
      <c r="JDN8" s="78"/>
      <c r="JDO8" s="689"/>
      <c r="JDP8" s="77"/>
      <c r="JDQ8" s="690"/>
      <c r="JDR8" s="53"/>
      <c r="JDS8" s="688"/>
      <c r="JDT8" s="688"/>
      <c r="JDU8" s="187"/>
      <c r="JDV8" s="78"/>
      <c r="JDW8" s="689"/>
      <c r="JDX8" s="77"/>
      <c r="JDY8" s="690"/>
      <c r="JDZ8" s="53"/>
      <c r="JEA8" s="688"/>
      <c r="JEB8" s="688"/>
      <c r="JEC8" s="187"/>
      <c r="JED8" s="78"/>
      <c r="JEE8" s="689"/>
      <c r="JEF8" s="77"/>
      <c r="JEG8" s="690"/>
      <c r="JEH8" s="53"/>
      <c r="JEI8" s="688"/>
      <c r="JEJ8" s="688"/>
      <c r="JEK8" s="187"/>
      <c r="JEL8" s="78"/>
      <c r="JEM8" s="689"/>
      <c r="JEN8" s="77"/>
      <c r="JEO8" s="690"/>
      <c r="JEP8" s="53"/>
      <c r="JEQ8" s="688"/>
      <c r="JER8" s="688"/>
      <c r="JES8" s="187"/>
      <c r="JET8" s="78"/>
      <c r="JEU8" s="689"/>
      <c r="JEV8" s="77"/>
      <c r="JEW8" s="690"/>
      <c r="JEX8" s="53"/>
      <c r="JEY8" s="688"/>
      <c r="JEZ8" s="688"/>
      <c r="JFA8" s="187"/>
      <c r="JFB8" s="78"/>
      <c r="JFC8" s="689"/>
      <c r="JFD8" s="77"/>
      <c r="JFE8" s="690"/>
      <c r="JFF8" s="53"/>
      <c r="JFG8" s="688"/>
      <c r="JFH8" s="688"/>
      <c r="JFI8" s="187"/>
      <c r="JFJ8" s="78"/>
      <c r="JFK8" s="689"/>
      <c r="JFL8" s="77"/>
      <c r="JFM8" s="690"/>
      <c r="JFN8" s="53"/>
      <c r="JFO8" s="688"/>
      <c r="JFP8" s="688"/>
      <c r="JFQ8" s="187"/>
      <c r="JFR8" s="78"/>
      <c r="JFS8" s="689"/>
      <c r="JFT8" s="77"/>
      <c r="JFU8" s="690"/>
      <c r="JFV8" s="53"/>
      <c r="JFW8" s="688"/>
      <c r="JFX8" s="688"/>
      <c r="JFY8" s="187"/>
      <c r="JFZ8" s="78"/>
      <c r="JGA8" s="689"/>
      <c r="JGB8" s="77"/>
      <c r="JGC8" s="690"/>
      <c r="JGD8" s="53"/>
      <c r="JGE8" s="688"/>
      <c r="JGF8" s="688"/>
      <c r="JGG8" s="187"/>
      <c r="JGH8" s="78"/>
      <c r="JGI8" s="689"/>
      <c r="JGJ8" s="77"/>
      <c r="JGK8" s="690"/>
      <c r="JGL8" s="53"/>
      <c r="JGM8" s="688"/>
      <c r="JGN8" s="688"/>
      <c r="JGO8" s="187"/>
      <c r="JGP8" s="78"/>
      <c r="JGQ8" s="689"/>
      <c r="JGR8" s="77"/>
      <c r="JGS8" s="690"/>
      <c r="JGT8" s="53"/>
      <c r="JGU8" s="688"/>
      <c r="JGV8" s="688"/>
      <c r="JGW8" s="187"/>
      <c r="JGX8" s="78"/>
      <c r="JGY8" s="689"/>
      <c r="JGZ8" s="77"/>
      <c r="JHA8" s="690"/>
      <c r="JHB8" s="53"/>
      <c r="JHC8" s="688"/>
      <c r="JHD8" s="688"/>
      <c r="JHE8" s="187"/>
      <c r="JHF8" s="78"/>
      <c r="JHG8" s="689"/>
      <c r="JHH8" s="77"/>
      <c r="JHI8" s="690"/>
      <c r="JHJ8" s="53"/>
      <c r="JHK8" s="688"/>
      <c r="JHL8" s="688"/>
      <c r="JHM8" s="187"/>
      <c r="JHN8" s="78"/>
      <c r="JHO8" s="689"/>
      <c r="JHP8" s="77"/>
      <c r="JHQ8" s="690"/>
      <c r="JHR8" s="53"/>
      <c r="JHS8" s="688"/>
      <c r="JHT8" s="688"/>
      <c r="JHU8" s="187"/>
      <c r="JHV8" s="78"/>
      <c r="JHW8" s="689"/>
      <c r="JHX8" s="77"/>
      <c r="JHY8" s="690"/>
      <c r="JHZ8" s="53"/>
      <c r="JIA8" s="688"/>
      <c r="JIB8" s="688"/>
      <c r="JIC8" s="187"/>
      <c r="JID8" s="78"/>
      <c r="JIE8" s="689"/>
      <c r="JIF8" s="77"/>
      <c r="JIG8" s="690"/>
      <c r="JIH8" s="53"/>
      <c r="JII8" s="688"/>
      <c r="JIJ8" s="688"/>
      <c r="JIK8" s="187"/>
      <c r="JIL8" s="78"/>
      <c r="JIM8" s="689"/>
      <c r="JIN8" s="77"/>
      <c r="JIO8" s="690"/>
      <c r="JIP8" s="53"/>
      <c r="JIQ8" s="688"/>
      <c r="JIR8" s="688"/>
      <c r="JIS8" s="187"/>
      <c r="JIT8" s="78"/>
      <c r="JIU8" s="689"/>
      <c r="JIV8" s="77"/>
      <c r="JIW8" s="690"/>
      <c r="JIX8" s="53"/>
      <c r="JIY8" s="688"/>
      <c r="JIZ8" s="688"/>
      <c r="JJA8" s="187"/>
      <c r="JJB8" s="78"/>
      <c r="JJC8" s="689"/>
      <c r="JJD8" s="77"/>
      <c r="JJE8" s="690"/>
      <c r="JJF8" s="53"/>
      <c r="JJG8" s="688"/>
      <c r="JJH8" s="688"/>
      <c r="JJI8" s="187"/>
      <c r="JJJ8" s="78"/>
      <c r="JJK8" s="689"/>
      <c r="JJL8" s="77"/>
      <c r="JJM8" s="690"/>
      <c r="JJN8" s="53"/>
      <c r="JJO8" s="688"/>
      <c r="JJP8" s="688"/>
      <c r="JJQ8" s="187"/>
      <c r="JJR8" s="78"/>
      <c r="JJS8" s="689"/>
      <c r="JJT8" s="77"/>
      <c r="JJU8" s="690"/>
      <c r="JJV8" s="53"/>
      <c r="JJW8" s="688"/>
      <c r="JJX8" s="688"/>
      <c r="JJY8" s="187"/>
      <c r="JJZ8" s="78"/>
      <c r="JKA8" s="689"/>
      <c r="JKB8" s="77"/>
      <c r="JKC8" s="690"/>
      <c r="JKD8" s="53"/>
      <c r="JKE8" s="688"/>
      <c r="JKF8" s="688"/>
      <c r="JKG8" s="187"/>
      <c r="JKH8" s="78"/>
      <c r="JKI8" s="689"/>
      <c r="JKJ8" s="77"/>
      <c r="JKK8" s="690"/>
      <c r="JKL8" s="53"/>
      <c r="JKM8" s="688"/>
      <c r="JKN8" s="688"/>
      <c r="JKO8" s="187"/>
      <c r="JKP8" s="78"/>
      <c r="JKQ8" s="689"/>
      <c r="JKR8" s="77"/>
      <c r="JKS8" s="690"/>
      <c r="JKT8" s="53"/>
      <c r="JKU8" s="688"/>
      <c r="JKV8" s="688"/>
      <c r="JKW8" s="187"/>
      <c r="JKX8" s="78"/>
      <c r="JKY8" s="689"/>
      <c r="JKZ8" s="77"/>
      <c r="JLA8" s="690"/>
      <c r="JLB8" s="53"/>
      <c r="JLC8" s="688"/>
      <c r="JLD8" s="688"/>
      <c r="JLE8" s="187"/>
      <c r="JLF8" s="78"/>
      <c r="JLG8" s="689"/>
      <c r="JLH8" s="77"/>
      <c r="JLI8" s="690"/>
      <c r="JLJ8" s="53"/>
      <c r="JLK8" s="688"/>
      <c r="JLL8" s="688"/>
      <c r="JLM8" s="187"/>
      <c r="JLN8" s="78"/>
      <c r="JLO8" s="689"/>
      <c r="JLP8" s="77"/>
      <c r="JLQ8" s="690"/>
      <c r="JLR8" s="53"/>
      <c r="JLS8" s="688"/>
      <c r="JLT8" s="688"/>
      <c r="JLU8" s="187"/>
      <c r="JLV8" s="78"/>
      <c r="JLW8" s="689"/>
      <c r="JLX8" s="77"/>
      <c r="JLY8" s="690"/>
      <c r="JLZ8" s="53"/>
      <c r="JMA8" s="688"/>
      <c r="JMB8" s="688"/>
      <c r="JMC8" s="187"/>
      <c r="JMD8" s="78"/>
      <c r="JME8" s="689"/>
      <c r="JMF8" s="77"/>
      <c r="JMG8" s="690"/>
      <c r="JMH8" s="53"/>
      <c r="JMI8" s="688"/>
      <c r="JMJ8" s="688"/>
      <c r="JMK8" s="187"/>
      <c r="JML8" s="78"/>
      <c r="JMM8" s="689"/>
      <c r="JMN8" s="77"/>
      <c r="JMO8" s="690"/>
      <c r="JMP8" s="53"/>
      <c r="JMQ8" s="688"/>
      <c r="JMR8" s="688"/>
      <c r="JMS8" s="187"/>
      <c r="JMT8" s="78"/>
      <c r="JMU8" s="689"/>
      <c r="JMV8" s="77"/>
      <c r="JMW8" s="690"/>
      <c r="JMX8" s="53"/>
      <c r="JMY8" s="688"/>
      <c r="JMZ8" s="688"/>
      <c r="JNA8" s="187"/>
      <c r="JNB8" s="78"/>
      <c r="JNC8" s="689"/>
      <c r="JND8" s="77"/>
      <c r="JNE8" s="690"/>
      <c r="JNF8" s="53"/>
      <c r="JNG8" s="688"/>
      <c r="JNH8" s="688"/>
      <c r="JNI8" s="187"/>
      <c r="JNJ8" s="78"/>
      <c r="JNK8" s="689"/>
      <c r="JNL8" s="77"/>
      <c r="JNM8" s="690"/>
      <c r="JNN8" s="53"/>
      <c r="JNO8" s="688"/>
      <c r="JNP8" s="688"/>
      <c r="JNQ8" s="187"/>
      <c r="JNR8" s="78"/>
      <c r="JNS8" s="689"/>
      <c r="JNT8" s="77"/>
      <c r="JNU8" s="690"/>
      <c r="JNV8" s="53"/>
      <c r="JNW8" s="688"/>
      <c r="JNX8" s="688"/>
      <c r="JNY8" s="187"/>
      <c r="JNZ8" s="78"/>
      <c r="JOA8" s="689"/>
      <c r="JOB8" s="77"/>
      <c r="JOC8" s="690"/>
      <c r="JOD8" s="53"/>
      <c r="JOE8" s="688"/>
      <c r="JOF8" s="688"/>
      <c r="JOG8" s="187"/>
      <c r="JOH8" s="78"/>
      <c r="JOI8" s="689"/>
      <c r="JOJ8" s="77"/>
      <c r="JOK8" s="690"/>
      <c r="JOL8" s="53"/>
      <c r="JOM8" s="688"/>
      <c r="JON8" s="688"/>
      <c r="JOO8" s="187"/>
      <c r="JOP8" s="78"/>
      <c r="JOQ8" s="689"/>
      <c r="JOR8" s="77"/>
      <c r="JOS8" s="690"/>
      <c r="JOT8" s="53"/>
      <c r="JOU8" s="688"/>
      <c r="JOV8" s="688"/>
      <c r="JOW8" s="187"/>
      <c r="JOX8" s="78"/>
      <c r="JOY8" s="689"/>
      <c r="JOZ8" s="77"/>
      <c r="JPA8" s="690"/>
      <c r="JPB8" s="53"/>
      <c r="JPC8" s="688"/>
      <c r="JPD8" s="688"/>
      <c r="JPE8" s="187"/>
      <c r="JPF8" s="78"/>
      <c r="JPG8" s="689"/>
      <c r="JPH8" s="77"/>
      <c r="JPI8" s="690"/>
      <c r="JPJ8" s="53"/>
      <c r="JPK8" s="688"/>
      <c r="JPL8" s="688"/>
      <c r="JPM8" s="187"/>
      <c r="JPN8" s="78"/>
      <c r="JPO8" s="689"/>
      <c r="JPP8" s="77"/>
      <c r="JPQ8" s="690"/>
      <c r="JPR8" s="53"/>
      <c r="JPS8" s="688"/>
      <c r="JPT8" s="688"/>
      <c r="JPU8" s="187"/>
      <c r="JPV8" s="78"/>
      <c r="JPW8" s="689"/>
      <c r="JPX8" s="77"/>
      <c r="JPY8" s="690"/>
      <c r="JPZ8" s="53"/>
      <c r="JQA8" s="688"/>
      <c r="JQB8" s="688"/>
      <c r="JQC8" s="187"/>
      <c r="JQD8" s="78"/>
      <c r="JQE8" s="689"/>
      <c r="JQF8" s="77"/>
      <c r="JQG8" s="690"/>
      <c r="JQH8" s="53"/>
      <c r="JQI8" s="688"/>
      <c r="JQJ8" s="688"/>
      <c r="JQK8" s="187"/>
      <c r="JQL8" s="78"/>
      <c r="JQM8" s="689"/>
      <c r="JQN8" s="77"/>
      <c r="JQO8" s="690"/>
      <c r="JQP8" s="53"/>
      <c r="JQQ8" s="688"/>
      <c r="JQR8" s="688"/>
      <c r="JQS8" s="187"/>
      <c r="JQT8" s="78"/>
      <c r="JQU8" s="689"/>
      <c r="JQV8" s="77"/>
      <c r="JQW8" s="690"/>
      <c r="JQX8" s="53"/>
      <c r="JQY8" s="688"/>
      <c r="JQZ8" s="688"/>
      <c r="JRA8" s="187"/>
      <c r="JRB8" s="78"/>
      <c r="JRC8" s="689"/>
      <c r="JRD8" s="77"/>
      <c r="JRE8" s="690"/>
      <c r="JRF8" s="53"/>
      <c r="JRG8" s="688"/>
      <c r="JRH8" s="688"/>
      <c r="JRI8" s="187"/>
      <c r="JRJ8" s="78"/>
      <c r="JRK8" s="689"/>
      <c r="JRL8" s="77"/>
      <c r="JRM8" s="690"/>
      <c r="JRN8" s="53"/>
      <c r="JRO8" s="688"/>
      <c r="JRP8" s="688"/>
      <c r="JRQ8" s="187"/>
      <c r="JRR8" s="78"/>
      <c r="JRS8" s="689"/>
      <c r="JRT8" s="77"/>
      <c r="JRU8" s="690"/>
      <c r="JRV8" s="53"/>
      <c r="JRW8" s="688"/>
      <c r="JRX8" s="688"/>
      <c r="JRY8" s="187"/>
      <c r="JRZ8" s="78"/>
      <c r="JSA8" s="689"/>
      <c r="JSB8" s="77"/>
      <c r="JSC8" s="690"/>
      <c r="JSD8" s="53"/>
      <c r="JSE8" s="688"/>
      <c r="JSF8" s="688"/>
      <c r="JSG8" s="187"/>
      <c r="JSH8" s="78"/>
      <c r="JSI8" s="689"/>
      <c r="JSJ8" s="77"/>
      <c r="JSK8" s="690"/>
      <c r="JSL8" s="53"/>
      <c r="JSM8" s="688"/>
      <c r="JSN8" s="688"/>
      <c r="JSO8" s="187"/>
      <c r="JSP8" s="78"/>
      <c r="JSQ8" s="689"/>
      <c r="JSR8" s="77"/>
      <c r="JSS8" s="690"/>
      <c r="JST8" s="53"/>
      <c r="JSU8" s="688"/>
      <c r="JSV8" s="688"/>
      <c r="JSW8" s="187"/>
      <c r="JSX8" s="78"/>
      <c r="JSY8" s="689"/>
      <c r="JSZ8" s="77"/>
      <c r="JTA8" s="690"/>
      <c r="JTB8" s="53"/>
      <c r="JTC8" s="688"/>
      <c r="JTD8" s="688"/>
      <c r="JTE8" s="187"/>
      <c r="JTF8" s="78"/>
      <c r="JTG8" s="689"/>
      <c r="JTH8" s="77"/>
      <c r="JTI8" s="690"/>
      <c r="JTJ8" s="53"/>
      <c r="JTK8" s="688"/>
      <c r="JTL8" s="688"/>
      <c r="JTM8" s="187"/>
      <c r="JTN8" s="78"/>
      <c r="JTO8" s="689"/>
      <c r="JTP8" s="77"/>
      <c r="JTQ8" s="690"/>
      <c r="JTR8" s="53"/>
      <c r="JTS8" s="688"/>
      <c r="JTT8" s="688"/>
      <c r="JTU8" s="187"/>
      <c r="JTV8" s="78"/>
      <c r="JTW8" s="689"/>
      <c r="JTX8" s="77"/>
      <c r="JTY8" s="690"/>
      <c r="JTZ8" s="53"/>
      <c r="JUA8" s="688"/>
      <c r="JUB8" s="688"/>
      <c r="JUC8" s="187"/>
      <c r="JUD8" s="78"/>
      <c r="JUE8" s="689"/>
      <c r="JUF8" s="77"/>
      <c r="JUG8" s="690"/>
      <c r="JUH8" s="53"/>
      <c r="JUI8" s="688"/>
      <c r="JUJ8" s="688"/>
      <c r="JUK8" s="187"/>
      <c r="JUL8" s="78"/>
      <c r="JUM8" s="689"/>
      <c r="JUN8" s="77"/>
      <c r="JUO8" s="690"/>
      <c r="JUP8" s="53"/>
      <c r="JUQ8" s="688"/>
      <c r="JUR8" s="688"/>
      <c r="JUS8" s="187"/>
      <c r="JUT8" s="78"/>
      <c r="JUU8" s="689"/>
      <c r="JUV8" s="77"/>
      <c r="JUW8" s="690"/>
      <c r="JUX8" s="53"/>
      <c r="JUY8" s="688"/>
      <c r="JUZ8" s="688"/>
      <c r="JVA8" s="187"/>
      <c r="JVB8" s="78"/>
      <c r="JVC8" s="689"/>
      <c r="JVD8" s="77"/>
      <c r="JVE8" s="690"/>
      <c r="JVF8" s="53"/>
      <c r="JVG8" s="688"/>
      <c r="JVH8" s="688"/>
      <c r="JVI8" s="187"/>
      <c r="JVJ8" s="78"/>
      <c r="JVK8" s="689"/>
      <c r="JVL8" s="77"/>
      <c r="JVM8" s="690"/>
      <c r="JVN8" s="53"/>
      <c r="JVO8" s="688"/>
      <c r="JVP8" s="688"/>
      <c r="JVQ8" s="187"/>
      <c r="JVR8" s="78"/>
      <c r="JVS8" s="689"/>
      <c r="JVT8" s="77"/>
      <c r="JVU8" s="690"/>
      <c r="JVV8" s="53"/>
      <c r="JVW8" s="688"/>
      <c r="JVX8" s="688"/>
      <c r="JVY8" s="187"/>
      <c r="JVZ8" s="78"/>
      <c r="JWA8" s="689"/>
      <c r="JWB8" s="77"/>
      <c r="JWC8" s="690"/>
      <c r="JWD8" s="53"/>
      <c r="JWE8" s="688"/>
      <c r="JWF8" s="688"/>
      <c r="JWG8" s="187"/>
      <c r="JWH8" s="78"/>
      <c r="JWI8" s="689"/>
      <c r="JWJ8" s="77"/>
      <c r="JWK8" s="690"/>
      <c r="JWL8" s="53"/>
      <c r="JWM8" s="688"/>
      <c r="JWN8" s="688"/>
      <c r="JWO8" s="187"/>
      <c r="JWP8" s="78"/>
      <c r="JWQ8" s="689"/>
      <c r="JWR8" s="77"/>
      <c r="JWS8" s="690"/>
      <c r="JWT8" s="53"/>
      <c r="JWU8" s="688"/>
      <c r="JWV8" s="688"/>
      <c r="JWW8" s="187"/>
      <c r="JWX8" s="78"/>
      <c r="JWY8" s="689"/>
      <c r="JWZ8" s="77"/>
      <c r="JXA8" s="690"/>
      <c r="JXB8" s="53"/>
      <c r="JXC8" s="688"/>
      <c r="JXD8" s="688"/>
      <c r="JXE8" s="187"/>
      <c r="JXF8" s="78"/>
      <c r="JXG8" s="689"/>
      <c r="JXH8" s="77"/>
      <c r="JXI8" s="690"/>
      <c r="JXJ8" s="53"/>
      <c r="JXK8" s="688"/>
      <c r="JXL8" s="688"/>
      <c r="JXM8" s="187"/>
      <c r="JXN8" s="78"/>
      <c r="JXO8" s="689"/>
      <c r="JXP8" s="77"/>
      <c r="JXQ8" s="690"/>
      <c r="JXR8" s="53"/>
      <c r="JXS8" s="688"/>
      <c r="JXT8" s="688"/>
      <c r="JXU8" s="187"/>
      <c r="JXV8" s="78"/>
      <c r="JXW8" s="689"/>
      <c r="JXX8" s="77"/>
      <c r="JXY8" s="690"/>
      <c r="JXZ8" s="53"/>
      <c r="JYA8" s="688"/>
      <c r="JYB8" s="688"/>
      <c r="JYC8" s="187"/>
      <c r="JYD8" s="78"/>
      <c r="JYE8" s="689"/>
      <c r="JYF8" s="77"/>
      <c r="JYG8" s="690"/>
      <c r="JYH8" s="53"/>
      <c r="JYI8" s="688"/>
      <c r="JYJ8" s="688"/>
      <c r="JYK8" s="187"/>
      <c r="JYL8" s="78"/>
      <c r="JYM8" s="689"/>
      <c r="JYN8" s="77"/>
      <c r="JYO8" s="690"/>
      <c r="JYP8" s="53"/>
      <c r="JYQ8" s="688"/>
      <c r="JYR8" s="688"/>
      <c r="JYS8" s="187"/>
      <c r="JYT8" s="78"/>
      <c r="JYU8" s="689"/>
      <c r="JYV8" s="77"/>
      <c r="JYW8" s="690"/>
      <c r="JYX8" s="53"/>
      <c r="JYY8" s="688"/>
      <c r="JYZ8" s="688"/>
      <c r="JZA8" s="187"/>
      <c r="JZB8" s="78"/>
      <c r="JZC8" s="689"/>
      <c r="JZD8" s="77"/>
      <c r="JZE8" s="690"/>
      <c r="JZF8" s="53"/>
      <c r="JZG8" s="688"/>
      <c r="JZH8" s="688"/>
      <c r="JZI8" s="187"/>
      <c r="JZJ8" s="78"/>
      <c r="JZK8" s="689"/>
      <c r="JZL8" s="77"/>
      <c r="JZM8" s="690"/>
      <c r="JZN8" s="53"/>
      <c r="JZO8" s="688"/>
      <c r="JZP8" s="688"/>
      <c r="JZQ8" s="187"/>
      <c r="JZR8" s="78"/>
      <c r="JZS8" s="689"/>
      <c r="JZT8" s="77"/>
      <c r="JZU8" s="690"/>
      <c r="JZV8" s="53"/>
      <c r="JZW8" s="688"/>
      <c r="JZX8" s="688"/>
      <c r="JZY8" s="187"/>
      <c r="JZZ8" s="78"/>
      <c r="KAA8" s="689"/>
      <c r="KAB8" s="77"/>
      <c r="KAC8" s="690"/>
      <c r="KAD8" s="53"/>
      <c r="KAE8" s="688"/>
      <c r="KAF8" s="688"/>
      <c r="KAG8" s="187"/>
      <c r="KAH8" s="78"/>
      <c r="KAI8" s="689"/>
      <c r="KAJ8" s="77"/>
      <c r="KAK8" s="690"/>
      <c r="KAL8" s="53"/>
      <c r="KAM8" s="688"/>
      <c r="KAN8" s="688"/>
      <c r="KAO8" s="187"/>
      <c r="KAP8" s="78"/>
      <c r="KAQ8" s="689"/>
      <c r="KAR8" s="77"/>
      <c r="KAS8" s="690"/>
      <c r="KAT8" s="53"/>
      <c r="KAU8" s="688"/>
      <c r="KAV8" s="688"/>
      <c r="KAW8" s="187"/>
      <c r="KAX8" s="78"/>
      <c r="KAY8" s="689"/>
      <c r="KAZ8" s="77"/>
      <c r="KBA8" s="690"/>
      <c r="KBB8" s="53"/>
      <c r="KBC8" s="688"/>
      <c r="KBD8" s="688"/>
      <c r="KBE8" s="187"/>
      <c r="KBF8" s="78"/>
      <c r="KBG8" s="689"/>
      <c r="KBH8" s="77"/>
      <c r="KBI8" s="690"/>
      <c r="KBJ8" s="53"/>
      <c r="KBK8" s="688"/>
      <c r="KBL8" s="688"/>
      <c r="KBM8" s="187"/>
      <c r="KBN8" s="78"/>
      <c r="KBO8" s="689"/>
      <c r="KBP8" s="77"/>
      <c r="KBQ8" s="690"/>
      <c r="KBR8" s="53"/>
      <c r="KBS8" s="688"/>
      <c r="KBT8" s="688"/>
      <c r="KBU8" s="187"/>
      <c r="KBV8" s="78"/>
      <c r="KBW8" s="689"/>
      <c r="KBX8" s="77"/>
      <c r="KBY8" s="690"/>
      <c r="KBZ8" s="53"/>
      <c r="KCA8" s="688"/>
      <c r="KCB8" s="688"/>
      <c r="KCC8" s="187"/>
      <c r="KCD8" s="78"/>
      <c r="KCE8" s="689"/>
      <c r="KCF8" s="77"/>
      <c r="KCG8" s="690"/>
      <c r="KCH8" s="53"/>
      <c r="KCI8" s="688"/>
      <c r="KCJ8" s="688"/>
      <c r="KCK8" s="187"/>
      <c r="KCL8" s="78"/>
      <c r="KCM8" s="689"/>
      <c r="KCN8" s="77"/>
      <c r="KCO8" s="690"/>
      <c r="KCP8" s="53"/>
      <c r="KCQ8" s="688"/>
      <c r="KCR8" s="688"/>
      <c r="KCS8" s="187"/>
      <c r="KCT8" s="78"/>
      <c r="KCU8" s="689"/>
      <c r="KCV8" s="77"/>
      <c r="KCW8" s="690"/>
      <c r="KCX8" s="53"/>
      <c r="KCY8" s="688"/>
      <c r="KCZ8" s="688"/>
      <c r="KDA8" s="187"/>
      <c r="KDB8" s="78"/>
      <c r="KDC8" s="689"/>
      <c r="KDD8" s="77"/>
      <c r="KDE8" s="690"/>
      <c r="KDF8" s="53"/>
      <c r="KDG8" s="688"/>
      <c r="KDH8" s="688"/>
      <c r="KDI8" s="187"/>
      <c r="KDJ8" s="78"/>
      <c r="KDK8" s="689"/>
      <c r="KDL8" s="77"/>
      <c r="KDM8" s="690"/>
      <c r="KDN8" s="53"/>
      <c r="KDO8" s="688"/>
      <c r="KDP8" s="688"/>
      <c r="KDQ8" s="187"/>
      <c r="KDR8" s="78"/>
      <c r="KDS8" s="689"/>
      <c r="KDT8" s="77"/>
      <c r="KDU8" s="690"/>
      <c r="KDV8" s="53"/>
      <c r="KDW8" s="688"/>
      <c r="KDX8" s="688"/>
      <c r="KDY8" s="187"/>
      <c r="KDZ8" s="78"/>
      <c r="KEA8" s="689"/>
      <c r="KEB8" s="77"/>
      <c r="KEC8" s="690"/>
      <c r="KED8" s="53"/>
      <c r="KEE8" s="688"/>
      <c r="KEF8" s="688"/>
      <c r="KEG8" s="187"/>
      <c r="KEH8" s="78"/>
      <c r="KEI8" s="689"/>
      <c r="KEJ8" s="77"/>
      <c r="KEK8" s="690"/>
      <c r="KEL8" s="53"/>
      <c r="KEM8" s="688"/>
      <c r="KEN8" s="688"/>
      <c r="KEO8" s="187"/>
      <c r="KEP8" s="78"/>
      <c r="KEQ8" s="689"/>
      <c r="KER8" s="77"/>
      <c r="KES8" s="690"/>
      <c r="KET8" s="53"/>
      <c r="KEU8" s="688"/>
      <c r="KEV8" s="688"/>
      <c r="KEW8" s="187"/>
      <c r="KEX8" s="78"/>
      <c r="KEY8" s="689"/>
      <c r="KEZ8" s="77"/>
      <c r="KFA8" s="690"/>
      <c r="KFB8" s="53"/>
      <c r="KFC8" s="688"/>
      <c r="KFD8" s="688"/>
      <c r="KFE8" s="187"/>
      <c r="KFF8" s="78"/>
      <c r="KFG8" s="689"/>
      <c r="KFH8" s="77"/>
      <c r="KFI8" s="690"/>
      <c r="KFJ8" s="53"/>
      <c r="KFK8" s="688"/>
      <c r="KFL8" s="688"/>
      <c r="KFM8" s="187"/>
      <c r="KFN8" s="78"/>
      <c r="KFO8" s="689"/>
      <c r="KFP8" s="77"/>
      <c r="KFQ8" s="690"/>
      <c r="KFR8" s="53"/>
      <c r="KFS8" s="688"/>
      <c r="KFT8" s="688"/>
      <c r="KFU8" s="187"/>
      <c r="KFV8" s="78"/>
      <c r="KFW8" s="689"/>
      <c r="KFX8" s="77"/>
      <c r="KFY8" s="690"/>
      <c r="KFZ8" s="53"/>
      <c r="KGA8" s="688"/>
      <c r="KGB8" s="688"/>
      <c r="KGC8" s="187"/>
      <c r="KGD8" s="78"/>
      <c r="KGE8" s="689"/>
      <c r="KGF8" s="77"/>
      <c r="KGG8" s="690"/>
      <c r="KGH8" s="53"/>
      <c r="KGI8" s="688"/>
      <c r="KGJ8" s="688"/>
      <c r="KGK8" s="187"/>
      <c r="KGL8" s="78"/>
      <c r="KGM8" s="689"/>
      <c r="KGN8" s="77"/>
      <c r="KGO8" s="690"/>
      <c r="KGP8" s="53"/>
      <c r="KGQ8" s="688"/>
      <c r="KGR8" s="688"/>
      <c r="KGS8" s="187"/>
      <c r="KGT8" s="78"/>
      <c r="KGU8" s="689"/>
      <c r="KGV8" s="77"/>
      <c r="KGW8" s="690"/>
      <c r="KGX8" s="53"/>
      <c r="KGY8" s="688"/>
      <c r="KGZ8" s="688"/>
      <c r="KHA8" s="187"/>
      <c r="KHB8" s="78"/>
      <c r="KHC8" s="689"/>
      <c r="KHD8" s="77"/>
      <c r="KHE8" s="690"/>
      <c r="KHF8" s="53"/>
      <c r="KHG8" s="688"/>
      <c r="KHH8" s="688"/>
      <c r="KHI8" s="187"/>
      <c r="KHJ8" s="78"/>
      <c r="KHK8" s="689"/>
      <c r="KHL8" s="77"/>
      <c r="KHM8" s="690"/>
      <c r="KHN8" s="53"/>
      <c r="KHO8" s="688"/>
      <c r="KHP8" s="688"/>
      <c r="KHQ8" s="187"/>
      <c r="KHR8" s="78"/>
      <c r="KHS8" s="689"/>
      <c r="KHT8" s="77"/>
      <c r="KHU8" s="690"/>
      <c r="KHV8" s="53"/>
      <c r="KHW8" s="688"/>
      <c r="KHX8" s="688"/>
      <c r="KHY8" s="187"/>
      <c r="KHZ8" s="78"/>
      <c r="KIA8" s="689"/>
      <c r="KIB8" s="77"/>
      <c r="KIC8" s="690"/>
      <c r="KID8" s="53"/>
      <c r="KIE8" s="688"/>
      <c r="KIF8" s="688"/>
      <c r="KIG8" s="187"/>
      <c r="KIH8" s="78"/>
      <c r="KII8" s="689"/>
      <c r="KIJ8" s="77"/>
      <c r="KIK8" s="690"/>
      <c r="KIL8" s="53"/>
      <c r="KIM8" s="688"/>
      <c r="KIN8" s="688"/>
      <c r="KIO8" s="187"/>
      <c r="KIP8" s="78"/>
      <c r="KIQ8" s="689"/>
      <c r="KIR8" s="77"/>
      <c r="KIS8" s="690"/>
      <c r="KIT8" s="53"/>
      <c r="KIU8" s="688"/>
      <c r="KIV8" s="688"/>
      <c r="KIW8" s="187"/>
      <c r="KIX8" s="78"/>
      <c r="KIY8" s="689"/>
      <c r="KIZ8" s="77"/>
      <c r="KJA8" s="690"/>
      <c r="KJB8" s="53"/>
      <c r="KJC8" s="688"/>
      <c r="KJD8" s="688"/>
      <c r="KJE8" s="187"/>
      <c r="KJF8" s="78"/>
      <c r="KJG8" s="689"/>
      <c r="KJH8" s="77"/>
      <c r="KJI8" s="690"/>
      <c r="KJJ8" s="53"/>
      <c r="KJK8" s="688"/>
      <c r="KJL8" s="688"/>
      <c r="KJM8" s="187"/>
      <c r="KJN8" s="78"/>
      <c r="KJO8" s="689"/>
      <c r="KJP8" s="77"/>
      <c r="KJQ8" s="690"/>
      <c r="KJR8" s="53"/>
      <c r="KJS8" s="688"/>
      <c r="KJT8" s="688"/>
      <c r="KJU8" s="187"/>
      <c r="KJV8" s="78"/>
      <c r="KJW8" s="689"/>
      <c r="KJX8" s="77"/>
      <c r="KJY8" s="690"/>
      <c r="KJZ8" s="53"/>
      <c r="KKA8" s="688"/>
      <c r="KKB8" s="688"/>
      <c r="KKC8" s="187"/>
      <c r="KKD8" s="78"/>
      <c r="KKE8" s="689"/>
      <c r="KKF8" s="77"/>
      <c r="KKG8" s="690"/>
      <c r="KKH8" s="53"/>
      <c r="KKI8" s="688"/>
      <c r="KKJ8" s="688"/>
      <c r="KKK8" s="187"/>
      <c r="KKL8" s="78"/>
      <c r="KKM8" s="689"/>
      <c r="KKN8" s="77"/>
      <c r="KKO8" s="690"/>
      <c r="KKP8" s="53"/>
      <c r="KKQ8" s="688"/>
      <c r="KKR8" s="688"/>
      <c r="KKS8" s="187"/>
      <c r="KKT8" s="78"/>
      <c r="KKU8" s="689"/>
      <c r="KKV8" s="77"/>
      <c r="KKW8" s="690"/>
      <c r="KKX8" s="53"/>
      <c r="KKY8" s="688"/>
      <c r="KKZ8" s="688"/>
      <c r="KLA8" s="187"/>
      <c r="KLB8" s="78"/>
      <c r="KLC8" s="689"/>
      <c r="KLD8" s="77"/>
      <c r="KLE8" s="690"/>
      <c r="KLF8" s="53"/>
      <c r="KLG8" s="688"/>
      <c r="KLH8" s="688"/>
      <c r="KLI8" s="187"/>
      <c r="KLJ8" s="78"/>
      <c r="KLK8" s="689"/>
      <c r="KLL8" s="77"/>
      <c r="KLM8" s="690"/>
      <c r="KLN8" s="53"/>
      <c r="KLO8" s="688"/>
      <c r="KLP8" s="688"/>
      <c r="KLQ8" s="187"/>
      <c r="KLR8" s="78"/>
      <c r="KLS8" s="689"/>
      <c r="KLT8" s="77"/>
      <c r="KLU8" s="690"/>
      <c r="KLV8" s="53"/>
      <c r="KLW8" s="688"/>
      <c r="KLX8" s="688"/>
      <c r="KLY8" s="187"/>
      <c r="KLZ8" s="78"/>
      <c r="KMA8" s="689"/>
      <c r="KMB8" s="77"/>
      <c r="KMC8" s="690"/>
      <c r="KMD8" s="53"/>
      <c r="KME8" s="688"/>
      <c r="KMF8" s="688"/>
      <c r="KMG8" s="187"/>
      <c r="KMH8" s="78"/>
      <c r="KMI8" s="689"/>
      <c r="KMJ8" s="77"/>
      <c r="KMK8" s="690"/>
      <c r="KML8" s="53"/>
      <c r="KMM8" s="688"/>
      <c r="KMN8" s="688"/>
      <c r="KMO8" s="187"/>
      <c r="KMP8" s="78"/>
      <c r="KMQ8" s="689"/>
      <c r="KMR8" s="77"/>
      <c r="KMS8" s="690"/>
      <c r="KMT8" s="53"/>
      <c r="KMU8" s="688"/>
      <c r="KMV8" s="688"/>
      <c r="KMW8" s="187"/>
      <c r="KMX8" s="78"/>
      <c r="KMY8" s="689"/>
      <c r="KMZ8" s="77"/>
      <c r="KNA8" s="690"/>
      <c r="KNB8" s="53"/>
      <c r="KNC8" s="688"/>
      <c r="KND8" s="688"/>
      <c r="KNE8" s="187"/>
      <c r="KNF8" s="78"/>
      <c r="KNG8" s="689"/>
      <c r="KNH8" s="77"/>
      <c r="KNI8" s="690"/>
      <c r="KNJ8" s="53"/>
      <c r="KNK8" s="688"/>
      <c r="KNL8" s="688"/>
      <c r="KNM8" s="187"/>
      <c r="KNN8" s="78"/>
      <c r="KNO8" s="689"/>
      <c r="KNP8" s="77"/>
      <c r="KNQ8" s="690"/>
      <c r="KNR8" s="53"/>
      <c r="KNS8" s="688"/>
      <c r="KNT8" s="688"/>
      <c r="KNU8" s="187"/>
      <c r="KNV8" s="78"/>
      <c r="KNW8" s="689"/>
      <c r="KNX8" s="77"/>
      <c r="KNY8" s="690"/>
      <c r="KNZ8" s="53"/>
      <c r="KOA8" s="688"/>
      <c r="KOB8" s="688"/>
      <c r="KOC8" s="187"/>
      <c r="KOD8" s="78"/>
      <c r="KOE8" s="689"/>
      <c r="KOF8" s="77"/>
      <c r="KOG8" s="690"/>
      <c r="KOH8" s="53"/>
      <c r="KOI8" s="688"/>
      <c r="KOJ8" s="688"/>
      <c r="KOK8" s="187"/>
      <c r="KOL8" s="78"/>
      <c r="KOM8" s="689"/>
      <c r="KON8" s="77"/>
      <c r="KOO8" s="690"/>
      <c r="KOP8" s="53"/>
      <c r="KOQ8" s="688"/>
      <c r="KOR8" s="688"/>
      <c r="KOS8" s="187"/>
      <c r="KOT8" s="78"/>
      <c r="KOU8" s="689"/>
      <c r="KOV8" s="77"/>
      <c r="KOW8" s="690"/>
      <c r="KOX8" s="53"/>
      <c r="KOY8" s="688"/>
      <c r="KOZ8" s="688"/>
      <c r="KPA8" s="187"/>
      <c r="KPB8" s="78"/>
      <c r="KPC8" s="689"/>
      <c r="KPD8" s="77"/>
      <c r="KPE8" s="690"/>
      <c r="KPF8" s="53"/>
      <c r="KPG8" s="688"/>
      <c r="KPH8" s="688"/>
      <c r="KPI8" s="187"/>
      <c r="KPJ8" s="78"/>
      <c r="KPK8" s="689"/>
      <c r="KPL8" s="77"/>
      <c r="KPM8" s="690"/>
      <c r="KPN8" s="53"/>
      <c r="KPO8" s="688"/>
      <c r="KPP8" s="688"/>
      <c r="KPQ8" s="187"/>
      <c r="KPR8" s="78"/>
      <c r="KPS8" s="689"/>
      <c r="KPT8" s="77"/>
      <c r="KPU8" s="690"/>
      <c r="KPV8" s="53"/>
      <c r="KPW8" s="688"/>
      <c r="KPX8" s="688"/>
      <c r="KPY8" s="187"/>
      <c r="KPZ8" s="78"/>
      <c r="KQA8" s="689"/>
      <c r="KQB8" s="77"/>
      <c r="KQC8" s="690"/>
      <c r="KQD8" s="53"/>
      <c r="KQE8" s="688"/>
      <c r="KQF8" s="688"/>
      <c r="KQG8" s="187"/>
      <c r="KQH8" s="78"/>
      <c r="KQI8" s="689"/>
      <c r="KQJ8" s="77"/>
      <c r="KQK8" s="690"/>
      <c r="KQL8" s="53"/>
      <c r="KQM8" s="688"/>
      <c r="KQN8" s="688"/>
      <c r="KQO8" s="187"/>
      <c r="KQP8" s="78"/>
      <c r="KQQ8" s="689"/>
      <c r="KQR8" s="77"/>
      <c r="KQS8" s="690"/>
      <c r="KQT8" s="53"/>
      <c r="KQU8" s="688"/>
      <c r="KQV8" s="688"/>
      <c r="KQW8" s="187"/>
      <c r="KQX8" s="78"/>
      <c r="KQY8" s="689"/>
      <c r="KQZ8" s="77"/>
      <c r="KRA8" s="690"/>
      <c r="KRB8" s="53"/>
      <c r="KRC8" s="688"/>
      <c r="KRD8" s="688"/>
      <c r="KRE8" s="187"/>
      <c r="KRF8" s="78"/>
      <c r="KRG8" s="689"/>
      <c r="KRH8" s="77"/>
      <c r="KRI8" s="690"/>
      <c r="KRJ8" s="53"/>
      <c r="KRK8" s="688"/>
      <c r="KRL8" s="688"/>
      <c r="KRM8" s="187"/>
      <c r="KRN8" s="78"/>
      <c r="KRO8" s="689"/>
      <c r="KRP8" s="77"/>
      <c r="KRQ8" s="690"/>
      <c r="KRR8" s="53"/>
      <c r="KRS8" s="688"/>
      <c r="KRT8" s="688"/>
      <c r="KRU8" s="187"/>
      <c r="KRV8" s="78"/>
      <c r="KRW8" s="689"/>
      <c r="KRX8" s="77"/>
      <c r="KRY8" s="690"/>
      <c r="KRZ8" s="53"/>
      <c r="KSA8" s="688"/>
      <c r="KSB8" s="688"/>
      <c r="KSC8" s="187"/>
      <c r="KSD8" s="78"/>
      <c r="KSE8" s="689"/>
      <c r="KSF8" s="77"/>
      <c r="KSG8" s="690"/>
      <c r="KSH8" s="53"/>
      <c r="KSI8" s="688"/>
      <c r="KSJ8" s="688"/>
      <c r="KSK8" s="187"/>
      <c r="KSL8" s="78"/>
      <c r="KSM8" s="689"/>
      <c r="KSN8" s="77"/>
      <c r="KSO8" s="690"/>
      <c r="KSP8" s="53"/>
      <c r="KSQ8" s="688"/>
      <c r="KSR8" s="688"/>
      <c r="KSS8" s="187"/>
      <c r="KST8" s="78"/>
      <c r="KSU8" s="689"/>
      <c r="KSV8" s="77"/>
      <c r="KSW8" s="690"/>
      <c r="KSX8" s="53"/>
      <c r="KSY8" s="688"/>
      <c r="KSZ8" s="688"/>
      <c r="KTA8" s="187"/>
      <c r="KTB8" s="78"/>
      <c r="KTC8" s="689"/>
      <c r="KTD8" s="77"/>
      <c r="KTE8" s="690"/>
      <c r="KTF8" s="53"/>
      <c r="KTG8" s="688"/>
      <c r="KTH8" s="688"/>
      <c r="KTI8" s="187"/>
      <c r="KTJ8" s="78"/>
      <c r="KTK8" s="689"/>
      <c r="KTL8" s="77"/>
      <c r="KTM8" s="690"/>
      <c r="KTN8" s="53"/>
      <c r="KTO8" s="688"/>
      <c r="KTP8" s="688"/>
      <c r="KTQ8" s="187"/>
      <c r="KTR8" s="78"/>
      <c r="KTS8" s="689"/>
      <c r="KTT8" s="77"/>
      <c r="KTU8" s="690"/>
      <c r="KTV8" s="53"/>
      <c r="KTW8" s="688"/>
      <c r="KTX8" s="688"/>
      <c r="KTY8" s="187"/>
      <c r="KTZ8" s="78"/>
      <c r="KUA8" s="689"/>
      <c r="KUB8" s="77"/>
      <c r="KUC8" s="690"/>
      <c r="KUD8" s="53"/>
      <c r="KUE8" s="688"/>
      <c r="KUF8" s="688"/>
      <c r="KUG8" s="187"/>
      <c r="KUH8" s="78"/>
      <c r="KUI8" s="689"/>
      <c r="KUJ8" s="77"/>
      <c r="KUK8" s="690"/>
      <c r="KUL8" s="53"/>
      <c r="KUM8" s="688"/>
      <c r="KUN8" s="688"/>
      <c r="KUO8" s="187"/>
      <c r="KUP8" s="78"/>
      <c r="KUQ8" s="689"/>
      <c r="KUR8" s="77"/>
      <c r="KUS8" s="690"/>
      <c r="KUT8" s="53"/>
      <c r="KUU8" s="688"/>
      <c r="KUV8" s="688"/>
      <c r="KUW8" s="187"/>
      <c r="KUX8" s="78"/>
      <c r="KUY8" s="689"/>
      <c r="KUZ8" s="77"/>
      <c r="KVA8" s="690"/>
      <c r="KVB8" s="53"/>
      <c r="KVC8" s="688"/>
      <c r="KVD8" s="688"/>
      <c r="KVE8" s="187"/>
      <c r="KVF8" s="78"/>
      <c r="KVG8" s="689"/>
      <c r="KVH8" s="77"/>
      <c r="KVI8" s="690"/>
      <c r="KVJ8" s="53"/>
      <c r="KVK8" s="688"/>
      <c r="KVL8" s="688"/>
      <c r="KVM8" s="187"/>
      <c r="KVN8" s="78"/>
      <c r="KVO8" s="689"/>
      <c r="KVP8" s="77"/>
      <c r="KVQ8" s="690"/>
      <c r="KVR8" s="53"/>
      <c r="KVS8" s="688"/>
      <c r="KVT8" s="688"/>
      <c r="KVU8" s="187"/>
      <c r="KVV8" s="78"/>
      <c r="KVW8" s="689"/>
      <c r="KVX8" s="77"/>
      <c r="KVY8" s="690"/>
      <c r="KVZ8" s="53"/>
      <c r="KWA8" s="688"/>
      <c r="KWB8" s="688"/>
      <c r="KWC8" s="187"/>
      <c r="KWD8" s="78"/>
      <c r="KWE8" s="689"/>
      <c r="KWF8" s="77"/>
      <c r="KWG8" s="690"/>
      <c r="KWH8" s="53"/>
      <c r="KWI8" s="688"/>
      <c r="KWJ8" s="688"/>
      <c r="KWK8" s="187"/>
      <c r="KWL8" s="78"/>
      <c r="KWM8" s="689"/>
      <c r="KWN8" s="77"/>
      <c r="KWO8" s="690"/>
      <c r="KWP8" s="53"/>
      <c r="KWQ8" s="688"/>
      <c r="KWR8" s="688"/>
      <c r="KWS8" s="187"/>
      <c r="KWT8" s="78"/>
      <c r="KWU8" s="689"/>
      <c r="KWV8" s="77"/>
      <c r="KWW8" s="690"/>
      <c r="KWX8" s="53"/>
      <c r="KWY8" s="688"/>
      <c r="KWZ8" s="688"/>
      <c r="KXA8" s="187"/>
      <c r="KXB8" s="78"/>
      <c r="KXC8" s="689"/>
      <c r="KXD8" s="77"/>
      <c r="KXE8" s="690"/>
      <c r="KXF8" s="53"/>
      <c r="KXG8" s="688"/>
      <c r="KXH8" s="688"/>
      <c r="KXI8" s="187"/>
      <c r="KXJ8" s="78"/>
      <c r="KXK8" s="689"/>
      <c r="KXL8" s="77"/>
      <c r="KXM8" s="690"/>
      <c r="KXN8" s="53"/>
      <c r="KXO8" s="688"/>
      <c r="KXP8" s="688"/>
      <c r="KXQ8" s="187"/>
      <c r="KXR8" s="78"/>
      <c r="KXS8" s="689"/>
      <c r="KXT8" s="77"/>
      <c r="KXU8" s="690"/>
      <c r="KXV8" s="53"/>
      <c r="KXW8" s="688"/>
      <c r="KXX8" s="688"/>
      <c r="KXY8" s="187"/>
      <c r="KXZ8" s="78"/>
      <c r="KYA8" s="689"/>
      <c r="KYB8" s="77"/>
      <c r="KYC8" s="690"/>
      <c r="KYD8" s="53"/>
      <c r="KYE8" s="688"/>
      <c r="KYF8" s="688"/>
      <c r="KYG8" s="187"/>
      <c r="KYH8" s="78"/>
      <c r="KYI8" s="689"/>
      <c r="KYJ8" s="77"/>
      <c r="KYK8" s="690"/>
      <c r="KYL8" s="53"/>
      <c r="KYM8" s="688"/>
      <c r="KYN8" s="688"/>
      <c r="KYO8" s="187"/>
      <c r="KYP8" s="78"/>
      <c r="KYQ8" s="689"/>
      <c r="KYR8" s="77"/>
      <c r="KYS8" s="690"/>
      <c r="KYT8" s="53"/>
      <c r="KYU8" s="688"/>
      <c r="KYV8" s="688"/>
      <c r="KYW8" s="187"/>
      <c r="KYX8" s="78"/>
      <c r="KYY8" s="689"/>
      <c r="KYZ8" s="77"/>
      <c r="KZA8" s="690"/>
      <c r="KZB8" s="53"/>
      <c r="KZC8" s="688"/>
      <c r="KZD8" s="688"/>
      <c r="KZE8" s="187"/>
      <c r="KZF8" s="78"/>
      <c r="KZG8" s="689"/>
      <c r="KZH8" s="77"/>
      <c r="KZI8" s="690"/>
      <c r="KZJ8" s="53"/>
      <c r="KZK8" s="688"/>
      <c r="KZL8" s="688"/>
      <c r="KZM8" s="187"/>
      <c r="KZN8" s="78"/>
      <c r="KZO8" s="689"/>
      <c r="KZP8" s="77"/>
      <c r="KZQ8" s="690"/>
      <c r="KZR8" s="53"/>
      <c r="KZS8" s="688"/>
      <c r="KZT8" s="688"/>
      <c r="KZU8" s="187"/>
      <c r="KZV8" s="78"/>
      <c r="KZW8" s="689"/>
      <c r="KZX8" s="77"/>
      <c r="KZY8" s="690"/>
      <c r="KZZ8" s="53"/>
      <c r="LAA8" s="688"/>
      <c r="LAB8" s="688"/>
      <c r="LAC8" s="187"/>
      <c r="LAD8" s="78"/>
      <c r="LAE8" s="689"/>
      <c r="LAF8" s="77"/>
      <c r="LAG8" s="690"/>
      <c r="LAH8" s="53"/>
      <c r="LAI8" s="688"/>
      <c r="LAJ8" s="688"/>
      <c r="LAK8" s="187"/>
      <c r="LAL8" s="78"/>
      <c r="LAM8" s="689"/>
      <c r="LAN8" s="77"/>
      <c r="LAO8" s="690"/>
      <c r="LAP8" s="53"/>
      <c r="LAQ8" s="688"/>
      <c r="LAR8" s="688"/>
      <c r="LAS8" s="187"/>
      <c r="LAT8" s="78"/>
      <c r="LAU8" s="689"/>
      <c r="LAV8" s="77"/>
      <c r="LAW8" s="690"/>
      <c r="LAX8" s="53"/>
      <c r="LAY8" s="688"/>
      <c r="LAZ8" s="688"/>
      <c r="LBA8" s="187"/>
      <c r="LBB8" s="78"/>
      <c r="LBC8" s="689"/>
      <c r="LBD8" s="77"/>
      <c r="LBE8" s="690"/>
      <c r="LBF8" s="53"/>
      <c r="LBG8" s="688"/>
      <c r="LBH8" s="688"/>
      <c r="LBI8" s="187"/>
      <c r="LBJ8" s="78"/>
      <c r="LBK8" s="689"/>
      <c r="LBL8" s="77"/>
      <c r="LBM8" s="690"/>
      <c r="LBN8" s="53"/>
      <c r="LBO8" s="688"/>
      <c r="LBP8" s="688"/>
      <c r="LBQ8" s="187"/>
      <c r="LBR8" s="78"/>
      <c r="LBS8" s="689"/>
      <c r="LBT8" s="77"/>
      <c r="LBU8" s="690"/>
      <c r="LBV8" s="53"/>
      <c r="LBW8" s="688"/>
      <c r="LBX8" s="688"/>
      <c r="LBY8" s="187"/>
      <c r="LBZ8" s="78"/>
      <c r="LCA8" s="689"/>
      <c r="LCB8" s="77"/>
      <c r="LCC8" s="690"/>
      <c r="LCD8" s="53"/>
      <c r="LCE8" s="688"/>
      <c r="LCF8" s="688"/>
      <c r="LCG8" s="187"/>
      <c r="LCH8" s="78"/>
      <c r="LCI8" s="689"/>
      <c r="LCJ8" s="77"/>
      <c r="LCK8" s="690"/>
      <c r="LCL8" s="53"/>
      <c r="LCM8" s="688"/>
      <c r="LCN8" s="688"/>
      <c r="LCO8" s="187"/>
      <c r="LCP8" s="78"/>
      <c r="LCQ8" s="689"/>
      <c r="LCR8" s="77"/>
      <c r="LCS8" s="690"/>
      <c r="LCT8" s="53"/>
      <c r="LCU8" s="688"/>
      <c r="LCV8" s="688"/>
      <c r="LCW8" s="187"/>
      <c r="LCX8" s="78"/>
      <c r="LCY8" s="689"/>
      <c r="LCZ8" s="77"/>
      <c r="LDA8" s="690"/>
      <c r="LDB8" s="53"/>
      <c r="LDC8" s="688"/>
      <c r="LDD8" s="688"/>
      <c r="LDE8" s="187"/>
      <c r="LDF8" s="78"/>
      <c r="LDG8" s="689"/>
      <c r="LDH8" s="77"/>
      <c r="LDI8" s="690"/>
      <c r="LDJ8" s="53"/>
      <c r="LDK8" s="688"/>
      <c r="LDL8" s="688"/>
      <c r="LDM8" s="187"/>
      <c r="LDN8" s="78"/>
      <c r="LDO8" s="689"/>
      <c r="LDP8" s="77"/>
      <c r="LDQ8" s="690"/>
      <c r="LDR8" s="53"/>
      <c r="LDS8" s="688"/>
      <c r="LDT8" s="688"/>
      <c r="LDU8" s="187"/>
      <c r="LDV8" s="78"/>
      <c r="LDW8" s="689"/>
      <c r="LDX8" s="77"/>
      <c r="LDY8" s="690"/>
      <c r="LDZ8" s="53"/>
      <c r="LEA8" s="688"/>
      <c r="LEB8" s="688"/>
      <c r="LEC8" s="187"/>
      <c r="LED8" s="78"/>
      <c r="LEE8" s="689"/>
      <c r="LEF8" s="77"/>
      <c r="LEG8" s="690"/>
      <c r="LEH8" s="53"/>
      <c r="LEI8" s="688"/>
      <c r="LEJ8" s="688"/>
      <c r="LEK8" s="187"/>
      <c r="LEL8" s="78"/>
      <c r="LEM8" s="689"/>
      <c r="LEN8" s="77"/>
      <c r="LEO8" s="690"/>
      <c r="LEP8" s="53"/>
      <c r="LEQ8" s="688"/>
      <c r="LER8" s="688"/>
      <c r="LES8" s="187"/>
      <c r="LET8" s="78"/>
      <c r="LEU8" s="689"/>
      <c r="LEV8" s="77"/>
      <c r="LEW8" s="690"/>
      <c r="LEX8" s="53"/>
      <c r="LEY8" s="688"/>
      <c r="LEZ8" s="688"/>
      <c r="LFA8" s="187"/>
      <c r="LFB8" s="78"/>
      <c r="LFC8" s="689"/>
      <c r="LFD8" s="77"/>
      <c r="LFE8" s="690"/>
      <c r="LFF8" s="53"/>
      <c r="LFG8" s="688"/>
      <c r="LFH8" s="688"/>
      <c r="LFI8" s="187"/>
      <c r="LFJ8" s="78"/>
      <c r="LFK8" s="689"/>
      <c r="LFL8" s="77"/>
      <c r="LFM8" s="690"/>
      <c r="LFN8" s="53"/>
      <c r="LFO8" s="688"/>
      <c r="LFP8" s="688"/>
      <c r="LFQ8" s="187"/>
      <c r="LFR8" s="78"/>
      <c r="LFS8" s="689"/>
      <c r="LFT8" s="77"/>
      <c r="LFU8" s="690"/>
      <c r="LFV8" s="53"/>
      <c r="LFW8" s="688"/>
      <c r="LFX8" s="688"/>
      <c r="LFY8" s="187"/>
      <c r="LFZ8" s="78"/>
      <c r="LGA8" s="689"/>
      <c r="LGB8" s="77"/>
      <c r="LGC8" s="690"/>
      <c r="LGD8" s="53"/>
      <c r="LGE8" s="688"/>
      <c r="LGF8" s="688"/>
      <c r="LGG8" s="187"/>
      <c r="LGH8" s="78"/>
      <c r="LGI8" s="689"/>
      <c r="LGJ8" s="77"/>
      <c r="LGK8" s="690"/>
      <c r="LGL8" s="53"/>
      <c r="LGM8" s="688"/>
      <c r="LGN8" s="688"/>
      <c r="LGO8" s="187"/>
      <c r="LGP8" s="78"/>
      <c r="LGQ8" s="689"/>
      <c r="LGR8" s="77"/>
      <c r="LGS8" s="690"/>
      <c r="LGT8" s="53"/>
      <c r="LGU8" s="688"/>
      <c r="LGV8" s="688"/>
      <c r="LGW8" s="187"/>
      <c r="LGX8" s="78"/>
      <c r="LGY8" s="689"/>
      <c r="LGZ8" s="77"/>
      <c r="LHA8" s="690"/>
      <c r="LHB8" s="53"/>
      <c r="LHC8" s="688"/>
      <c r="LHD8" s="688"/>
      <c r="LHE8" s="187"/>
      <c r="LHF8" s="78"/>
      <c r="LHG8" s="689"/>
      <c r="LHH8" s="77"/>
      <c r="LHI8" s="690"/>
      <c r="LHJ8" s="53"/>
      <c r="LHK8" s="688"/>
      <c r="LHL8" s="688"/>
      <c r="LHM8" s="187"/>
      <c r="LHN8" s="78"/>
      <c r="LHO8" s="689"/>
      <c r="LHP8" s="77"/>
      <c r="LHQ8" s="690"/>
      <c r="LHR8" s="53"/>
      <c r="LHS8" s="688"/>
      <c r="LHT8" s="688"/>
      <c r="LHU8" s="187"/>
      <c r="LHV8" s="78"/>
      <c r="LHW8" s="689"/>
      <c r="LHX8" s="77"/>
      <c r="LHY8" s="690"/>
      <c r="LHZ8" s="53"/>
      <c r="LIA8" s="688"/>
      <c r="LIB8" s="688"/>
      <c r="LIC8" s="187"/>
      <c r="LID8" s="78"/>
      <c r="LIE8" s="689"/>
      <c r="LIF8" s="77"/>
      <c r="LIG8" s="690"/>
      <c r="LIH8" s="53"/>
      <c r="LII8" s="688"/>
      <c r="LIJ8" s="688"/>
      <c r="LIK8" s="187"/>
      <c r="LIL8" s="78"/>
      <c r="LIM8" s="689"/>
      <c r="LIN8" s="77"/>
      <c r="LIO8" s="690"/>
      <c r="LIP8" s="53"/>
      <c r="LIQ8" s="688"/>
      <c r="LIR8" s="688"/>
      <c r="LIS8" s="187"/>
      <c r="LIT8" s="78"/>
      <c r="LIU8" s="689"/>
      <c r="LIV8" s="77"/>
      <c r="LIW8" s="690"/>
      <c r="LIX8" s="53"/>
      <c r="LIY8" s="688"/>
      <c r="LIZ8" s="688"/>
      <c r="LJA8" s="187"/>
      <c r="LJB8" s="78"/>
      <c r="LJC8" s="689"/>
      <c r="LJD8" s="77"/>
      <c r="LJE8" s="690"/>
      <c r="LJF8" s="53"/>
      <c r="LJG8" s="688"/>
      <c r="LJH8" s="688"/>
      <c r="LJI8" s="187"/>
      <c r="LJJ8" s="78"/>
      <c r="LJK8" s="689"/>
      <c r="LJL8" s="77"/>
      <c r="LJM8" s="690"/>
      <c r="LJN8" s="53"/>
      <c r="LJO8" s="688"/>
      <c r="LJP8" s="688"/>
      <c r="LJQ8" s="187"/>
      <c r="LJR8" s="78"/>
      <c r="LJS8" s="689"/>
      <c r="LJT8" s="77"/>
      <c r="LJU8" s="690"/>
      <c r="LJV8" s="53"/>
      <c r="LJW8" s="688"/>
      <c r="LJX8" s="688"/>
      <c r="LJY8" s="187"/>
      <c r="LJZ8" s="78"/>
      <c r="LKA8" s="689"/>
      <c r="LKB8" s="77"/>
      <c r="LKC8" s="690"/>
      <c r="LKD8" s="53"/>
      <c r="LKE8" s="688"/>
      <c r="LKF8" s="688"/>
      <c r="LKG8" s="187"/>
      <c r="LKH8" s="78"/>
      <c r="LKI8" s="689"/>
      <c r="LKJ8" s="77"/>
      <c r="LKK8" s="690"/>
      <c r="LKL8" s="53"/>
      <c r="LKM8" s="688"/>
      <c r="LKN8" s="688"/>
      <c r="LKO8" s="187"/>
      <c r="LKP8" s="78"/>
      <c r="LKQ8" s="689"/>
      <c r="LKR8" s="77"/>
      <c r="LKS8" s="690"/>
      <c r="LKT8" s="53"/>
      <c r="LKU8" s="688"/>
      <c r="LKV8" s="688"/>
      <c r="LKW8" s="187"/>
      <c r="LKX8" s="78"/>
      <c r="LKY8" s="689"/>
      <c r="LKZ8" s="77"/>
      <c r="LLA8" s="690"/>
      <c r="LLB8" s="53"/>
      <c r="LLC8" s="688"/>
      <c r="LLD8" s="688"/>
      <c r="LLE8" s="187"/>
      <c r="LLF8" s="78"/>
      <c r="LLG8" s="689"/>
      <c r="LLH8" s="77"/>
      <c r="LLI8" s="690"/>
      <c r="LLJ8" s="53"/>
      <c r="LLK8" s="688"/>
      <c r="LLL8" s="688"/>
      <c r="LLM8" s="187"/>
      <c r="LLN8" s="78"/>
      <c r="LLO8" s="689"/>
      <c r="LLP8" s="77"/>
      <c r="LLQ8" s="690"/>
      <c r="LLR8" s="53"/>
      <c r="LLS8" s="688"/>
      <c r="LLT8" s="688"/>
      <c r="LLU8" s="187"/>
      <c r="LLV8" s="78"/>
      <c r="LLW8" s="689"/>
      <c r="LLX8" s="77"/>
      <c r="LLY8" s="690"/>
      <c r="LLZ8" s="53"/>
      <c r="LMA8" s="688"/>
      <c r="LMB8" s="688"/>
      <c r="LMC8" s="187"/>
      <c r="LMD8" s="78"/>
      <c r="LME8" s="689"/>
      <c r="LMF8" s="77"/>
      <c r="LMG8" s="690"/>
      <c r="LMH8" s="53"/>
      <c r="LMI8" s="688"/>
      <c r="LMJ8" s="688"/>
      <c r="LMK8" s="187"/>
      <c r="LML8" s="78"/>
      <c r="LMM8" s="689"/>
      <c r="LMN8" s="77"/>
      <c r="LMO8" s="690"/>
      <c r="LMP8" s="53"/>
      <c r="LMQ8" s="688"/>
      <c r="LMR8" s="688"/>
      <c r="LMS8" s="187"/>
      <c r="LMT8" s="78"/>
      <c r="LMU8" s="689"/>
      <c r="LMV8" s="77"/>
      <c r="LMW8" s="690"/>
      <c r="LMX8" s="53"/>
      <c r="LMY8" s="688"/>
      <c r="LMZ8" s="688"/>
      <c r="LNA8" s="187"/>
      <c r="LNB8" s="78"/>
      <c r="LNC8" s="689"/>
      <c r="LND8" s="77"/>
      <c r="LNE8" s="690"/>
      <c r="LNF8" s="53"/>
      <c r="LNG8" s="688"/>
      <c r="LNH8" s="688"/>
      <c r="LNI8" s="187"/>
      <c r="LNJ8" s="78"/>
      <c r="LNK8" s="689"/>
      <c r="LNL8" s="77"/>
      <c r="LNM8" s="690"/>
      <c r="LNN8" s="53"/>
      <c r="LNO8" s="688"/>
      <c r="LNP8" s="688"/>
      <c r="LNQ8" s="187"/>
      <c r="LNR8" s="78"/>
      <c r="LNS8" s="689"/>
      <c r="LNT8" s="77"/>
      <c r="LNU8" s="690"/>
      <c r="LNV8" s="53"/>
      <c r="LNW8" s="688"/>
      <c r="LNX8" s="688"/>
      <c r="LNY8" s="187"/>
      <c r="LNZ8" s="78"/>
      <c r="LOA8" s="689"/>
      <c r="LOB8" s="77"/>
      <c r="LOC8" s="690"/>
      <c r="LOD8" s="53"/>
      <c r="LOE8" s="688"/>
      <c r="LOF8" s="688"/>
      <c r="LOG8" s="187"/>
      <c r="LOH8" s="78"/>
      <c r="LOI8" s="689"/>
      <c r="LOJ8" s="77"/>
      <c r="LOK8" s="690"/>
      <c r="LOL8" s="53"/>
      <c r="LOM8" s="688"/>
      <c r="LON8" s="688"/>
      <c r="LOO8" s="187"/>
      <c r="LOP8" s="78"/>
      <c r="LOQ8" s="689"/>
      <c r="LOR8" s="77"/>
      <c r="LOS8" s="690"/>
      <c r="LOT8" s="53"/>
      <c r="LOU8" s="688"/>
      <c r="LOV8" s="688"/>
      <c r="LOW8" s="187"/>
      <c r="LOX8" s="78"/>
      <c r="LOY8" s="689"/>
      <c r="LOZ8" s="77"/>
      <c r="LPA8" s="690"/>
      <c r="LPB8" s="53"/>
      <c r="LPC8" s="688"/>
      <c r="LPD8" s="688"/>
      <c r="LPE8" s="187"/>
      <c r="LPF8" s="78"/>
      <c r="LPG8" s="689"/>
      <c r="LPH8" s="77"/>
      <c r="LPI8" s="690"/>
      <c r="LPJ8" s="53"/>
      <c r="LPK8" s="688"/>
      <c r="LPL8" s="688"/>
      <c r="LPM8" s="187"/>
      <c r="LPN8" s="78"/>
      <c r="LPO8" s="689"/>
      <c r="LPP8" s="77"/>
      <c r="LPQ8" s="690"/>
      <c r="LPR8" s="53"/>
      <c r="LPS8" s="688"/>
      <c r="LPT8" s="688"/>
      <c r="LPU8" s="187"/>
      <c r="LPV8" s="78"/>
      <c r="LPW8" s="689"/>
      <c r="LPX8" s="77"/>
      <c r="LPY8" s="690"/>
      <c r="LPZ8" s="53"/>
      <c r="LQA8" s="688"/>
      <c r="LQB8" s="688"/>
      <c r="LQC8" s="187"/>
      <c r="LQD8" s="78"/>
      <c r="LQE8" s="689"/>
      <c r="LQF8" s="77"/>
      <c r="LQG8" s="690"/>
      <c r="LQH8" s="53"/>
      <c r="LQI8" s="688"/>
      <c r="LQJ8" s="688"/>
      <c r="LQK8" s="187"/>
      <c r="LQL8" s="78"/>
      <c r="LQM8" s="689"/>
      <c r="LQN8" s="77"/>
      <c r="LQO8" s="690"/>
      <c r="LQP8" s="53"/>
      <c r="LQQ8" s="688"/>
      <c r="LQR8" s="688"/>
      <c r="LQS8" s="187"/>
      <c r="LQT8" s="78"/>
      <c r="LQU8" s="689"/>
      <c r="LQV8" s="77"/>
      <c r="LQW8" s="690"/>
      <c r="LQX8" s="53"/>
      <c r="LQY8" s="688"/>
      <c r="LQZ8" s="688"/>
      <c r="LRA8" s="187"/>
      <c r="LRB8" s="78"/>
      <c r="LRC8" s="689"/>
      <c r="LRD8" s="77"/>
      <c r="LRE8" s="690"/>
      <c r="LRF8" s="53"/>
      <c r="LRG8" s="688"/>
      <c r="LRH8" s="688"/>
      <c r="LRI8" s="187"/>
      <c r="LRJ8" s="78"/>
      <c r="LRK8" s="689"/>
      <c r="LRL8" s="77"/>
      <c r="LRM8" s="690"/>
      <c r="LRN8" s="53"/>
      <c r="LRO8" s="688"/>
      <c r="LRP8" s="688"/>
      <c r="LRQ8" s="187"/>
      <c r="LRR8" s="78"/>
      <c r="LRS8" s="689"/>
      <c r="LRT8" s="77"/>
      <c r="LRU8" s="690"/>
      <c r="LRV8" s="53"/>
      <c r="LRW8" s="688"/>
      <c r="LRX8" s="688"/>
      <c r="LRY8" s="187"/>
      <c r="LRZ8" s="78"/>
      <c r="LSA8" s="689"/>
      <c r="LSB8" s="77"/>
      <c r="LSC8" s="690"/>
      <c r="LSD8" s="53"/>
      <c r="LSE8" s="688"/>
      <c r="LSF8" s="688"/>
      <c r="LSG8" s="187"/>
      <c r="LSH8" s="78"/>
      <c r="LSI8" s="689"/>
      <c r="LSJ8" s="77"/>
      <c r="LSK8" s="690"/>
      <c r="LSL8" s="53"/>
      <c r="LSM8" s="688"/>
      <c r="LSN8" s="688"/>
      <c r="LSO8" s="187"/>
      <c r="LSP8" s="78"/>
      <c r="LSQ8" s="689"/>
      <c r="LSR8" s="77"/>
      <c r="LSS8" s="690"/>
      <c r="LST8" s="53"/>
      <c r="LSU8" s="688"/>
      <c r="LSV8" s="688"/>
      <c r="LSW8" s="187"/>
      <c r="LSX8" s="78"/>
      <c r="LSY8" s="689"/>
      <c r="LSZ8" s="77"/>
      <c r="LTA8" s="690"/>
      <c r="LTB8" s="53"/>
      <c r="LTC8" s="688"/>
      <c r="LTD8" s="688"/>
      <c r="LTE8" s="187"/>
      <c r="LTF8" s="78"/>
      <c r="LTG8" s="689"/>
      <c r="LTH8" s="77"/>
      <c r="LTI8" s="690"/>
      <c r="LTJ8" s="53"/>
      <c r="LTK8" s="688"/>
      <c r="LTL8" s="688"/>
      <c r="LTM8" s="187"/>
      <c r="LTN8" s="78"/>
      <c r="LTO8" s="689"/>
      <c r="LTP8" s="77"/>
      <c r="LTQ8" s="690"/>
      <c r="LTR8" s="53"/>
      <c r="LTS8" s="688"/>
      <c r="LTT8" s="688"/>
      <c r="LTU8" s="187"/>
      <c r="LTV8" s="78"/>
      <c r="LTW8" s="689"/>
      <c r="LTX8" s="77"/>
      <c r="LTY8" s="690"/>
      <c r="LTZ8" s="53"/>
      <c r="LUA8" s="688"/>
      <c r="LUB8" s="688"/>
      <c r="LUC8" s="187"/>
      <c r="LUD8" s="78"/>
      <c r="LUE8" s="689"/>
      <c r="LUF8" s="77"/>
      <c r="LUG8" s="690"/>
      <c r="LUH8" s="53"/>
      <c r="LUI8" s="688"/>
      <c r="LUJ8" s="688"/>
      <c r="LUK8" s="187"/>
      <c r="LUL8" s="78"/>
      <c r="LUM8" s="689"/>
      <c r="LUN8" s="77"/>
      <c r="LUO8" s="690"/>
      <c r="LUP8" s="53"/>
      <c r="LUQ8" s="688"/>
      <c r="LUR8" s="688"/>
      <c r="LUS8" s="187"/>
      <c r="LUT8" s="78"/>
      <c r="LUU8" s="689"/>
      <c r="LUV8" s="77"/>
      <c r="LUW8" s="690"/>
      <c r="LUX8" s="53"/>
      <c r="LUY8" s="688"/>
      <c r="LUZ8" s="688"/>
      <c r="LVA8" s="187"/>
      <c r="LVB8" s="78"/>
      <c r="LVC8" s="689"/>
      <c r="LVD8" s="77"/>
      <c r="LVE8" s="690"/>
      <c r="LVF8" s="53"/>
      <c r="LVG8" s="688"/>
      <c r="LVH8" s="688"/>
      <c r="LVI8" s="187"/>
      <c r="LVJ8" s="78"/>
      <c r="LVK8" s="689"/>
      <c r="LVL8" s="77"/>
      <c r="LVM8" s="690"/>
      <c r="LVN8" s="53"/>
      <c r="LVO8" s="688"/>
      <c r="LVP8" s="688"/>
      <c r="LVQ8" s="187"/>
      <c r="LVR8" s="78"/>
      <c r="LVS8" s="689"/>
      <c r="LVT8" s="77"/>
      <c r="LVU8" s="690"/>
      <c r="LVV8" s="53"/>
      <c r="LVW8" s="688"/>
      <c r="LVX8" s="688"/>
      <c r="LVY8" s="187"/>
      <c r="LVZ8" s="78"/>
      <c r="LWA8" s="689"/>
      <c r="LWB8" s="77"/>
      <c r="LWC8" s="690"/>
      <c r="LWD8" s="53"/>
      <c r="LWE8" s="688"/>
      <c r="LWF8" s="688"/>
      <c r="LWG8" s="187"/>
      <c r="LWH8" s="78"/>
      <c r="LWI8" s="689"/>
      <c r="LWJ8" s="77"/>
      <c r="LWK8" s="690"/>
      <c r="LWL8" s="53"/>
      <c r="LWM8" s="688"/>
      <c r="LWN8" s="688"/>
      <c r="LWO8" s="187"/>
      <c r="LWP8" s="78"/>
      <c r="LWQ8" s="689"/>
      <c r="LWR8" s="77"/>
      <c r="LWS8" s="690"/>
      <c r="LWT8" s="53"/>
      <c r="LWU8" s="688"/>
      <c r="LWV8" s="688"/>
      <c r="LWW8" s="187"/>
      <c r="LWX8" s="78"/>
      <c r="LWY8" s="689"/>
      <c r="LWZ8" s="77"/>
      <c r="LXA8" s="690"/>
      <c r="LXB8" s="53"/>
      <c r="LXC8" s="688"/>
      <c r="LXD8" s="688"/>
      <c r="LXE8" s="187"/>
      <c r="LXF8" s="78"/>
      <c r="LXG8" s="689"/>
      <c r="LXH8" s="77"/>
      <c r="LXI8" s="690"/>
      <c r="LXJ8" s="53"/>
      <c r="LXK8" s="688"/>
      <c r="LXL8" s="688"/>
      <c r="LXM8" s="187"/>
      <c r="LXN8" s="78"/>
      <c r="LXO8" s="689"/>
      <c r="LXP8" s="77"/>
      <c r="LXQ8" s="690"/>
      <c r="LXR8" s="53"/>
      <c r="LXS8" s="688"/>
      <c r="LXT8" s="688"/>
      <c r="LXU8" s="187"/>
      <c r="LXV8" s="78"/>
      <c r="LXW8" s="689"/>
      <c r="LXX8" s="77"/>
      <c r="LXY8" s="690"/>
      <c r="LXZ8" s="53"/>
      <c r="LYA8" s="688"/>
      <c r="LYB8" s="688"/>
      <c r="LYC8" s="187"/>
      <c r="LYD8" s="78"/>
      <c r="LYE8" s="689"/>
      <c r="LYF8" s="77"/>
      <c r="LYG8" s="690"/>
      <c r="LYH8" s="53"/>
      <c r="LYI8" s="688"/>
      <c r="LYJ8" s="688"/>
      <c r="LYK8" s="187"/>
      <c r="LYL8" s="78"/>
      <c r="LYM8" s="689"/>
      <c r="LYN8" s="77"/>
      <c r="LYO8" s="690"/>
      <c r="LYP8" s="53"/>
      <c r="LYQ8" s="688"/>
      <c r="LYR8" s="688"/>
      <c r="LYS8" s="187"/>
      <c r="LYT8" s="78"/>
      <c r="LYU8" s="689"/>
      <c r="LYV8" s="77"/>
      <c r="LYW8" s="690"/>
      <c r="LYX8" s="53"/>
      <c r="LYY8" s="688"/>
      <c r="LYZ8" s="688"/>
      <c r="LZA8" s="187"/>
      <c r="LZB8" s="78"/>
      <c r="LZC8" s="689"/>
      <c r="LZD8" s="77"/>
      <c r="LZE8" s="690"/>
      <c r="LZF8" s="53"/>
      <c r="LZG8" s="688"/>
      <c r="LZH8" s="688"/>
      <c r="LZI8" s="187"/>
      <c r="LZJ8" s="78"/>
      <c r="LZK8" s="689"/>
      <c r="LZL8" s="77"/>
      <c r="LZM8" s="690"/>
      <c r="LZN8" s="53"/>
      <c r="LZO8" s="688"/>
      <c r="LZP8" s="688"/>
      <c r="LZQ8" s="187"/>
      <c r="LZR8" s="78"/>
      <c r="LZS8" s="689"/>
      <c r="LZT8" s="77"/>
      <c r="LZU8" s="690"/>
      <c r="LZV8" s="53"/>
      <c r="LZW8" s="688"/>
      <c r="LZX8" s="688"/>
      <c r="LZY8" s="187"/>
      <c r="LZZ8" s="78"/>
      <c r="MAA8" s="689"/>
      <c r="MAB8" s="77"/>
      <c r="MAC8" s="690"/>
      <c r="MAD8" s="53"/>
      <c r="MAE8" s="688"/>
      <c r="MAF8" s="688"/>
      <c r="MAG8" s="187"/>
      <c r="MAH8" s="78"/>
      <c r="MAI8" s="689"/>
      <c r="MAJ8" s="77"/>
      <c r="MAK8" s="690"/>
      <c r="MAL8" s="53"/>
      <c r="MAM8" s="688"/>
      <c r="MAN8" s="688"/>
      <c r="MAO8" s="187"/>
      <c r="MAP8" s="78"/>
      <c r="MAQ8" s="689"/>
      <c r="MAR8" s="77"/>
      <c r="MAS8" s="690"/>
      <c r="MAT8" s="53"/>
      <c r="MAU8" s="688"/>
      <c r="MAV8" s="688"/>
      <c r="MAW8" s="187"/>
      <c r="MAX8" s="78"/>
      <c r="MAY8" s="689"/>
      <c r="MAZ8" s="77"/>
      <c r="MBA8" s="690"/>
      <c r="MBB8" s="53"/>
      <c r="MBC8" s="688"/>
      <c r="MBD8" s="688"/>
      <c r="MBE8" s="187"/>
      <c r="MBF8" s="78"/>
      <c r="MBG8" s="689"/>
      <c r="MBH8" s="77"/>
      <c r="MBI8" s="690"/>
      <c r="MBJ8" s="53"/>
      <c r="MBK8" s="688"/>
      <c r="MBL8" s="688"/>
      <c r="MBM8" s="187"/>
      <c r="MBN8" s="78"/>
      <c r="MBO8" s="689"/>
      <c r="MBP8" s="77"/>
      <c r="MBQ8" s="690"/>
      <c r="MBR8" s="53"/>
      <c r="MBS8" s="688"/>
      <c r="MBT8" s="688"/>
      <c r="MBU8" s="187"/>
      <c r="MBV8" s="78"/>
      <c r="MBW8" s="689"/>
      <c r="MBX8" s="77"/>
      <c r="MBY8" s="690"/>
      <c r="MBZ8" s="53"/>
      <c r="MCA8" s="688"/>
      <c r="MCB8" s="688"/>
      <c r="MCC8" s="187"/>
      <c r="MCD8" s="78"/>
      <c r="MCE8" s="689"/>
      <c r="MCF8" s="77"/>
      <c r="MCG8" s="690"/>
      <c r="MCH8" s="53"/>
      <c r="MCI8" s="688"/>
      <c r="MCJ8" s="688"/>
      <c r="MCK8" s="187"/>
      <c r="MCL8" s="78"/>
      <c r="MCM8" s="689"/>
      <c r="MCN8" s="77"/>
      <c r="MCO8" s="690"/>
      <c r="MCP8" s="53"/>
      <c r="MCQ8" s="688"/>
      <c r="MCR8" s="688"/>
      <c r="MCS8" s="187"/>
      <c r="MCT8" s="78"/>
      <c r="MCU8" s="689"/>
      <c r="MCV8" s="77"/>
      <c r="MCW8" s="690"/>
      <c r="MCX8" s="53"/>
      <c r="MCY8" s="688"/>
      <c r="MCZ8" s="688"/>
      <c r="MDA8" s="187"/>
      <c r="MDB8" s="78"/>
      <c r="MDC8" s="689"/>
      <c r="MDD8" s="77"/>
      <c r="MDE8" s="690"/>
      <c r="MDF8" s="53"/>
      <c r="MDG8" s="688"/>
      <c r="MDH8" s="688"/>
      <c r="MDI8" s="187"/>
      <c r="MDJ8" s="78"/>
      <c r="MDK8" s="689"/>
      <c r="MDL8" s="77"/>
      <c r="MDM8" s="690"/>
      <c r="MDN8" s="53"/>
      <c r="MDO8" s="688"/>
      <c r="MDP8" s="688"/>
      <c r="MDQ8" s="187"/>
      <c r="MDR8" s="78"/>
      <c r="MDS8" s="689"/>
      <c r="MDT8" s="77"/>
      <c r="MDU8" s="690"/>
      <c r="MDV8" s="53"/>
      <c r="MDW8" s="688"/>
      <c r="MDX8" s="688"/>
      <c r="MDY8" s="187"/>
      <c r="MDZ8" s="78"/>
      <c r="MEA8" s="689"/>
      <c r="MEB8" s="77"/>
      <c r="MEC8" s="690"/>
      <c r="MED8" s="53"/>
      <c r="MEE8" s="688"/>
      <c r="MEF8" s="688"/>
      <c r="MEG8" s="187"/>
      <c r="MEH8" s="78"/>
      <c r="MEI8" s="689"/>
      <c r="MEJ8" s="77"/>
      <c r="MEK8" s="690"/>
      <c r="MEL8" s="53"/>
      <c r="MEM8" s="688"/>
      <c r="MEN8" s="688"/>
      <c r="MEO8" s="187"/>
      <c r="MEP8" s="78"/>
      <c r="MEQ8" s="689"/>
      <c r="MER8" s="77"/>
      <c r="MES8" s="690"/>
      <c r="MET8" s="53"/>
      <c r="MEU8" s="688"/>
      <c r="MEV8" s="688"/>
      <c r="MEW8" s="187"/>
      <c r="MEX8" s="78"/>
      <c r="MEY8" s="689"/>
      <c r="MEZ8" s="77"/>
      <c r="MFA8" s="690"/>
      <c r="MFB8" s="53"/>
      <c r="MFC8" s="688"/>
      <c r="MFD8" s="688"/>
      <c r="MFE8" s="187"/>
      <c r="MFF8" s="78"/>
      <c r="MFG8" s="689"/>
      <c r="MFH8" s="77"/>
      <c r="MFI8" s="690"/>
      <c r="MFJ8" s="53"/>
      <c r="MFK8" s="688"/>
      <c r="MFL8" s="688"/>
      <c r="MFM8" s="187"/>
      <c r="MFN8" s="78"/>
      <c r="MFO8" s="689"/>
      <c r="MFP8" s="77"/>
      <c r="MFQ8" s="690"/>
      <c r="MFR8" s="53"/>
      <c r="MFS8" s="688"/>
      <c r="MFT8" s="688"/>
      <c r="MFU8" s="187"/>
      <c r="MFV8" s="78"/>
      <c r="MFW8" s="689"/>
      <c r="MFX8" s="77"/>
      <c r="MFY8" s="690"/>
      <c r="MFZ8" s="53"/>
      <c r="MGA8" s="688"/>
      <c r="MGB8" s="688"/>
      <c r="MGC8" s="187"/>
      <c r="MGD8" s="78"/>
      <c r="MGE8" s="689"/>
      <c r="MGF8" s="77"/>
      <c r="MGG8" s="690"/>
      <c r="MGH8" s="53"/>
      <c r="MGI8" s="688"/>
      <c r="MGJ8" s="688"/>
      <c r="MGK8" s="187"/>
      <c r="MGL8" s="78"/>
      <c r="MGM8" s="689"/>
      <c r="MGN8" s="77"/>
      <c r="MGO8" s="690"/>
      <c r="MGP8" s="53"/>
      <c r="MGQ8" s="688"/>
      <c r="MGR8" s="688"/>
      <c r="MGS8" s="187"/>
      <c r="MGT8" s="78"/>
      <c r="MGU8" s="689"/>
      <c r="MGV8" s="77"/>
      <c r="MGW8" s="690"/>
      <c r="MGX8" s="53"/>
      <c r="MGY8" s="688"/>
      <c r="MGZ8" s="688"/>
      <c r="MHA8" s="187"/>
      <c r="MHB8" s="78"/>
      <c r="MHC8" s="689"/>
      <c r="MHD8" s="77"/>
      <c r="MHE8" s="690"/>
      <c r="MHF8" s="53"/>
      <c r="MHG8" s="688"/>
      <c r="MHH8" s="688"/>
      <c r="MHI8" s="187"/>
      <c r="MHJ8" s="78"/>
      <c r="MHK8" s="689"/>
      <c r="MHL8" s="77"/>
      <c r="MHM8" s="690"/>
      <c r="MHN8" s="53"/>
      <c r="MHO8" s="688"/>
      <c r="MHP8" s="688"/>
      <c r="MHQ8" s="187"/>
      <c r="MHR8" s="78"/>
      <c r="MHS8" s="689"/>
      <c r="MHT8" s="77"/>
      <c r="MHU8" s="690"/>
      <c r="MHV8" s="53"/>
      <c r="MHW8" s="688"/>
      <c r="MHX8" s="688"/>
      <c r="MHY8" s="187"/>
      <c r="MHZ8" s="78"/>
      <c r="MIA8" s="689"/>
      <c r="MIB8" s="77"/>
      <c r="MIC8" s="690"/>
      <c r="MID8" s="53"/>
      <c r="MIE8" s="688"/>
      <c r="MIF8" s="688"/>
      <c r="MIG8" s="187"/>
      <c r="MIH8" s="78"/>
      <c r="MII8" s="689"/>
      <c r="MIJ8" s="77"/>
      <c r="MIK8" s="690"/>
      <c r="MIL8" s="53"/>
      <c r="MIM8" s="688"/>
      <c r="MIN8" s="688"/>
      <c r="MIO8" s="187"/>
      <c r="MIP8" s="78"/>
      <c r="MIQ8" s="689"/>
      <c r="MIR8" s="77"/>
      <c r="MIS8" s="690"/>
      <c r="MIT8" s="53"/>
      <c r="MIU8" s="688"/>
      <c r="MIV8" s="688"/>
      <c r="MIW8" s="187"/>
      <c r="MIX8" s="78"/>
      <c r="MIY8" s="689"/>
      <c r="MIZ8" s="77"/>
      <c r="MJA8" s="690"/>
      <c r="MJB8" s="53"/>
      <c r="MJC8" s="688"/>
      <c r="MJD8" s="688"/>
      <c r="MJE8" s="187"/>
      <c r="MJF8" s="78"/>
      <c r="MJG8" s="689"/>
      <c r="MJH8" s="77"/>
      <c r="MJI8" s="690"/>
      <c r="MJJ8" s="53"/>
      <c r="MJK8" s="688"/>
      <c r="MJL8" s="688"/>
      <c r="MJM8" s="187"/>
      <c r="MJN8" s="78"/>
      <c r="MJO8" s="689"/>
      <c r="MJP8" s="77"/>
      <c r="MJQ8" s="690"/>
      <c r="MJR8" s="53"/>
      <c r="MJS8" s="688"/>
      <c r="MJT8" s="688"/>
      <c r="MJU8" s="187"/>
      <c r="MJV8" s="78"/>
      <c r="MJW8" s="689"/>
      <c r="MJX8" s="77"/>
      <c r="MJY8" s="690"/>
      <c r="MJZ8" s="53"/>
      <c r="MKA8" s="688"/>
      <c r="MKB8" s="688"/>
      <c r="MKC8" s="187"/>
      <c r="MKD8" s="78"/>
      <c r="MKE8" s="689"/>
      <c r="MKF8" s="77"/>
      <c r="MKG8" s="690"/>
      <c r="MKH8" s="53"/>
      <c r="MKI8" s="688"/>
      <c r="MKJ8" s="688"/>
      <c r="MKK8" s="187"/>
      <c r="MKL8" s="78"/>
      <c r="MKM8" s="689"/>
      <c r="MKN8" s="77"/>
      <c r="MKO8" s="690"/>
      <c r="MKP8" s="53"/>
      <c r="MKQ8" s="688"/>
      <c r="MKR8" s="688"/>
      <c r="MKS8" s="187"/>
      <c r="MKT8" s="78"/>
      <c r="MKU8" s="689"/>
      <c r="MKV8" s="77"/>
      <c r="MKW8" s="690"/>
      <c r="MKX8" s="53"/>
      <c r="MKY8" s="688"/>
      <c r="MKZ8" s="688"/>
      <c r="MLA8" s="187"/>
      <c r="MLB8" s="78"/>
      <c r="MLC8" s="689"/>
      <c r="MLD8" s="77"/>
      <c r="MLE8" s="690"/>
      <c r="MLF8" s="53"/>
      <c r="MLG8" s="688"/>
      <c r="MLH8" s="688"/>
      <c r="MLI8" s="187"/>
      <c r="MLJ8" s="78"/>
      <c r="MLK8" s="689"/>
      <c r="MLL8" s="77"/>
      <c r="MLM8" s="690"/>
      <c r="MLN8" s="53"/>
      <c r="MLO8" s="688"/>
      <c r="MLP8" s="688"/>
      <c r="MLQ8" s="187"/>
      <c r="MLR8" s="78"/>
      <c r="MLS8" s="689"/>
      <c r="MLT8" s="77"/>
      <c r="MLU8" s="690"/>
      <c r="MLV8" s="53"/>
      <c r="MLW8" s="688"/>
      <c r="MLX8" s="688"/>
      <c r="MLY8" s="187"/>
      <c r="MLZ8" s="78"/>
      <c r="MMA8" s="689"/>
      <c r="MMB8" s="77"/>
      <c r="MMC8" s="690"/>
      <c r="MMD8" s="53"/>
      <c r="MME8" s="688"/>
      <c r="MMF8" s="688"/>
      <c r="MMG8" s="187"/>
      <c r="MMH8" s="78"/>
      <c r="MMI8" s="689"/>
      <c r="MMJ8" s="77"/>
      <c r="MMK8" s="690"/>
      <c r="MML8" s="53"/>
      <c r="MMM8" s="688"/>
      <c r="MMN8" s="688"/>
      <c r="MMO8" s="187"/>
      <c r="MMP8" s="78"/>
      <c r="MMQ8" s="689"/>
      <c r="MMR8" s="77"/>
      <c r="MMS8" s="690"/>
      <c r="MMT8" s="53"/>
      <c r="MMU8" s="688"/>
      <c r="MMV8" s="688"/>
      <c r="MMW8" s="187"/>
      <c r="MMX8" s="78"/>
      <c r="MMY8" s="689"/>
      <c r="MMZ8" s="77"/>
      <c r="MNA8" s="690"/>
      <c r="MNB8" s="53"/>
      <c r="MNC8" s="688"/>
      <c r="MND8" s="688"/>
      <c r="MNE8" s="187"/>
      <c r="MNF8" s="78"/>
      <c r="MNG8" s="689"/>
      <c r="MNH8" s="77"/>
      <c r="MNI8" s="690"/>
      <c r="MNJ8" s="53"/>
      <c r="MNK8" s="688"/>
      <c r="MNL8" s="688"/>
      <c r="MNM8" s="187"/>
      <c r="MNN8" s="78"/>
      <c r="MNO8" s="689"/>
      <c r="MNP8" s="77"/>
      <c r="MNQ8" s="690"/>
      <c r="MNR8" s="53"/>
      <c r="MNS8" s="688"/>
      <c r="MNT8" s="688"/>
      <c r="MNU8" s="187"/>
      <c r="MNV8" s="78"/>
      <c r="MNW8" s="689"/>
      <c r="MNX8" s="77"/>
      <c r="MNY8" s="690"/>
      <c r="MNZ8" s="53"/>
      <c r="MOA8" s="688"/>
      <c r="MOB8" s="688"/>
      <c r="MOC8" s="187"/>
      <c r="MOD8" s="78"/>
      <c r="MOE8" s="689"/>
      <c r="MOF8" s="77"/>
      <c r="MOG8" s="690"/>
      <c r="MOH8" s="53"/>
      <c r="MOI8" s="688"/>
      <c r="MOJ8" s="688"/>
      <c r="MOK8" s="187"/>
      <c r="MOL8" s="78"/>
      <c r="MOM8" s="689"/>
      <c r="MON8" s="77"/>
      <c r="MOO8" s="690"/>
      <c r="MOP8" s="53"/>
      <c r="MOQ8" s="688"/>
      <c r="MOR8" s="688"/>
      <c r="MOS8" s="187"/>
      <c r="MOT8" s="78"/>
      <c r="MOU8" s="689"/>
      <c r="MOV8" s="77"/>
      <c r="MOW8" s="690"/>
      <c r="MOX8" s="53"/>
      <c r="MOY8" s="688"/>
      <c r="MOZ8" s="688"/>
      <c r="MPA8" s="187"/>
      <c r="MPB8" s="78"/>
      <c r="MPC8" s="689"/>
      <c r="MPD8" s="77"/>
      <c r="MPE8" s="690"/>
      <c r="MPF8" s="53"/>
      <c r="MPG8" s="688"/>
      <c r="MPH8" s="688"/>
      <c r="MPI8" s="187"/>
      <c r="MPJ8" s="78"/>
      <c r="MPK8" s="689"/>
      <c r="MPL8" s="77"/>
      <c r="MPM8" s="690"/>
      <c r="MPN8" s="53"/>
      <c r="MPO8" s="688"/>
      <c r="MPP8" s="688"/>
      <c r="MPQ8" s="187"/>
      <c r="MPR8" s="78"/>
      <c r="MPS8" s="689"/>
      <c r="MPT8" s="77"/>
      <c r="MPU8" s="690"/>
      <c r="MPV8" s="53"/>
      <c r="MPW8" s="688"/>
      <c r="MPX8" s="688"/>
      <c r="MPY8" s="187"/>
      <c r="MPZ8" s="78"/>
      <c r="MQA8" s="689"/>
      <c r="MQB8" s="77"/>
      <c r="MQC8" s="690"/>
      <c r="MQD8" s="53"/>
      <c r="MQE8" s="688"/>
      <c r="MQF8" s="688"/>
      <c r="MQG8" s="187"/>
      <c r="MQH8" s="78"/>
      <c r="MQI8" s="689"/>
      <c r="MQJ8" s="77"/>
      <c r="MQK8" s="690"/>
      <c r="MQL8" s="53"/>
      <c r="MQM8" s="688"/>
      <c r="MQN8" s="688"/>
      <c r="MQO8" s="187"/>
      <c r="MQP8" s="78"/>
      <c r="MQQ8" s="689"/>
      <c r="MQR8" s="77"/>
      <c r="MQS8" s="690"/>
      <c r="MQT8" s="53"/>
      <c r="MQU8" s="688"/>
      <c r="MQV8" s="688"/>
      <c r="MQW8" s="187"/>
      <c r="MQX8" s="78"/>
      <c r="MQY8" s="689"/>
      <c r="MQZ8" s="77"/>
      <c r="MRA8" s="690"/>
      <c r="MRB8" s="53"/>
      <c r="MRC8" s="688"/>
      <c r="MRD8" s="688"/>
      <c r="MRE8" s="187"/>
      <c r="MRF8" s="78"/>
      <c r="MRG8" s="689"/>
      <c r="MRH8" s="77"/>
      <c r="MRI8" s="690"/>
      <c r="MRJ8" s="53"/>
      <c r="MRK8" s="688"/>
      <c r="MRL8" s="688"/>
      <c r="MRM8" s="187"/>
      <c r="MRN8" s="78"/>
      <c r="MRO8" s="689"/>
      <c r="MRP8" s="77"/>
      <c r="MRQ8" s="690"/>
      <c r="MRR8" s="53"/>
      <c r="MRS8" s="688"/>
      <c r="MRT8" s="688"/>
      <c r="MRU8" s="187"/>
      <c r="MRV8" s="78"/>
      <c r="MRW8" s="689"/>
      <c r="MRX8" s="77"/>
      <c r="MRY8" s="690"/>
      <c r="MRZ8" s="53"/>
      <c r="MSA8" s="688"/>
      <c r="MSB8" s="688"/>
      <c r="MSC8" s="187"/>
      <c r="MSD8" s="78"/>
      <c r="MSE8" s="689"/>
      <c r="MSF8" s="77"/>
      <c r="MSG8" s="690"/>
      <c r="MSH8" s="53"/>
      <c r="MSI8" s="688"/>
      <c r="MSJ8" s="688"/>
      <c r="MSK8" s="187"/>
      <c r="MSL8" s="78"/>
      <c r="MSM8" s="689"/>
      <c r="MSN8" s="77"/>
      <c r="MSO8" s="690"/>
      <c r="MSP8" s="53"/>
      <c r="MSQ8" s="688"/>
      <c r="MSR8" s="688"/>
      <c r="MSS8" s="187"/>
      <c r="MST8" s="78"/>
      <c r="MSU8" s="689"/>
      <c r="MSV8" s="77"/>
      <c r="MSW8" s="690"/>
      <c r="MSX8" s="53"/>
      <c r="MSY8" s="688"/>
      <c r="MSZ8" s="688"/>
      <c r="MTA8" s="187"/>
      <c r="MTB8" s="78"/>
      <c r="MTC8" s="689"/>
      <c r="MTD8" s="77"/>
      <c r="MTE8" s="690"/>
      <c r="MTF8" s="53"/>
      <c r="MTG8" s="688"/>
      <c r="MTH8" s="688"/>
      <c r="MTI8" s="187"/>
      <c r="MTJ8" s="78"/>
      <c r="MTK8" s="689"/>
      <c r="MTL8" s="77"/>
      <c r="MTM8" s="690"/>
      <c r="MTN8" s="53"/>
      <c r="MTO8" s="688"/>
      <c r="MTP8" s="688"/>
      <c r="MTQ8" s="187"/>
      <c r="MTR8" s="78"/>
      <c r="MTS8" s="689"/>
      <c r="MTT8" s="77"/>
      <c r="MTU8" s="690"/>
      <c r="MTV8" s="53"/>
      <c r="MTW8" s="688"/>
      <c r="MTX8" s="688"/>
      <c r="MTY8" s="187"/>
      <c r="MTZ8" s="78"/>
      <c r="MUA8" s="689"/>
      <c r="MUB8" s="77"/>
      <c r="MUC8" s="690"/>
      <c r="MUD8" s="53"/>
      <c r="MUE8" s="688"/>
      <c r="MUF8" s="688"/>
      <c r="MUG8" s="187"/>
      <c r="MUH8" s="78"/>
      <c r="MUI8" s="689"/>
      <c r="MUJ8" s="77"/>
      <c r="MUK8" s="690"/>
      <c r="MUL8" s="53"/>
      <c r="MUM8" s="688"/>
      <c r="MUN8" s="688"/>
      <c r="MUO8" s="187"/>
      <c r="MUP8" s="78"/>
      <c r="MUQ8" s="689"/>
      <c r="MUR8" s="77"/>
      <c r="MUS8" s="690"/>
      <c r="MUT8" s="53"/>
      <c r="MUU8" s="688"/>
      <c r="MUV8" s="688"/>
      <c r="MUW8" s="187"/>
      <c r="MUX8" s="78"/>
      <c r="MUY8" s="689"/>
      <c r="MUZ8" s="77"/>
      <c r="MVA8" s="690"/>
      <c r="MVB8" s="53"/>
      <c r="MVC8" s="688"/>
      <c r="MVD8" s="688"/>
      <c r="MVE8" s="187"/>
      <c r="MVF8" s="78"/>
      <c r="MVG8" s="689"/>
      <c r="MVH8" s="77"/>
      <c r="MVI8" s="690"/>
      <c r="MVJ8" s="53"/>
      <c r="MVK8" s="688"/>
      <c r="MVL8" s="688"/>
      <c r="MVM8" s="187"/>
      <c r="MVN8" s="78"/>
      <c r="MVO8" s="689"/>
      <c r="MVP8" s="77"/>
      <c r="MVQ8" s="690"/>
      <c r="MVR8" s="53"/>
      <c r="MVS8" s="688"/>
      <c r="MVT8" s="688"/>
      <c r="MVU8" s="187"/>
      <c r="MVV8" s="78"/>
      <c r="MVW8" s="689"/>
      <c r="MVX8" s="77"/>
      <c r="MVY8" s="690"/>
      <c r="MVZ8" s="53"/>
      <c r="MWA8" s="688"/>
      <c r="MWB8" s="688"/>
      <c r="MWC8" s="187"/>
      <c r="MWD8" s="78"/>
      <c r="MWE8" s="689"/>
      <c r="MWF8" s="77"/>
      <c r="MWG8" s="690"/>
      <c r="MWH8" s="53"/>
      <c r="MWI8" s="688"/>
      <c r="MWJ8" s="688"/>
      <c r="MWK8" s="187"/>
      <c r="MWL8" s="78"/>
      <c r="MWM8" s="689"/>
      <c r="MWN8" s="77"/>
      <c r="MWO8" s="690"/>
      <c r="MWP8" s="53"/>
      <c r="MWQ8" s="688"/>
      <c r="MWR8" s="688"/>
      <c r="MWS8" s="187"/>
      <c r="MWT8" s="78"/>
      <c r="MWU8" s="689"/>
      <c r="MWV8" s="77"/>
      <c r="MWW8" s="690"/>
      <c r="MWX8" s="53"/>
      <c r="MWY8" s="688"/>
      <c r="MWZ8" s="688"/>
      <c r="MXA8" s="187"/>
      <c r="MXB8" s="78"/>
      <c r="MXC8" s="689"/>
      <c r="MXD8" s="77"/>
      <c r="MXE8" s="690"/>
      <c r="MXF8" s="53"/>
      <c r="MXG8" s="688"/>
      <c r="MXH8" s="688"/>
      <c r="MXI8" s="187"/>
      <c r="MXJ8" s="78"/>
      <c r="MXK8" s="689"/>
      <c r="MXL8" s="77"/>
      <c r="MXM8" s="690"/>
      <c r="MXN8" s="53"/>
      <c r="MXO8" s="688"/>
      <c r="MXP8" s="688"/>
      <c r="MXQ8" s="187"/>
      <c r="MXR8" s="78"/>
      <c r="MXS8" s="689"/>
      <c r="MXT8" s="77"/>
      <c r="MXU8" s="690"/>
      <c r="MXV8" s="53"/>
      <c r="MXW8" s="688"/>
      <c r="MXX8" s="688"/>
      <c r="MXY8" s="187"/>
      <c r="MXZ8" s="78"/>
      <c r="MYA8" s="689"/>
      <c r="MYB8" s="77"/>
      <c r="MYC8" s="690"/>
      <c r="MYD8" s="53"/>
      <c r="MYE8" s="688"/>
      <c r="MYF8" s="688"/>
      <c r="MYG8" s="187"/>
      <c r="MYH8" s="78"/>
      <c r="MYI8" s="689"/>
      <c r="MYJ8" s="77"/>
      <c r="MYK8" s="690"/>
      <c r="MYL8" s="53"/>
      <c r="MYM8" s="688"/>
      <c r="MYN8" s="688"/>
      <c r="MYO8" s="187"/>
      <c r="MYP8" s="78"/>
      <c r="MYQ8" s="689"/>
      <c r="MYR8" s="77"/>
      <c r="MYS8" s="690"/>
      <c r="MYT8" s="53"/>
      <c r="MYU8" s="688"/>
      <c r="MYV8" s="688"/>
      <c r="MYW8" s="187"/>
      <c r="MYX8" s="78"/>
      <c r="MYY8" s="689"/>
      <c r="MYZ8" s="77"/>
      <c r="MZA8" s="690"/>
      <c r="MZB8" s="53"/>
      <c r="MZC8" s="688"/>
      <c r="MZD8" s="688"/>
      <c r="MZE8" s="187"/>
      <c r="MZF8" s="78"/>
      <c r="MZG8" s="689"/>
      <c r="MZH8" s="77"/>
      <c r="MZI8" s="690"/>
      <c r="MZJ8" s="53"/>
      <c r="MZK8" s="688"/>
      <c r="MZL8" s="688"/>
      <c r="MZM8" s="187"/>
      <c r="MZN8" s="78"/>
      <c r="MZO8" s="689"/>
      <c r="MZP8" s="77"/>
      <c r="MZQ8" s="690"/>
      <c r="MZR8" s="53"/>
      <c r="MZS8" s="688"/>
      <c r="MZT8" s="688"/>
      <c r="MZU8" s="187"/>
      <c r="MZV8" s="78"/>
      <c r="MZW8" s="689"/>
      <c r="MZX8" s="77"/>
      <c r="MZY8" s="690"/>
      <c r="MZZ8" s="53"/>
      <c r="NAA8" s="688"/>
      <c r="NAB8" s="688"/>
      <c r="NAC8" s="187"/>
      <c r="NAD8" s="78"/>
      <c r="NAE8" s="689"/>
      <c r="NAF8" s="77"/>
      <c r="NAG8" s="690"/>
      <c r="NAH8" s="53"/>
      <c r="NAI8" s="688"/>
      <c r="NAJ8" s="688"/>
      <c r="NAK8" s="187"/>
      <c r="NAL8" s="78"/>
      <c r="NAM8" s="689"/>
      <c r="NAN8" s="77"/>
      <c r="NAO8" s="690"/>
      <c r="NAP8" s="53"/>
      <c r="NAQ8" s="688"/>
      <c r="NAR8" s="688"/>
      <c r="NAS8" s="187"/>
      <c r="NAT8" s="78"/>
      <c r="NAU8" s="689"/>
      <c r="NAV8" s="77"/>
      <c r="NAW8" s="690"/>
      <c r="NAX8" s="53"/>
      <c r="NAY8" s="688"/>
      <c r="NAZ8" s="688"/>
      <c r="NBA8" s="187"/>
      <c r="NBB8" s="78"/>
      <c r="NBC8" s="689"/>
      <c r="NBD8" s="77"/>
      <c r="NBE8" s="690"/>
      <c r="NBF8" s="53"/>
      <c r="NBG8" s="688"/>
      <c r="NBH8" s="688"/>
      <c r="NBI8" s="187"/>
      <c r="NBJ8" s="78"/>
      <c r="NBK8" s="689"/>
      <c r="NBL8" s="77"/>
      <c r="NBM8" s="690"/>
      <c r="NBN8" s="53"/>
      <c r="NBO8" s="688"/>
      <c r="NBP8" s="688"/>
      <c r="NBQ8" s="187"/>
      <c r="NBR8" s="78"/>
      <c r="NBS8" s="689"/>
      <c r="NBT8" s="77"/>
      <c r="NBU8" s="690"/>
      <c r="NBV8" s="53"/>
      <c r="NBW8" s="688"/>
      <c r="NBX8" s="688"/>
      <c r="NBY8" s="187"/>
      <c r="NBZ8" s="78"/>
      <c r="NCA8" s="689"/>
      <c r="NCB8" s="77"/>
      <c r="NCC8" s="690"/>
      <c r="NCD8" s="53"/>
      <c r="NCE8" s="688"/>
      <c r="NCF8" s="688"/>
      <c r="NCG8" s="187"/>
      <c r="NCH8" s="78"/>
      <c r="NCI8" s="689"/>
      <c r="NCJ8" s="77"/>
      <c r="NCK8" s="690"/>
      <c r="NCL8" s="53"/>
      <c r="NCM8" s="688"/>
      <c r="NCN8" s="688"/>
      <c r="NCO8" s="187"/>
      <c r="NCP8" s="78"/>
      <c r="NCQ8" s="689"/>
      <c r="NCR8" s="77"/>
      <c r="NCS8" s="690"/>
      <c r="NCT8" s="53"/>
      <c r="NCU8" s="688"/>
      <c r="NCV8" s="688"/>
      <c r="NCW8" s="187"/>
      <c r="NCX8" s="78"/>
      <c r="NCY8" s="689"/>
      <c r="NCZ8" s="77"/>
      <c r="NDA8" s="690"/>
      <c r="NDB8" s="53"/>
      <c r="NDC8" s="688"/>
      <c r="NDD8" s="688"/>
      <c r="NDE8" s="187"/>
      <c r="NDF8" s="78"/>
      <c r="NDG8" s="689"/>
      <c r="NDH8" s="77"/>
      <c r="NDI8" s="690"/>
      <c r="NDJ8" s="53"/>
      <c r="NDK8" s="688"/>
      <c r="NDL8" s="688"/>
      <c r="NDM8" s="187"/>
      <c r="NDN8" s="78"/>
      <c r="NDO8" s="689"/>
      <c r="NDP8" s="77"/>
      <c r="NDQ8" s="690"/>
      <c r="NDR8" s="53"/>
      <c r="NDS8" s="688"/>
      <c r="NDT8" s="688"/>
      <c r="NDU8" s="187"/>
      <c r="NDV8" s="78"/>
      <c r="NDW8" s="689"/>
      <c r="NDX8" s="77"/>
      <c r="NDY8" s="690"/>
      <c r="NDZ8" s="53"/>
      <c r="NEA8" s="688"/>
      <c r="NEB8" s="688"/>
      <c r="NEC8" s="187"/>
      <c r="NED8" s="78"/>
      <c r="NEE8" s="689"/>
      <c r="NEF8" s="77"/>
      <c r="NEG8" s="690"/>
      <c r="NEH8" s="53"/>
      <c r="NEI8" s="688"/>
      <c r="NEJ8" s="688"/>
      <c r="NEK8" s="187"/>
      <c r="NEL8" s="78"/>
      <c r="NEM8" s="689"/>
      <c r="NEN8" s="77"/>
      <c r="NEO8" s="690"/>
      <c r="NEP8" s="53"/>
      <c r="NEQ8" s="688"/>
      <c r="NER8" s="688"/>
      <c r="NES8" s="187"/>
      <c r="NET8" s="78"/>
      <c r="NEU8" s="689"/>
      <c r="NEV8" s="77"/>
      <c r="NEW8" s="690"/>
      <c r="NEX8" s="53"/>
      <c r="NEY8" s="688"/>
      <c r="NEZ8" s="688"/>
      <c r="NFA8" s="187"/>
      <c r="NFB8" s="78"/>
      <c r="NFC8" s="689"/>
      <c r="NFD8" s="77"/>
      <c r="NFE8" s="690"/>
      <c r="NFF8" s="53"/>
      <c r="NFG8" s="688"/>
      <c r="NFH8" s="688"/>
      <c r="NFI8" s="187"/>
      <c r="NFJ8" s="78"/>
      <c r="NFK8" s="689"/>
      <c r="NFL8" s="77"/>
      <c r="NFM8" s="690"/>
      <c r="NFN8" s="53"/>
      <c r="NFO8" s="688"/>
      <c r="NFP8" s="688"/>
      <c r="NFQ8" s="187"/>
      <c r="NFR8" s="78"/>
      <c r="NFS8" s="689"/>
      <c r="NFT8" s="77"/>
      <c r="NFU8" s="690"/>
      <c r="NFV8" s="53"/>
      <c r="NFW8" s="688"/>
      <c r="NFX8" s="688"/>
      <c r="NFY8" s="187"/>
      <c r="NFZ8" s="78"/>
      <c r="NGA8" s="689"/>
      <c r="NGB8" s="77"/>
      <c r="NGC8" s="690"/>
      <c r="NGD8" s="53"/>
      <c r="NGE8" s="688"/>
      <c r="NGF8" s="688"/>
      <c r="NGG8" s="187"/>
      <c r="NGH8" s="78"/>
      <c r="NGI8" s="689"/>
      <c r="NGJ8" s="77"/>
      <c r="NGK8" s="690"/>
      <c r="NGL8" s="53"/>
      <c r="NGM8" s="688"/>
      <c r="NGN8" s="688"/>
      <c r="NGO8" s="187"/>
      <c r="NGP8" s="78"/>
      <c r="NGQ8" s="689"/>
      <c r="NGR8" s="77"/>
      <c r="NGS8" s="690"/>
      <c r="NGT8" s="53"/>
      <c r="NGU8" s="688"/>
      <c r="NGV8" s="688"/>
      <c r="NGW8" s="187"/>
      <c r="NGX8" s="78"/>
      <c r="NGY8" s="689"/>
      <c r="NGZ8" s="77"/>
      <c r="NHA8" s="690"/>
      <c r="NHB8" s="53"/>
      <c r="NHC8" s="688"/>
      <c r="NHD8" s="688"/>
      <c r="NHE8" s="187"/>
      <c r="NHF8" s="78"/>
      <c r="NHG8" s="689"/>
      <c r="NHH8" s="77"/>
      <c r="NHI8" s="690"/>
      <c r="NHJ8" s="53"/>
      <c r="NHK8" s="688"/>
      <c r="NHL8" s="688"/>
      <c r="NHM8" s="187"/>
      <c r="NHN8" s="78"/>
      <c r="NHO8" s="689"/>
      <c r="NHP8" s="77"/>
      <c r="NHQ8" s="690"/>
      <c r="NHR8" s="53"/>
      <c r="NHS8" s="688"/>
      <c r="NHT8" s="688"/>
      <c r="NHU8" s="187"/>
      <c r="NHV8" s="78"/>
      <c r="NHW8" s="689"/>
      <c r="NHX8" s="77"/>
      <c r="NHY8" s="690"/>
      <c r="NHZ8" s="53"/>
      <c r="NIA8" s="688"/>
      <c r="NIB8" s="688"/>
      <c r="NIC8" s="187"/>
      <c r="NID8" s="78"/>
      <c r="NIE8" s="689"/>
      <c r="NIF8" s="77"/>
      <c r="NIG8" s="690"/>
      <c r="NIH8" s="53"/>
      <c r="NII8" s="688"/>
      <c r="NIJ8" s="688"/>
      <c r="NIK8" s="187"/>
      <c r="NIL8" s="78"/>
      <c r="NIM8" s="689"/>
      <c r="NIN8" s="77"/>
      <c r="NIO8" s="690"/>
      <c r="NIP8" s="53"/>
      <c r="NIQ8" s="688"/>
      <c r="NIR8" s="688"/>
      <c r="NIS8" s="187"/>
      <c r="NIT8" s="78"/>
      <c r="NIU8" s="689"/>
      <c r="NIV8" s="77"/>
      <c r="NIW8" s="690"/>
      <c r="NIX8" s="53"/>
      <c r="NIY8" s="688"/>
      <c r="NIZ8" s="688"/>
      <c r="NJA8" s="187"/>
      <c r="NJB8" s="78"/>
      <c r="NJC8" s="689"/>
      <c r="NJD8" s="77"/>
      <c r="NJE8" s="690"/>
      <c r="NJF8" s="53"/>
      <c r="NJG8" s="688"/>
      <c r="NJH8" s="688"/>
      <c r="NJI8" s="187"/>
      <c r="NJJ8" s="78"/>
      <c r="NJK8" s="689"/>
      <c r="NJL8" s="77"/>
      <c r="NJM8" s="690"/>
      <c r="NJN8" s="53"/>
      <c r="NJO8" s="688"/>
      <c r="NJP8" s="688"/>
      <c r="NJQ8" s="187"/>
      <c r="NJR8" s="78"/>
      <c r="NJS8" s="689"/>
      <c r="NJT8" s="77"/>
      <c r="NJU8" s="690"/>
      <c r="NJV8" s="53"/>
      <c r="NJW8" s="688"/>
      <c r="NJX8" s="688"/>
      <c r="NJY8" s="187"/>
      <c r="NJZ8" s="78"/>
      <c r="NKA8" s="689"/>
      <c r="NKB8" s="77"/>
      <c r="NKC8" s="690"/>
      <c r="NKD8" s="53"/>
      <c r="NKE8" s="688"/>
      <c r="NKF8" s="688"/>
      <c r="NKG8" s="187"/>
      <c r="NKH8" s="78"/>
      <c r="NKI8" s="689"/>
      <c r="NKJ8" s="77"/>
      <c r="NKK8" s="690"/>
      <c r="NKL8" s="53"/>
      <c r="NKM8" s="688"/>
      <c r="NKN8" s="688"/>
      <c r="NKO8" s="187"/>
      <c r="NKP8" s="78"/>
      <c r="NKQ8" s="689"/>
      <c r="NKR8" s="77"/>
      <c r="NKS8" s="690"/>
      <c r="NKT8" s="53"/>
      <c r="NKU8" s="688"/>
      <c r="NKV8" s="688"/>
      <c r="NKW8" s="187"/>
      <c r="NKX8" s="78"/>
      <c r="NKY8" s="689"/>
      <c r="NKZ8" s="77"/>
      <c r="NLA8" s="690"/>
      <c r="NLB8" s="53"/>
      <c r="NLC8" s="688"/>
      <c r="NLD8" s="688"/>
      <c r="NLE8" s="187"/>
      <c r="NLF8" s="78"/>
      <c r="NLG8" s="689"/>
      <c r="NLH8" s="77"/>
      <c r="NLI8" s="690"/>
      <c r="NLJ8" s="53"/>
      <c r="NLK8" s="688"/>
      <c r="NLL8" s="688"/>
      <c r="NLM8" s="187"/>
      <c r="NLN8" s="78"/>
      <c r="NLO8" s="689"/>
      <c r="NLP8" s="77"/>
      <c r="NLQ8" s="690"/>
      <c r="NLR8" s="53"/>
      <c r="NLS8" s="688"/>
      <c r="NLT8" s="688"/>
      <c r="NLU8" s="187"/>
      <c r="NLV8" s="78"/>
      <c r="NLW8" s="689"/>
      <c r="NLX8" s="77"/>
      <c r="NLY8" s="690"/>
      <c r="NLZ8" s="53"/>
      <c r="NMA8" s="688"/>
      <c r="NMB8" s="688"/>
      <c r="NMC8" s="187"/>
      <c r="NMD8" s="78"/>
      <c r="NME8" s="689"/>
      <c r="NMF8" s="77"/>
      <c r="NMG8" s="690"/>
      <c r="NMH8" s="53"/>
      <c r="NMI8" s="688"/>
      <c r="NMJ8" s="688"/>
      <c r="NMK8" s="187"/>
      <c r="NML8" s="78"/>
      <c r="NMM8" s="689"/>
      <c r="NMN8" s="77"/>
      <c r="NMO8" s="690"/>
      <c r="NMP8" s="53"/>
      <c r="NMQ8" s="688"/>
      <c r="NMR8" s="688"/>
      <c r="NMS8" s="187"/>
      <c r="NMT8" s="78"/>
      <c r="NMU8" s="689"/>
      <c r="NMV8" s="77"/>
      <c r="NMW8" s="690"/>
      <c r="NMX8" s="53"/>
      <c r="NMY8" s="688"/>
      <c r="NMZ8" s="688"/>
      <c r="NNA8" s="187"/>
      <c r="NNB8" s="78"/>
      <c r="NNC8" s="689"/>
      <c r="NND8" s="77"/>
      <c r="NNE8" s="690"/>
      <c r="NNF8" s="53"/>
      <c r="NNG8" s="688"/>
      <c r="NNH8" s="688"/>
      <c r="NNI8" s="187"/>
      <c r="NNJ8" s="78"/>
      <c r="NNK8" s="689"/>
      <c r="NNL8" s="77"/>
      <c r="NNM8" s="690"/>
      <c r="NNN8" s="53"/>
      <c r="NNO8" s="688"/>
      <c r="NNP8" s="688"/>
      <c r="NNQ8" s="187"/>
      <c r="NNR8" s="78"/>
      <c r="NNS8" s="689"/>
      <c r="NNT8" s="77"/>
      <c r="NNU8" s="690"/>
      <c r="NNV8" s="53"/>
      <c r="NNW8" s="688"/>
      <c r="NNX8" s="688"/>
      <c r="NNY8" s="187"/>
      <c r="NNZ8" s="78"/>
      <c r="NOA8" s="689"/>
      <c r="NOB8" s="77"/>
      <c r="NOC8" s="690"/>
      <c r="NOD8" s="53"/>
      <c r="NOE8" s="688"/>
      <c r="NOF8" s="688"/>
      <c r="NOG8" s="187"/>
      <c r="NOH8" s="78"/>
      <c r="NOI8" s="689"/>
      <c r="NOJ8" s="77"/>
      <c r="NOK8" s="690"/>
      <c r="NOL8" s="53"/>
      <c r="NOM8" s="688"/>
      <c r="NON8" s="688"/>
      <c r="NOO8" s="187"/>
      <c r="NOP8" s="78"/>
      <c r="NOQ8" s="689"/>
      <c r="NOR8" s="77"/>
      <c r="NOS8" s="690"/>
      <c r="NOT8" s="53"/>
      <c r="NOU8" s="688"/>
      <c r="NOV8" s="688"/>
      <c r="NOW8" s="187"/>
      <c r="NOX8" s="78"/>
      <c r="NOY8" s="689"/>
      <c r="NOZ8" s="77"/>
      <c r="NPA8" s="690"/>
      <c r="NPB8" s="53"/>
      <c r="NPC8" s="688"/>
      <c r="NPD8" s="688"/>
      <c r="NPE8" s="187"/>
      <c r="NPF8" s="78"/>
      <c r="NPG8" s="689"/>
      <c r="NPH8" s="77"/>
      <c r="NPI8" s="690"/>
      <c r="NPJ8" s="53"/>
      <c r="NPK8" s="688"/>
      <c r="NPL8" s="688"/>
      <c r="NPM8" s="187"/>
      <c r="NPN8" s="78"/>
      <c r="NPO8" s="689"/>
      <c r="NPP8" s="77"/>
      <c r="NPQ8" s="690"/>
      <c r="NPR8" s="53"/>
      <c r="NPS8" s="688"/>
      <c r="NPT8" s="688"/>
      <c r="NPU8" s="187"/>
      <c r="NPV8" s="78"/>
      <c r="NPW8" s="689"/>
      <c r="NPX8" s="77"/>
      <c r="NPY8" s="690"/>
      <c r="NPZ8" s="53"/>
      <c r="NQA8" s="688"/>
      <c r="NQB8" s="688"/>
      <c r="NQC8" s="187"/>
      <c r="NQD8" s="78"/>
      <c r="NQE8" s="689"/>
      <c r="NQF8" s="77"/>
      <c r="NQG8" s="690"/>
      <c r="NQH8" s="53"/>
      <c r="NQI8" s="688"/>
      <c r="NQJ8" s="688"/>
      <c r="NQK8" s="187"/>
      <c r="NQL8" s="78"/>
      <c r="NQM8" s="689"/>
      <c r="NQN8" s="77"/>
      <c r="NQO8" s="690"/>
      <c r="NQP8" s="53"/>
      <c r="NQQ8" s="688"/>
      <c r="NQR8" s="688"/>
      <c r="NQS8" s="187"/>
      <c r="NQT8" s="78"/>
      <c r="NQU8" s="689"/>
      <c r="NQV8" s="77"/>
      <c r="NQW8" s="690"/>
      <c r="NQX8" s="53"/>
      <c r="NQY8" s="688"/>
      <c r="NQZ8" s="688"/>
      <c r="NRA8" s="187"/>
      <c r="NRB8" s="78"/>
      <c r="NRC8" s="689"/>
      <c r="NRD8" s="77"/>
      <c r="NRE8" s="690"/>
      <c r="NRF8" s="53"/>
      <c r="NRG8" s="688"/>
      <c r="NRH8" s="688"/>
      <c r="NRI8" s="187"/>
      <c r="NRJ8" s="78"/>
      <c r="NRK8" s="689"/>
      <c r="NRL8" s="77"/>
      <c r="NRM8" s="690"/>
      <c r="NRN8" s="53"/>
      <c r="NRO8" s="688"/>
      <c r="NRP8" s="688"/>
      <c r="NRQ8" s="187"/>
      <c r="NRR8" s="78"/>
      <c r="NRS8" s="689"/>
      <c r="NRT8" s="77"/>
      <c r="NRU8" s="690"/>
      <c r="NRV8" s="53"/>
      <c r="NRW8" s="688"/>
      <c r="NRX8" s="688"/>
      <c r="NRY8" s="187"/>
      <c r="NRZ8" s="78"/>
      <c r="NSA8" s="689"/>
      <c r="NSB8" s="77"/>
      <c r="NSC8" s="690"/>
      <c r="NSD8" s="53"/>
      <c r="NSE8" s="688"/>
      <c r="NSF8" s="688"/>
      <c r="NSG8" s="187"/>
      <c r="NSH8" s="78"/>
      <c r="NSI8" s="689"/>
      <c r="NSJ8" s="77"/>
      <c r="NSK8" s="690"/>
      <c r="NSL8" s="53"/>
      <c r="NSM8" s="688"/>
      <c r="NSN8" s="688"/>
      <c r="NSO8" s="187"/>
      <c r="NSP8" s="78"/>
      <c r="NSQ8" s="689"/>
      <c r="NSR8" s="77"/>
      <c r="NSS8" s="690"/>
      <c r="NST8" s="53"/>
      <c r="NSU8" s="688"/>
      <c r="NSV8" s="688"/>
      <c r="NSW8" s="187"/>
      <c r="NSX8" s="78"/>
      <c r="NSY8" s="689"/>
      <c r="NSZ8" s="77"/>
      <c r="NTA8" s="690"/>
      <c r="NTB8" s="53"/>
      <c r="NTC8" s="688"/>
      <c r="NTD8" s="688"/>
      <c r="NTE8" s="187"/>
      <c r="NTF8" s="78"/>
      <c r="NTG8" s="689"/>
      <c r="NTH8" s="77"/>
      <c r="NTI8" s="690"/>
      <c r="NTJ8" s="53"/>
      <c r="NTK8" s="688"/>
      <c r="NTL8" s="688"/>
      <c r="NTM8" s="187"/>
      <c r="NTN8" s="78"/>
      <c r="NTO8" s="689"/>
      <c r="NTP8" s="77"/>
      <c r="NTQ8" s="690"/>
      <c r="NTR8" s="53"/>
      <c r="NTS8" s="688"/>
      <c r="NTT8" s="688"/>
      <c r="NTU8" s="187"/>
      <c r="NTV8" s="78"/>
      <c r="NTW8" s="689"/>
      <c r="NTX8" s="77"/>
      <c r="NTY8" s="690"/>
      <c r="NTZ8" s="53"/>
      <c r="NUA8" s="688"/>
      <c r="NUB8" s="688"/>
      <c r="NUC8" s="187"/>
      <c r="NUD8" s="78"/>
      <c r="NUE8" s="689"/>
      <c r="NUF8" s="77"/>
      <c r="NUG8" s="690"/>
      <c r="NUH8" s="53"/>
      <c r="NUI8" s="688"/>
      <c r="NUJ8" s="688"/>
      <c r="NUK8" s="187"/>
      <c r="NUL8" s="78"/>
      <c r="NUM8" s="689"/>
      <c r="NUN8" s="77"/>
      <c r="NUO8" s="690"/>
      <c r="NUP8" s="53"/>
      <c r="NUQ8" s="688"/>
      <c r="NUR8" s="688"/>
      <c r="NUS8" s="187"/>
      <c r="NUT8" s="78"/>
      <c r="NUU8" s="689"/>
      <c r="NUV8" s="77"/>
      <c r="NUW8" s="690"/>
      <c r="NUX8" s="53"/>
      <c r="NUY8" s="688"/>
      <c r="NUZ8" s="688"/>
      <c r="NVA8" s="187"/>
      <c r="NVB8" s="78"/>
      <c r="NVC8" s="689"/>
      <c r="NVD8" s="77"/>
      <c r="NVE8" s="690"/>
      <c r="NVF8" s="53"/>
      <c r="NVG8" s="688"/>
      <c r="NVH8" s="688"/>
      <c r="NVI8" s="187"/>
      <c r="NVJ8" s="78"/>
      <c r="NVK8" s="689"/>
      <c r="NVL8" s="77"/>
      <c r="NVM8" s="690"/>
      <c r="NVN8" s="53"/>
      <c r="NVO8" s="688"/>
      <c r="NVP8" s="688"/>
      <c r="NVQ8" s="187"/>
      <c r="NVR8" s="78"/>
      <c r="NVS8" s="689"/>
      <c r="NVT8" s="77"/>
      <c r="NVU8" s="690"/>
      <c r="NVV8" s="53"/>
      <c r="NVW8" s="688"/>
      <c r="NVX8" s="688"/>
      <c r="NVY8" s="187"/>
      <c r="NVZ8" s="78"/>
      <c r="NWA8" s="689"/>
      <c r="NWB8" s="77"/>
      <c r="NWC8" s="690"/>
      <c r="NWD8" s="53"/>
      <c r="NWE8" s="688"/>
      <c r="NWF8" s="688"/>
      <c r="NWG8" s="187"/>
      <c r="NWH8" s="78"/>
      <c r="NWI8" s="689"/>
      <c r="NWJ8" s="77"/>
      <c r="NWK8" s="690"/>
      <c r="NWL8" s="53"/>
      <c r="NWM8" s="688"/>
      <c r="NWN8" s="688"/>
      <c r="NWO8" s="187"/>
      <c r="NWP8" s="78"/>
      <c r="NWQ8" s="689"/>
      <c r="NWR8" s="77"/>
      <c r="NWS8" s="690"/>
      <c r="NWT8" s="53"/>
      <c r="NWU8" s="688"/>
      <c r="NWV8" s="688"/>
      <c r="NWW8" s="187"/>
      <c r="NWX8" s="78"/>
      <c r="NWY8" s="689"/>
      <c r="NWZ8" s="77"/>
      <c r="NXA8" s="690"/>
      <c r="NXB8" s="53"/>
      <c r="NXC8" s="688"/>
      <c r="NXD8" s="688"/>
      <c r="NXE8" s="187"/>
      <c r="NXF8" s="78"/>
      <c r="NXG8" s="689"/>
      <c r="NXH8" s="77"/>
      <c r="NXI8" s="690"/>
      <c r="NXJ8" s="53"/>
      <c r="NXK8" s="688"/>
      <c r="NXL8" s="688"/>
      <c r="NXM8" s="187"/>
      <c r="NXN8" s="78"/>
      <c r="NXO8" s="689"/>
      <c r="NXP8" s="77"/>
      <c r="NXQ8" s="690"/>
      <c r="NXR8" s="53"/>
      <c r="NXS8" s="688"/>
      <c r="NXT8" s="688"/>
      <c r="NXU8" s="187"/>
      <c r="NXV8" s="78"/>
      <c r="NXW8" s="689"/>
      <c r="NXX8" s="77"/>
      <c r="NXY8" s="690"/>
      <c r="NXZ8" s="53"/>
      <c r="NYA8" s="688"/>
      <c r="NYB8" s="688"/>
      <c r="NYC8" s="187"/>
      <c r="NYD8" s="78"/>
      <c r="NYE8" s="689"/>
      <c r="NYF8" s="77"/>
      <c r="NYG8" s="690"/>
      <c r="NYH8" s="53"/>
      <c r="NYI8" s="688"/>
      <c r="NYJ8" s="688"/>
      <c r="NYK8" s="187"/>
      <c r="NYL8" s="78"/>
      <c r="NYM8" s="689"/>
      <c r="NYN8" s="77"/>
      <c r="NYO8" s="690"/>
      <c r="NYP8" s="53"/>
      <c r="NYQ8" s="688"/>
      <c r="NYR8" s="688"/>
      <c r="NYS8" s="187"/>
      <c r="NYT8" s="78"/>
      <c r="NYU8" s="689"/>
      <c r="NYV8" s="77"/>
      <c r="NYW8" s="690"/>
      <c r="NYX8" s="53"/>
      <c r="NYY8" s="688"/>
      <c r="NYZ8" s="688"/>
      <c r="NZA8" s="187"/>
      <c r="NZB8" s="78"/>
      <c r="NZC8" s="689"/>
      <c r="NZD8" s="77"/>
      <c r="NZE8" s="690"/>
      <c r="NZF8" s="53"/>
      <c r="NZG8" s="688"/>
      <c r="NZH8" s="688"/>
      <c r="NZI8" s="187"/>
      <c r="NZJ8" s="78"/>
      <c r="NZK8" s="689"/>
      <c r="NZL8" s="77"/>
      <c r="NZM8" s="690"/>
      <c r="NZN8" s="53"/>
      <c r="NZO8" s="688"/>
      <c r="NZP8" s="688"/>
      <c r="NZQ8" s="187"/>
      <c r="NZR8" s="78"/>
      <c r="NZS8" s="689"/>
      <c r="NZT8" s="77"/>
      <c r="NZU8" s="690"/>
      <c r="NZV8" s="53"/>
      <c r="NZW8" s="688"/>
      <c r="NZX8" s="688"/>
      <c r="NZY8" s="187"/>
      <c r="NZZ8" s="78"/>
      <c r="OAA8" s="689"/>
      <c r="OAB8" s="77"/>
      <c r="OAC8" s="690"/>
      <c r="OAD8" s="53"/>
      <c r="OAE8" s="688"/>
      <c r="OAF8" s="688"/>
      <c r="OAG8" s="187"/>
      <c r="OAH8" s="78"/>
      <c r="OAI8" s="689"/>
      <c r="OAJ8" s="77"/>
      <c r="OAK8" s="690"/>
      <c r="OAL8" s="53"/>
      <c r="OAM8" s="688"/>
      <c r="OAN8" s="688"/>
      <c r="OAO8" s="187"/>
      <c r="OAP8" s="78"/>
      <c r="OAQ8" s="689"/>
      <c r="OAR8" s="77"/>
      <c r="OAS8" s="690"/>
      <c r="OAT8" s="53"/>
      <c r="OAU8" s="688"/>
      <c r="OAV8" s="688"/>
      <c r="OAW8" s="187"/>
      <c r="OAX8" s="78"/>
      <c r="OAY8" s="689"/>
      <c r="OAZ8" s="77"/>
      <c r="OBA8" s="690"/>
      <c r="OBB8" s="53"/>
      <c r="OBC8" s="688"/>
      <c r="OBD8" s="688"/>
      <c r="OBE8" s="187"/>
      <c r="OBF8" s="78"/>
      <c r="OBG8" s="689"/>
      <c r="OBH8" s="77"/>
      <c r="OBI8" s="690"/>
      <c r="OBJ8" s="53"/>
      <c r="OBK8" s="688"/>
      <c r="OBL8" s="688"/>
      <c r="OBM8" s="187"/>
      <c r="OBN8" s="78"/>
      <c r="OBO8" s="689"/>
      <c r="OBP8" s="77"/>
      <c r="OBQ8" s="690"/>
      <c r="OBR8" s="53"/>
      <c r="OBS8" s="688"/>
      <c r="OBT8" s="688"/>
      <c r="OBU8" s="187"/>
      <c r="OBV8" s="78"/>
      <c r="OBW8" s="689"/>
      <c r="OBX8" s="77"/>
      <c r="OBY8" s="690"/>
      <c r="OBZ8" s="53"/>
      <c r="OCA8" s="688"/>
      <c r="OCB8" s="688"/>
      <c r="OCC8" s="187"/>
      <c r="OCD8" s="78"/>
      <c r="OCE8" s="689"/>
      <c r="OCF8" s="77"/>
      <c r="OCG8" s="690"/>
      <c r="OCH8" s="53"/>
      <c r="OCI8" s="688"/>
      <c r="OCJ8" s="688"/>
      <c r="OCK8" s="187"/>
      <c r="OCL8" s="78"/>
      <c r="OCM8" s="689"/>
      <c r="OCN8" s="77"/>
      <c r="OCO8" s="690"/>
      <c r="OCP8" s="53"/>
      <c r="OCQ8" s="688"/>
      <c r="OCR8" s="688"/>
      <c r="OCS8" s="187"/>
      <c r="OCT8" s="78"/>
      <c r="OCU8" s="689"/>
      <c r="OCV8" s="77"/>
      <c r="OCW8" s="690"/>
      <c r="OCX8" s="53"/>
      <c r="OCY8" s="688"/>
      <c r="OCZ8" s="688"/>
      <c r="ODA8" s="187"/>
      <c r="ODB8" s="78"/>
      <c r="ODC8" s="689"/>
      <c r="ODD8" s="77"/>
      <c r="ODE8" s="690"/>
      <c r="ODF8" s="53"/>
      <c r="ODG8" s="688"/>
      <c r="ODH8" s="688"/>
      <c r="ODI8" s="187"/>
      <c r="ODJ8" s="78"/>
      <c r="ODK8" s="689"/>
      <c r="ODL8" s="77"/>
      <c r="ODM8" s="690"/>
      <c r="ODN8" s="53"/>
      <c r="ODO8" s="688"/>
      <c r="ODP8" s="688"/>
      <c r="ODQ8" s="187"/>
      <c r="ODR8" s="78"/>
      <c r="ODS8" s="689"/>
      <c r="ODT8" s="77"/>
      <c r="ODU8" s="690"/>
      <c r="ODV8" s="53"/>
      <c r="ODW8" s="688"/>
      <c r="ODX8" s="688"/>
      <c r="ODY8" s="187"/>
      <c r="ODZ8" s="78"/>
      <c r="OEA8" s="689"/>
      <c r="OEB8" s="77"/>
      <c r="OEC8" s="690"/>
      <c r="OED8" s="53"/>
      <c r="OEE8" s="688"/>
      <c r="OEF8" s="688"/>
      <c r="OEG8" s="187"/>
      <c r="OEH8" s="78"/>
      <c r="OEI8" s="689"/>
      <c r="OEJ8" s="77"/>
      <c r="OEK8" s="690"/>
      <c r="OEL8" s="53"/>
      <c r="OEM8" s="688"/>
      <c r="OEN8" s="688"/>
      <c r="OEO8" s="187"/>
      <c r="OEP8" s="78"/>
      <c r="OEQ8" s="689"/>
      <c r="OER8" s="77"/>
      <c r="OES8" s="690"/>
      <c r="OET8" s="53"/>
      <c r="OEU8" s="688"/>
      <c r="OEV8" s="688"/>
      <c r="OEW8" s="187"/>
      <c r="OEX8" s="78"/>
      <c r="OEY8" s="689"/>
      <c r="OEZ8" s="77"/>
      <c r="OFA8" s="690"/>
      <c r="OFB8" s="53"/>
      <c r="OFC8" s="688"/>
      <c r="OFD8" s="688"/>
      <c r="OFE8" s="187"/>
      <c r="OFF8" s="78"/>
      <c r="OFG8" s="689"/>
      <c r="OFH8" s="77"/>
      <c r="OFI8" s="690"/>
      <c r="OFJ8" s="53"/>
      <c r="OFK8" s="688"/>
      <c r="OFL8" s="688"/>
      <c r="OFM8" s="187"/>
      <c r="OFN8" s="78"/>
      <c r="OFO8" s="689"/>
      <c r="OFP8" s="77"/>
      <c r="OFQ8" s="690"/>
      <c r="OFR8" s="53"/>
      <c r="OFS8" s="688"/>
      <c r="OFT8" s="688"/>
      <c r="OFU8" s="187"/>
      <c r="OFV8" s="78"/>
      <c r="OFW8" s="689"/>
      <c r="OFX8" s="77"/>
      <c r="OFY8" s="690"/>
      <c r="OFZ8" s="53"/>
      <c r="OGA8" s="688"/>
      <c r="OGB8" s="688"/>
      <c r="OGC8" s="187"/>
      <c r="OGD8" s="78"/>
      <c r="OGE8" s="689"/>
      <c r="OGF8" s="77"/>
      <c r="OGG8" s="690"/>
      <c r="OGH8" s="53"/>
      <c r="OGI8" s="688"/>
      <c r="OGJ8" s="688"/>
      <c r="OGK8" s="187"/>
      <c r="OGL8" s="78"/>
      <c r="OGM8" s="689"/>
      <c r="OGN8" s="77"/>
      <c r="OGO8" s="690"/>
      <c r="OGP8" s="53"/>
      <c r="OGQ8" s="688"/>
      <c r="OGR8" s="688"/>
      <c r="OGS8" s="187"/>
      <c r="OGT8" s="78"/>
      <c r="OGU8" s="689"/>
      <c r="OGV8" s="77"/>
      <c r="OGW8" s="690"/>
      <c r="OGX8" s="53"/>
      <c r="OGY8" s="688"/>
      <c r="OGZ8" s="688"/>
      <c r="OHA8" s="187"/>
      <c r="OHB8" s="78"/>
      <c r="OHC8" s="689"/>
      <c r="OHD8" s="77"/>
      <c r="OHE8" s="690"/>
      <c r="OHF8" s="53"/>
      <c r="OHG8" s="688"/>
      <c r="OHH8" s="688"/>
      <c r="OHI8" s="187"/>
      <c r="OHJ8" s="78"/>
      <c r="OHK8" s="689"/>
      <c r="OHL8" s="77"/>
      <c r="OHM8" s="690"/>
      <c r="OHN8" s="53"/>
      <c r="OHO8" s="688"/>
      <c r="OHP8" s="688"/>
      <c r="OHQ8" s="187"/>
      <c r="OHR8" s="78"/>
      <c r="OHS8" s="689"/>
      <c r="OHT8" s="77"/>
      <c r="OHU8" s="690"/>
      <c r="OHV8" s="53"/>
      <c r="OHW8" s="688"/>
      <c r="OHX8" s="688"/>
      <c r="OHY8" s="187"/>
      <c r="OHZ8" s="78"/>
      <c r="OIA8" s="689"/>
      <c r="OIB8" s="77"/>
      <c r="OIC8" s="690"/>
      <c r="OID8" s="53"/>
      <c r="OIE8" s="688"/>
      <c r="OIF8" s="688"/>
      <c r="OIG8" s="187"/>
      <c r="OIH8" s="78"/>
      <c r="OII8" s="689"/>
      <c r="OIJ8" s="77"/>
      <c r="OIK8" s="690"/>
      <c r="OIL8" s="53"/>
      <c r="OIM8" s="688"/>
      <c r="OIN8" s="688"/>
      <c r="OIO8" s="187"/>
      <c r="OIP8" s="78"/>
      <c r="OIQ8" s="689"/>
      <c r="OIR8" s="77"/>
      <c r="OIS8" s="690"/>
      <c r="OIT8" s="53"/>
      <c r="OIU8" s="688"/>
      <c r="OIV8" s="688"/>
      <c r="OIW8" s="187"/>
      <c r="OIX8" s="78"/>
      <c r="OIY8" s="689"/>
      <c r="OIZ8" s="77"/>
      <c r="OJA8" s="690"/>
      <c r="OJB8" s="53"/>
      <c r="OJC8" s="688"/>
      <c r="OJD8" s="688"/>
      <c r="OJE8" s="187"/>
      <c r="OJF8" s="78"/>
      <c r="OJG8" s="689"/>
      <c r="OJH8" s="77"/>
      <c r="OJI8" s="690"/>
      <c r="OJJ8" s="53"/>
      <c r="OJK8" s="688"/>
      <c r="OJL8" s="688"/>
      <c r="OJM8" s="187"/>
      <c r="OJN8" s="78"/>
      <c r="OJO8" s="689"/>
      <c r="OJP8" s="77"/>
      <c r="OJQ8" s="690"/>
      <c r="OJR8" s="53"/>
      <c r="OJS8" s="688"/>
      <c r="OJT8" s="688"/>
      <c r="OJU8" s="187"/>
      <c r="OJV8" s="78"/>
      <c r="OJW8" s="689"/>
      <c r="OJX8" s="77"/>
      <c r="OJY8" s="690"/>
      <c r="OJZ8" s="53"/>
      <c r="OKA8" s="688"/>
      <c r="OKB8" s="688"/>
      <c r="OKC8" s="187"/>
      <c r="OKD8" s="78"/>
      <c r="OKE8" s="689"/>
      <c r="OKF8" s="77"/>
      <c r="OKG8" s="690"/>
      <c r="OKH8" s="53"/>
      <c r="OKI8" s="688"/>
      <c r="OKJ8" s="688"/>
      <c r="OKK8" s="187"/>
      <c r="OKL8" s="78"/>
      <c r="OKM8" s="689"/>
      <c r="OKN8" s="77"/>
      <c r="OKO8" s="690"/>
      <c r="OKP8" s="53"/>
      <c r="OKQ8" s="688"/>
      <c r="OKR8" s="688"/>
      <c r="OKS8" s="187"/>
      <c r="OKT8" s="78"/>
      <c r="OKU8" s="689"/>
      <c r="OKV8" s="77"/>
      <c r="OKW8" s="690"/>
      <c r="OKX8" s="53"/>
      <c r="OKY8" s="688"/>
      <c r="OKZ8" s="688"/>
      <c r="OLA8" s="187"/>
      <c r="OLB8" s="78"/>
      <c r="OLC8" s="689"/>
      <c r="OLD8" s="77"/>
      <c r="OLE8" s="690"/>
      <c r="OLF8" s="53"/>
      <c r="OLG8" s="688"/>
      <c r="OLH8" s="688"/>
      <c r="OLI8" s="187"/>
      <c r="OLJ8" s="78"/>
      <c r="OLK8" s="689"/>
      <c r="OLL8" s="77"/>
      <c r="OLM8" s="690"/>
      <c r="OLN8" s="53"/>
      <c r="OLO8" s="688"/>
      <c r="OLP8" s="688"/>
      <c r="OLQ8" s="187"/>
      <c r="OLR8" s="78"/>
      <c r="OLS8" s="689"/>
      <c r="OLT8" s="77"/>
      <c r="OLU8" s="690"/>
      <c r="OLV8" s="53"/>
      <c r="OLW8" s="688"/>
      <c r="OLX8" s="688"/>
      <c r="OLY8" s="187"/>
      <c r="OLZ8" s="78"/>
      <c r="OMA8" s="689"/>
      <c r="OMB8" s="77"/>
      <c r="OMC8" s="690"/>
      <c r="OMD8" s="53"/>
      <c r="OME8" s="688"/>
      <c r="OMF8" s="688"/>
      <c r="OMG8" s="187"/>
      <c r="OMH8" s="78"/>
      <c r="OMI8" s="689"/>
      <c r="OMJ8" s="77"/>
      <c r="OMK8" s="690"/>
      <c r="OML8" s="53"/>
      <c r="OMM8" s="688"/>
      <c r="OMN8" s="688"/>
      <c r="OMO8" s="187"/>
      <c r="OMP8" s="78"/>
      <c r="OMQ8" s="689"/>
      <c r="OMR8" s="77"/>
      <c r="OMS8" s="690"/>
      <c r="OMT8" s="53"/>
      <c r="OMU8" s="688"/>
      <c r="OMV8" s="688"/>
      <c r="OMW8" s="187"/>
      <c r="OMX8" s="78"/>
      <c r="OMY8" s="689"/>
      <c r="OMZ8" s="77"/>
      <c r="ONA8" s="690"/>
      <c r="ONB8" s="53"/>
      <c r="ONC8" s="688"/>
      <c r="OND8" s="688"/>
      <c r="ONE8" s="187"/>
      <c r="ONF8" s="78"/>
      <c r="ONG8" s="689"/>
      <c r="ONH8" s="77"/>
      <c r="ONI8" s="690"/>
      <c r="ONJ8" s="53"/>
      <c r="ONK8" s="688"/>
      <c r="ONL8" s="688"/>
      <c r="ONM8" s="187"/>
      <c r="ONN8" s="78"/>
      <c r="ONO8" s="689"/>
      <c r="ONP8" s="77"/>
      <c r="ONQ8" s="690"/>
      <c r="ONR8" s="53"/>
      <c r="ONS8" s="688"/>
      <c r="ONT8" s="688"/>
      <c r="ONU8" s="187"/>
      <c r="ONV8" s="78"/>
      <c r="ONW8" s="689"/>
      <c r="ONX8" s="77"/>
      <c r="ONY8" s="690"/>
      <c r="ONZ8" s="53"/>
      <c r="OOA8" s="688"/>
      <c r="OOB8" s="688"/>
      <c r="OOC8" s="187"/>
      <c r="OOD8" s="78"/>
      <c r="OOE8" s="689"/>
      <c r="OOF8" s="77"/>
      <c r="OOG8" s="690"/>
      <c r="OOH8" s="53"/>
      <c r="OOI8" s="688"/>
      <c r="OOJ8" s="688"/>
      <c r="OOK8" s="187"/>
      <c r="OOL8" s="78"/>
      <c r="OOM8" s="689"/>
      <c r="OON8" s="77"/>
      <c r="OOO8" s="690"/>
      <c r="OOP8" s="53"/>
      <c r="OOQ8" s="688"/>
      <c r="OOR8" s="688"/>
      <c r="OOS8" s="187"/>
      <c r="OOT8" s="78"/>
      <c r="OOU8" s="689"/>
      <c r="OOV8" s="77"/>
      <c r="OOW8" s="690"/>
      <c r="OOX8" s="53"/>
      <c r="OOY8" s="688"/>
      <c r="OOZ8" s="688"/>
      <c r="OPA8" s="187"/>
      <c r="OPB8" s="78"/>
      <c r="OPC8" s="689"/>
      <c r="OPD8" s="77"/>
      <c r="OPE8" s="690"/>
      <c r="OPF8" s="53"/>
      <c r="OPG8" s="688"/>
      <c r="OPH8" s="688"/>
      <c r="OPI8" s="187"/>
      <c r="OPJ8" s="78"/>
      <c r="OPK8" s="689"/>
      <c r="OPL8" s="77"/>
      <c r="OPM8" s="690"/>
      <c r="OPN8" s="53"/>
      <c r="OPO8" s="688"/>
      <c r="OPP8" s="688"/>
      <c r="OPQ8" s="187"/>
      <c r="OPR8" s="78"/>
      <c r="OPS8" s="689"/>
      <c r="OPT8" s="77"/>
      <c r="OPU8" s="690"/>
      <c r="OPV8" s="53"/>
      <c r="OPW8" s="688"/>
      <c r="OPX8" s="688"/>
      <c r="OPY8" s="187"/>
      <c r="OPZ8" s="78"/>
      <c r="OQA8" s="689"/>
      <c r="OQB8" s="77"/>
      <c r="OQC8" s="690"/>
      <c r="OQD8" s="53"/>
      <c r="OQE8" s="688"/>
      <c r="OQF8" s="688"/>
      <c r="OQG8" s="187"/>
      <c r="OQH8" s="78"/>
      <c r="OQI8" s="689"/>
      <c r="OQJ8" s="77"/>
      <c r="OQK8" s="690"/>
      <c r="OQL8" s="53"/>
      <c r="OQM8" s="688"/>
      <c r="OQN8" s="688"/>
      <c r="OQO8" s="187"/>
      <c r="OQP8" s="78"/>
      <c r="OQQ8" s="689"/>
      <c r="OQR8" s="77"/>
      <c r="OQS8" s="690"/>
      <c r="OQT8" s="53"/>
      <c r="OQU8" s="688"/>
      <c r="OQV8" s="688"/>
      <c r="OQW8" s="187"/>
      <c r="OQX8" s="78"/>
      <c r="OQY8" s="689"/>
      <c r="OQZ8" s="77"/>
      <c r="ORA8" s="690"/>
      <c r="ORB8" s="53"/>
      <c r="ORC8" s="688"/>
      <c r="ORD8" s="688"/>
      <c r="ORE8" s="187"/>
      <c r="ORF8" s="78"/>
      <c r="ORG8" s="689"/>
      <c r="ORH8" s="77"/>
      <c r="ORI8" s="690"/>
      <c r="ORJ8" s="53"/>
      <c r="ORK8" s="688"/>
      <c r="ORL8" s="688"/>
      <c r="ORM8" s="187"/>
      <c r="ORN8" s="78"/>
      <c r="ORO8" s="689"/>
      <c r="ORP8" s="77"/>
      <c r="ORQ8" s="690"/>
      <c r="ORR8" s="53"/>
      <c r="ORS8" s="688"/>
      <c r="ORT8" s="688"/>
      <c r="ORU8" s="187"/>
      <c r="ORV8" s="78"/>
      <c r="ORW8" s="689"/>
      <c r="ORX8" s="77"/>
      <c r="ORY8" s="690"/>
      <c r="ORZ8" s="53"/>
      <c r="OSA8" s="688"/>
      <c r="OSB8" s="688"/>
      <c r="OSC8" s="187"/>
      <c r="OSD8" s="78"/>
      <c r="OSE8" s="689"/>
      <c r="OSF8" s="77"/>
      <c r="OSG8" s="690"/>
      <c r="OSH8" s="53"/>
      <c r="OSI8" s="688"/>
      <c r="OSJ8" s="688"/>
      <c r="OSK8" s="187"/>
      <c r="OSL8" s="78"/>
      <c r="OSM8" s="689"/>
      <c r="OSN8" s="77"/>
      <c r="OSO8" s="690"/>
      <c r="OSP8" s="53"/>
      <c r="OSQ8" s="688"/>
      <c r="OSR8" s="688"/>
      <c r="OSS8" s="187"/>
      <c r="OST8" s="78"/>
      <c r="OSU8" s="689"/>
      <c r="OSV8" s="77"/>
      <c r="OSW8" s="690"/>
      <c r="OSX8" s="53"/>
      <c r="OSY8" s="688"/>
      <c r="OSZ8" s="688"/>
      <c r="OTA8" s="187"/>
      <c r="OTB8" s="78"/>
      <c r="OTC8" s="689"/>
      <c r="OTD8" s="77"/>
      <c r="OTE8" s="690"/>
      <c r="OTF8" s="53"/>
      <c r="OTG8" s="688"/>
      <c r="OTH8" s="688"/>
      <c r="OTI8" s="187"/>
      <c r="OTJ8" s="78"/>
      <c r="OTK8" s="689"/>
      <c r="OTL8" s="77"/>
      <c r="OTM8" s="690"/>
      <c r="OTN8" s="53"/>
      <c r="OTO8" s="688"/>
      <c r="OTP8" s="688"/>
      <c r="OTQ8" s="187"/>
      <c r="OTR8" s="78"/>
      <c r="OTS8" s="689"/>
      <c r="OTT8" s="77"/>
      <c r="OTU8" s="690"/>
      <c r="OTV8" s="53"/>
      <c r="OTW8" s="688"/>
      <c r="OTX8" s="688"/>
      <c r="OTY8" s="187"/>
      <c r="OTZ8" s="78"/>
      <c r="OUA8" s="689"/>
      <c r="OUB8" s="77"/>
      <c r="OUC8" s="690"/>
      <c r="OUD8" s="53"/>
      <c r="OUE8" s="688"/>
      <c r="OUF8" s="688"/>
      <c r="OUG8" s="187"/>
      <c r="OUH8" s="78"/>
      <c r="OUI8" s="689"/>
      <c r="OUJ8" s="77"/>
      <c r="OUK8" s="690"/>
      <c r="OUL8" s="53"/>
      <c r="OUM8" s="688"/>
      <c r="OUN8" s="688"/>
      <c r="OUO8" s="187"/>
      <c r="OUP8" s="78"/>
      <c r="OUQ8" s="689"/>
      <c r="OUR8" s="77"/>
      <c r="OUS8" s="690"/>
      <c r="OUT8" s="53"/>
      <c r="OUU8" s="688"/>
      <c r="OUV8" s="688"/>
      <c r="OUW8" s="187"/>
      <c r="OUX8" s="78"/>
      <c r="OUY8" s="689"/>
      <c r="OUZ8" s="77"/>
      <c r="OVA8" s="690"/>
      <c r="OVB8" s="53"/>
      <c r="OVC8" s="688"/>
      <c r="OVD8" s="688"/>
      <c r="OVE8" s="187"/>
      <c r="OVF8" s="78"/>
      <c r="OVG8" s="689"/>
      <c r="OVH8" s="77"/>
      <c r="OVI8" s="690"/>
      <c r="OVJ8" s="53"/>
      <c r="OVK8" s="688"/>
      <c r="OVL8" s="688"/>
      <c r="OVM8" s="187"/>
      <c r="OVN8" s="78"/>
      <c r="OVO8" s="689"/>
      <c r="OVP8" s="77"/>
      <c r="OVQ8" s="690"/>
      <c r="OVR8" s="53"/>
      <c r="OVS8" s="688"/>
      <c r="OVT8" s="688"/>
      <c r="OVU8" s="187"/>
      <c r="OVV8" s="78"/>
      <c r="OVW8" s="689"/>
      <c r="OVX8" s="77"/>
      <c r="OVY8" s="690"/>
      <c r="OVZ8" s="53"/>
      <c r="OWA8" s="688"/>
      <c r="OWB8" s="688"/>
      <c r="OWC8" s="187"/>
      <c r="OWD8" s="78"/>
      <c r="OWE8" s="689"/>
      <c r="OWF8" s="77"/>
      <c r="OWG8" s="690"/>
      <c r="OWH8" s="53"/>
      <c r="OWI8" s="688"/>
      <c r="OWJ8" s="688"/>
      <c r="OWK8" s="187"/>
      <c r="OWL8" s="78"/>
      <c r="OWM8" s="689"/>
      <c r="OWN8" s="77"/>
      <c r="OWO8" s="690"/>
      <c r="OWP8" s="53"/>
      <c r="OWQ8" s="688"/>
      <c r="OWR8" s="688"/>
      <c r="OWS8" s="187"/>
      <c r="OWT8" s="78"/>
      <c r="OWU8" s="689"/>
      <c r="OWV8" s="77"/>
      <c r="OWW8" s="690"/>
      <c r="OWX8" s="53"/>
      <c r="OWY8" s="688"/>
      <c r="OWZ8" s="688"/>
      <c r="OXA8" s="187"/>
      <c r="OXB8" s="78"/>
      <c r="OXC8" s="689"/>
      <c r="OXD8" s="77"/>
      <c r="OXE8" s="690"/>
      <c r="OXF8" s="53"/>
      <c r="OXG8" s="688"/>
      <c r="OXH8" s="688"/>
      <c r="OXI8" s="187"/>
      <c r="OXJ8" s="78"/>
      <c r="OXK8" s="689"/>
      <c r="OXL8" s="77"/>
      <c r="OXM8" s="690"/>
      <c r="OXN8" s="53"/>
      <c r="OXO8" s="688"/>
      <c r="OXP8" s="688"/>
      <c r="OXQ8" s="187"/>
      <c r="OXR8" s="78"/>
      <c r="OXS8" s="689"/>
      <c r="OXT8" s="77"/>
      <c r="OXU8" s="690"/>
      <c r="OXV8" s="53"/>
      <c r="OXW8" s="688"/>
      <c r="OXX8" s="688"/>
      <c r="OXY8" s="187"/>
      <c r="OXZ8" s="78"/>
      <c r="OYA8" s="689"/>
      <c r="OYB8" s="77"/>
      <c r="OYC8" s="690"/>
      <c r="OYD8" s="53"/>
      <c r="OYE8" s="688"/>
      <c r="OYF8" s="688"/>
      <c r="OYG8" s="187"/>
      <c r="OYH8" s="78"/>
      <c r="OYI8" s="689"/>
      <c r="OYJ8" s="77"/>
      <c r="OYK8" s="690"/>
      <c r="OYL8" s="53"/>
      <c r="OYM8" s="688"/>
      <c r="OYN8" s="688"/>
      <c r="OYO8" s="187"/>
      <c r="OYP8" s="78"/>
      <c r="OYQ8" s="689"/>
      <c r="OYR8" s="77"/>
      <c r="OYS8" s="690"/>
      <c r="OYT8" s="53"/>
      <c r="OYU8" s="688"/>
      <c r="OYV8" s="688"/>
      <c r="OYW8" s="187"/>
      <c r="OYX8" s="78"/>
      <c r="OYY8" s="689"/>
      <c r="OYZ8" s="77"/>
      <c r="OZA8" s="690"/>
      <c r="OZB8" s="53"/>
      <c r="OZC8" s="688"/>
      <c r="OZD8" s="688"/>
      <c r="OZE8" s="187"/>
      <c r="OZF8" s="78"/>
      <c r="OZG8" s="689"/>
      <c r="OZH8" s="77"/>
      <c r="OZI8" s="690"/>
      <c r="OZJ8" s="53"/>
      <c r="OZK8" s="688"/>
      <c r="OZL8" s="688"/>
      <c r="OZM8" s="187"/>
      <c r="OZN8" s="78"/>
      <c r="OZO8" s="689"/>
      <c r="OZP8" s="77"/>
      <c r="OZQ8" s="690"/>
      <c r="OZR8" s="53"/>
      <c r="OZS8" s="688"/>
      <c r="OZT8" s="688"/>
      <c r="OZU8" s="187"/>
      <c r="OZV8" s="78"/>
      <c r="OZW8" s="689"/>
      <c r="OZX8" s="77"/>
      <c r="OZY8" s="690"/>
      <c r="OZZ8" s="53"/>
      <c r="PAA8" s="688"/>
      <c r="PAB8" s="688"/>
      <c r="PAC8" s="187"/>
      <c r="PAD8" s="78"/>
      <c r="PAE8" s="689"/>
      <c r="PAF8" s="77"/>
      <c r="PAG8" s="690"/>
      <c r="PAH8" s="53"/>
      <c r="PAI8" s="688"/>
      <c r="PAJ8" s="688"/>
      <c r="PAK8" s="187"/>
      <c r="PAL8" s="78"/>
      <c r="PAM8" s="689"/>
      <c r="PAN8" s="77"/>
      <c r="PAO8" s="690"/>
      <c r="PAP8" s="53"/>
      <c r="PAQ8" s="688"/>
      <c r="PAR8" s="688"/>
      <c r="PAS8" s="187"/>
      <c r="PAT8" s="78"/>
      <c r="PAU8" s="689"/>
      <c r="PAV8" s="77"/>
      <c r="PAW8" s="690"/>
      <c r="PAX8" s="53"/>
      <c r="PAY8" s="688"/>
      <c r="PAZ8" s="688"/>
      <c r="PBA8" s="187"/>
      <c r="PBB8" s="78"/>
      <c r="PBC8" s="689"/>
      <c r="PBD8" s="77"/>
      <c r="PBE8" s="690"/>
      <c r="PBF8" s="53"/>
      <c r="PBG8" s="688"/>
      <c r="PBH8" s="688"/>
      <c r="PBI8" s="187"/>
      <c r="PBJ8" s="78"/>
      <c r="PBK8" s="689"/>
      <c r="PBL8" s="77"/>
      <c r="PBM8" s="690"/>
      <c r="PBN8" s="53"/>
      <c r="PBO8" s="688"/>
      <c r="PBP8" s="688"/>
      <c r="PBQ8" s="187"/>
      <c r="PBR8" s="78"/>
      <c r="PBS8" s="689"/>
      <c r="PBT8" s="77"/>
      <c r="PBU8" s="690"/>
      <c r="PBV8" s="53"/>
      <c r="PBW8" s="688"/>
      <c r="PBX8" s="688"/>
      <c r="PBY8" s="187"/>
      <c r="PBZ8" s="78"/>
      <c r="PCA8" s="689"/>
      <c r="PCB8" s="77"/>
      <c r="PCC8" s="690"/>
      <c r="PCD8" s="53"/>
      <c r="PCE8" s="688"/>
      <c r="PCF8" s="688"/>
      <c r="PCG8" s="187"/>
      <c r="PCH8" s="78"/>
      <c r="PCI8" s="689"/>
      <c r="PCJ8" s="77"/>
      <c r="PCK8" s="690"/>
      <c r="PCL8" s="53"/>
      <c r="PCM8" s="688"/>
      <c r="PCN8" s="688"/>
      <c r="PCO8" s="187"/>
      <c r="PCP8" s="78"/>
      <c r="PCQ8" s="689"/>
      <c r="PCR8" s="77"/>
      <c r="PCS8" s="690"/>
      <c r="PCT8" s="53"/>
      <c r="PCU8" s="688"/>
      <c r="PCV8" s="688"/>
      <c r="PCW8" s="187"/>
      <c r="PCX8" s="78"/>
      <c r="PCY8" s="689"/>
      <c r="PCZ8" s="77"/>
      <c r="PDA8" s="690"/>
      <c r="PDB8" s="53"/>
      <c r="PDC8" s="688"/>
      <c r="PDD8" s="688"/>
      <c r="PDE8" s="187"/>
      <c r="PDF8" s="78"/>
      <c r="PDG8" s="689"/>
      <c r="PDH8" s="77"/>
      <c r="PDI8" s="690"/>
      <c r="PDJ8" s="53"/>
      <c r="PDK8" s="688"/>
      <c r="PDL8" s="688"/>
      <c r="PDM8" s="187"/>
      <c r="PDN8" s="78"/>
      <c r="PDO8" s="689"/>
      <c r="PDP8" s="77"/>
      <c r="PDQ8" s="690"/>
      <c r="PDR8" s="53"/>
      <c r="PDS8" s="688"/>
      <c r="PDT8" s="688"/>
      <c r="PDU8" s="187"/>
      <c r="PDV8" s="78"/>
      <c r="PDW8" s="689"/>
      <c r="PDX8" s="77"/>
      <c r="PDY8" s="690"/>
      <c r="PDZ8" s="53"/>
      <c r="PEA8" s="688"/>
      <c r="PEB8" s="688"/>
      <c r="PEC8" s="187"/>
      <c r="PED8" s="78"/>
      <c r="PEE8" s="689"/>
      <c r="PEF8" s="77"/>
      <c r="PEG8" s="690"/>
      <c r="PEH8" s="53"/>
      <c r="PEI8" s="688"/>
      <c r="PEJ8" s="688"/>
      <c r="PEK8" s="187"/>
      <c r="PEL8" s="78"/>
      <c r="PEM8" s="689"/>
      <c r="PEN8" s="77"/>
      <c r="PEO8" s="690"/>
      <c r="PEP8" s="53"/>
      <c r="PEQ8" s="688"/>
      <c r="PER8" s="688"/>
      <c r="PES8" s="187"/>
      <c r="PET8" s="78"/>
      <c r="PEU8" s="689"/>
      <c r="PEV8" s="77"/>
      <c r="PEW8" s="690"/>
      <c r="PEX8" s="53"/>
      <c r="PEY8" s="688"/>
      <c r="PEZ8" s="688"/>
      <c r="PFA8" s="187"/>
      <c r="PFB8" s="78"/>
      <c r="PFC8" s="689"/>
      <c r="PFD8" s="77"/>
      <c r="PFE8" s="690"/>
      <c r="PFF8" s="53"/>
      <c r="PFG8" s="688"/>
      <c r="PFH8" s="688"/>
      <c r="PFI8" s="187"/>
      <c r="PFJ8" s="78"/>
      <c r="PFK8" s="689"/>
      <c r="PFL8" s="77"/>
      <c r="PFM8" s="690"/>
      <c r="PFN8" s="53"/>
      <c r="PFO8" s="688"/>
      <c r="PFP8" s="688"/>
      <c r="PFQ8" s="187"/>
      <c r="PFR8" s="78"/>
      <c r="PFS8" s="689"/>
      <c r="PFT8" s="77"/>
      <c r="PFU8" s="690"/>
      <c r="PFV8" s="53"/>
      <c r="PFW8" s="688"/>
      <c r="PFX8" s="688"/>
      <c r="PFY8" s="187"/>
      <c r="PFZ8" s="78"/>
      <c r="PGA8" s="689"/>
      <c r="PGB8" s="77"/>
      <c r="PGC8" s="690"/>
      <c r="PGD8" s="53"/>
      <c r="PGE8" s="688"/>
      <c r="PGF8" s="688"/>
      <c r="PGG8" s="187"/>
      <c r="PGH8" s="78"/>
      <c r="PGI8" s="689"/>
      <c r="PGJ8" s="77"/>
      <c r="PGK8" s="690"/>
      <c r="PGL8" s="53"/>
      <c r="PGM8" s="688"/>
      <c r="PGN8" s="688"/>
      <c r="PGO8" s="187"/>
      <c r="PGP8" s="78"/>
      <c r="PGQ8" s="689"/>
      <c r="PGR8" s="77"/>
      <c r="PGS8" s="690"/>
      <c r="PGT8" s="53"/>
      <c r="PGU8" s="688"/>
      <c r="PGV8" s="688"/>
      <c r="PGW8" s="187"/>
      <c r="PGX8" s="78"/>
      <c r="PGY8" s="689"/>
      <c r="PGZ8" s="77"/>
      <c r="PHA8" s="690"/>
      <c r="PHB8" s="53"/>
      <c r="PHC8" s="688"/>
      <c r="PHD8" s="688"/>
      <c r="PHE8" s="187"/>
      <c r="PHF8" s="78"/>
      <c r="PHG8" s="689"/>
      <c r="PHH8" s="77"/>
      <c r="PHI8" s="690"/>
      <c r="PHJ8" s="53"/>
      <c r="PHK8" s="688"/>
      <c r="PHL8" s="688"/>
      <c r="PHM8" s="187"/>
      <c r="PHN8" s="78"/>
      <c r="PHO8" s="689"/>
      <c r="PHP8" s="77"/>
      <c r="PHQ8" s="690"/>
      <c r="PHR8" s="53"/>
      <c r="PHS8" s="688"/>
      <c r="PHT8" s="688"/>
      <c r="PHU8" s="187"/>
      <c r="PHV8" s="78"/>
      <c r="PHW8" s="689"/>
      <c r="PHX8" s="77"/>
      <c r="PHY8" s="690"/>
      <c r="PHZ8" s="53"/>
      <c r="PIA8" s="688"/>
      <c r="PIB8" s="688"/>
      <c r="PIC8" s="187"/>
      <c r="PID8" s="78"/>
      <c r="PIE8" s="689"/>
      <c r="PIF8" s="77"/>
      <c r="PIG8" s="690"/>
      <c r="PIH8" s="53"/>
      <c r="PII8" s="688"/>
      <c r="PIJ8" s="688"/>
      <c r="PIK8" s="187"/>
      <c r="PIL8" s="78"/>
      <c r="PIM8" s="689"/>
      <c r="PIN8" s="77"/>
      <c r="PIO8" s="690"/>
      <c r="PIP8" s="53"/>
      <c r="PIQ8" s="688"/>
      <c r="PIR8" s="688"/>
      <c r="PIS8" s="187"/>
      <c r="PIT8" s="78"/>
      <c r="PIU8" s="689"/>
      <c r="PIV8" s="77"/>
      <c r="PIW8" s="690"/>
      <c r="PIX8" s="53"/>
      <c r="PIY8" s="688"/>
      <c r="PIZ8" s="688"/>
      <c r="PJA8" s="187"/>
      <c r="PJB8" s="78"/>
      <c r="PJC8" s="689"/>
      <c r="PJD8" s="77"/>
      <c r="PJE8" s="690"/>
      <c r="PJF8" s="53"/>
      <c r="PJG8" s="688"/>
      <c r="PJH8" s="688"/>
      <c r="PJI8" s="187"/>
      <c r="PJJ8" s="78"/>
      <c r="PJK8" s="689"/>
      <c r="PJL8" s="77"/>
      <c r="PJM8" s="690"/>
      <c r="PJN8" s="53"/>
      <c r="PJO8" s="688"/>
      <c r="PJP8" s="688"/>
      <c r="PJQ8" s="187"/>
      <c r="PJR8" s="78"/>
      <c r="PJS8" s="689"/>
      <c r="PJT8" s="77"/>
      <c r="PJU8" s="690"/>
      <c r="PJV8" s="53"/>
      <c r="PJW8" s="688"/>
      <c r="PJX8" s="688"/>
      <c r="PJY8" s="187"/>
      <c r="PJZ8" s="78"/>
      <c r="PKA8" s="689"/>
      <c r="PKB8" s="77"/>
      <c r="PKC8" s="690"/>
      <c r="PKD8" s="53"/>
      <c r="PKE8" s="688"/>
      <c r="PKF8" s="688"/>
      <c r="PKG8" s="187"/>
      <c r="PKH8" s="78"/>
      <c r="PKI8" s="689"/>
      <c r="PKJ8" s="77"/>
      <c r="PKK8" s="690"/>
      <c r="PKL8" s="53"/>
      <c r="PKM8" s="688"/>
      <c r="PKN8" s="688"/>
      <c r="PKO8" s="187"/>
      <c r="PKP8" s="78"/>
      <c r="PKQ8" s="689"/>
      <c r="PKR8" s="77"/>
      <c r="PKS8" s="690"/>
      <c r="PKT8" s="53"/>
      <c r="PKU8" s="688"/>
      <c r="PKV8" s="688"/>
      <c r="PKW8" s="187"/>
      <c r="PKX8" s="78"/>
      <c r="PKY8" s="689"/>
      <c r="PKZ8" s="77"/>
      <c r="PLA8" s="690"/>
      <c r="PLB8" s="53"/>
      <c r="PLC8" s="688"/>
      <c r="PLD8" s="688"/>
      <c r="PLE8" s="187"/>
      <c r="PLF8" s="78"/>
      <c r="PLG8" s="689"/>
      <c r="PLH8" s="77"/>
      <c r="PLI8" s="690"/>
      <c r="PLJ8" s="53"/>
      <c r="PLK8" s="688"/>
      <c r="PLL8" s="688"/>
      <c r="PLM8" s="187"/>
      <c r="PLN8" s="78"/>
      <c r="PLO8" s="689"/>
      <c r="PLP8" s="77"/>
      <c r="PLQ8" s="690"/>
      <c r="PLR8" s="53"/>
      <c r="PLS8" s="688"/>
      <c r="PLT8" s="688"/>
      <c r="PLU8" s="187"/>
      <c r="PLV8" s="78"/>
      <c r="PLW8" s="689"/>
      <c r="PLX8" s="77"/>
      <c r="PLY8" s="690"/>
      <c r="PLZ8" s="53"/>
      <c r="PMA8" s="688"/>
      <c r="PMB8" s="688"/>
      <c r="PMC8" s="187"/>
      <c r="PMD8" s="78"/>
      <c r="PME8" s="689"/>
      <c r="PMF8" s="77"/>
      <c r="PMG8" s="690"/>
      <c r="PMH8" s="53"/>
      <c r="PMI8" s="688"/>
      <c r="PMJ8" s="688"/>
      <c r="PMK8" s="187"/>
      <c r="PML8" s="78"/>
      <c r="PMM8" s="689"/>
      <c r="PMN8" s="77"/>
      <c r="PMO8" s="690"/>
      <c r="PMP8" s="53"/>
      <c r="PMQ8" s="688"/>
      <c r="PMR8" s="688"/>
      <c r="PMS8" s="187"/>
      <c r="PMT8" s="78"/>
      <c r="PMU8" s="689"/>
      <c r="PMV8" s="77"/>
      <c r="PMW8" s="690"/>
      <c r="PMX8" s="53"/>
      <c r="PMY8" s="688"/>
      <c r="PMZ8" s="688"/>
      <c r="PNA8" s="187"/>
      <c r="PNB8" s="78"/>
      <c r="PNC8" s="689"/>
      <c r="PND8" s="77"/>
      <c r="PNE8" s="690"/>
      <c r="PNF8" s="53"/>
      <c r="PNG8" s="688"/>
      <c r="PNH8" s="688"/>
      <c r="PNI8" s="187"/>
      <c r="PNJ8" s="78"/>
      <c r="PNK8" s="689"/>
      <c r="PNL8" s="77"/>
      <c r="PNM8" s="690"/>
      <c r="PNN8" s="53"/>
      <c r="PNO8" s="688"/>
      <c r="PNP8" s="688"/>
      <c r="PNQ8" s="187"/>
      <c r="PNR8" s="78"/>
      <c r="PNS8" s="689"/>
      <c r="PNT8" s="77"/>
      <c r="PNU8" s="690"/>
      <c r="PNV8" s="53"/>
      <c r="PNW8" s="688"/>
      <c r="PNX8" s="688"/>
      <c r="PNY8" s="187"/>
      <c r="PNZ8" s="78"/>
      <c r="POA8" s="689"/>
      <c r="POB8" s="77"/>
      <c r="POC8" s="690"/>
      <c r="POD8" s="53"/>
      <c r="POE8" s="688"/>
      <c r="POF8" s="688"/>
      <c r="POG8" s="187"/>
      <c r="POH8" s="78"/>
      <c r="POI8" s="689"/>
      <c r="POJ8" s="77"/>
      <c r="POK8" s="690"/>
      <c r="POL8" s="53"/>
      <c r="POM8" s="688"/>
      <c r="PON8" s="688"/>
      <c r="POO8" s="187"/>
      <c r="POP8" s="78"/>
      <c r="POQ8" s="689"/>
      <c r="POR8" s="77"/>
      <c r="POS8" s="690"/>
      <c r="POT8" s="53"/>
      <c r="POU8" s="688"/>
      <c r="POV8" s="688"/>
      <c r="POW8" s="187"/>
      <c r="POX8" s="78"/>
      <c r="POY8" s="689"/>
      <c r="POZ8" s="77"/>
      <c r="PPA8" s="690"/>
      <c r="PPB8" s="53"/>
      <c r="PPC8" s="688"/>
      <c r="PPD8" s="688"/>
      <c r="PPE8" s="187"/>
      <c r="PPF8" s="78"/>
      <c r="PPG8" s="689"/>
      <c r="PPH8" s="77"/>
      <c r="PPI8" s="690"/>
      <c r="PPJ8" s="53"/>
      <c r="PPK8" s="688"/>
      <c r="PPL8" s="688"/>
      <c r="PPM8" s="187"/>
      <c r="PPN8" s="78"/>
      <c r="PPO8" s="689"/>
      <c r="PPP8" s="77"/>
      <c r="PPQ8" s="690"/>
      <c r="PPR8" s="53"/>
      <c r="PPS8" s="688"/>
      <c r="PPT8" s="688"/>
      <c r="PPU8" s="187"/>
      <c r="PPV8" s="78"/>
      <c r="PPW8" s="689"/>
      <c r="PPX8" s="77"/>
      <c r="PPY8" s="690"/>
      <c r="PPZ8" s="53"/>
      <c r="PQA8" s="688"/>
      <c r="PQB8" s="688"/>
      <c r="PQC8" s="187"/>
      <c r="PQD8" s="78"/>
      <c r="PQE8" s="689"/>
      <c r="PQF8" s="77"/>
      <c r="PQG8" s="690"/>
      <c r="PQH8" s="53"/>
      <c r="PQI8" s="688"/>
      <c r="PQJ8" s="688"/>
      <c r="PQK8" s="187"/>
      <c r="PQL8" s="78"/>
      <c r="PQM8" s="689"/>
      <c r="PQN8" s="77"/>
      <c r="PQO8" s="690"/>
      <c r="PQP8" s="53"/>
      <c r="PQQ8" s="688"/>
      <c r="PQR8" s="688"/>
      <c r="PQS8" s="187"/>
      <c r="PQT8" s="78"/>
      <c r="PQU8" s="689"/>
      <c r="PQV8" s="77"/>
      <c r="PQW8" s="690"/>
      <c r="PQX8" s="53"/>
      <c r="PQY8" s="688"/>
      <c r="PQZ8" s="688"/>
      <c r="PRA8" s="187"/>
      <c r="PRB8" s="78"/>
      <c r="PRC8" s="689"/>
      <c r="PRD8" s="77"/>
      <c r="PRE8" s="690"/>
      <c r="PRF8" s="53"/>
      <c r="PRG8" s="688"/>
      <c r="PRH8" s="688"/>
      <c r="PRI8" s="187"/>
      <c r="PRJ8" s="78"/>
      <c r="PRK8" s="689"/>
      <c r="PRL8" s="77"/>
      <c r="PRM8" s="690"/>
      <c r="PRN8" s="53"/>
      <c r="PRO8" s="688"/>
      <c r="PRP8" s="688"/>
      <c r="PRQ8" s="187"/>
      <c r="PRR8" s="78"/>
      <c r="PRS8" s="689"/>
      <c r="PRT8" s="77"/>
      <c r="PRU8" s="690"/>
      <c r="PRV8" s="53"/>
      <c r="PRW8" s="688"/>
      <c r="PRX8" s="688"/>
      <c r="PRY8" s="187"/>
      <c r="PRZ8" s="78"/>
      <c r="PSA8" s="689"/>
      <c r="PSB8" s="77"/>
      <c r="PSC8" s="690"/>
      <c r="PSD8" s="53"/>
      <c r="PSE8" s="688"/>
      <c r="PSF8" s="688"/>
      <c r="PSG8" s="187"/>
      <c r="PSH8" s="78"/>
      <c r="PSI8" s="689"/>
      <c r="PSJ8" s="77"/>
      <c r="PSK8" s="690"/>
      <c r="PSL8" s="53"/>
      <c r="PSM8" s="688"/>
      <c r="PSN8" s="688"/>
      <c r="PSO8" s="187"/>
      <c r="PSP8" s="78"/>
      <c r="PSQ8" s="689"/>
      <c r="PSR8" s="77"/>
      <c r="PSS8" s="690"/>
      <c r="PST8" s="53"/>
      <c r="PSU8" s="688"/>
      <c r="PSV8" s="688"/>
      <c r="PSW8" s="187"/>
      <c r="PSX8" s="78"/>
      <c r="PSY8" s="689"/>
      <c r="PSZ8" s="77"/>
      <c r="PTA8" s="690"/>
      <c r="PTB8" s="53"/>
      <c r="PTC8" s="688"/>
      <c r="PTD8" s="688"/>
      <c r="PTE8" s="187"/>
      <c r="PTF8" s="78"/>
      <c r="PTG8" s="689"/>
      <c r="PTH8" s="77"/>
      <c r="PTI8" s="690"/>
      <c r="PTJ8" s="53"/>
      <c r="PTK8" s="688"/>
      <c r="PTL8" s="688"/>
      <c r="PTM8" s="187"/>
      <c r="PTN8" s="78"/>
      <c r="PTO8" s="689"/>
      <c r="PTP8" s="77"/>
      <c r="PTQ8" s="690"/>
      <c r="PTR8" s="53"/>
      <c r="PTS8" s="688"/>
      <c r="PTT8" s="688"/>
      <c r="PTU8" s="187"/>
      <c r="PTV8" s="78"/>
      <c r="PTW8" s="689"/>
      <c r="PTX8" s="77"/>
      <c r="PTY8" s="690"/>
      <c r="PTZ8" s="53"/>
      <c r="PUA8" s="688"/>
      <c r="PUB8" s="688"/>
      <c r="PUC8" s="187"/>
      <c r="PUD8" s="78"/>
      <c r="PUE8" s="689"/>
      <c r="PUF8" s="77"/>
      <c r="PUG8" s="690"/>
      <c r="PUH8" s="53"/>
      <c r="PUI8" s="688"/>
      <c r="PUJ8" s="688"/>
      <c r="PUK8" s="187"/>
      <c r="PUL8" s="78"/>
      <c r="PUM8" s="689"/>
      <c r="PUN8" s="77"/>
      <c r="PUO8" s="690"/>
      <c r="PUP8" s="53"/>
      <c r="PUQ8" s="688"/>
      <c r="PUR8" s="688"/>
      <c r="PUS8" s="187"/>
      <c r="PUT8" s="78"/>
      <c r="PUU8" s="689"/>
      <c r="PUV8" s="77"/>
      <c r="PUW8" s="690"/>
      <c r="PUX8" s="53"/>
      <c r="PUY8" s="688"/>
      <c r="PUZ8" s="688"/>
      <c r="PVA8" s="187"/>
      <c r="PVB8" s="78"/>
      <c r="PVC8" s="689"/>
      <c r="PVD8" s="77"/>
      <c r="PVE8" s="690"/>
      <c r="PVF8" s="53"/>
      <c r="PVG8" s="688"/>
      <c r="PVH8" s="688"/>
      <c r="PVI8" s="187"/>
      <c r="PVJ8" s="78"/>
      <c r="PVK8" s="689"/>
      <c r="PVL8" s="77"/>
      <c r="PVM8" s="690"/>
      <c r="PVN8" s="53"/>
      <c r="PVO8" s="688"/>
      <c r="PVP8" s="688"/>
      <c r="PVQ8" s="187"/>
      <c r="PVR8" s="78"/>
      <c r="PVS8" s="689"/>
      <c r="PVT8" s="77"/>
      <c r="PVU8" s="690"/>
      <c r="PVV8" s="53"/>
      <c r="PVW8" s="688"/>
      <c r="PVX8" s="688"/>
      <c r="PVY8" s="187"/>
      <c r="PVZ8" s="78"/>
      <c r="PWA8" s="689"/>
      <c r="PWB8" s="77"/>
      <c r="PWC8" s="690"/>
      <c r="PWD8" s="53"/>
      <c r="PWE8" s="688"/>
      <c r="PWF8" s="688"/>
      <c r="PWG8" s="187"/>
      <c r="PWH8" s="78"/>
      <c r="PWI8" s="689"/>
      <c r="PWJ8" s="77"/>
      <c r="PWK8" s="690"/>
      <c r="PWL8" s="53"/>
      <c r="PWM8" s="688"/>
      <c r="PWN8" s="688"/>
      <c r="PWO8" s="187"/>
      <c r="PWP8" s="78"/>
      <c r="PWQ8" s="689"/>
      <c r="PWR8" s="77"/>
      <c r="PWS8" s="690"/>
      <c r="PWT8" s="53"/>
      <c r="PWU8" s="688"/>
      <c r="PWV8" s="688"/>
      <c r="PWW8" s="187"/>
      <c r="PWX8" s="78"/>
      <c r="PWY8" s="689"/>
      <c r="PWZ8" s="77"/>
      <c r="PXA8" s="690"/>
      <c r="PXB8" s="53"/>
      <c r="PXC8" s="688"/>
      <c r="PXD8" s="688"/>
      <c r="PXE8" s="187"/>
      <c r="PXF8" s="78"/>
      <c r="PXG8" s="689"/>
      <c r="PXH8" s="77"/>
      <c r="PXI8" s="690"/>
      <c r="PXJ8" s="53"/>
      <c r="PXK8" s="688"/>
      <c r="PXL8" s="688"/>
      <c r="PXM8" s="187"/>
      <c r="PXN8" s="78"/>
      <c r="PXO8" s="689"/>
      <c r="PXP8" s="77"/>
      <c r="PXQ8" s="690"/>
      <c r="PXR8" s="53"/>
      <c r="PXS8" s="688"/>
      <c r="PXT8" s="688"/>
      <c r="PXU8" s="187"/>
      <c r="PXV8" s="78"/>
      <c r="PXW8" s="689"/>
      <c r="PXX8" s="77"/>
      <c r="PXY8" s="690"/>
      <c r="PXZ8" s="53"/>
      <c r="PYA8" s="688"/>
      <c r="PYB8" s="688"/>
      <c r="PYC8" s="187"/>
      <c r="PYD8" s="78"/>
      <c r="PYE8" s="689"/>
      <c r="PYF8" s="77"/>
      <c r="PYG8" s="690"/>
      <c r="PYH8" s="53"/>
      <c r="PYI8" s="688"/>
      <c r="PYJ8" s="688"/>
      <c r="PYK8" s="187"/>
      <c r="PYL8" s="78"/>
      <c r="PYM8" s="689"/>
      <c r="PYN8" s="77"/>
      <c r="PYO8" s="690"/>
      <c r="PYP8" s="53"/>
      <c r="PYQ8" s="688"/>
      <c r="PYR8" s="688"/>
      <c r="PYS8" s="187"/>
      <c r="PYT8" s="78"/>
      <c r="PYU8" s="689"/>
      <c r="PYV8" s="77"/>
      <c r="PYW8" s="690"/>
      <c r="PYX8" s="53"/>
      <c r="PYY8" s="688"/>
      <c r="PYZ8" s="688"/>
      <c r="PZA8" s="187"/>
      <c r="PZB8" s="78"/>
      <c r="PZC8" s="689"/>
      <c r="PZD8" s="77"/>
      <c r="PZE8" s="690"/>
      <c r="PZF8" s="53"/>
      <c r="PZG8" s="688"/>
      <c r="PZH8" s="688"/>
      <c r="PZI8" s="187"/>
      <c r="PZJ8" s="78"/>
      <c r="PZK8" s="689"/>
      <c r="PZL8" s="77"/>
      <c r="PZM8" s="690"/>
      <c r="PZN8" s="53"/>
      <c r="PZO8" s="688"/>
      <c r="PZP8" s="688"/>
      <c r="PZQ8" s="187"/>
      <c r="PZR8" s="78"/>
      <c r="PZS8" s="689"/>
      <c r="PZT8" s="77"/>
      <c r="PZU8" s="690"/>
      <c r="PZV8" s="53"/>
      <c r="PZW8" s="688"/>
      <c r="PZX8" s="688"/>
      <c r="PZY8" s="187"/>
      <c r="PZZ8" s="78"/>
      <c r="QAA8" s="689"/>
      <c r="QAB8" s="77"/>
      <c r="QAC8" s="690"/>
      <c r="QAD8" s="53"/>
      <c r="QAE8" s="688"/>
      <c r="QAF8" s="688"/>
      <c r="QAG8" s="187"/>
      <c r="QAH8" s="78"/>
      <c r="QAI8" s="689"/>
      <c r="QAJ8" s="77"/>
      <c r="QAK8" s="690"/>
      <c r="QAL8" s="53"/>
      <c r="QAM8" s="688"/>
      <c r="QAN8" s="688"/>
      <c r="QAO8" s="187"/>
      <c r="QAP8" s="78"/>
      <c r="QAQ8" s="689"/>
      <c r="QAR8" s="77"/>
      <c r="QAS8" s="690"/>
      <c r="QAT8" s="53"/>
      <c r="QAU8" s="688"/>
      <c r="QAV8" s="688"/>
      <c r="QAW8" s="187"/>
      <c r="QAX8" s="78"/>
      <c r="QAY8" s="689"/>
      <c r="QAZ8" s="77"/>
      <c r="QBA8" s="690"/>
      <c r="QBB8" s="53"/>
      <c r="QBC8" s="688"/>
      <c r="QBD8" s="688"/>
      <c r="QBE8" s="187"/>
      <c r="QBF8" s="78"/>
      <c r="QBG8" s="689"/>
      <c r="QBH8" s="77"/>
      <c r="QBI8" s="690"/>
      <c r="QBJ8" s="53"/>
      <c r="QBK8" s="688"/>
      <c r="QBL8" s="688"/>
      <c r="QBM8" s="187"/>
      <c r="QBN8" s="78"/>
      <c r="QBO8" s="689"/>
      <c r="QBP8" s="77"/>
      <c r="QBQ8" s="690"/>
      <c r="QBR8" s="53"/>
      <c r="QBS8" s="688"/>
      <c r="QBT8" s="688"/>
      <c r="QBU8" s="187"/>
      <c r="QBV8" s="78"/>
      <c r="QBW8" s="689"/>
      <c r="QBX8" s="77"/>
      <c r="QBY8" s="690"/>
      <c r="QBZ8" s="53"/>
      <c r="QCA8" s="688"/>
      <c r="QCB8" s="688"/>
      <c r="QCC8" s="187"/>
      <c r="QCD8" s="78"/>
      <c r="QCE8" s="689"/>
      <c r="QCF8" s="77"/>
      <c r="QCG8" s="690"/>
      <c r="QCH8" s="53"/>
      <c r="QCI8" s="688"/>
      <c r="QCJ8" s="688"/>
      <c r="QCK8" s="187"/>
      <c r="QCL8" s="78"/>
      <c r="QCM8" s="689"/>
      <c r="QCN8" s="77"/>
      <c r="QCO8" s="690"/>
      <c r="QCP8" s="53"/>
      <c r="QCQ8" s="688"/>
      <c r="QCR8" s="688"/>
      <c r="QCS8" s="187"/>
      <c r="QCT8" s="78"/>
      <c r="QCU8" s="689"/>
      <c r="QCV8" s="77"/>
      <c r="QCW8" s="690"/>
      <c r="QCX8" s="53"/>
      <c r="QCY8" s="688"/>
      <c r="QCZ8" s="688"/>
      <c r="QDA8" s="187"/>
      <c r="QDB8" s="78"/>
      <c r="QDC8" s="689"/>
      <c r="QDD8" s="77"/>
      <c r="QDE8" s="690"/>
      <c r="QDF8" s="53"/>
      <c r="QDG8" s="688"/>
      <c r="QDH8" s="688"/>
      <c r="QDI8" s="187"/>
      <c r="QDJ8" s="78"/>
      <c r="QDK8" s="689"/>
      <c r="QDL8" s="77"/>
      <c r="QDM8" s="690"/>
      <c r="QDN8" s="53"/>
      <c r="QDO8" s="688"/>
      <c r="QDP8" s="688"/>
      <c r="QDQ8" s="187"/>
      <c r="QDR8" s="78"/>
      <c r="QDS8" s="689"/>
      <c r="QDT8" s="77"/>
      <c r="QDU8" s="690"/>
      <c r="QDV8" s="53"/>
      <c r="QDW8" s="688"/>
      <c r="QDX8" s="688"/>
      <c r="QDY8" s="187"/>
      <c r="QDZ8" s="78"/>
      <c r="QEA8" s="689"/>
      <c r="QEB8" s="77"/>
      <c r="QEC8" s="690"/>
      <c r="QED8" s="53"/>
      <c r="QEE8" s="688"/>
      <c r="QEF8" s="688"/>
      <c r="QEG8" s="187"/>
      <c r="QEH8" s="78"/>
      <c r="QEI8" s="689"/>
      <c r="QEJ8" s="77"/>
      <c r="QEK8" s="690"/>
      <c r="QEL8" s="53"/>
      <c r="QEM8" s="688"/>
      <c r="QEN8" s="688"/>
      <c r="QEO8" s="187"/>
      <c r="QEP8" s="78"/>
      <c r="QEQ8" s="689"/>
      <c r="QER8" s="77"/>
      <c r="QES8" s="690"/>
      <c r="QET8" s="53"/>
      <c r="QEU8" s="688"/>
      <c r="QEV8" s="688"/>
      <c r="QEW8" s="187"/>
      <c r="QEX8" s="78"/>
      <c r="QEY8" s="689"/>
      <c r="QEZ8" s="77"/>
      <c r="QFA8" s="690"/>
      <c r="QFB8" s="53"/>
      <c r="QFC8" s="688"/>
      <c r="QFD8" s="688"/>
      <c r="QFE8" s="187"/>
      <c r="QFF8" s="78"/>
      <c r="QFG8" s="689"/>
      <c r="QFH8" s="77"/>
      <c r="QFI8" s="690"/>
      <c r="QFJ8" s="53"/>
      <c r="QFK8" s="688"/>
      <c r="QFL8" s="688"/>
      <c r="QFM8" s="187"/>
      <c r="QFN8" s="78"/>
      <c r="QFO8" s="689"/>
      <c r="QFP8" s="77"/>
      <c r="QFQ8" s="690"/>
      <c r="QFR8" s="53"/>
      <c r="QFS8" s="688"/>
      <c r="QFT8" s="688"/>
      <c r="QFU8" s="187"/>
      <c r="QFV8" s="78"/>
      <c r="QFW8" s="689"/>
      <c r="QFX8" s="77"/>
      <c r="QFY8" s="690"/>
      <c r="QFZ8" s="53"/>
      <c r="QGA8" s="688"/>
      <c r="QGB8" s="688"/>
      <c r="QGC8" s="187"/>
      <c r="QGD8" s="78"/>
      <c r="QGE8" s="689"/>
      <c r="QGF8" s="77"/>
      <c r="QGG8" s="690"/>
      <c r="QGH8" s="53"/>
      <c r="QGI8" s="688"/>
      <c r="QGJ8" s="688"/>
      <c r="QGK8" s="187"/>
      <c r="QGL8" s="78"/>
      <c r="QGM8" s="689"/>
      <c r="QGN8" s="77"/>
      <c r="QGO8" s="690"/>
      <c r="QGP8" s="53"/>
      <c r="QGQ8" s="688"/>
      <c r="QGR8" s="688"/>
      <c r="QGS8" s="187"/>
      <c r="QGT8" s="78"/>
      <c r="QGU8" s="689"/>
      <c r="QGV8" s="77"/>
      <c r="QGW8" s="690"/>
      <c r="QGX8" s="53"/>
      <c r="QGY8" s="688"/>
      <c r="QGZ8" s="688"/>
      <c r="QHA8" s="187"/>
      <c r="QHB8" s="78"/>
      <c r="QHC8" s="689"/>
      <c r="QHD8" s="77"/>
      <c r="QHE8" s="690"/>
      <c r="QHF8" s="53"/>
      <c r="QHG8" s="688"/>
      <c r="QHH8" s="688"/>
      <c r="QHI8" s="187"/>
      <c r="QHJ8" s="78"/>
      <c r="QHK8" s="689"/>
      <c r="QHL8" s="77"/>
      <c r="QHM8" s="690"/>
      <c r="QHN8" s="53"/>
      <c r="QHO8" s="688"/>
      <c r="QHP8" s="688"/>
      <c r="QHQ8" s="187"/>
      <c r="QHR8" s="78"/>
      <c r="QHS8" s="689"/>
      <c r="QHT8" s="77"/>
      <c r="QHU8" s="690"/>
      <c r="QHV8" s="53"/>
      <c r="QHW8" s="688"/>
      <c r="QHX8" s="688"/>
      <c r="QHY8" s="187"/>
      <c r="QHZ8" s="78"/>
      <c r="QIA8" s="689"/>
      <c r="QIB8" s="77"/>
      <c r="QIC8" s="690"/>
      <c r="QID8" s="53"/>
      <c r="QIE8" s="688"/>
      <c r="QIF8" s="688"/>
      <c r="QIG8" s="187"/>
      <c r="QIH8" s="78"/>
      <c r="QII8" s="689"/>
      <c r="QIJ8" s="77"/>
      <c r="QIK8" s="690"/>
      <c r="QIL8" s="53"/>
      <c r="QIM8" s="688"/>
      <c r="QIN8" s="688"/>
      <c r="QIO8" s="187"/>
      <c r="QIP8" s="78"/>
      <c r="QIQ8" s="689"/>
      <c r="QIR8" s="77"/>
      <c r="QIS8" s="690"/>
      <c r="QIT8" s="53"/>
      <c r="QIU8" s="688"/>
      <c r="QIV8" s="688"/>
      <c r="QIW8" s="187"/>
      <c r="QIX8" s="78"/>
      <c r="QIY8" s="689"/>
      <c r="QIZ8" s="77"/>
      <c r="QJA8" s="690"/>
      <c r="QJB8" s="53"/>
      <c r="QJC8" s="688"/>
      <c r="QJD8" s="688"/>
      <c r="QJE8" s="187"/>
      <c r="QJF8" s="78"/>
      <c r="QJG8" s="689"/>
      <c r="QJH8" s="77"/>
      <c r="QJI8" s="690"/>
      <c r="QJJ8" s="53"/>
      <c r="QJK8" s="688"/>
      <c r="QJL8" s="688"/>
      <c r="QJM8" s="187"/>
      <c r="QJN8" s="78"/>
      <c r="QJO8" s="689"/>
      <c r="QJP8" s="77"/>
      <c r="QJQ8" s="690"/>
      <c r="QJR8" s="53"/>
      <c r="QJS8" s="688"/>
      <c r="QJT8" s="688"/>
      <c r="QJU8" s="187"/>
      <c r="QJV8" s="78"/>
      <c r="QJW8" s="689"/>
      <c r="QJX8" s="77"/>
      <c r="QJY8" s="690"/>
      <c r="QJZ8" s="53"/>
      <c r="QKA8" s="688"/>
      <c r="QKB8" s="688"/>
      <c r="QKC8" s="187"/>
      <c r="QKD8" s="78"/>
      <c r="QKE8" s="689"/>
      <c r="QKF8" s="77"/>
      <c r="QKG8" s="690"/>
      <c r="QKH8" s="53"/>
      <c r="QKI8" s="688"/>
      <c r="QKJ8" s="688"/>
      <c r="QKK8" s="187"/>
      <c r="QKL8" s="78"/>
      <c r="QKM8" s="689"/>
      <c r="QKN8" s="77"/>
      <c r="QKO8" s="690"/>
      <c r="QKP8" s="53"/>
      <c r="QKQ8" s="688"/>
      <c r="QKR8" s="688"/>
      <c r="QKS8" s="187"/>
      <c r="QKT8" s="78"/>
      <c r="QKU8" s="689"/>
      <c r="QKV8" s="77"/>
      <c r="QKW8" s="690"/>
      <c r="QKX8" s="53"/>
      <c r="QKY8" s="688"/>
      <c r="QKZ8" s="688"/>
      <c r="QLA8" s="187"/>
      <c r="QLB8" s="78"/>
      <c r="QLC8" s="689"/>
      <c r="QLD8" s="77"/>
      <c r="QLE8" s="690"/>
      <c r="QLF8" s="53"/>
      <c r="QLG8" s="688"/>
      <c r="QLH8" s="688"/>
      <c r="QLI8" s="187"/>
      <c r="QLJ8" s="78"/>
      <c r="QLK8" s="689"/>
      <c r="QLL8" s="77"/>
      <c r="QLM8" s="690"/>
      <c r="QLN8" s="53"/>
      <c r="QLO8" s="688"/>
      <c r="QLP8" s="688"/>
      <c r="QLQ8" s="187"/>
      <c r="QLR8" s="78"/>
      <c r="QLS8" s="689"/>
      <c r="QLT8" s="77"/>
      <c r="QLU8" s="690"/>
      <c r="QLV8" s="53"/>
      <c r="QLW8" s="688"/>
      <c r="QLX8" s="688"/>
      <c r="QLY8" s="187"/>
      <c r="QLZ8" s="78"/>
      <c r="QMA8" s="689"/>
      <c r="QMB8" s="77"/>
      <c r="QMC8" s="690"/>
      <c r="QMD8" s="53"/>
      <c r="QME8" s="688"/>
      <c r="QMF8" s="688"/>
      <c r="QMG8" s="187"/>
      <c r="QMH8" s="78"/>
      <c r="QMI8" s="689"/>
      <c r="QMJ8" s="77"/>
      <c r="QMK8" s="690"/>
      <c r="QML8" s="53"/>
      <c r="QMM8" s="688"/>
      <c r="QMN8" s="688"/>
      <c r="QMO8" s="187"/>
      <c r="QMP8" s="78"/>
      <c r="QMQ8" s="689"/>
      <c r="QMR8" s="77"/>
      <c r="QMS8" s="690"/>
      <c r="QMT8" s="53"/>
      <c r="QMU8" s="688"/>
      <c r="QMV8" s="688"/>
      <c r="QMW8" s="187"/>
      <c r="QMX8" s="78"/>
      <c r="QMY8" s="689"/>
      <c r="QMZ8" s="77"/>
      <c r="QNA8" s="690"/>
      <c r="QNB8" s="53"/>
      <c r="QNC8" s="688"/>
      <c r="QND8" s="688"/>
      <c r="QNE8" s="187"/>
      <c r="QNF8" s="78"/>
      <c r="QNG8" s="689"/>
      <c r="QNH8" s="77"/>
      <c r="QNI8" s="690"/>
      <c r="QNJ8" s="53"/>
      <c r="QNK8" s="688"/>
      <c r="QNL8" s="688"/>
      <c r="QNM8" s="187"/>
      <c r="QNN8" s="78"/>
      <c r="QNO8" s="689"/>
      <c r="QNP8" s="77"/>
      <c r="QNQ8" s="690"/>
      <c r="QNR8" s="53"/>
      <c r="QNS8" s="688"/>
      <c r="QNT8" s="688"/>
      <c r="QNU8" s="187"/>
      <c r="QNV8" s="78"/>
      <c r="QNW8" s="689"/>
      <c r="QNX8" s="77"/>
      <c r="QNY8" s="690"/>
      <c r="QNZ8" s="53"/>
      <c r="QOA8" s="688"/>
      <c r="QOB8" s="688"/>
      <c r="QOC8" s="187"/>
      <c r="QOD8" s="78"/>
      <c r="QOE8" s="689"/>
      <c r="QOF8" s="77"/>
      <c r="QOG8" s="690"/>
      <c r="QOH8" s="53"/>
      <c r="QOI8" s="688"/>
      <c r="QOJ8" s="688"/>
      <c r="QOK8" s="187"/>
      <c r="QOL8" s="78"/>
      <c r="QOM8" s="689"/>
      <c r="QON8" s="77"/>
      <c r="QOO8" s="690"/>
      <c r="QOP8" s="53"/>
      <c r="QOQ8" s="688"/>
      <c r="QOR8" s="688"/>
      <c r="QOS8" s="187"/>
      <c r="QOT8" s="78"/>
      <c r="QOU8" s="689"/>
      <c r="QOV8" s="77"/>
      <c r="QOW8" s="690"/>
      <c r="QOX8" s="53"/>
      <c r="QOY8" s="688"/>
      <c r="QOZ8" s="688"/>
      <c r="QPA8" s="187"/>
      <c r="QPB8" s="78"/>
      <c r="QPC8" s="689"/>
      <c r="QPD8" s="77"/>
      <c r="QPE8" s="690"/>
      <c r="QPF8" s="53"/>
      <c r="QPG8" s="688"/>
      <c r="QPH8" s="688"/>
      <c r="QPI8" s="187"/>
      <c r="QPJ8" s="78"/>
      <c r="QPK8" s="689"/>
      <c r="QPL8" s="77"/>
      <c r="QPM8" s="690"/>
      <c r="QPN8" s="53"/>
      <c r="QPO8" s="688"/>
      <c r="QPP8" s="688"/>
      <c r="QPQ8" s="187"/>
      <c r="QPR8" s="78"/>
      <c r="QPS8" s="689"/>
      <c r="QPT8" s="77"/>
      <c r="QPU8" s="690"/>
      <c r="QPV8" s="53"/>
      <c r="QPW8" s="688"/>
      <c r="QPX8" s="688"/>
      <c r="QPY8" s="187"/>
      <c r="QPZ8" s="78"/>
      <c r="QQA8" s="689"/>
      <c r="QQB8" s="77"/>
      <c r="QQC8" s="690"/>
      <c r="QQD8" s="53"/>
      <c r="QQE8" s="688"/>
      <c r="QQF8" s="688"/>
      <c r="QQG8" s="187"/>
      <c r="QQH8" s="78"/>
      <c r="QQI8" s="689"/>
      <c r="QQJ8" s="77"/>
      <c r="QQK8" s="690"/>
      <c r="QQL8" s="53"/>
      <c r="QQM8" s="688"/>
      <c r="QQN8" s="688"/>
      <c r="QQO8" s="187"/>
      <c r="QQP8" s="78"/>
      <c r="QQQ8" s="689"/>
      <c r="QQR8" s="77"/>
      <c r="QQS8" s="690"/>
      <c r="QQT8" s="53"/>
      <c r="QQU8" s="688"/>
      <c r="QQV8" s="688"/>
      <c r="QQW8" s="187"/>
      <c r="QQX8" s="78"/>
      <c r="QQY8" s="689"/>
      <c r="QQZ8" s="77"/>
      <c r="QRA8" s="690"/>
      <c r="QRB8" s="53"/>
      <c r="QRC8" s="688"/>
      <c r="QRD8" s="688"/>
      <c r="QRE8" s="187"/>
      <c r="QRF8" s="78"/>
      <c r="QRG8" s="689"/>
      <c r="QRH8" s="77"/>
      <c r="QRI8" s="690"/>
      <c r="QRJ8" s="53"/>
      <c r="QRK8" s="688"/>
      <c r="QRL8" s="688"/>
      <c r="QRM8" s="187"/>
      <c r="QRN8" s="78"/>
      <c r="QRO8" s="689"/>
      <c r="QRP8" s="77"/>
      <c r="QRQ8" s="690"/>
      <c r="QRR8" s="53"/>
      <c r="QRS8" s="688"/>
      <c r="QRT8" s="688"/>
      <c r="QRU8" s="187"/>
      <c r="QRV8" s="78"/>
      <c r="QRW8" s="689"/>
      <c r="QRX8" s="77"/>
      <c r="QRY8" s="690"/>
      <c r="QRZ8" s="53"/>
      <c r="QSA8" s="688"/>
      <c r="QSB8" s="688"/>
      <c r="QSC8" s="187"/>
      <c r="QSD8" s="78"/>
      <c r="QSE8" s="689"/>
      <c r="QSF8" s="77"/>
      <c r="QSG8" s="690"/>
      <c r="QSH8" s="53"/>
      <c r="QSI8" s="688"/>
      <c r="QSJ8" s="688"/>
      <c r="QSK8" s="187"/>
      <c r="QSL8" s="78"/>
      <c r="QSM8" s="689"/>
      <c r="QSN8" s="77"/>
      <c r="QSO8" s="690"/>
      <c r="QSP8" s="53"/>
      <c r="QSQ8" s="688"/>
      <c r="QSR8" s="688"/>
      <c r="QSS8" s="187"/>
      <c r="QST8" s="78"/>
      <c r="QSU8" s="689"/>
      <c r="QSV8" s="77"/>
      <c r="QSW8" s="690"/>
      <c r="QSX8" s="53"/>
      <c r="QSY8" s="688"/>
      <c r="QSZ8" s="688"/>
      <c r="QTA8" s="187"/>
      <c r="QTB8" s="78"/>
      <c r="QTC8" s="689"/>
      <c r="QTD8" s="77"/>
      <c r="QTE8" s="690"/>
      <c r="QTF8" s="53"/>
      <c r="QTG8" s="688"/>
      <c r="QTH8" s="688"/>
      <c r="QTI8" s="187"/>
      <c r="QTJ8" s="78"/>
      <c r="QTK8" s="689"/>
      <c r="QTL8" s="77"/>
      <c r="QTM8" s="690"/>
      <c r="QTN8" s="53"/>
      <c r="QTO8" s="688"/>
      <c r="QTP8" s="688"/>
      <c r="QTQ8" s="187"/>
      <c r="QTR8" s="78"/>
      <c r="QTS8" s="689"/>
      <c r="QTT8" s="77"/>
      <c r="QTU8" s="690"/>
      <c r="QTV8" s="53"/>
      <c r="QTW8" s="688"/>
      <c r="QTX8" s="688"/>
      <c r="QTY8" s="187"/>
      <c r="QTZ8" s="78"/>
      <c r="QUA8" s="689"/>
      <c r="QUB8" s="77"/>
      <c r="QUC8" s="690"/>
      <c r="QUD8" s="53"/>
      <c r="QUE8" s="688"/>
      <c r="QUF8" s="688"/>
      <c r="QUG8" s="187"/>
      <c r="QUH8" s="78"/>
      <c r="QUI8" s="689"/>
      <c r="QUJ8" s="77"/>
      <c r="QUK8" s="690"/>
      <c r="QUL8" s="53"/>
      <c r="QUM8" s="688"/>
      <c r="QUN8" s="688"/>
      <c r="QUO8" s="187"/>
      <c r="QUP8" s="78"/>
      <c r="QUQ8" s="689"/>
      <c r="QUR8" s="77"/>
      <c r="QUS8" s="690"/>
      <c r="QUT8" s="53"/>
      <c r="QUU8" s="688"/>
      <c r="QUV8" s="688"/>
      <c r="QUW8" s="187"/>
      <c r="QUX8" s="78"/>
      <c r="QUY8" s="689"/>
      <c r="QUZ8" s="77"/>
      <c r="QVA8" s="690"/>
      <c r="QVB8" s="53"/>
      <c r="QVC8" s="688"/>
      <c r="QVD8" s="688"/>
      <c r="QVE8" s="187"/>
      <c r="QVF8" s="78"/>
      <c r="QVG8" s="689"/>
      <c r="QVH8" s="77"/>
      <c r="QVI8" s="690"/>
      <c r="QVJ8" s="53"/>
      <c r="QVK8" s="688"/>
      <c r="QVL8" s="688"/>
      <c r="QVM8" s="187"/>
      <c r="QVN8" s="78"/>
      <c r="QVO8" s="689"/>
      <c r="QVP8" s="77"/>
      <c r="QVQ8" s="690"/>
      <c r="QVR8" s="53"/>
      <c r="QVS8" s="688"/>
      <c r="QVT8" s="688"/>
      <c r="QVU8" s="187"/>
      <c r="QVV8" s="78"/>
      <c r="QVW8" s="689"/>
      <c r="QVX8" s="77"/>
      <c r="QVY8" s="690"/>
      <c r="QVZ8" s="53"/>
      <c r="QWA8" s="688"/>
      <c r="QWB8" s="688"/>
      <c r="QWC8" s="187"/>
      <c r="QWD8" s="78"/>
      <c r="QWE8" s="689"/>
      <c r="QWF8" s="77"/>
      <c r="QWG8" s="690"/>
      <c r="QWH8" s="53"/>
      <c r="QWI8" s="688"/>
      <c r="QWJ8" s="688"/>
      <c r="QWK8" s="187"/>
      <c r="QWL8" s="78"/>
      <c r="QWM8" s="689"/>
      <c r="QWN8" s="77"/>
      <c r="QWO8" s="690"/>
      <c r="QWP8" s="53"/>
      <c r="QWQ8" s="688"/>
      <c r="QWR8" s="688"/>
      <c r="QWS8" s="187"/>
      <c r="QWT8" s="78"/>
      <c r="QWU8" s="689"/>
      <c r="QWV8" s="77"/>
      <c r="QWW8" s="690"/>
      <c r="QWX8" s="53"/>
      <c r="QWY8" s="688"/>
      <c r="QWZ8" s="688"/>
      <c r="QXA8" s="187"/>
      <c r="QXB8" s="78"/>
      <c r="QXC8" s="689"/>
      <c r="QXD8" s="77"/>
      <c r="QXE8" s="690"/>
      <c r="QXF8" s="53"/>
      <c r="QXG8" s="688"/>
      <c r="QXH8" s="688"/>
      <c r="QXI8" s="187"/>
      <c r="QXJ8" s="78"/>
      <c r="QXK8" s="689"/>
      <c r="QXL8" s="77"/>
      <c r="QXM8" s="690"/>
      <c r="QXN8" s="53"/>
      <c r="QXO8" s="688"/>
      <c r="QXP8" s="688"/>
      <c r="QXQ8" s="187"/>
      <c r="QXR8" s="78"/>
      <c r="QXS8" s="689"/>
      <c r="QXT8" s="77"/>
      <c r="QXU8" s="690"/>
      <c r="QXV8" s="53"/>
      <c r="QXW8" s="688"/>
      <c r="QXX8" s="688"/>
      <c r="QXY8" s="187"/>
      <c r="QXZ8" s="78"/>
      <c r="QYA8" s="689"/>
      <c r="QYB8" s="77"/>
      <c r="QYC8" s="690"/>
      <c r="QYD8" s="53"/>
      <c r="QYE8" s="688"/>
      <c r="QYF8" s="688"/>
      <c r="QYG8" s="187"/>
      <c r="QYH8" s="78"/>
      <c r="QYI8" s="689"/>
      <c r="QYJ8" s="77"/>
      <c r="QYK8" s="690"/>
      <c r="QYL8" s="53"/>
      <c r="QYM8" s="688"/>
      <c r="QYN8" s="688"/>
      <c r="QYO8" s="187"/>
      <c r="QYP8" s="78"/>
      <c r="QYQ8" s="689"/>
      <c r="QYR8" s="77"/>
      <c r="QYS8" s="690"/>
      <c r="QYT8" s="53"/>
      <c r="QYU8" s="688"/>
      <c r="QYV8" s="688"/>
      <c r="QYW8" s="187"/>
      <c r="QYX8" s="78"/>
      <c r="QYY8" s="689"/>
      <c r="QYZ8" s="77"/>
      <c r="QZA8" s="690"/>
      <c r="QZB8" s="53"/>
      <c r="QZC8" s="688"/>
      <c r="QZD8" s="688"/>
      <c r="QZE8" s="187"/>
      <c r="QZF8" s="78"/>
      <c r="QZG8" s="689"/>
      <c r="QZH8" s="77"/>
      <c r="QZI8" s="690"/>
      <c r="QZJ8" s="53"/>
      <c r="QZK8" s="688"/>
      <c r="QZL8" s="688"/>
      <c r="QZM8" s="187"/>
      <c r="QZN8" s="78"/>
      <c r="QZO8" s="689"/>
      <c r="QZP8" s="77"/>
      <c r="QZQ8" s="690"/>
      <c r="QZR8" s="53"/>
      <c r="QZS8" s="688"/>
      <c r="QZT8" s="688"/>
      <c r="QZU8" s="187"/>
      <c r="QZV8" s="78"/>
      <c r="QZW8" s="689"/>
      <c r="QZX8" s="77"/>
      <c r="QZY8" s="690"/>
      <c r="QZZ8" s="53"/>
      <c r="RAA8" s="688"/>
      <c r="RAB8" s="688"/>
      <c r="RAC8" s="187"/>
      <c r="RAD8" s="78"/>
      <c r="RAE8" s="689"/>
      <c r="RAF8" s="77"/>
      <c r="RAG8" s="690"/>
      <c r="RAH8" s="53"/>
      <c r="RAI8" s="688"/>
      <c r="RAJ8" s="688"/>
      <c r="RAK8" s="187"/>
      <c r="RAL8" s="78"/>
      <c r="RAM8" s="689"/>
      <c r="RAN8" s="77"/>
      <c r="RAO8" s="690"/>
      <c r="RAP8" s="53"/>
      <c r="RAQ8" s="688"/>
      <c r="RAR8" s="688"/>
      <c r="RAS8" s="187"/>
      <c r="RAT8" s="78"/>
      <c r="RAU8" s="689"/>
      <c r="RAV8" s="77"/>
      <c r="RAW8" s="690"/>
      <c r="RAX8" s="53"/>
      <c r="RAY8" s="688"/>
      <c r="RAZ8" s="688"/>
      <c r="RBA8" s="187"/>
      <c r="RBB8" s="78"/>
      <c r="RBC8" s="689"/>
      <c r="RBD8" s="77"/>
      <c r="RBE8" s="690"/>
      <c r="RBF8" s="53"/>
      <c r="RBG8" s="688"/>
      <c r="RBH8" s="688"/>
      <c r="RBI8" s="187"/>
      <c r="RBJ8" s="78"/>
      <c r="RBK8" s="689"/>
      <c r="RBL8" s="77"/>
      <c r="RBM8" s="690"/>
      <c r="RBN8" s="53"/>
      <c r="RBO8" s="688"/>
      <c r="RBP8" s="688"/>
      <c r="RBQ8" s="187"/>
      <c r="RBR8" s="78"/>
      <c r="RBS8" s="689"/>
      <c r="RBT8" s="77"/>
      <c r="RBU8" s="690"/>
      <c r="RBV8" s="53"/>
      <c r="RBW8" s="688"/>
      <c r="RBX8" s="688"/>
      <c r="RBY8" s="187"/>
      <c r="RBZ8" s="78"/>
      <c r="RCA8" s="689"/>
      <c r="RCB8" s="77"/>
      <c r="RCC8" s="690"/>
      <c r="RCD8" s="53"/>
      <c r="RCE8" s="688"/>
      <c r="RCF8" s="688"/>
      <c r="RCG8" s="187"/>
      <c r="RCH8" s="78"/>
      <c r="RCI8" s="689"/>
      <c r="RCJ8" s="77"/>
      <c r="RCK8" s="690"/>
      <c r="RCL8" s="53"/>
      <c r="RCM8" s="688"/>
      <c r="RCN8" s="688"/>
      <c r="RCO8" s="187"/>
      <c r="RCP8" s="78"/>
      <c r="RCQ8" s="689"/>
      <c r="RCR8" s="77"/>
      <c r="RCS8" s="690"/>
      <c r="RCT8" s="53"/>
      <c r="RCU8" s="688"/>
      <c r="RCV8" s="688"/>
      <c r="RCW8" s="187"/>
      <c r="RCX8" s="78"/>
      <c r="RCY8" s="689"/>
      <c r="RCZ8" s="77"/>
      <c r="RDA8" s="690"/>
      <c r="RDB8" s="53"/>
      <c r="RDC8" s="688"/>
      <c r="RDD8" s="688"/>
      <c r="RDE8" s="187"/>
      <c r="RDF8" s="78"/>
      <c r="RDG8" s="689"/>
      <c r="RDH8" s="77"/>
      <c r="RDI8" s="690"/>
      <c r="RDJ8" s="53"/>
      <c r="RDK8" s="688"/>
      <c r="RDL8" s="688"/>
      <c r="RDM8" s="187"/>
      <c r="RDN8" s="78"/>
      <c r="RDO8" s="689"/>
      <c r="RDP8" s="77"/>
      <c r="RDQ8" s="690"/>
      <c r="RDR8" s="53"/>
      <c r="RDS8" s="688"/>
      <c r="RDT8" s="688"/>
      <c r="RDU8" s="187"/>
      <c r="RDV8" s="78"/>
      <c r="RDW8" s="689"/>
      <c r="RDX8" s="77"/>
      <c r="RDY8" s="690"/>
      <c r="RDZ8" s="53"/>
      <c r="REA8" s="688"/>
      <c r="REB8" s="688"/>
      <c r="REC8" s="187"/>
      <c r="RED8" s="78"/>
      <c r="REE8" s="689"/>
      <c r="REF8" s="77"/>
      <c r="REG8" s="690"/>
      <c r="REH8" s="53"/>
      <c r="REI8" s="688"/>
      <c r="REJ8" s="688"/>
      <c r="REK8" s="187"/>
      <c r="REL8" s="78"/>
      <c r="REM8" s="689"/>
      <c r="REN8" s="77"/>
      <c r="REO8" s="690"/>
      <c r="REP8" s="53"/>
      <c r="REQ8" s="688"/>
      <c r="RER8" s="688"/>
      <c r="RES8" s="187"/>
      <c r="RET8" s="78"/>
      <c r="REU8" s="689"/>
      <c r="REV8" s="77"/>
      <c r="REW8" s="690"/>
      <c r="REX8" s="53"/>
      <c r="REY8" s="688"/>
      <c r="REZ8" s="688"/>
      <c r="RFA8" s="187"/>
      <c r="RFB8" s="78"/>
      <c r="RFC8" s="689"/>
      <c r="RFD8" s="77"/>
      <c r="RFE8" s="690"/>
      <c r="RFF8" s="53"/>
      <c r="RFG8" s="688"/>
      <c r="RFH8" s="688"/>
      <c r="RFI8" s="187"/>
      <c r="RFJ8" s="78"/>
      <c r="RFK8" s="689"/>
      <c r="RFL8" s="77"/>
      <c r="RFM8" s="690"/>
      <c r="RFN8" s="53"/>
      <c r="RFO8" s="688"/>
      <c r="RFP8" s="688"/>
      <c r="RFQ8" s="187"/>
      <c r="RFR8" s="78"/>
      <c r="RFS8" s="689"/>
      <c r="RFT8" s="77"/>
      <c r="RFU8" s="690"/>
      <c r="RFV8" s="53"/>
      <c r="RFW8" s="688"/>
      <c r="RFX8" s="688"/>
      <c r="RFY8" s="187"/>
      <c r="RFZ8" s="78"/>
      <c r="RGA8" s="689"/>
      <c r="RGB8" s="77"/>
      <c r="RGC8" s="690"/>
      <c r="RGD8" s="53"/>
      <c r="RGE8" s="688"/>
      <c r="RGF8" s="688"/>
      <c r="RGG8" s="187"/>
      <c r="RGH8" s="78"/>
      <c r="RGI8" s="689"/>
      <c r="RGJ8" s="77"/>
      <c r="RGK8" s="690"/>
      <c r="RGL8" s="53"/>
      <c r="RGM8" s="688"/>
      <c r="RGN8" s="688"/>
      <c r="RGO8" s="187"/>
      <c r="RGP8" s="78"/>
      <c r="RGQ8" s="689"/>
      <c r="RGR8" s="77"/>
      <c r="RGS8" s="690"/>
      <c r="RGT8" s="53"/>
      <c r="RGU8" s="688"/>
      <c r="RGV8" s="688"/>
      <c r="RGW8" s="187"/>
      <c r="RGX8" s="78"/>
      <c r="RGY8" s="689"/>
      <c r="RGZ8" s="77"/>
      <c r="RHA8" s="690"/>
      <c r="RHB8" s="53"/>
      <c r="RHC8" s="688"/>
      <c r="RHD8" s="688"/>
      <c r="RHE8" s="187"/>
      <c r="RHF8" s="78"/>
      <c r="RHG8" s="689"/>
      <c r="RHH8" s="77"/>
      <c r="RHI8" s="690"/>
      <c r="RHJ8" s="53"/>
      <c r="RHK8" s="688"/>
      <c r="RHL8" s="688"/>
      <c r="RHM8" s="187"/>
      <c r="RHN8" s="78"/>
      <c r="RHO8" s="689"/>
      <c r="RHP8" s="77"/>
      <c r="RHQ8" s="690"/>
      <c r="RHR8" s="53"/>
      <c r="RHS8" s="688"/>
      <c r="RHT8" s="688"/>
      <c r="RHU8" s="187"/>
      <c r="RHV8" s="78"/>
      <c r="RHW8" s="689"/>
      <c r="RHX8" s="77"/>
      <c r="RHY8" s="690"/>
      <c r="RHZ8" s="53"/>
      <c r="RIA8" s="688"/>
      <c r="RIB8" s="688"/>
      <c r="RIC8" s="187"/>
      <c r="RID8" s="78"/>
      <c r="RIE8" s="689"/>
      <c r="RIF8" s="77"/>
      <c r="RIG8" s="690"/>
      <c r="RIH8" s="53"/>
      <c r="RII8" s="688"/>
      <c r="RIJ8" s="688"/>
      <c r="RIK8" s="187"/>
      <c r="RIL8" s="78"/>
      <c r="RIM8" s="689"/>
      <c r="RIN8" s="77"/>
      <c r="RIO8" s="690"/>
      <c r="RIP8" s="53"/>
      <c r="RIQ8" s="688"/>
      <c r="RIR8" s="688"/>
      <c r="RIS8" s="187"/>
      <c r="RIT8" s="78"/>
      <c r="RIU8" s="689"/>
      <c r="RIV8" s="77"/>
      <c r="RIW8" s="690"/>
      <c r="RIX8" s="53"/>
      <c r="RIY8" s="688"/>
      <c r="RIZ8" s="688"/>
      <c r="RJA8" s="187"/>
      <c r="RJB8" s="78"/>
      <c r="RJC8" s="689"/>
      <c r="RJD8" s="77"/>
      <c r="RJE8" s="690"/>
      <c r="RJF8" s="53"/>
      <c r="RJG8" s="688"/>
      <c r="RJH8" s="688"/>
      <c r="RJI8" s="187"/>
      <c r="RJJ8" s="78"/>
      <c r="RJK8" s="689"/>
      <c r="RJL8" s="77"/>
      <c r="RJM8" s="690"/>
      <c r="RJN8" s="53"/>
      <c r="RJO8" s="688"/>
      <c r="RJP8" s="688"/>
      <c r="RJQ8" s="187"/>
      <c r="RJR8" s="78"/>
      <c r="RJS8" s="689"/>
      <c r="RJT8" s="77"/>
      <c r="RJU8" s="690"/>
      <c r="RJV8" s="53"/>
      <c r="RJW8" s="688"/>
      <c r="RJX8" s="688"/>
      <c r="RJY8" s="187"/>
      <c r="RJZ8" s="78"/>
      <c r="RKA8" s="689"/>
      <c r="RKB8" s="77"/>
      <c r="RKC8" s="690"/>
      <c r="RKD8" s="53"/>
      <c r="RKE8" s="688"/>
      <c r="RKF8" s="688"/>
      <c r="RKG8" s="187"/>
      <c r="RKH8" s="78"/>
      <c r="RKI8" s="689"/>
      <c r="RKJ8" s="77"/>
      <c r="RKK8" s="690"/>
      <c r="RKL8" s="53"/>
      <c r="RKM8" s="688"/>
      <c r="RKN8" s="688"/>
      <c r="RKO8" s="187"/>
      <c r="RKP8" s="78"/>
      <c r="RKQ8" s="689"/>
      <c r="RKR8" s="77"/>
      <c r="RKS8" s="690"/>
      <c r="RKT8" s="53"/>
      <c r="RKU8" s="688"/>
      <c r="RKV8" s="688"/>
      <c r="RKW8" s="187"/>
      <c r="RKX8" s="78"/>
      <c r="RKY8" s="689"/>
      <c r="RKZ8" s="77"/>
      <c r="RLA8" s="690"/>
      <c r="RLB8" s="53"/>
      <c r="RLC8" s="688"/>
      <c r="RLD8" s="688"/>
      <c r="RLE8" s="187"/>
      <c r="RLF8" s="78"/>
      <c r="RLG8" s="689"/>
      <c r="RLH8" s="77"/>
      <c r="RLI8" s="690"/>
      <c r="RLJ8" s="53"/>
      <c r="RLK8" s="688"/>
      <c r="RLL8" s="688"/>
      <c r="RLM8" s="187"/>
      <c r="RLN8" s="78"/>
      <c r="RLO8" s="689"/>
      <c r="RLP8" s="77"/>
      <c r="RLQ8" s="690"/>
      <c r="RLR8" s="53"/>
      <c r="RLS8" s="688"/>
      <c r="RLT8" s="688"/>
      <c r="RLU8" s="187"/>
      <c r="RLV8" s="78"/>
      <c r="RLW8" s="689"/>
      <c r="RLX8" s="77"/>
      <c r="RLY8" s="690"/>
      <c r="RLZ8" s="53"/>
      <c r="RMA8" s="688"/>
      <c r="RMB8" s="688"/>
      <c r="RMC8" s="187"/>
      <c r="RMD8" s="78"/>
      <c r="RME8" s="689"/>
      <c r="RMF8" s="77"/>
      <c r="RMG8" s="690"/>
      <c r="RMH8" s="53"/>
      <c r="RMI8" s="688"/>
      <c r="RMJ8" s="688"/>
      <c r="RMK8" s="187"/>
      <c r="RML8" s="78"/>
      <c r="RMM8" s="689"/>
      <c r="RMN8" s="77"/>
      <c r="RMO8" s="690"/>
      <c r="RMP8" s="53"/>
      <c r="RMQ8" s="688"/>
      <c r="RMR8" s="688"/>
      <c r="RMS8" s="187"/>
      <c r="RMT8" s="78"/>
      <c r="RMU8" s="689"/>
      <c r="RMV8" s="77"/>
      <c r="RMW8" s="690"/>
      <c r="RMX8" s="53"/>
      <c r="RMY8" s="688"/>
      <c r="RMZ8" s="688"/>
      <c r="RNA8" s="187"/>
      <c r="RNB8" s="78"/>
      <c r="RNC8" s="689"/>
      <c r="RND8" s="77"/>
      <c r="RNE8" s="690"/>
      <c r="RNF8" s="53"/>
      <c r="RNG8" s="688"/>
      <c r="RNH8" s="688"/>
      <c r="RNI8" s="187"/>
      <c r="RNJ8" s="78"/>
      <c r="RNK8" s="689"/>
      <c r="RNL8" s="77"/>
      <c r="RNM8" s="690"/>
      <c r="RNN8" s="53"/>
      <c r="RNO8" s="688"/>
      <c r="RNP8" s="688"/>
      <c r="RNQ8" s="187"/>
      <c r="RNR8" s="78"/>
      <c r="RNS8" s="689"/>
      <c r="RNT8" s="77"/>
      <c r="RNU8" s="690"/>
      <c r="RNV8" s="53"/>
      <c r="RNW8" s="688"/>
      <c r="RNX8" s="688"/>
      <c r="RNY8" s="187"/>
      <c r="RNZ8" s="78"/>
      <c r="ROA8" s="689"/>
      <c r="ROB8" s="77"/>
      <c r="ROC8" s="690"/>
      <c r="ROD8" s="53"/>
      <c r="ROE8" s="688"/>
      <c r="ROF8" s="688"/>
      <c r="ROG8" s="187"/>
      <c r="ROH8" s="78"/>
      <c r="ROI8" s="689"/>
      <c r="ROJ8" s="77"/>
      <c r="ROK8" s="690"/>
      <c r="ROL8" s="53"/>
      <c r="ROM8" s="688"/>
      <c r="RON8" s="688"/>
      <c r="ROO8" s="187"/>
      <c r="ROP8" s="78"/>
      <c r="ROQ8" s="689"/>
      <c r="ROR8" s="77"/>
      <c r="ROS8" s="690"/>
      <c r="ROT8" s="53"/>
      <c r="ROU8" s="688"/>
      <c r="ROV8" s="688"/>
      <c r="ROW8" s="187"/>
      <c r="ROX8" s="78"/>
      <c r="ROY8" s="689"/>
      <c r="ROZ8" s="77"/>
      <c r="RPA8" s="690"/>
      <c r="RPB8" s="53"/>
      <c r="RPC8" s="688"/>
      <c r="RPD8" s="688"/>
      <c r="RPE8" s="187"/>
      <c r="RPF8" s="78"/>
      <c r="RPG8" s="689"/>
      <c r="RPH8" s="77"/>
      <c r="RPI8" s="690"/>
      <c r="RPJ8" s="53"/>
      <c r="RPK8" s="688"/>
      <c r="RPL8" s="688"/>
      <c r="RPM8" s="187"/>
      <c r="RPN8" s="78"/>
      <c r="RPO8" s="689"/>
      <c r="RPP8" s="77"/>
      <c r="RPQ8" s="690"/>
      <c r="RPR8" s="53"/>
      <c r="RPS8" s="688"/>
      <c r="RPT8" s="688"/>
      <c r="RPU8" s="187"/>
      <c r="RPV8" s="78"/>
      <c r="RPW8" s="689"/>
      <c r="RPX8" s="77"/>
      <c r="RPY8" s="690"/>
      <c r="RPZ8" s="53"/>
      <c r="RQA8" s="688"/>
      <c r="RQB8" s="688"/>
      <c r="RQC8" s="187"/>
      <c r="RQD8" s="78"/>
      <c r="RQE8" s="689"/>
      <c r="RQF8" s="77"/>
      <c r="RQG8" s="690"/>
      <c r="RQH8" s="53"/>
      <c r="RQI8" s="688"/>
      <c r="RQJ8" s="688"/>
      <c r="RQK8" s="187"/>
      <c r="RQL8" s="78"/>
      <c r="RQM8" s="689"/>
      <c r="RQN8" s="77"/>
      <c r="RQO8" s="690"/>
      <c r="RQP8" s="53"/>
      <c r="RQQ8" s="688"/>
      <c r="RQR8" s="688"/>
      <c r="RQS8" s="187"/>
      <c r="RQT8" s="78"/>
      <c r="RQU8" s="689"/>
      <c r="RQV8" s="77"/>
      <c r="RQW8" s="690"/>
      <c r="RQX8" s="53"/>
      <c r="RQY8" s="688"/>
      <c r="RQZ8" s="688"/>
      <c r="RRA8" s="187"/>
      <c r="RRB8" s="78"/>
      <c r="RRC8" s="689"/>
      <c r="RRD8" s="77"/>
      <c r="RRE8" s="690"/>
      <c r="RRF8" s="53"/>
      <c r="RRG8" s="688"/>
      <c r="RRH8" s="688"/>
      <c r="RRI8" s="187"/>
      <c r="RRJ8" s="78"/>
      <c r="RRK8" s="689"/>
      <c r="RRL8" s="77"/>
      <c r="RRM8" s="690"/>
      <c r="RRN8" s="53"/>
      <c r="RRO8" s="688"/>
      <c r="RRP8" s="688"/>
      <c r="RRQ8" s="187"/>
      <c r="RRR8" s="78"/>
      <c r="RRS8" s="689"/>
      <c r="RRT8" s="77"/>
      <c r="RRU8" s="690"/>
      <c r="RRV8" s="53"/>
      <c r="RRW8" s="688"/>
      <c r="RRX8" s="688"/>
      <c r="RRY8" s="187"/>
      <c r="RRZ8" s="78"/>
      <c r="RSA8" s="689"/>
      <c r="RSB8" s="77"/>
      <c r="RSC8" s="690"/>
      <c r="RSD8" s="53"/>
      <c r="RSE8" s="688"/>
      <c r="RSF8" s="688"/>
      <c r="RSG8" s="187"/>
      <c r="RSH8" s="78"/>
      <c r="RSI8" s="689"/>
      <c r="RSJ8" s="77"/>
      <c r="RSK8" s="690"/>
      <c r="RSL8" s="53"/>
      <c r="RSM8" s="688"/>
      <c r="RSN8" s="688"/>
      <c r="RSO8" s="187"/>
      <c r="RSP8" s="78"/>
      <c r="RSQ8" s="689"/>
      <c r="RSR8" s="77"/>
      <c r="RSS8" s="690"/>
      <c r="RST8" s="53"/>
      <c r="RSU8" s="688"/>
      <c r="RSV8" s="688"/>
      <c r="RSW8" s="187"/>
      <c r="RSX8" s="78"/>
      <c r="RSY8" s="689"/>
      <c r="RSZ8" s="77"/>
      <c r="RTA8" s="690"/>
      <c r="RTB8" s="53"/>
      <c r="RTC8" s="688"/>
      <c r="RTD8" s="688"/>
      <c r="RTE8" s="187"/>
      <c r="RTF8" s="78"/>
      <c r="RTG8" s="689"/>
      <c r="RTH8" s="77"/>
      <c r="RTI8" s="690"/>
      <c r="RTJ8" s="53"/>
      <c r="RTK8" s="688"/>
      <c r="RTL8" s="688"/>
      <c r="RTM8" s="187"/>
      <c r="RTN8" s="78"/>
      <c r="RTO8" s="689"/>
      <c r="RTP8" s="77"/>
      <c r="RTQ8" s="690"/>
      <c r="RTR8" s="53"/>
      <c r="RTS8" s="688"/>
      <c r="RTT8" s="688"/>
      <c r="RTU8" s="187"/>
      <c r="RTV8" s="78"/>
      <c r="RTW8" s="689"/>
      <c r="RTX8" s="77"/>
      <c r="RTY8" s="690"/>
      <c r="RTZ8" s="53"/>
      <c r="RUA8" s="688"/>
      <c r="RUB8" s="688"/>
      <c r="RUC8" s="187"/>
      <c r="RUD8" s="78"/>
      <c r="RUE8" s="689"/>
      <c r="RUF8" s="77"/>
      <c r="RUG8" s="690"/>
      <c r="RUH8" s="53"/>
      <c r="RUI8" s="688"/>
      <c r="RUJ8" s="688"/>
      <c r="RUK8" s="187"/>
      <c r="RUL8" s="78"/>
      <c r="RUM8" s="689"/>
      <c r="RUN8" s="77"/>
      <c r="RUO8" s="690"/>
      <c r="RUP8" s="53"/>
      <c r="RUQ8" s="688"/>
      <c r="RUR8" s="688"/>
      <c r="RUS8" s="187"/>
      <c r="RUT8" s="78"/>
      <c r="RUU8" s="689"/>
      <c r="RUV8" s="77"/>
      <c r="RUW8" s="690"/>
      <c r="RUX8" s="53"/>
      <c r="RUY8" s="688"/>
      <c r="RUZ8" s="688"/>
      <c r="RVA8" s="187"/>
      <c r="RVB8" s="78"/>
      <c r="RVC8" s="689"/>
      <c r="RVD8" s="77"/>
      <c r="RVE8" s="690"/>
      <c r="RVF8" s="53"/>
      <c r="RVG8" s="688"/>
      <c r="RVH8" s="688"/>
      <c r="RVI8" s="187"/>
      <c r="RVJ8" s="78"/>
      <c r="RVK8" s="689"/>
      <c r="RVL8" s="77"/>
      <c r="RVM8" s="690"/>
      <c r="RVN8" s="53"/>
      <c r="RVO8" s="688"/>
      <c r="RVP8" s="688"/>
      <c r="RVQ8" s="187"/>
      <c r="RVR8" s="78"/>
      <c r="RVS8" s="689"/>
      <c r="RVT8" s="77"/>
      <c r="RVU8" s="690"/>
      <c r="RVV8" s="53"/>
      <c r="RVW8" s="688"/>
      <c r="RVX8" s="688"/>
      <c r="RVY8" s="187"/>
      <c r="RVZ8" s="78"/>
      <c r="RWA8" s="689"/>
      <c r="RWB8" s="77"/>
      <c r="RWC8" s="690"/>
      <c r="RWD8" s="53"/>
      <c r="RWE8" s="688"/>
      <c r="RWF8" s="688"/>
      <c r="RWG8" s="187"/>
      <c r="RWH8" s="78"/>
      <c r="RWI8" s="689"/>
      <c r="RWJ8" s="77"/>
      <c r="RWK8" s="690"/>
      <c r="RWL8" s="53"/>
      <c r="RWM8" s="688"/>
      <c r="RWN8" s="688"/>
      <c r="RWO8" s="187"/>
      <c r="RWP8" s="78"/>
      <c r="RWQ8" s="689"/>
      <c r="RWR8" s="77"/>
      <c r="RWS8" s="690"/>
      <c r="RWT8" s="53"/>
      <c r="RWU8" s="688"/>
      <c r="RWV8" s="688"/>
      <c r="RWW8" s="187"/>
      <c r="RWX8" s="78"/>
      <c r="RWY8" s="689"/>
      <c r="RWZ8" s="77"/>
      <c r="RXA8" s="690"/>
      <c r="RXB8" s="53"/>
      <c r="RXC8" s="688"/>
      <c r="RXD8" s="688"/>
      <c r="RXE8" s="187"/>
      <c r="RXF8" s="78"/>
      <c r="RXG8" s="689"/>
      <c r="RXH8" s="77"/>
      <c r="RXI8" s="690"/>
      <c r="RXJ8" s="53"/>
      <c r="RXK8" s="688"/>
      <c r="RXL8" s="688"/>
      <c r="RXM8" s="187"/>
      <c r="RXN8" s="78"/>
      <c r="RXO8" s="689"/>
      <c r="RXP8" s="77"/>
      <c r="RXQ8" s="690"/>
      <c r="RXR8" s="53"/>
      <c r="RXS8" s="688"/>
      <c r="RXT8" s="688"/>
      <c r="RXU8" s="187"/>
      <c r="RXV8" s="78"/>
      <c r="RXW8" s="689"/>
      <c r="RXX8" s="77"/>
      <c r="RXY8" s="690"/>
      <c r="RXZ8" s="53"/>
      <c r="RYA8" s="688"/>
      <c r="RYB8" s="688"/>
      <c r="RYC8" s="187"/>
      <c r="RYD8" s="78"/>
      <c r="RYE8" s="689"/>
      <c r="RYF8" s="77"/>
      <c r="RYG8" s="690"/>
      <c r="RYH8" s="53"/>
      <c r="RYI8" s="688"/>
      <c r="RYJ8" s="688"/>
      <c r="RYK8" s="187"/>
      <c r="RYL8" s="78"/>
      <c r="RYM8" s="689"/>
      <c r="RYN8" s="77"/>
      <c r="RYO8" s="690"/>
      <c r="RYP8" s="53"/>
      <c r="RYQ8" s="688"/>
      <c r="RYR8" s="688"/>
      <c r="RYS8" s="187"/>
      <c r="RYT8" s="78"/>
      <c r="RYU8" s="689"/>
      <c r="RYV8" s="77"/>
      <c r="RYW8" s="690"/>
      <c r="RYX8" s="53"/>
      <c r="RYY8" s="688"/>
      <c r="RYZ8" s="688"/>
      <c r="RZA8" s="187"/>
      <c r="RZB8" s="78"/>
      <c r="RZC8" s="689"/>
      <c r="RZD8" s="77"/>
      <c r="RZE8" s="690"/>
      <c r="RZF8" s="53"/>
      <c r="RZG8" s="688"/>
      <c r="RZH8" s="688"/>
      <c r="RZI8" s="187"/>
      <c r="RZJ8" s="78"/>
      <c r="RZK8" s="689"/>
      <c r="RZL8" s="77"/>
      <c r="RZM8" s="690"/>
      <c r="RZN8" s="53"/>
      <c r="RZO8" s="688"/>
      <c r="RZP8" s="688"/>
      <c r="RZQ8" s="187"/>
      <c r="RZR8" s="78"/>
      <c r="RZS8" s="689"/>
      <c r="RZT8" s="77"/>
      <c r="RZU8" s="690"/>
      <c r="RZV8" s="53"/>
      <c r="RZW8" s="688"/>
      <c r="RZX8" s="688"/>
      <c r="RZY8" s="187"/>
      <c r="RZZ8" s="78"/>
      <c r="SAA8" s="689"/>
      <c r="SAB8" s="77"/>
      <c r="SAC8" s="690"/>
      <c r="SAD8" s="53"/>
      <c r="SAE8" s="688"/>
      <c r="SAF8" s="688"/>
      <c r="SAG8" s="187"/>
      <c r="SAH8" s="78"/>
      <c r="SAI8" s="689"/>
      <c r="SAJ8" s="77"/>
      <c r="SAK8" s="690"/>
      <c r="SAL8" s="53"/>
      <c r="SAM8" s="688"/>
      <c r="SAN8" s="688"/>
      <c r="SAO8" s="187"/>
      <c r="SAP8" s="78"/>
      <c r="SAQ8" s="689"/>
      <c r="SAR8" s="77"/>
      <c r="SAS8" s="690"/>
      <c r="SAT8" s="53"/>
      <c r="SAU8" s="688"/>
      <c r="SAV8" s="688"/>
      <c r="SAW8" s="187"/>
      <c r="SAX8" s="78"/>
      <c r="SAY8" s="689"/>
      <c r="SAZ8" s="77"/>
      <c r="SBA8" s="690"/>
      <c r="SBB8" s="53"/>
      <c r="SBC8" s="688"/>
      <c r="SBD8" s="688"/>
      <c r="SBE8" s="187"/>
      <c r="SBF8" s="78"/>
      <c r="SBG8" s="689"/>
      <c r="SBH8" s="77"/>
      <c r="SBI8" s="690"/>
      <c r="SBJ8" s="53"/>
      <c r="SBK8" s="688"/>
      <c r="SBL8" s="688"/>
      <c r="SBM8" s="187"/>
      <c r="SBN8" s="78"/>
      <c r="SBO8" s="689"/>
      <c r="SBP8" s="77"/>
      <c r="SBQ8" s="690"/>
      <c r="SBR8" s="53"/>
      <c r="SBS8" s="688"/>
      <c r="SBT8" s="688"/>
      <c r="SBU8" s="187"/>
      <c r="SBV8" s="78"/>
      <c r="SBW8" s="689"/>
      <c r="SBX8" s="77"/>
      <c r="SBY8" s="690"/>
      <c r="SBZ8" s="53"/>
      <c r="SCA8" s="688"/>
      <c r="SCB8" s="688"/>
      <c r="SCC8" s="187"/>
      <c r="SCD8" s="78"/>
      <c r="SCE8" s="689"/>
      <c r="SCF8" s="77"/>
      <c r="SCG8" s="690"/>
      <c r="SCH8" s="53"/>
      <c r="SCI8" s="688"/>
      <c r="SCJ8" s="688"/>
      <c r="SCK8" s="187"/>
      <c r="SCL8" s="78"/>
      <c r="SCM8" s="689"/>
      <c r="SCN8" s="77"/>
      <c r="SCO8" s="690"/>
      <c r="SCP8" s="53"/>
      <c r="SCQ8" s="688"/>
      <c r="SCR8" s="688"/>
      <c r="SCS8" s="187"/>
      <c r="SCT8" s="78"/>
      <c r="SCU8" s="689"/>
      <c r="SCV8" s="77"/>
      <c r="SCW8" s="690"/>
      <c r="SCX8" s="53"/>
      <c r="SCY8" s="688"/>
      <c r="SCZ8" s="688"/>
      <c r="SDA8" s="187"/>
      <c r="SDB8" s="78"/>
      <c r="SDC8" s="689"/>
      <c r="SDD8" s="77"/>
      <c r="SDE8" s="690"/>
      <c r="SDF8" s="53"/>
      <c r="SDG8" s="688"/>
      <c r="SDH8" s="688"/>
      <c r="SDI8" s="187"/>
      <c r="SDJ8" s="78"/>
      <c r="SDK8" s="689"/>
      <c r="SDL8" s="77"/>
      <c r="SDM8" s="690"/>
      <c r="SDN8" s="53"/>
      <c r="SDO8" s="688"/>
      <c r="SDP8" s="688"/>
      <c r="SDQ8" s="187"/>
      <c r="SDR8" s="78"/>
      <c r="SDS8" s="689"/>
      <c r="SDT8" s="77"/>
      <c r="SDU8" s="690"/>
      <c r="SDV8" s="53"/>
      <c r="SDW8" s="688"/>
      <c r="SDX8" s="688"/>
      <c r="SDY8" s="187"/>
      <c r="SDZ8" s="78"/>
      <c r="SEA8" s="689"/>
      <c r="SEB8" s="77"/>
      <c r="SEC8" s="690"/>
      <c r="SED8" s="53"/>
      <c r="SEE8" s="688"/>
      <c r="SEF8" s="688"/>
      <c r="SEG8" s="187"/>
      <c r="SEH8" s="78"/>
      <c r="SEI8" s="689"/>
      <c r="SEJ8" s="77"/>
      <c r="SEK8" s="690"/>
      <c r="SEL8" s="53"/>
      <c r="SEM8" s="688"/>
      <c r="SEN8" s="688"/>
      <c r="SEO8" s="187"/>
      <c r="SEP8" s="78"/>
      <c r="SEQ8" s="689"/>
      <c r="SER8" s="77"/>
      <c r="SES8" s="690"/>
      <c r="SET8" s="53"/>
      <c r="SEU8" s="688"/>
      <c r="SEV8" s="688"/>
      <c r="SEW8" s="187"/>
      <c r="SEX8" s="78"/>
      <c r="SEY8" s="689"/>
      <c r="SEZ8" s="77"/>
      <c r="SFA8" s="690"/>
      <c r="SFB8" s="53"/>
      <c r="SFC8" s="688"/>
      <c r="SFD8" s="688"/>
      <c r="SFE8" s="187"/>
      <c r="SFF8" s="78"/>
      <c r="SFG8" s="689"/>
      <c r="SFH8" s="77"/>
      <c r="SFI8" s="690"/>
      <c r="SFJ8" s="53"/>
      <c r="SFK8" s="688"/>
      <c r="SFL8" s="688"/>
      <c r="SFM8" s="187"/>
      <c r="SFN8" s="78"/>
      <c r="SFO8" s="689"/>
      <c r="SFP8" s="77"/>
      <c r="SFQ8" s="690"/>
      <c r="SFR8" s="53"/>
      <c r="SFS8" s="688"/>
      <c r="SFT8" s="688"/>
      <c r="SFU8" s="187"/>
      <c r="SFV8" s="78"/>
      <c r="SFW8" s="689"/>
      <c r="SFX8" s="77"/>
      <c r="SFY8" s="690"/>
      <c r="SFZ8" s="53"/>
      <c r="SGA8" s="688"/>
      <c r="SGB8" s="688"/>
      <c r="SGC8" s="187"/>
      <c r="SGD8" s="78"/>
      <c r="SGE8" s="689"/>
      <c r="SGF8" s="77"/>
      <c r="SGG8" s="690"/>
      <c r="SGH8" s="53"/>
      <c r="SGI8" s="688"/>
      <c r="SGJ8" s="688"/>
      <c r="SGK8" s="187"/>
      <c r="SGL8" s="78"/>
      <c r="SGM8" s="689"/>
      <c r="SGN8" s="77"/>
      <c r="SGO8" s="690"/>
      <c r="SGP8" s="53"/>
      <c r="SGQ8" s="688"/>
      <c r="SGR8" s="688"/>
      <c r="SGS8" s="187"/>
      <c r="SGT8" s="78"/>
      <c r="SGU8" s="689"/>
      <c r="SGV8" s="77"/>
      <c r="SGW8" s="690"/>
      <c r="SGX8" s="53"/>
      <c r="SGY8" s="688"/>
      <c r="SGZ8" s="688"/>
      <c r="SHA8" s="187"/>
      <c r="SHB8" s="78"/>
      <c r="SHC8" s="689"/>
      <c r="SHD8" s="77"/>
      <c r="SHE8" s="690"/>
      <c r="SHF8" s="53"/>
      <c r="SHG8" s="688"/>
      <c r="SHH8" s="688"/>
      <c r="SHI8" s="187"/>
      <c r="SHJ8" s="78"/>
      <c r="SHK8" s="689"/>
      <c r="SHL8" s="77"/>
      <c r="SHM8" s="690"/>
      <c r="SHN8" s="53"/>
      <c r="SHO8" s="688"/>
      <c r="SHP8" s="688"/>
      <c r="SHQ8" s="187"/>
      <c r="SHR8" s="78"/>
      <c r="SHS8" s="689"/>
      <c r="SHT8" s="77"/>
      <c r="SHU8" s="690"/>
      <c r="SHV8" s="53"/>
      <c r="SHW8" s="688"/>
      <c r="SHX8" s="688"/>
      <c r="SHY8" s="187"/>
      <c r="SHZ8" s="78"/>
      <c r="SIA8" s="689"/>
      <c r="SIB8" s="77"/>
      <c r="SIC8" s="690"/>
      <c r="SID8" s="53"/>
      <c r="SIE8" s="688"/>
      <c r="SIF8" s="688"/>
      <c r="SIG8" s="187"/>
      <c r="SIH8" s="78"/>
      <c r="SII8" s="689"/>
      <c r="SIJ8" s="77"/>
      <c r="SIK8" s="690"/>
      <c r="SIL8" s="53"/>
      <c r="SIM8" s="688"/>
      <c r="SIN8" s="688"/>
      <c r="SIO8" s="187"/>
      <c r="SIP8" s="78"/>
      <c r="SIQ8" s="689"/>
      <c r="SIR8" s="77"/>
      <c r="SIS8" s="690"/>
      <c r="SIT8" s="53"/>
      <c r="SIU8" s="688"/>
      <c r="SIV8" s="688"/>
      <c r="SIW8" s="187"/>
      <c r="SIX8" s="78"/>
      <c r="SIY8" s="689"/>
      <c r="SIZ8" s="77"/>
      <c r="SJA8" s="690"/>
      <c r="SJB8" s="53"/>
      <c r="SJC8" s="688"/>
      <c r="SJD8" s="688"/>
      <c r="SJE8" s="187"/>
      <c r="SJF8" s="78"/>
      <c r="SJG8" s="689"/>
      <c r="SJH8" s="77"/>
      <c r="SJI8" s="690"/>
      <c r="SJJ8" s="53"/>
      <c r="SJK8" s="688"/>
      <c r="SJL8" s="688"/>
      <c r="SJM8" s="187"/>
      <c r="SJN8" s="78"/>
      <c r="SJO8" s="689"/>
      <c r="SJP8" s="77"/>
      <c r="SJQ8" s="690"/>
      <c r="SJR8" s="53"/>
      <c r="SJS8" s="688"/>
      <c r="SJT8" s="688"/>
      <c r="SJU8" s="187"/>
      <c r="SJV8" s="78"/>
      <c r="SJW8" s="689"/>
      <c r="SJX8" s="77"/>
      <c r="SJY8" s="690"/>
      <c r="SJZ8" s="53"/>
      <c r="SKA8" s="688"/>
      <c r="SKB8" s="688"/>
      <c r="SKC8" s="187"/>
      <c r="SKD8" s="78"/>
      <c r="SKE8" s="689"/>
      <c r="SKF8" s="77"/>
      <c r="SKG8" s="690"/>
      <c r="SKH8" s="53"/>
      <c r="SKI8" s="688"/>
      <c r="SKJ8" s="688"/>
      <c r="SKK8" s="187"/>
      <c r="SKL8" s="78"/>
      <c r="SKM8" s="689"/>
      <c r="SKN8" s="77"/>
      <c r="SKO8" s="690"/>
      <c r="SKP8" s="53"/>
      <c r="SKQ8" s="688"/>
      <c r="SKR8" s="688"/>
      <c r="SKS8" s="187"/>
      <c r="SKT8" s="78"/>
      <c r="SKU8" s="689"/>
      <c r="SKV8" s="77"/>
      <c r="SKW8" s="690"/>
      <c r="SKX8" s="53"/>
      <c r="SKY8" s="688"/>
      <c r="SKZ8" s="688"/>
      <c r="SLA8" s="187"/>
      <c r="SLB8" s="78"/>
      <c r="SLC8" s="689"/>
      <c r="SLD8" s="77"/>
      <c r="SLE8" s="690"/>
      <c r="SLF8" s="53"/>
      <c r="SLG8" s="688"/>
      <c r="SLH8" s="688"/>
      <c r="SLI8" s="187"/>
      <c r="SLJ8" s="78"/>
      <c r="SLK8" s="689"/>
      <c r="SLL8" s="77"/>
      <c r="SLM8" s="690"/>
      <c r="SLN8" s="53"/>
      <c r="SLO8" s="688"/>
      <c r="SLP8" s="688"/>
      <c r="SLQ8" s="187"/>
      <c r="SLR8" s="78"/>
      <c r="SLS8" s="689"/>
      <c r="SLT8" s="77"/>
      <c r="SLU8" s="690"/>
      <c r="SLV8" s="53"/>
      <c r="SLW8" s="688"/>
      <c r="SLX8" s="688"/>
      <c r="SLY8" s="187"/>
      <c r="SLZ8" s="78"/>
      <c r="SMA8" s="689"/>
      <c r="SMB8" s="77"/>
      <c r="SMC8" s="690"/>
      <c r="SMD8" s="53"/>
      <c r="SME8" s="688"/>
      <c r="SMF8" s="688"/>
      <c r="SMG8" s="187"/>
      <c r="SMH8" s="78"/>
      <c r="SMI8" s="689"/>
      <c r="SMJ8" s="77"/>
      <c r="SMK8" s="690"/>
      <c r="SML8" s="53"/>
      <c r="SMM8" s="688"/>
      <c r="SMN8" s="688"/>
      <c r="SMO8" s="187"/>
      <c r="SMP8" s="78"/>
      <c r="SMQ8" s="689"/>
      <c r="SMR8" s="77"/>
      <c r="SMS8" s="690"/>
      <c r="SMT8" s="53"/>
      <c r="SMU8" s="688"/>
      <c r="SMV8" s="688"/>
      <c r="SMW8" s="187"/>
      <c r="SMX8" s="78"/>
      <c r="SMY8" s="689"/>
      <c r="SMZ8" s="77"/>
      <c r="SNA8" s="690"/>
      <c r="SNB8" s="53"/>
      <c r="SNC8" s="688"/>
      <c r="SND8" s="688"/>
      <c r="SNE8" s="187"/>
      <c r="SNF8" s="78"/>
      <c r="SNG8" s="689"/>
      <c r="SNH8" s="77"/>
      <c r="SNI8" s="690"/>
      <c r="SNJ8" s="53"/>
      <c r="SNK8" s="688"/>
      <c r="SNL8" s="688"/>
      <c r="SNM8" s="187"/>
      <c r="SNN8" s="78"/>
      <c r="SNO8" s="689"/>
      <c r="SNP8" s="77"/>
      <c r="SNQ8" s="690"/>
      <c r="SNR8" s="53"/>
      <c r="SNS8" s="688"/>
      <c r="SNT8" s="688"/>
      <c r="SNU8" s="187"/>
      <c r="SNV8" s="78"/>
      <c r="SNW8" s="689"/>
      <c r="SNX8" s="77"/>
      <c r="SNY8" s="690"/>
      <c r="SNZ8" s="53"/>
      <c r="SOA8" s="688"/>
      <c r="SOB8" s="688"/>
      <c r="SOC8" s="187"/>
      <c r="SOD8" s="78"/>
      <c r="SOE8" s="689"/>
      <c r="SOF8" s="77"/>
      <c r="SOG8" s="690"/>
      <c r="SOH8" s="53"/>
      <c r="SOI8" s="688"/>
      <c r="SOJ8" s="688"/>
      <c r="SOK8" s="187"/>
      <c r="SOL8" s="78"/>
      <c r="SOM8" s="689"/>
      <c r="SON8" s="77"/>
      <c r="SOO8" s="690"/>
      <c r="SOP8" s="53"/>
      <c r="SOQ8" s="688"/>
      <c r="SOR8" s="688"/>
      <c r="SOS8" s="187"/>
      <c r="SOT8" s="78"/>
      <c r="SOU8" s="689"/>
      <c r="SOV8" s="77"/>
      <c r="SOW8" s="690"/>
      <c r="SOX8" s="53"/>
      <c r="SOY8" s="688"/>
      <c r="SOZ8" s="688"/>
      <c r="SPA8" s="187"/>
      <c r="SPB8" s="78"/>
      <c r="SPC8" s="689"/>
      <c r="SPD8" s="77"/>
      <c r="SPE8" s="690"/>
      <c r="SPF8" s="53"/>
      <c r="SPG8" s="688"/>
      <c r="SPH8" s="688"/>
      <c r="SPI8" s="187"/>
      <c r="SPJ8" s="78"/>
      <c r="SPK8" s="689"/>
      <c r="SPL8" s="77"/>
      <c r="SPM8" s="690"/>
      <c r="SPN8" s="53"/>
      <c r="SPO8" s="688"/>
      <c r="SPP8" s="688"/>
      <c r="SPQ8" s="187"/>
      <c r="SPR8" s="78"/>
      <c r="SPS8" s="689"/>
      <c r="SPT8" s="77"/>
      <c r="SPU8" s="690"/>
      <c r="SPV8" s="53"/>
      <c r="SPW8" s="688"/>
      <c r="SPX8" s="688"/>
      <c r="SPY8" s="187"/>
      <c r="SPZ8" s="78"/>
      <c r="SQA8" s="689"/>
      <c r="SQB8" s="77"/>
      <c r="SQC8" s="690"/>
      <c r="SQD8" s="53"/>
      <c r="SQE8" s="688"/>
      <c r="SQF8" s="688"/>
      <c r="SQG8" s="187"/>
      <c r="SQH8" s="78"/>
      <c r="SQI8" s="689"/>
      <c r="SQJ8" s="77"/>
      <c r="SQK8" s="690"/>
      <c r="SQL8" s="53"/>
      <c r="SQM8" s="688"/>
      <c r="SQN8" s="688"/>
      <c r="SQO8" s="187"/>
      <c r="SQP8" s="78"/>
      <c r="SQQ8" s="689"/>
      <c r="SQR8" s="77"/>
      <c r="SQS8" s="690"/>
      <c r="SQT8" s="53"/>
      <c r="SQU8" s="688"/>
      <c r="SQV8" s="688"/>
      <c r="SQW8" s="187"/>
      <c r="SQX8" s="78"/>
      <c r="SQY8" s="689"/>
      <c r="SQZ8" s="77"/>
      <c r="SRA8" s="690"/>
      <c r="SRB8" s="53"/>
      <c r="SRC8" s="688"/>
      <c r="SRD8" s="688"/>
      <c r="SRE8" s="187"/>
      <c r="SRF8" s="78"/>
      <c r="SRG8" s="689"/>
      <c r="SRH8" s="77"/>
      <c r="SRI8" s="690"/>
      <c r="SRJ8" s="53"/>
      <c r="SRK8" s="688"/>
      <c r="SRL8" s="688"/>
      <c r="SRM8" s="187"/>
      <c r="SRN8" s="78"/>
      <c r="SRO8" s="689"/>
      <c r="SRP8" s="77"/>
      <c r="SRQ8" s="690"/>
      <c r="SRR8" s="53"/>
      <c r="SRS8" s="688"/>
      <c r="SRT8" s="688"/>
      <c r="SRU8" s="187"/>
      <c r="SRV8" s="78"/>
      <c r="SRW8" s="689"/>
      <c r="SRX8" s="77"/>
      <c r="SRY8" s="690"/>
      <c r="SRZ8" s="53"/>
      <c r="SSA8" s="688"/>
      <c r="SSB8" s="688"/>
      <c r="SSC8" s="187"/>
      <c r="SSD8" s="78"/>
      <c r="SSE8" s="689"/>
      <c r="SSF8" s="77"/>
      <c r="SSG8" s="690"/>
      <c r="SSH8" s="53"/>
      <c r="SSI8" s="688"/>
      <c r="SSJ8" s="688"/>
      <c r="SSK8" s="187"/>
      <c r="SSL8" s="78"/>
      <c r="SSM8" s="689"/>
      <c r="SSN8" s="77"/>
      <c r="SSO8" s="690"/>
      <c r="SSP8" s="53"/>
      <c r="SSQ8" s="688"/>
      <c r="SSR8" s="688"/>
      <c r="SSS8" s="187"/>
      <c r="SST8" s="78"/>
      <c r="SSU8" s="689"/>
      <c r="SSV8" s="77"/>
      <c r="SSW8" s="690"/>
      <c r="SSX8" s="53"/>
      <c r="SSY8" s="688"/>
      <c r="SSZ8" s="688"/>
      <c r="STA8" s="187"/>
      <c r="STB8" s="78"/>
      <c r="STC8" s="689"/>
      <c r="STD8" s="77"/>
      <c r="STE8" s="690"/>
      <c r="STF8" s="53"/>
      <c r="STG8" s="688"/>
      <c r="STH8" s="688"/>
      <c r="STI8" s="187"/>
      <c r="STJ8" s="78"/>
      <c r="STK8" s="689"/>
      <c r="STL8" s="77"/>
      <c r="STM8" s="690"/>
      <c r="STN8" s="53"/>
      <c r="STO8" s="688"/>
      <c r="STP8" s="688"/>
      <c r="STQ8" s="187"/>
      <c r="STR8" s="78"/>
      <c r="STS8" s="689"/>
      <c r="STT8" s="77"/>
      <c r="STU8" s="690"/>
      <c r="STV8" s="53"/>
      <c r="STW8" s="688"/>
      <c r="STX8" s="688"/>
      <c r="STY8" s="187"/>
      <c r="STZ8" s="78"/>
      <c r="SUA8" s="689"/>
      <c r="SUB8" s="77"/>
      <c r="SUC8" s="690"/>
      <c r="SUD8" s="53"/>
      <c r="SUE8" s="688"/>
      <c r="SUF8" s="688"/>
      <c r="SUG8" s="187"/>
      <c r="SUH8" s="78"/>
      <c r="SUI8" s="689"/>
      <c r="SUJ8" s="77"/>
      <c r="SUK8" s="690"/>
      <c r="SUL8" s="53"/>
      <c r="SUM8" s="688"/>
      <c r="SUN8" s="688"/>
      <c r="SUO8" s="187"/>
      <c r="SUP8" s="78"/>
      <c r="SUQ8" s="689"/>
      <c r="SUR8" s="77"/>
      <c r="SUS8" s="690"/>
      <c r="SUT8" s="53"/>
      <c r="SUU8" s="688"/>
      <c r="SUV8" s="688"/>
      <c r="SUW8" s="187"/>
      <c r="SUX8" s="78"/>
      <c r="SUY8" s="689"/>
      <c r="SUZ8" s="77"/>
      <c r="SVA8" s="690"/>
      <c r="SVB8" s="53"/>
      <c r="SVC8" s="688"/>
      <c r="SVD8" s="688"/>
      <c r="SVE8" s="187"/>
      <c r="SVF8" s="78"/>
      <c r="SVG8" s="689"/>
      <c r="SVH8" s="77"/>
      <c r="SVI8" s="690"/>
      <c r="SVJ8" s="53"/>
      <c r="SVK8" s="688"/>
      <c r="SVL8" s="688"/>
      <c r="SVM8" s="187"/>
      <c r="SVN8" s="78"/>
      <c r="SVO8" s="689"/>
      <c r="SVP8" s="77"/>
      <c r="SVQ8" s="690"/>
      <c r="SVR8" s="53"/>
      <c r="SVS8" s="688"/>
      <c r="SVT8" s="688"/>
      <c r="SVU8" s="187"/>
      <c r="SVV8" s="78"/>
      <c r="SVW8" s="689"/>
      <c r="SVX8" s="77"/>
      <c r="SVY8" s="690"/>
      <c r="SVZ8" s="53"/>
      <c r="SWA8" s="688"/>
      <c r="SWB8" s="688"/>
      <c r="SWC8" s="187"/>
      <c r="SWD8" s="78"/>
      <c r="SWE8" s="689"/>
      <c r="SWF8" s="77"/>
      <c r="SWG8" s="690"/>
      <c r="SWH8" s="53"/>
      <c r="SWI8" s="688"/>
      <c r="SWJ8" s="688"/>
      <c r="SWK8" s="187"/>
      <c r="SWL8" s="78"/>
      <c r="SWM8" s="689"/>
      <c r="SWN8" s="77"/>
      <c r="SWO8" s="690"/>
      <c r="SWP8" s="53"/>
      <c r="SWQ8" s="688"/>
      <c r="SWR8" s="688"/>
      <c r="SWS8" s="187"/>
      <c r="SWT8" s="78"/>
      <c r="SWU8" s="689"/>
      <c r="SWV8" s="77"/>
      <c r="SWW8" s="690"/>
      <c r="SWX8" s="53"/>
      <c r="SWY8" s="688"/>
      <c r="SWZ8" s="688"/>
      <c r="SXA8" s="187"/>
      <c r="SXB8" s="78"/>
      <c r="SXC8" s="689"/>
      <c r="SXD8" s="77"/>
      <c r="SXE8" s="690"/>
      <c r="SXF8" s="53"/>
      <c r="SXG8" s="688"/>
      <c r="SXH8" s="688"/>
      <c r="SXI8" s="187"/>
      <c r="SXJ8" s="78"/>
      <c r="SXK8" s="689"/>
      <c r="SXL8" s="77"/>
      <c r="SXM8" s="690"/>
      <c r="SXN8" s="53"/>
      <c r="SXO8" s="688"/>
      <c r="SXP8" s="688"/>
      <c r="SXQ8" s="187"/>
      <c r="SXR8" s="78"/>
      <c r="SXS8" s="689"/>
      <c r="SXT8" s="77"/>
      <c r="SXU8" s="690"/>
      <c r="SXV8" s="53"/>
      <c r="SXW8" s="688"/>
      <c r="SXX8" s="688"/>
      <c r="SXY8" s="187"/>
      <c r="SXZ8" s="78"/>
      <c r="SYA8" s="689"/>
      <c r="SYB8" s="77"/>
      <c r="SYC8" s="690"/>
      <c r="SYD8" s="53"/>
      <c r="SYE8" s="688"/>
      <c r="SYF8" s="688"/>
      <c r="SYG8" s="187"/>
      <c r="SYH8" s="78"/>
      <c r="SYI8" s="689"/>
      <c r="SYJ8" s="77"/>
      <c r="SYK8" s="690"/>
      <c r="SYL8" s="53"/>
      <c r="SYM8" s="688"/>
      <c r="SYN8" s="688"/>
      <c r="SYO8" s="187"/>
      <c r="SYP8" s="78"/>
      <c r="SYQ8" s="689"/>
      <c r="SYR8" s="77"/>
      <c r="SYS8" s="690"/>
      <c r="SYT8" s="53"/>
      <c r="SYU8" s="688"/>
      <c r="SYV8" s="688"/>
      <c r="SYW8" s="187"/>
      <c r="SYX8" s="78"/>
      <c r="SYY8" s="689"/>
      <c r="SYZ8" s="77"/>
      <c r="SZA8" s="690"/>
      <c r="SZB8" s="53"/>
      <c r="SZC8" s="688"/>
      <c r="SZD8" s="688"/>
      <c r="SZE8" s="187"/>
      <c r="SZF8" s="78"/>
      <c r="SZG8" s="689"/>
      <c r="SZH8" s="77"/>
      <c r="SZI8" s="690"/>
      <c r="SZJ8" s="53"/>
      <c r="SZK8" s="688"/>
      <c r="SZL8" s="688"/>
      <c r="SZM8" s="187"/>
      <c r="SZN8" s="78"/>
      <c r="SZO8" s="689"/>
      <c r="SZP8" s="77"/>
      <c r="SZQ8" s="690"/>
      <c r="SZR8" s="53"/>
      <c r="SZS8" s="688"/>
      <c r="SZT8" s="688"/>
      <c r="SZU8" s="187"/>
      <c r="SZV8" s="78"/>
      <c r="SZW8" s="689"/>
      <c r="SZX8" s="77"/>
      <c r="SZY8" s="690"/>
      <c r="SZZ8" s="53"/>
      <c r="TAA8" s="688"/>
      <c r="TAB8" s="688"/>
      <c r="TAC8" s="187"/>
      <c r="TAD8" s="78"/>
      <c r="TAE8" s="689"/>
      <c r="TAF8" s="77"/>
      <c r="TAG8" s="690"/>
      <c r="TAH8" s="53"/>
      <c r="TAI8" s="688"/>
      <c r="TAJ8" s="688"/>
      <c r="TAK8" s="187"/>
      <c r="TAL8" s="78"/>
      <c r="TAM8" s="689"/>
      <c r="TAN8" s="77"/>
      <c r="TAO8" s="690"/>
      <c r="TAP8" s="53"/>
      <c r="TAQ8" s="688"/>
      <c r="TAR8" s="688"/>
      <c r="TAS8" s="187"/>
      <c r="TAT8" s="78"/>
      <c r="TAU8" s="689"/>
      <c r="TAV8" s="77"/>
      <c r="TAW8" s="690"/>
      <c r="TAX8" s="53"/>
      <c r="TAY8" s="688"/>
      <c r="TAZ8" s="688"/>
      <c r="TBA8" s="187"/>
      <c r="TBB8" s="78"/>
      <c r="TBC8" s="689"/>
      <c r="TBD8" s="77"/>
      <c r="TBE8" s="690"/>
      <c r="TBF8" s="53"/>
      <c r="TBG8" s="688"/>
      <c r="TBH8" s="688"/>
      <c r="TBI8" s="187"/>
      <c r="TBJ8" s="78"/>
      <c r="TBK8" s="689"/>
      <c r="TBL8" s="77"/>
      <c r="TBM8" s="690"/>
      <c r="TBN8" s="53"/>
      <c r="TBO8" s="688"/>
      <c r="TBP8" s="688"/>
      <c r="TBQ8" s="187"/>
      <c r="TBR8" s="78"/>
      <c r="TBS8" s="689"/>
      <c r="TBT8" s="77"/>
      <c r="TBU8" s="690"/>
      <c r="TBV8" s="53"/>
      <c r="TBW8" s="688"/>
      <c r="TBX8" s="688"/>
      <c r="TBY8" s="187"/>
      <c r="TBZ8" s="78"/>
      <c r="TCA8" s="689"/>
      <c r="TCB8" s="77"/>
      <c r="TCC8" s="690"/>
      <c r="TCD8" s="53"/>
      <c r="TCE8" s="688"/>
      <c r="TCF8" s="688"/>
      <c r="TCG8" s="187"/>
      <c r="TCH8" s="78"/>
      <c r="TCI8" s="689"/>
      <c r="TCJ8" s="77"/>
      <c r="TCK8" s="690"/>
      <c r="TCL8" s="53"/>
      <c r="TCM8" s="688"/>
      <c r="TCN8" s="688"/>
      <c r="TCO8" s="187"/>
      <c r="TCP8" s="78"/>
      <c r="TCQ8" s="689"/>
      <c r="TCR8" s="77"/>
      <c r="TCS8" s="690"/>
      <c r="TCT8" s="53"/>
      <c r="TCU8" s="688"/>
      <c r="TCV8" s="688"/>
      <c r="TCW8" s="187"/>
      <c r="TCX8" s="78"/>
      <c r="TCY8" s="689"/>
      <c r="TCZ8" s="77"/>
      <c r="TDA8" s="690"/>
      <c r="TDB8" s="53"/>
      <c r="TDC8" s="688"/>
      <c r="TDD8" s="688"/>
      <c r="TDE8" s="187"/>
      <c r="TDF8" s="78"/>
      <c r="TDG8" s="689"/>
      <c r="TDH8" s="77"/>
      <c r="TDI8" s="690"/>
      <c r="TDJ8" s="53"/>
      <c r="TDK8" s="688"/>
      <c r="TDL8" s="688"/>
      <c r="TDM8" s="187"/>
      <c r="TDN8" s="78"/>
      <c r="TDO8" s="689"/>
      <c r="TDP8" s="77"/>
      <c r="TDQ8" s="690"/>
      <c r="TDR8" s="53"/>
      <c r="TDS8" s="688"/>
      <c r="TDT8" s="688"/>
      <c r="TDU8" s="187"/>
      <c r="TDV8" s="78"/>
      <c r="TDW8" s="689"/>
      <c r="TDX8" s="77"/>
      <c r="TDY8" s="690"/>
      <c r="TDZ8" s="53"/>
      <c r="TEA8" s="688"/>
      <c r="TEB8" s="688"/>
      <c r="TEC8" s="187"/>
      <c r="TED8" s="78"/>
      <c r="TEE8" s="689"/>
      <c r="TEF8" s="77"/>
      <c r="TEG8" s="690"/>
      <c r="TEH8" s="53"/>
      <c r="TEI8" s="688"/>
      <c r="TEJ8" s="688"/>
      <c r="TEK8" s="187"/>
      <c r="TEL8" s="78"/>
      <c r="TEM8" s="689"/>
      <c r="TEN8" s="77"/>
      <c r="TEO8" s="690"/>
      <c r="TEP8" s="53"/>
      <c r="TEQ8" s="688"/>
      <c r="TER8" s="688"/>
      <c r="TES8" s="187"/>
      <c r="TET8" s="78"/>
      <c r="TEU8" s="689"/>
      <c r="TEV8" s="77"/>
      <c r="TEW8" s="690"/>
      <c r="TEX8" s="53"/>
      <c r="TEY8" s="688"/>
      <c r="TEZ8" s="688"/>
      <c r="TFA8" s="187"/>
      <c r="TFB8" s="78"/>
      <c r="TFC8" s="689"/>
      <c r="TFD8" s="77"/>
      <c r="TFE8" s="690"/>
      <c r="TFF8" s="53"/>
      <c r="TFG8" s="688"/>
      <c r="TFH8" s="688"/>
      <c r="TFI8" s="187"/>
      <c r="TFJ8" s="78"/>
      <c r="TFK8" s="689"/>
      <c r="TFL8" s="77"/>
      <c r="TFM8" s="690"/>
      <c r="TFN8" s="53"/>
      <c r="TFO8" s="688"/>
      <c r="TFP8" s="688"/>
      <c r="TFQ8" s="187"/>
      <c r="TFR8" s="78"/>
      <c r="TFS8" s="689"/>
      <c r="TFT8" s="77"/>
      <c r="TFU8" s="690"/>
      <c r="TFV8" s="53"/>
      <c r="TFW8" s="688"/>
      <c r="TFX8" s="688"/>
      <c r="TFY8" s="187"/>
      <c r="TFZ8" s="78"/>
      <c r="TGA8" s="689"/>
      <c r="TGB8" s="77"/>
      <c r="TGC8" s="690"/>
      <c r="TGD8" s="53"/>
      <c r="TGE8" s="688"/>
      <c r="TGF8" s="688"/>
      <c r="TGG8" s="187"/>
      <c r="TGH8" s="78"/>
      <c r="TGI8" s="689"/>
      <c r="TGJ8" s="77"/>
      <c r="TGK8" s="690"/>
      <c r="TGL8" s="53"/>
      <c r="TGM8" s="688"/>
      <c r="TGN8" s="688"/>
      <c r="TGO8" s="187"/>
      <c r="TGP8" s="78"/>
      <c r="TGQ8" s="689"/>
      <c r="TGR8" s="77"/>
      <c r="TGS8" s="690"/>
      <c r="TGT8" s="53"/>
      <c r="TGU8" s="688"/>
      <c r="TGV8" s="688"/>
      <c r="TGW8" s="187"/>
      <c r="TGX8" s="78"/>
      <c r="TGY8" s="689"/>
      <c r="TGZ8" s="77"/>
      <c r="THA8" s="690"/>
      <c r="THB8" s="53"/>
      <c r="THC8" s="688"/>
      <c r="THD8" s="688"/>
      <c r="THE8" s="187"/>
      <c r="THF8" s="78"/>
      <c r="THG8" s="689"/>
      <c r="THH8" s="77"/>
      <c r="THI8" s="690"/>
      <c r="THJ8" s="53"/>
      <c r="THK8" s="688"/>
      <c r="THL8" s="688"/>
      <c r="THM8" s="187"/>
      <c r="THN8" s="78"/>
      <c r="THO8" s="689"/>
      <c r="THP8" s="77"/>
      <c r="THQ8" s="690"/>
      <c r="THR8" s="53"/>
      <c r="THS8" s="688"/>
      <c r="THT8" s="688"/>
      <c r="THU8" s="187"/>
      <c r="THV8" s="78"/>
      <c r="THW8" s="689"/>
      <c r="THX8" s="77"/>
      <c r="THY8" s="690"/>
      <c r="THZ8" s="53"/>
      <c r="TIA8" s="688"/>
      <c r="TIB8" s="688"/>
      <c r="TIC8" s="187"/>
      <c r="TID8" s="78"/>
      <c r="TIE8" s="689"/>
      <c r="TIF8" s="77"/>
      <c r="TIG8" s="690"/>
      <c r="TIH8" s="53"/>
      <c r="TII8" s="688"/>
      <c r="TIJ8" s="688"/>
      <c r="TIK8" s="187"/>
      <c r="TIL8" s="78"/>
      <c r="TIM8" s="689"/>
      <c r="TIN8" s="77"/>
      <c r="TIO8" s="690"/>
      <c r="TIP8" s="53"/>
      <c r="TIQ8" s="688"/>
      <c r="TIR8" s="688"/>
      <c r="TIS8" s="187"/>
      <c r="TIT8" s="78"/>
      <c r="TIU8" s="689"/>
      <c r="TIV8" s="77"/>
      <c r="TIW8" s="690"/>
      <c r="TIX8" s="53"/>
      <c r="TIY8" s="688"/>
      <c r="TIZ8" s="688"/>
      <c r="TJA8" s="187"/>
      <c r="TJB8" s="78"/>
      <c r="TJC8" s="689"/>
      <c r="TJD8" s="77"/>
      <c r="TJE8" s="690"/>
      <c r="TJF8" s="53"/>
      <c r="TJG8" s="688"/>
      <c r="TJH8" s="688"/>
      <c r="TJI8" s="187"/>
      <c r="TJJ8" s="78"/>
      <c r="TJK8" s="689"/>
      <c r="TJL8" s="77"/>
      <c r="TJM8" s="690"/>
      <c r="TJN8" s="53"/>
      <c r="TJO8" s="688"/>
      <c r="TJP8" s="688"/>
      <c r="TJQ8" s="187"/>
      <c r="TJR8" s="78"/>
      <c r="TJS8" s="689"/>
      <c r="TJT8" s="77"/>
      <c r="TJU8" s="690"/>
      <c r="TJV8" s="53"/>
      <c r="TJW8" s="688"/>
      <c r="TJX8" s="688"/>
      <c r="TJY8" s="187"/>
      <c r="TJZ8" s="78"/>
      <c r="TKA8" s="689"/>
      <c r="TKB8" s="77"/>
      <c r="TKC8" s="690"/>
      <c r="TKD8" s="53"/>
      <c r="TKE8" s="688"/>
      <c r="TKF8" s="688"/>
      <c r="TKG8" s="187"/>
      <c r="TKH8" s="78"/>
      <c r="TKI8" s="689"/>
      <c r="TKJ8" s="77"/>
      <c r="TKK8" s="690"/>
      <c r="TKL8" s="53"/>
      <c r="TKM8" s="688"/>
      <c r="TKN8" s="688"/>
      <c r="TKO8" s="187"/>
      <c r="TKP8" s="78"/>
      <c r="TKQ8" s="689"/>
      <c r="TKR8" s="77"/>
      <c r="TKS8" s="690"/>
      <c r="TKT8" s="53"/>
      <c r="TKU8" s="688"/>
      <c r="TKV8" s="688"/>
      <c r="TKW8" s="187"/>
      <c r="TKX8" s="78"/>
      <c r="TKY8" s="689"/>
      <c r="TKZ8" s="77"/>
      <c r="TLA8" s="690"/>
      <c r="TLB8" s="53"/>
      <c r="TLC8" s="688"/>
      <c r="TLD8" s="688"/>
      <c r="TLE8" s="187"/>
      <c r="TLF8" s="78"/>
      <c r="TLG8" s="689"/>
      <c r="TLH8" s="77"/>
      <c r="TLI8" s="690"/>
      <c r="TLJ8" s="53"/>
      <c r="TLK8" s="688"/>
      <c r="TLL8" s="688"/>
      <c r="TLM8" s="187"/>
      <c r="TLN8" s="78"/>
      <c r="TLO8" s="689"/>
      <c r="TLP8" s="77"/>
      <c r="TLQ8" s="690"/>
      <c r="TLR8" s="53"/>
      <c r="TLS8" s="688"/>
      <c r="TLT8" s="688"/>
      <c r="TLU8" s="187"/>
      <c r="TLV8" s="78"/>
      <c r="TLW8" s="689"/>
      <c r="TLX8" s="77"/>
      <c r="TLY8" s="690"/>
      <c r="TLZ8" s="53"/>
      <c r="TMA8" s="688"/>
      <c r="TMB8" s="688"/>
      <c r="TMC8" s="187"/>
      <c r="TMD8" s="78"/>
      <c r="TME8" s="689"/>
      <c r="TMF8" s="77"/>
      <c r="TMG8" s="690"/>
      <c r="TMH8" s="53"/>
      <c r="TMI8" s="688"/>
      <c r="TMJ8" s="688"/>
      <c r="TMK8" s="187"/>
      <c r="TML8" s="78"/>
      <c r="TMM8" s="689"/>
      <c r="TMN8" s="77"/>
      <c r="TMO8" s="690"/>
      <c r="TMP8" s="53"/>
      <c r="TMQ8" s="688"/>
      <c r="TMR8" s="688"/>
      <c r="TMS8" s="187"/>
      <c r="TMT8" s="78"/>
      <c r="TMU8" s="689"/>
      <c r="TMV8" s="77"/>
      <c r="TMW8" s="690"/>
      <c r="TMX8" s="53"/>
      <c r="TMY8" s="688"/>
      <c r="TMZ8" s="688"/>
      <c r="TNA8" s="187"/>
      <c r="TNB8" s="78"/>
      <c r="TNC8" s="689"/>
      <c r="TND8" s="77"/>
      <c r="TNE8" s="690"/>
      <c r="TNF8" s="53"/>
      <c r="TNG8" s="688"/>
      <c r="TNH8" s="688"/>
      <c r="TNI8" s="187"/>
      <c r="TNJ8" s="78"/>
      <c r="TNK8" s="689"/>
      <c r="TNL8" s="77"/>
      <c r="TNM8" s="690"/>
      <c r="TNN8" s="53"/>
      <c r="TNO8" s="688"/>
      <c r="TNP8" s="688"/>
      <c r="TNQ8" s="187"/>
      <c r="TNR8" s="78"/>
      <c r="TNS8" s="689"/>
      <c r="TNT8" s="77"/>
      <c r="TNU8" s="690"/>
      <c r="TNV8" s="53"/>
      <c r="TNW8" s="688"/>
      <c r="TNX8" s="688"/>
      <c r="TNY8" s="187"/>
      <c r="TNZ8" s="78"/>
      <c r="TOA8" s="689"/>
      <c r="TOB8" s="77"/>
      <c r="TOC8" s="690"/>
      <c r="TOD8" s="53"/>
      <c r="TOE8" s="688"/>
      <c r="TOF8" s="688"/>
      <c r="TOG8" s="187"/>
      <c r="TOH8" s="78"/>
      <c r="TOI8" s="689"/>
      <c r="TOJ8" s="77"/>
      <c r="TOK8" s="690"/>
      <c r="TOL8" s="53"/>
      <c r="TOM8" s="688"/>
      <c r="TON8" s="688"/>
      <c r="TOO8" s="187"/>
      <c r="TOP8" s="78"/>
      <c r="TOQ8" s="689"/>
      <c r="TOR8" s="77"/>
      <c r="TOS8" s="690"/>
      <c r="TOT8" s="53"/>
      <c r="TOU8" s="688"/>
      <c r="TOV8" s="688"/>
      <c r="TOW8" s="187"/>
      <c r="TOX8" s="78"/>
      <c r="TOY8" s="689"/>
      <c r="TOZ8" s="77"/>
      <c r="TPA8" s="690"/>
      <c r="TPB8" s="53"/>
      <c r="TPC8" s="688"/>
      <c r="TPD8" s="688"/>
      <c r="TPE8" s="187"/>
      <c r="TPF8" s="78"/>
      <c r="TPG8" s="689"/>
      <c r="TPH8" s="77"/>
      <c r="TPI8" s="690"/>
      <c r="TPJ8" s="53"/>
      <c r="TPK8" s="688"/>
      <c r="TPL8" s="688"/>
      <c r="TPM8" s="187"/>
      <c r="TPN8" s="78"/>
      <c r="TPO8" s="689"/>
      <c r="TPP8" s="77"/>
      <c r="TPQ8" s="690"/>
      <c r="TPR8" s="53"/>
      <c r="TPS8" s="688"/>
      <c r="TPT8" s="688"/>
      <c r="TPU8" s="187"/>
      <c r="TPV8" s="78"/>
      <c r="TPW8" s="689"/>
      <c r="TPX8" s="77"/>
      <c r="TPY8" s="690"/>
      <c r="TPZ8" s="53"/>
      <c r="TQA8" s="688"/>
      <c r="TQB8" s="688"/>
      <c r="TQC8" s="187"/>
      <c r="TQD8" s="78"/>
      <c r="TQE8" s="689"/>
      <c r="TQF8" s="77"/>
      <c r="TQG8" s="690"/>
      <c r="TQH8" s="53"/>
      <c r="TQI8" s="688"/>
      <c r="TQJ8" s="688"/>
      <c r="TQK8" s="187"/>
      <c r="TQL8" s="78"/>
      <c r="TQM8" s="689"/>
      <c r="TQN8" s="77"/>
      <c r="TQO8" s="690"/>
      <c r="TQP8" s="53"/>
      <c r="TQQ8" s="688"/>
      <c r="TQR8" s="688"/>
      <c r="TQS8" s="187"/>
      <c r="TQT8" s="78"/>
      <c r="TQU8" s="689"/>
      <c r="TQV8" s="77"/>
      <c r="TQW8" s="690"/>
      <c r="TQX8" s="53"/>
      <c r="TQY8" s="688"/>
      <c r="TQZ8" s="688"/>
      <c r="TRA8" s="187"/>
      <c r="TRB8" s="78"/>
      <c r="TRC8" s="689"/>
      <c r="TRD8" s="77"/>
      <c r="TRE8" s="690"/>
      <c r="TRF8" s="53"/>
      <c r="TRG8" s="688"/>
      <c r="TRH8" s="688"/>
      <c r="TRI8" s="187"/>
      <c r="TRJ8" s="78"/>
      <c r="TRK8" s="689"/>
      <c r="TRL8" s="77"/>
      <c r="TRM8" s="690"/>
      <c r="TRN8" s="53"/>
      <c r="TRO8" s="688"/>
      <c r="TRP8" s="688"/>
      <c r="TRQ8" s="187"/>
      <c r="TRR8" s="78"/>
      <c r="TRS8" s="689"/>
      <c r="TRT8" s="77"/>
      <c r="TRU8" s="690"/>
      <c r="TRV8" s="53"/>
      <c r="TRW8" s="688"/>
      <c r="TRX8" s="688"/>
      <c r="TRY8" s="187"/>
      <c r="TRZ8" s="78"/>
      <c r="TSA8" s="689"/>
      <c r="TSB8" s="77"/>
      <c r="TSC8" s="690"/>
      <c r="TSD8" s="53"/>
      <c r="TSE8" s="688"/>
      <c r="TSF8" s="688"/>
      <c r="TSG8" s="187"/>
      <c r="TSH8" s="78"/>
      <c r="TSI8" s="689"/>
      <c r="TSJ8" s="77"/>
      <c r="TSK8" s="690"/>
      <c r="TSL8" s="53"/>
      <c r="TSM8" s="688"/>
      <c r="TSN8" s="688"/>
      <c r="TSO8" s="187"/>
      <c r="TSP8" s="78"/>
      <c r="TSQ8" s="689"/>
      <c r="TSR8" s="77"/>
      <c r="TSS8" s="690"/>
      <c r="TST8" s="53"/>
      <c r="TSU8" s="688"/>
      <c r="TSV8" s="688"/>
      <c r="TSW8" s="187"/>
      <c r="TSX8" s="78"/>
      <c r="TSY8" s="689"/>
      <c r="TSZ8" s="77"/>
      <c r="TTA8" s="690"/>
      <c r="TTB8" s="53"/>
      <c r="TTC8" s="688"/>
      <c r="TTD8" s="688"/>
      <c r="TTE8" s="187"/>
      <c r="TTF8" s="78"/>
      <c r="TTG8" s="689"/>
      <c r="TTH8" s="77"/>
      <c r="TTI8" s="690"/>
      <c r="TTJ8" s="53"/>
      <c r="TTK8" s="688"/>
      <c r="TTL8" s="688"/>
      <c r="TTM8" s="187"/>
      <c r="TTN8" s="78"/>
      <c r="TTO8" s="689"/>
      <c r="TTP8" s="77"/>
      <c r="TTQ8" s="690"/>
      <c r="TTR8" s="53"/>
      <c r="TTS8" s="688"/>
      <c r="TTT8" s="688"/>
      <c r="TTU8" s="187"/>
      <c r="TTV8" s="78"/>
      <c r="TTW8" s="689"/>
      <c r="TTX8" s="77"/>
      <c r="TTY8" s="690"/>
      <c r="TTZ8" s="53"/>
      <c r="TUA8" s="688"/>
      <c r="TUB8" s="688"/>
      <c r="TUC8" s="187"/>
      <c r="TUD8" s="78"/>
      <c r="TUE8" s="689"/>
      <c r="TUF8" s="77"/>
      <c r="TUG8" s="690"/>
      <c r="TUH8" s="53"/>
      <c r="TUI8" s="688"/>
      <c r="TUJ8" s="688"/>
      <c r="TUK8" s="187"/>
      <c r="TUL8" s="78"/>
      <c r="TUM8" s="689"/>
      <c r="TUN8" s="77"/>
      <c r="TUO8" s="690"/>
      <c r="TUP8" s="53"/>
      <c r="TUQ8" s="688"/>
      <c r="TUR8" s="688"/>
      <c r="TUS8" s="187"/>
      <c r="TUT8" s="78"/>
      <c r="TUU8" s="689"/>
      <c r="TUV8" s="77"/>
      <c r="TUW8" s="690"/>
      <c r="TUX8" s="53"/>
      <c r="TUY8" s="688"/>
      <c r="TUZ8" s="688"/>
      <c r="TVA8" s="187"/>
      <c r="TVB8" s="78"/>
      <c r="TVC8" s="689"/>
      <c r="TVD8" s="77"/>
      <c r="TVE8" s="690"/>
      <c r="TVF8" s="53"/>
      <c r="TVG8" s="688"/>
      <c r="TVH8" s="688"/>
      <c r="TVI8" s="187"/>
      <c r="TVJ8" s="78"/>
      <c r="TVK8" s="689"/>
      <c r="TVL8" s="77"/>
      <c r="TVM8" s="690"/>
      <c r="TVN8" s="53"/>
      <c r="TVO8" s="688"/>
      <c r="TVP8" s="688"/>
      <c r="TVQ8" s="187"/>
      <c r="TVR8" s="78"/>
      <c r="TVS8" s="689"/>
      <c r="TVT8" s="77"/>
      <c r="TVU8" s="690"/>
      <c r="TVV8" s="53"/>
      <c r="TVW8" s="688"/>
      <c r="TVX8" s="688"/>
      <c r="TVY8" s="187"/>
      <c r="TVZ8" s="78"/>
      <c r="TWA8" s="689"/>
      <c r="TWB8" s="77"/>
      <c r="TWC8" s="690"/>
      <c r="TWD8" s="53"/>
      <c r="TWE8" s="688"/>
      <c r="TWF8" s="688"/>
      <c r="TWG8" s="187"/>
      <c r="TWH8" s="78"/>
      <c r="TWI8" s="689"/>
      <c r="TWJ8" s="77"/>
      <c r="TWK8" s="690"/>
      <c r="TWL8" s="53"/>
      <c r="TWM8" s="688"/>
      <c r="TWN8" s="688"/>
      <c r="TWO8" s="187"/>
      <c r="TWP8" s="78"/>
      <c r="TWQ8" s="689"/>
      <c r="TWR8" s="77"/>
      <c r="TWS8" s="690"/>
      <c r="TWT8" s="53"/>
      <c r="TWU8" s="688"/>
      <c r="TWV8" s="688"/>
      <c r="TWW8" s="187"/>
      <c r="TWX8" s="78"/>
      <c r="TWY8" s="689"/>
      <c r="TWZ8" s="77"/>
      <c r="TXA8" s="690"/>
      <c r="TXB8" s="53"/>
      <c r="TXC8" s="688"/>
      <c r="TXD8" s="688"/>
      <c r="TXE8" s="187"/>
      <c r="TXF8" s="78"/>
      <c r="TXG8" s="689"/>
      <c r="TXH8" s="77"/>
      <c r="TXI8" s="690"/>
      <c r="TXJ8" s="53"/>
      <c r="TXK8" s="688"/>
      <c r="TXL8" s="688"/>
      <c r="TXM8" s="187"/>
      <c r="TXN8" s="78"/>
      <c r="TXO8" s="689"/>
      <c r="TXP8" s="77"/>
      <c r="TXQ8" s="690"/>
      <c r="TXR8" s="53"/>
      <c r="TXS8" s="688"/>
      <c r="TXT8" s="688"/>
      <c r="TXU8" s="187"/>
      <c r="TXV8" s="78"/>
      <c r="TXW8" s="689"/>
      <c r="TXX8" s="77"/>
      <c r="TXY8" s="690"/>
      <c r="TXZ8" s="53"/>
      <c r="TYA8" s="688"/>
      <c r="TYB8" s="688"/>
      <c r="TYC8" s="187"/>
      <c r="TYD8" s="78"/>
      <c r="TYE8" s="689"/>
      <c r="TYF8" s="77"/>
      <c r="TYG8" s="690"/>
      <c r="TYH8" s="53"/>
      <c r="TYI8" s="688"/>
      <c r="TYJ8" s="688"/>
      <c r="TYK8" s="187"/>
      <c r="TYL8" s="78"/>
      <c r="TYM8" s="689"/>
      <c r="TYN8" s="77"/>
      <c r="TYO8" s="690"/>
      <c r="TYP8" s="53"/>
      <c r="TYQ8" s="688"/>
      <c r="TYR8" s="688"/>
      <c r="TYS8" s="187"/>
      <c r="TYT8" s="78"/>
      <c r="TYU8" s="689"/>
      <c r="TYV8" s="77"/>
      <c r="TYW8" s="690"/>
      <c r="TYX8" s="53"/>
      <c r="TYY8" s="688"/>
      <c r="TYZ8" s="688"/>
      <c r="TZA8" s="187"/>
      <c r="TZB8" s="78"/>
      <c r="TZC8" s="689"/>
      <c r="TZD8" s="77"/>
      <c r="TZE8" s="690"/>
      <c r="TZF8" s="53"/>
      <c r="TZG8" s="688"/>
      <c r="TZH8" s="688"/>
      <c r="TZI8" s="187"/>
      <c r="TZJ8" s="78"/>
      <c r="TZK8" s="689"/>
      <c r="TZL8" s="77"/>
      <c r="TZM8" s="690"/>
      <c r="TZN8" s="53"/>
      <c r="TZO8" s="688"/>
      <c r="TZP8" s="688"/>
      <c r="TZQ8" s="187"/>
      <c r="TZR8" s="78"/>
      <c r="TZS8" s="689"/>
      <c r="TZT8" s="77"/>
      <c r="TZU8" s="690"/>
      <c r="TZV8" s="53"/>
      <c r="TZW8" s="688"/>
      <c r="TZX8" s="688"/>
      <c r="TZY8" s="187"/>
      <c r="TZZ8" s="78"/>
      <c r="UAA8" s="689"/>
      <c r="UAB8" s="77"/>
      <c r="UAC8" s="690"/>
      <c r="UAD8" s="53"/>
      <c r="UAE8" s="688"/>
      <c r="UAF8" s="688"/>
      <c r="UAG8" s="187"/>
      <c r="UAH8" s="78"/>
      <c r="UAI8" s="689"/>
      <c r="UAJ8" s="77"/>
      <c r="UAK8" s="690"/>
      <c r="UAL8" s="53"/>
      <c r="UAM8" s="688"/>
      <c r="UAN8" s="688"/>
      <c r="UAO8" s="187"/>
      <c r="UAP8" s="78"/>
      <c r="UAQ8" s="689"/>
      <c r="UAR8" s="77"/>
      <c r="UAS8" s="690"/>
      <c r="UAT8" s="53"/>
      <c r="UAU8" s="688"/>
      <c r="UAV8" s="688"/>
      <c r="UAW8" s="187"/>
      <c r="UAX8" s="78"/>
      <c r="UAY8" s="689"/>
      <c r="UAZ8" s="77"/>
      <c r="UBA8" s="690"/>
      <c r="UBB8" s="53"/>
      <c r="UBC8" s="688"/>
      <c r="UBD8" s="688"/>
      <c r="UBE8" s="187"/>
      <c r="UBF8" s="78"/>
      <c r="UBG8" s="689"/>
      <c r="UBH8" s="77"/>
      <c r="UBI8" s="690"/>
      <c r="UBJ8" s="53"/>
      <c r="UBK8" s="688"/>
      <c r="UBL8" s="688"/>
      <c r="UBM8" s="187"/>
      <c r="UBN8" s="78"/>
      <c r="UBO8" s="689"/>
      <c r="UBP8" s="77"/>
      <c r="UBQ8" s="690"/>
      <c r="UBR8" s="53"/>
      <c r="UBS8" s="688"/>
      <c r="UBT8" s="688"/>
      <c r="UBU8" s="187"/>
      <c r="UBV8" s="78"/>
      <c r="UBW8" s="689"/>
      <c r="UBX8" s="77"/>
      <c r="UBY8" s="690"/>
      <c r="UBZ8" s="53"/>
      <c r="UCA8" s="688"/>
      <c r="UCB8" s="688"/>
      <c r="UCC8" s="187"/>
      <c r="UCD8" s="78"/>
      <c r="UCE8" s="689"/>
      <c r="UCF8" s="77"/>
      <c r="UCG8" s="690"/>
      <c r="UCH8" s="53"/>
      <c r="UCI8" s="688"/>
      <c r="UCJ8" s="688"/>
      <c r="UCK8" s="187"/>
      <c r="UCL8" s="78"/>
      <c r="UCM8" s="689"/>
      <c r="UCN8" s="77"/>
      <c r="UCO8" s="690"/>
      <c r="UCP8" s="53"/>
      <c r="UCQ8" s="688"/>
      <c r="UCR8" s="688"/>
      <c r="UCS8" s="187"/>
      <c r="UCT8" s="78"/>
      <c r="UCU8" s="689"/>
      <c r="UCV8" s="77"/>
      <c r="UCW8" s="690"/>
      <c r="UCX8" s="53"/>
      <c r="UCY8" s="688"/>
      <c r="UCZ8" s="688"/>
      <c r="UDA8" s="187"/>
      <c r="UDB8" s="78"/>
      <c r="UDC8" s="689"/>
      <c r="UDD8" s="77"/>
      <c r="UDE8" s="690"/>
      <c r="UDF8" s="53"/>
      <c r="UDG8" s="688"/>
      <c r="UDH8" s="688"/>
      <c r="UDI8" s="187"/>
      <c r="UDJ8" s="78"/>
      <c r="UDK8" s="689"/>
      <c r="UDL8" s="77"/>
      <c r="UDM8" s="690"/>
      <c r="UDN8" s="53"/>
      <c r="UDO8" s="688"/>
      <c r="UDP8" s="688"/>
      <c r="UDQ8" s="187"/>
      <c r="UDR8" s="78"/>
      <c r="UDS8" s="689"/>
      <c r="UDT8" s="77"/>
      <c r="UDU8" s="690"/>
      <c r="UDV8" s="53"/>
      <c r="UDW8" s="688"/>
      <c r="UDX8" s="688"/>
      <c r="UDY8" s="187"/>
      <c r="UDZ8" s="78"/>
      <c r="UEA8" s="689"/>
      <c r="UEB8" s="77"/>
      <c r="UEC8" s="690"/>
      <c r="UED8" s="53"/>
      <c r="UEE8" s="688"/>
      <c r="UEF8" s="688"/>
      <c r="UEG8" s="187"/>
      <c r="UEH8" s="78"/>
      <c r="UEI8" s="689"/>
      <c r="UEJ8" s="77"/>
      <c r="UEK8" s="690"/>
      <c r="UEL8" s="53"/>
      <c r="UEM8" s="688"/>
      <c r="UEN8" s="688"/>
      <c r="UEO8" s="187"/>
      <c r="UEP8" s="78"/>
      <c r="UEQ8" s="689"/>
      <c r="UER8" s="77"/>
      <c r="UES8" s="690"/>
      <c r="UET8" s="53"/>
      <c r="UEU8" s="688"/>
      <c r="UEV8" s="688"/>
      <c r="UEW8" s="187"/>
      <c r="UEX8" s="78"/>
      <c r="UEY8" s="689"/>
      <c r="UEZ8" s="77"/>
      <c r="UFA8" s="690"/>
      <c r="UFB8" s="53"/>
      <c r="UFC8" s="688"/>
      <c r="UFD8" s="688"/>
      <c r="UFE8" s="187"/>
      <c r="UFF8" s="78"/>
      <c r="UFG8" s="689"/>
      <c r="UFH8" s="77"/>
      <c r="UFI8" s="690"/>
      <c r="UFJ8" s="53"/>
      <c r="UFK8" s="688"/>
      <c r="UFL8" s="688"/>
      <c r="UFM8" s="187"/>
      <c r="UFN8" s="78"/>
      <c r="UFO8" s="689"/>
      <c r="UFP8" s="77"/>
      <c r="UFQ8" s="690"/>
      <c r="UFR8" s="53"/>
      <c r="UFS8" s="688"/>
      <c r="UFT8" s="688"/>
      <c r="UFU8" s="187"/>
      <c r="UFV8" s="78"/>
      <c r="UFW8" s="689"/>
      <c r="UFX8" s="77"/>
      <c r="UFY8" s="690"/>
      <c r="UFZ8" s="53"/>
      <c r="UGA8" s="688"/>
      <c r="UGB8" s="688"/>
      <c r="UGC8" s="187"/>
      <c r="UGD8" s="78"/>
      <c r="UGE8" s="689"/>
      <c r="UGF8" s="77"/>
      <c r="UGG8" s="690"/>
      <c r="UGH8" s="53"/>
      <c r="UGI8" s="688"/>
      <c r="UGJ8" s="688"/>
      <c r="UGK8" s="187"/>
      <c r="UGL8" s="78"/>
      <c r="UGM8" s="689"/>
      <c r="UGN8" s="77"/>
      <c r="UGO8" s="690"/>
      <c r="UGP8" s="53"/>
      <c r="UGQ8" s="688"/>
      <c r="UGR8" s="688"/>
      <c r="UGS8" s="187"/>
      <c r="UGT8" s="78"/>
      <c r="UGU8" s="689"/>
      <c r="UGV8" s="77"/>
      <c r="UGW8" s="690"/>
      <c r="UGX8" s="53"/>
      <c r="UGY8" s="688"/>
      <c r="UGZ8" s="688"/>
      <c r="UHA8" s="187"/>
      <c r="UHB8" s="78"/>
      <c r="UHC8" s="689"/>
      <c r="UHD8" s="77"/>
      <c r="UHE8" s="690"/>
      <c r="UHF8" s="53"/>
      <c r="UHG8" s="688"/>
      <c r="UHH8" s="688"/>
      <c r="UHI8" s="187"/>
      <c r="UHJ8" s="78"/>
      <c r="UHK8" s="689"/>
      <c r="UHL8" s="77"/>
      <c r="UHM8" s="690"/>
      <c r="UHN8" s="53"/>
      <c r="UHO8" s="688"/>
      <c r="UHP8" s="688"/>
      <c r="UHQ8" s="187"/>
      <c r="UHR8" s="78"/>
      <c r="UHS8" s="689"/>
      <c r="UHT8" s="77"/>
      <c r="UHU8" s="690"/>
      <c r="UHV8" s="53"/>
      <c r="UHW8" s="688"/>
      <c r="UHX8" s="688"/>
      <c r="UHY8" s="187"/>
      <c r="UHZ8" s="78"/>
      <c r="UIA8" s="689"/>
      <c r="UIB8" s="77"/>
      <c r="UIC8" s="690"/>
      <c r="UID8" s="53"/>
      <c r="UIE8" s="688"/>
      <c r="UIF8" s="688"/>
      <c r="UIG8" s="187"/>
      <c r="UIH8" s="78"/>
      <c r="UII8" s="689"/>
      <c r="UIJ8" s="77"/>
      <c r="UIK8" s="690"/>
      <c r="UIL8" s="53"/>
      <c r="UIM8" s="688"/>
      <c r="UIN8" s="688"/>
      <c r="UIO8" s="187"/>
      <c r="UIP8" s="78"/>
      <c r="UIQ8" s="689"/>
      <c r="UIR8" s="77"/>
      <c r="UIS8" s="690"/>
      <c r="UIT8" s="53"/>
      <c r="UIU8" s="688"/>
      <c r="UIV8" s="688"/>
      <c r="UIW8" s="187"/>
      <c r="UIX8" s="78"/>
      <c r="UIY8" s="689"/>
      <c r="UIZ8" s="77"/>
      <c r="UJA8" s="690"/>
      <c r="UJB8" s="53"/>
      <c r="UJC8" s="688"/>
      <c r="UJD8" s="688"/>
      <c r="UJE8" s="187"/>
      <c r="UJF8" s="78"/>
      <c r="UJG8" s="689"/>
      <c r="UJH8" s="77"/>
      <c r="UJI8" s="690"/>
      <c r="UJJ8" s="53"/>
      <c r="UJK8" s="688"/>
      <c r="UJL8" s="688"/>
      <c r="UJM8" s="187"/>
      <c r="UJN8" s="78"/>
      <c r="UJO8" s="689"/>
      <c r="UJP8" s="77"/>
      <c r="UJQ8" s="690"/>
      <c r="UJR8" s="53"/>
      <c r="UJS8" s="688"/>
      <c r="UJT8" s="688"/>
      <c r="UJU8" s="187"/>
      <c r="UJV8" s="78"/>
      <c r="UJW8" s="689"/>
      <c r="UJX8" s="77"/>
      <c r="UJY8" s="690"/>
      <c r="UJZ8" s="53"/>
      <c r="UKA8" s="688"/>
      <c r="UKB8" s="688"/>
      <c r="UKC8" s="187"/>
      <c r="UKD8" s="78"/>
      <c r="UKE8" s="689"/>
      <c r="UKF8" s="77"/>
      <c r="UKG8" s="690"/>
      <c r="UKH8" s="53"/>
      <c r="UKI8" s="688"/>
      <c r="UKJ8" s="688"/>
      <c r="UKK8" s="187"/>
      <c r="UKL8" s="78"/>
      <c r="UKM8" s="689"/>
      <c r="UKN8" s="77"/>
      <c r="UKO8" s="690"/>
      <c r="UKP8" s="53"/>
      <c r="UKQ8" s="688"/>
      <c r="UKR8" s="688"/>
      <c r="UKS8" s="187"/>
      <c r="UKT8" s="78"/>
      <c r="UKU8" s="689"/>
      <c r="UKV8" s="77"/>
      <c r="UKW8" s="690"/>
      <c r="UKX8" s="53"/>
      <c r="UKY8" s="688"/>
      <c r="UKZ8" s="688"/>
      <c r="ULA8" s="187"/>
      <c r="ULB8" s="78"/>
      <c r="ULC8" s="689"/>
      <c r="ULD8" s="77"/>
      <c r="ULE8" s="690"/>
      <c r="ULF8" s="53"/>
      <c r="ULG8" s="688"/>
      <c r="ULH8" s="688"/>
      <c r="ULI8" s="187"/>
      <c r="ULJ8" s="78"/>
      <c r="ULK8" s="689"/>
      <c r="ULL8" s="77"/>
      <c r="ULM8" s="690"/>
      <c r="ULN8" s="53"/>
      <c r="ULO8" s="688"/>
      <c r="ULP8" s="688"/>
      <c r="ULQ8" s="187"/>
      <c r="ULR8" s="78"/>
      <c r="ULS8" s="689"/>
      <c r="ULT8" s="77"/>
      <c r="ULU8" s="690"/>
      <c r="ULV8" s="53"/>
      <c r="ULW8" s="688"/>
      <c r="ULX8" s="688"/>
      <c r="ULY8" s="187"/>
      <c r="ULZ8" s="78"/>
      <c r="UMA8" s="689"/>
      <c r="UMB8" s="77"/>
      <c r="UMC8" s="690"/>
      <c r="UMD8" s="53"/>
      <c r="UME8" s="688"/>
      <c r="UMF8" s="688"/>
      <c r="UMG8" s="187"/>
      <c r="UMH8" s="78"/>
      <c r="UMI8" s="689"/>
      <c r="UMJ8" s="77"/>
      <c r="UMK8" s="690"/>
      <c r="UML8" s="53"/>
      <c r="UMM8" s="688"/>
      <c r="UMN8" s="688"/>
      <c r="UMO8" s="187"/>
      <c r="UMP8" s="78"/>
      <c r="UMQ8" s="689"/>
      <c r="UMR8" s="77"/>
      <c r="UMS8" s="690"/>
      <c r="UMT8" s="53"/>
      <c r="UMU8" s="688"/>
      <c r="UMV8" s="688"/>
      <c r="UMW8" s="187"/>
      <c r="UMX8" s="78"/>
      <c r="UMY8" s="689"/>
      <c r="UMZ8" s="77"/>
      <c r="UNA8" s="690"/>
      <c r="UNB8" s="53"/>
      <c r="UNC8" s="688"/>
      <c r="UND8" s="688"/>
      <c r="UNE8" s="187"/>
      <c r="UNF8" s="78"/>
      <c r="UNG8" s="689"/>
      <c r="UNH8" s="77"/>
      <c r="UNI8" s="690"/>
      <c r="UNJ8" s="53"/>
      <c r="UNK8" s="688"/>
      <c r="UNL8" s="688"/>
      <c r="UNM8" s="187"/>
      <c r="UNN8" s="78"/>
      <c r="UNO8" s="689"/>
      <c r="UNP8" s="77"/>
      <c r="UNQ8" s="690"/>
      <c r="UNR8" s="53"/>
      <c r="UNS8" s="688"/>
      <c r="UNT8" s="688"/>
      <c r="UNU8" s="187"/>
      <c r="UNV8" s="78"/>
      <c r="UNW8" s="689"/>
      <c r="UNX8" s="77"/>
      <c r="UNY8" s="690"/>
      <c r="UNZ8" s="53"/>
      <c r="UOA8" s="688"/>
      <c r="UOB8" s="688"/>
      <c r="UOC8" s="187"/>
      <c r="UOD8" s="78"/>
      <c r="UOE8" s="689"/>
      <c r="UOF8" s="77"/>
      <c r="UOG8" s="690"/>
      <c r="UOH8" s="53"/>
      <c r="UOI8" s="688"/>
      <c r="UOJ8" s="688"/>
      <c r="UOK8" s="187"/>
      <c r="UOL8" s="78"/>
      <c r="UOM8" s="689"/>
      <c r="UON8" s="77"/>
      <c r="UOO8" s="690"/>
      <c r="UOP8" s="53"/>
      <c r="UOQ8" s="688"/>
      <c r="UOR8" s="688"/>
      <c r="UOS8" s="187"/>
      <c r="UOT8" s="78"/>
      <c r="UOU8" s="689"/>
      <c r="UOV8" s="77"/>
      <c r="UOW8" s="690"/>
      <c r="UOX8" s="53"/>
      <c r="UOY8" s="688"/>
      <c r="UOZ8" s="688"/>
      <c r="UPA8" s="187"/>
      <c r="UPB8" s="78"/>
      <c r="UPC8" s="689"/>
      <c r="UPD8" s="77"/>
      <c r="UPE8" s="690"/>
      <c r="UPF8" s="53"/>
      <c r="UPG8" s="688"/>
      <c r="UPH8" s="688"/>
      <c r="UPI8" s="187"/>
      <c r="UPJ8" s="78"/>
      <c r="UPK8" s="689"/>
      <c r="UPL8" s="77"/>
      <c r="UPM8" s="690"/>
      <c r="UPN8" s="53"/>
      <c r="UPO8" s="688"/>
      <c r="UPP8" s="688"/>
      <c r="UPQ8" s="187"/>
      <c r="UPR8" s="78"/>
      <c r="UPS8" s="689"/>
      <c r="UPT8" s="77"/>
      <c r="UPU8" s="690"/>
      <c r="UPV8" s="53"/>
      <c r="UPW8" s="688"/>
      <c r="UPX8" s="688"/>
      <c r="UPY8" s="187"/>
      <c r="UPZ8" s="78"/>
      <c r="UQA8" s="689"/>
      <c r="UQB8" s="77"/>
      <c r="UQC8" s="690"/>
      <c r="UQD8" s="53"/>
      <c r="UQE8" s="688"/>
      <c r="UQF8" s="688"/>
      <c r="UQG8" s="187"/>
      <c r="UQH8" s="78"/>
      <c r="UQI8" s="689"/>
      <c r="UQJ8" s="77"/>
      <c r="UQK8" s="690"/>
      <c r="UQL8" s="53"/>
      <c r="UQM8" s="688"/>
      <c r="UQN8" s="688"/>
      <c r="UQO8" s="187"/>
      <c r="UQP8" s="78"/>
      <c r="UQQ8" s="689"/>
      <c r="UQR8" s="77"/>
      <c r="UQS8" s="690"/>
      <c r="UQT8" s="53"/>
      <c r="UQU8" s="688"/>
      <c r="UQV8" s="688"/>
      <c r="UQW8" s="187"/>
      <c r="UQX8" s="78"/>
      <c r="UQY8" s="689"/>
      <c r="UQZ8" s="77"/>
      <c r="URA8" s="690"/>
      <c r="URB8" s="53"/>
      <c r="URC8" s="688"/>
      <c r="URD8" s="688"/>
      <c r="URE8" s="187"/>
      <c r="URF8" s="78"/>
      <c r="URG8" s="689"/>
      <c r="URH8" s="77"/>
      <c r="URI8" s="690"/>
      <c r="URJ8" s="53"/>
      <c r="URK8" s="688"/>
      <c r="URL8" s="688"/>
      <c r="URM8" s="187"/>
      <c r="URN8" s="78"/>
      <c r="URO8" s="689"/>
      <c r="URP8" s="77"/>
      <c r="URQ8" s="690"/>
      <c r="URR8" s="53"/>
      <c r="URS8" s="688"/>
      <c r="URT8" s="688"/>
      <c r="URU8" s="187"/>
      <c r="URV8" s="78"/>
      <c r="URW8" s="689"/>
      <c r="URX8" s="77"/>
      <c r="URY8" s="690"/>
      <c r="URZ8" s="53"/>
      <c r="USA8" s="688"/>
      <c r="USB8" s="688"/>
      <c r="USC8" s="187"/>
      <c r="USD8" s="78"/>
      <c r="USE8" s="689"/>
      <c r="USF8" s="77"/>
      <c r="USG8" s="690"/>
      <c r="USH8" s="53"/>
      <c r="USI8" s="688"/>
      <c r="USJ8" s="688"/>
      <c r="USK8" s="187"/>
      <c r="USL8" s="78"/>
      <c r="USM8" s="689"/>
      <c r="USN8" s="77"/>
      <c r="USO8" s="690"/>
      <c r="USP8" s="53"/>
      <c r="USQ8" s="688"/>
      <c r="USR8" s="688"/>
      <c r="USS8" s="187"/>
      <c r="UST8" s="78"/>
      <c r="USU8" s="689"/>
      <c r="USV8" s="77"/>
      <c r="USW8" s="690"/>
      <c r="USX8" s="53"/>
      <c r="USY8" s="688"/>
      <c r="USZ8" s="688"/>
      <c r="UTA8" s="187"/>
      <c r="UTB8" s="78"/>
      <c r="UTC8" s="689"/>
      <c r="UTD8" s="77"/>
      <c r="UTE8" s="690"/>
      <c r="UTF8" s="53"/>
      <c r="UTG8" s="688"/>
      <c r="UTH8" s="688"/>
      <c r="UTI8" s="187"/>
      <c r="UTJ8" s="78"/>
      <c r="UTK8" s="689"/>
      <c r="UTL8" s="77"/>
      <c r="UTM8" s="690"/>
      <c r="UTN8" s="53"/>
      <c r="UTO8" s="688"/>
      <c r="UTP8" s="688"/>
      <c r="UTQ8" s="187"/>
      <c r="UTR8" s="78"/>
      <c r="UTS8" s="689"/>
      <c r="UTT8" s="77"/>
      <c r="UTU8" s="690"/>
      <c r="UTV8" s="53"/>
      <c r="UTW8" s="688"/>
      <c r="UTX8" s="688"/>
      <c r="UTY8" s="187"/>
      <c r="UTZ8" s="78"/>
      <c r="UUA8" s="689"/>
      <c r="UUB8" s="77"/>
      <c r="UUC8" s="690"/>
      <c r="UUD8" s="53"/>
      <c r="UUE8" s="688"/>
      <c r="UUF8" s="688"/>
      <c r="UUG8" s="187"/>
      <c r="UUH8" s="78"/>
      <c r="UUI8" s="689"/>
      <c r="UUJ8" s="77"/>
      <c r="UUK8" s="690"/>
      <c r="UUL8" s="53"/>
      <c r="UUM8" s="688"/>
      <c r="UUN8" s="688"/>
      <c r="UUO8" s="187"/>
      <c r="UUP8" s="78"/>
      <c r="UUQ8" s="689"/>
      <c r="UUR8" s="77"/>
      <c r="UUS8" s="690"/>
      <c r="UUT8" s="53"/>
      <c r="UUU8" s="688"/>
      <c r="UUV8" s="688"/>
      <c r="UUW8" s="187"/>
      <c r="UUX8" s="78"/>
      <c r="UUY8" s="689"/>
      <c r="UUZ8" s="77"/>
      <c r="UVA8" s="690"/>
      <c r="UVB8" s="53"/>
      <c r="UVC8" s="688"/>
      <c r="UVD8" s="688"/>
      <c r="UVE8" s="187"/>
      <c r="UVF8" s="78"/>
      <c r="UVG8" s="689"/>
      <c r="UVH8" s="77"/>
      <c r="UVI8" s="690"/>
      <c r="UVJ8" s="53"/>
      <c r="UVK8" s="688"/>
      <c r="UVL8" s="688"/>
      <c r="UVM8" s="187"/>
      <c r="UVN8" s="78"/>
      <c r="UVO8" s="689"/>
      <c r="UVP8" s="77"/>
      <c r="UVQ8" s="690"/>
      <c r="UVR8" s="53"/>
      <c r="UVS8" s="688"/>
      <c r="UVT8" s="688"/>
      <c r="UVU8" s="187"/>
      <c r="UVV8" s="78"/>
      <c r="UVW8" s="689"/>
      <c r="UVX8" s="77"/>
      <c r="UVY8" s="690"/>
      <c r="UVZ8" s="53"/>
      <c r="UWA8" s="688"/>
      <c r="UWB8" s="688"/>
      <c r="UWC8" s="187"/>
      <c r="UWD8" s="78"/>
      <c r="UWE8" s="689"/>
      <c r="UWF8" s="77"/>
      <c r="UWG8" s="690"/>
      <c r="UWH8" s="53"/>
      <c r="UWI8" s="688"/>
      <c r="UWJ8" s="688"/>
      <c r="UWK8" s="187"/>
      <c r="UWL8" s="78"/>
      <c r="UWM8" s="689"/>
      <c r="UWN8" s="77"/>
      <c r="UWO8" s="690"/>
      <c r="UWP8" s="53"/>
      <c r="UWQ8" s="688"/>
      <c r="UWR8" s="688"/>
      <c r="UWS8" s="187"/>
      <c r="UWT8" s="78"/>
      <c r="UWU8" s="689"/>
      <c r="UWV8" s="77"/>
      <c r="UWW8" s="690"/>
      <c r="UWX8" s="53"/>
      <c r="UWY8" s="688"/>
      <c r="UWZ8" s="688"/>
      <c r="UXA8" s="187"/>
      <c r="UXB8" s="78"/>
      <c r="UXC8" s="689"/>
      <c r="UXD8" s="77"/>
      <c r="UXE8" s="690"/>
      <c r="UXF8" s="53"/>
      <c r="UXG8" s="688"/>
      <c r="UXH8" s="688"/>
      <c r="UXI8" s="187"/>
      <c r="UXJ8" s="78"/>
      <c r="UXK8" s="689"/>
      <c r="UXL8" s="77"/>
      <c r="UXM8" s="690"/>
      <c r="UXN8" s="53"/>
      <c r="UXO8" s="688"/>
      <c r="UXP8" s="688"/>
      <c r="UXQ8" s="187"/>
      <c r="UXR8" s="78"/>
      <c r="UXS8" s="689"/>
      <c r="UXT8" s="77"/>
      <c r="UXU8" s="690"/>
      <c r="UXV8" s="53"/>
      <c r="UXW8" s="688"/>
      <c r="UXX8" s="688"/>
      <c r="UXY8" s="187"/>
      <c r="UXZ8" s="78"/>
      <c r="UYA8" s="689"/>
      <c r="UYB8" s="77"/>
      <c r="UYC8" s="690"/>
      <c r="UYD8" s="53"/>
      <c r="UYE8" s="688"/>
      <c r="UYF8" s="688"/>
      <c r="UYG8" s="187"/>
      <c r="UYH8" s="78"/>
      <c r="UYI8" s="689"/>
      <c r="UYJ8" s="77"/>
      <c r="UYK8" s="690"/>
      <c r="UYL8" s="53"/>
      <c r="UYM8" s="688"/>
      <c r="UYN8" s="688"/>
      <c r="UYO8" s="187"/>
      <c r="UYP8" s="78"/>
      <c r="UYQ8" s="689"/>
      <c r="UYR8" s="77"/>
      <c r="UYS8" s="690"/>
      <c r="UYT8" s="53"/>
      <c r="UYU8" s="688"/>
      <c r="UYV8" s="688"/>
      <c r="UYW8" s="187"/>
      <c r="UYX8" s="78"/>
      <c r="UYY8" s="689"/>
      <c r="UYZ8" s="77"/>
      <c r="UZA8" s="690"/>
      <c r="UZB8" s="53"/>
      <c r="UZC8" s="688"/>
      <c r="UZD8" s="688"/>
      <c r="UZE8" s="187"/>
      <c r="UZF8" s="78"/>
      <c r="UZG8" s="689"/>
      <c r="UZH8" s="77"/>
      <c r="UZI8" s="690"/>
      <c r="UZJ8" s="53"/>
      <c r="UZK8" s="688"/>
      <c r="UZL8" s="688"/>
      <c r="UZM8" s="187"/>
      <c r="UZN8" s="78"/>
      <c r="UZO8" s="689"/>
      <c r="UZP8" s="77"/>
      <c r="UZQ8" s="690"/>
      <c r="UZR8" s="53"/>
      <c r="UZS8" s="688"/>
      <c r="UZT8" s="688"/>
      <c r="UZU8" s="187"/>
      <c r="UZV8" s="78"/>
      <c r="UZW8" s="689"/>
      <c r="UZX8" s="77"/>
      <c r="UZY8" s="690"/>
      <c r="UZZ8" s="53"/>
      <c r="VAA8" s="688"/>
      <c r="VAB8" s="688"/>
      <c r="VAC8" s="187"/>
      <c r="VAD8" s="78"/>
      <c r="VAE8" s="689"/>
      <c r="VAF8" s="77"/>
      <c r="VAG8" s="690"/>
      <c r="VAH8" s="53"/>
      <c r="VAI8" s="688"/>
      <c r="VAJ8" s="688"/>
      <c r="VAK8" s="187"/>
      <c r="VAL8" s="78"/>
      <c r="VAM8" s="689"/>
      <c r="VAN8" s="77"/>
      <c r="VAO8" s="690"/>
      <c r="VAP8" s="53"/>
      <c r="VAQ8" s="688"/>
      <c r="VAR8" s="688"/>
      <c r="VAS8" s="187"/>
      <c r="VAT8" s="78"/>
      <c r="VAU8" s="689"/>
      <c r="VAV8" s="77"/>
      <c r="VAW8" s="690"/>
      <c r="VAX8" s="53"/>
      <c r="VAY8" s="688"/>
      <c r="VAZ8" s="688"/>
      <c r="VBA8" s="187"/>
      <c r="VBB8" s="78"/>
      <c r="VBC8" s="689"/>
      <c r="VBD8" s="77"/>
      <c r="VBE8" s="690"/>
      <c r="VBF8" s="53"/>
      <c r="VBG8" s="688"/>
      <c r="VBH8" s="688"/>
      <c r="VBI8" s="187"/>
      <c r="VBJ8" s="78"/>
      <c r="VBK8" s="689"/>
      <c r="VBL8" s="77"/>
      <c r="VBM8" s="690"/>
      <c r="VBN8" s="53"/>
      <c r="VBO8" s="688"/>
      <c r="VBP8" s="688"/>
      <c r="VBQ8" s="187"/>
      <c r="VBR8" s="78"/>
      <c r="VBS8" s="689"/>
      <c r="VBT8" s="77"/>
      <c r="VBU8" s="690"/>
      <c r="VBV8" s="53"/>
      <c r="VBW8" s="688"/>
      <c r="VBX8" s="688"/>
      <c r="VBY8" s="187"/>
      <c r="VBZ8" s="78"/>
      <c r="VCA8" s="689"/>
      <c r="VCB8" s="77"/>
      <c r="VCC8" s="690"/>
      <c r="VCD8" s="53"/>
      <c r="VCE8" s="688"/>
      <c r="VCF8" s="688"/>
      <c r="VCG8" s="187"/>
      <c r="VCH8" s="78"/>
      <c r="VCI8" s="689"/>
      <c r="VCJ8" s="77"/>
      <c r="VCK8" s="690"/>
      <c r="VCL8" s="53"/>
      <c r="VCM8" s="688"/>
      <c r="VCN8" s="688"/>
      <c r="VCO8" s="187"/>
      <c r="VCP8" s="78"/>
      <c r="VCQ8" s="689"/>
      <c r="VCR8" s="77"/>
      <c r="VCS8" s="690"/>
      <c r="VCT8" s="53"/>
      <c r="VCU8" s="688"/>
      <c r="VCV8" s="688"/>
      <c r="VCW8" s="187"/>
      <c r="VCX8" s="78"/>
      <c r="VCY8" s="689"/>
      <c r="VCZ8" s="77"/>
      <c r="VDA8" s="690"/>
      <c r="VDB8" s="53"/>
      <c r="VDC8" s="688"/>
      <c r="VDD8" s="688"/>
      <c r="VDE8" s="187"/>
      <c r="VDF8" s="78"/>
      <c r="VDG8" s="689"/>
      <c r="VDH8" s="77"/>
      <c r="VDI8" s="690"/>
      <c r="VDJ8" s="53"/>
      <c r="VDK8" s="688"/>
      <c r="VDL8" s="688"/>
      <c r="VDM8" s="187"/>
      <c r="VDN8" s="78"/>
      <c r="VDO8" s="689"/>
      <c r="VDP8" s="77"/>
      <c r="VDQ8" s="690"/>
      <c r="VDR8" s="53"/>
      <c r="VDS8" s="688"/>
      <c r="VDT8" s="688"/>
      <c r="VDU8" s="187"/>
      <c r="VDV8" s="78"/>
      <c r="VDW8" s="689"/>
      <c r="VDX8" s="77"/>
      <c r="VDY8" s="690"/>
      <c r="VDZ8" s="53"/>
      <c r="VEA8" s="688"/>
      <c r="VEB8" s="688"/>
      <c r="VEC8" s="187"/>
      <c r="VED8" s="78"/>
      <c r="VEE8" s="689"/>
      <c r="VEF8" s="77"/>
      <c r="VEG8" s="690"/>
      <c r="VEH8" s="53"/>
      <c r="VEI8" s="688"/>
      <c r="VEJ8" s="688"/>
      <c r="VEK8" s="187"/>
      <c r="VEL8" s="78"/>
      <c r="VEM8" s="689"/>
      <c r="VEN8" s="77"/>
      <c r="VEO8" s="690"/>
      <c r="VEP8" s="53"/>
      <c r="VEQ8" s="688"/>
      <c r="VER8" s="688"/>
      <c r="VES8" s="187"/>
      <c r="VET8" s="78"/>
      <c r="VEU8" s="689"/>
      <c r="VEV8" s="77"/>
      <c r="VEW8" s="690"/>
      <c r="VEX8" s="53"/>
      <c r="VEY8" s="688"/>
      <c r="VEZ8" s="688"/>
      <c r="VFA8" s="187"/>
      <c r="VFB8" s="78"/>
      <c r="VFC8" s="689"/>
      <c r="VFD8" s="77"/>
      <c r="VFE8" s="690"/>
      <c r="VFF8" s="53"/>
      <c r="VFG8" s="688"/>
      <c r="VFH8" s="688"/>
      <c r="VFI8" s="187"/>
      <c r="VFJ8" s="78"/>
      <c r="VFK8" s="689"/>
      <c r="VFL8" s="77"/>
      <c r="VFM8" s="690"/>
      <c r="VFN8" s="53"/>
      <c r="VFO8" s="688"/>
      <c r="VFP8" s="688"/>
      <c r="VFQ8" s="187"/>
      <c r="VFR8" s="78"/>
      <c r="VFS8" s="689"/>
      <c r="VFT8" s="77"/>
      <c r="VFU8" s="690"/>
      <c r="VFV8" s="53"/>
      <c r="VFW8" s="688"/>
      <c r="VFX8" s="688"/>
      <c r="VFY8" s="187"/>
      <c r="VFZ8" s="78"/>
      <c r="VGA8" s="689"/>
      <c r="VGB8" s="77"/>
      <c r="VGC8" s="690"/>
      <c r="VGD8" s="53"/>
      <c r="VGE8" s="688"/>
      <c r="VGF8" s="688"/>
      <c r="VGG8" s="187"/>
      <c r="VGH8" s="78"/>
      <c r="VGI8" s="689"/>
      <c r="VGJ8" s="77"/>
      <c r="VGK8" s="690"/>
      <c r="VGL8" s="53"/>
      <c r="VGM8" s="688"/>
      <c r="VGN8" s="688"/>
      <c r="VGO8" s="187"/>
      <c r="VGP8" s="78"/>
      <c r="VGQ8" s="689"/>
      <c r="VGR8" s="77"/>
      <c r="VGS8" s="690"/>
      <c r="VGT8" s="53"/>
      <c r="VGU8" s="688"/>
      <c r="VGV8" s="688"/>
      <c r="VGW8" s="187"/>
      <c r="VGX8" s="78"/>
      <c r="VGY8" s="689"/>
      <c r="VGZ8" s="77"/>
      <c r="VHA8" s="690"/>
      <c r="VHB8" s="53"/>
      <c r="VHC8" s="688"/>
      <c r="VHD8" s="688"/>
      <c r="VHE8" s="187"/>
      <c r="VHF8" s="78"/>
      <c r="VHG8" s="689"/>
      <c r="VHH8" s="77"/>
      <c r="VHI8" s="690"/>
      <c r="VHJ8" s="53"/>
      <c r="VHK8" s="688"/>
      <c r="VHL8" s="688"/>
      <c r="VHM8" s="187"/>
      <c r="VHN8" s="78"/>
      <c r="VHO8" s="689"/>
      <c r="VHP8" s="77"/>
      <c r="VHQ8" s="690"/>
      <c r="VHR8" s="53"/>
      <c r="VHS8" s="688"/>
      <c r="VHT8" s="688"/>
      <c r="VHU8" s="187"/>
      <c r="VHV8" s="78"/>
      <c r="VHW8" s="689"/>
      <c r="VHX8" s="77"/>
      <c r="VHY8" s="690"/>
      <c r="VHZ8" s="53"/>
      <c r="VIA8" s="688"/>
      <c r="VIB8" s="688"/>
      <c r="VIC8" s="187"/>
      <c r="VID8" s="78"/>
      <c r="VIE8" s="689"/>
      <c r="VIF8" s="77"/>
      <c r="VIG8" s="690"/>
      <c r="VIH8" s="53"/>
      <c r="VII8" s="688"/>
      <c r="VIJ8" s="688"/>
      <c r="VIK8" s="187"/>
      <c r="VIL8" s="78"/>
      <c r="VIM8" s="689"/>
      <c r="VIN8" s="77"/>
      <c r="VIO8" s="690"/>
      <c r="VIP8" s="53"/>
      <c r="VIQ8" s="688"/>
      <c r="VIR8" s="688"/>
      <c r="VIS8" s="187"/>
      <c r="VIT8" s="78"/>
      <c r="VIU8" s="689"/>
      <c r="VIV8" s="77"/>
      <c r="VIW8" s="690"/>
      <c r="VIX8" s="53"/>
      <c r="VIY8" s="688"/>
      <c r="VIZ8" s="688"/>
      <c r="VJA8" s="187"/>
      <c r="VJB8" s="78"/>
      <c r="VJC8" s="689"/>
      <c r="VJD8" s="77"/>
      <c r="VJE8" s="690"/>
      <c r="VJF8" s="53"/>
      <c r="VJG8" s="688"/>
      <c r="VJH8" s="688"/>
      <c r="VJI8" s="187"/>
      <c r="VJJ8" s="78"/>
      <c r="VJK8" s="689"/>
      <c r="VJL8" s="77"/>
      <c r="VJM8" s="690"/>
      <c r="VJN8" s="53"/>
      <c r="VJO8" s="688"/>
      <c r="VJP8" s="688"/>
      <c r="VJQ8" s="187"/>
      <c r="VJR8" s="78"/>
      <c r="VJS8" s="689"/>
      <c r="VJT8" s="77"/>
      <c r="VJU8" s="690"/>
      <c r="VJV8" s="53"/>
      <c r="VJW8" s="688"/>
      <c r="VJX8" s="688"/>
      <c r="VJY8" s="187"/>
      <c r="VJZ8" s="78"/>
      <c r="VKA8" s="689"/>
      <c r="VKB8" s="77"/>
      <c r="VKC8" s="690"/>
      <c r="VKD8" s="53"/>
      <c r="VKE8" s="688"/>
      <c r="VKF8" s="688"/>
      <c r="VKG8" s="187"/>
      <c r="VKH8" s="78"/>
      <c r="VKI8" s="689"/>
      <c r="VKJ8" s="77"/>
      <c r="VKK8" s="690"/>
      <c r="VKL8" s="53"/>
      <c r="VKM8" s="688"/>
      <c r="VKN8" s="688"/>
      <c r="VKO8" s="187"/>
      <c r="VKP8" s="78"/>
      <c r="VKQ8" s="689"/>
      <c r="VKR8" s="77"/>
      <c r="VKS8" s="690"/>
      <c r="VKT8" s="53"/>
      <c r="VKU8" s="688"/>
      <c r="VKV8" s="688"/>
      <c r="VKW8" s="187"/>
      <c r="VKX8" s="78"/>
      <c r="VKY8" s="689"/>
      <c r="VKZ8" s="77"/>
      <c r="VLA8" s="690"/>
      <c r="VLB8" s="53"/>
      <c r="VLC8" s="688"/>
      <c r="VLD8" s="688"/>
      <c r="VLE8" s="187"/>
      <c r="VLF8" s="78"/>
      <c r="VLG8" s="689"/>
      <c r="VLH8" s="77"/>
      <c r="VLI8" s="690"/>
      <c r="VLJ8" s="53"/>
      <c r="VLK8" s="688"/>
      <c r="VLL8" s="688"/>
      <c r="VLM8" s="187"/>
      <c r="VLN8" s="78"/>
      <c r="VLO8" s="689"/>
      <c r="VLP8" s="77"/>
      <c r="VLQ8" s="690"/>
      <c r="VLR8" s="53"/>
      <c r="VLS8" s="688"/>
      <c r="VLT8" s="688"/>
      <c r="VLU8" s="187"/>
      <c r="VLV8" s="78"/>
      <c r="VLW8" s="689"/>
      <c r="VLX8" s="77"/>
      <c r="VLY8" s="690"/>
      <c r="VLZ8" s="53"/>
      <c r="VMA8" s="688"/>
      <c r="VMB8" s="688"/>
      <c r="VMC8" s="187"/>
      <c r="VMD8" s="78"/>
      <c r="VME8" s="689"/>
      <c r="VMF8" s="77"/>
      <c r="VMG8" s="690"/>
      <c r="VMH8" s="53"/>
      <c r="VMI8" s="688"/>
      <c r="VMJ8" s="688"/>
      <c r="VMK8" s="187"/>
      <c r="VML8" s="78"/>
      <c r="VMM8" s="689"/>
      <c r="VMN8" s="77"/>
      <c r="VMO8" s="690"/>
      <c r="VMP8" s="53"/>
      <c r="VMQ8" s="688"/>
      <c r="VMR8" s="688"/>
      <c r="VMS8" s="187"/>
      <c r="VMT8" s="78"/>
      <c r="VMU8" s="689"/>
      <c r="VMV8" s="77"/>
      <c r="VMW8" s="690"/>
      <c r="VMX8" s="53"/>
      <c r="VMY8" s="688"/>
      <c r="VMZ8" s="688"/>
      <c r="VNA8" s="187"/>
      <c r="VNB8" s="78"/>
      <c r="VNC8" s="689"/>
      <c r="VND8" s="77"/>
      <c r="VNE8" s="690"/>
      <c r="VNF8" s="53"/>
      <c r="VNG8" s="688"/>
      <c r="VNH8" s="688"/>
      <c r="VNI8" s="187"/>
      <c r="VNJ8" s="78"/>
      <c r="VNK8" s="689"/>
      <c r="VNL8" s="77"/>
      <c r="VNM8" s="690"/>
      <c r="VNN8" s="53"/>
      <c r="VNO8" s="688"/>
      <c r="VNP8" s="688"/>
      <c r="VNQ8" s="187"/>
      <c r="VNR8" s="78"/>
      <c r="VNS8" s="689"/>
      <c r="VNT8" s="77"/>
      <c r="VNU8" s="690"/>
      <c r="VNV8" s="53"/>
      <c r="VNW8" s="688"/>
      <c r="VNX8" s="688"/>
      <c r="VNY8" s="187"/>
      <c r="VNZ8" s="78"/>
      <c r="VOA8" s="689"/>
      <c r="VOB8" s="77"/>
      <c r="VOC8" s="690"/>
      <c r="VOD8" s="53"/>
      <c r="VOE8" s="688"/>
      <c r="VOF8" s="688"/>
      <c r="VOG8" s="187"/>
      <c r="VOH8" s="78"/>
      <c r="VOI8" s="689"/>
      <c r="VOJ8" s="77"/>
      <c r="VOK8" s="690"/>
      <c r="VOL8" s="53"/>
      <c r="VOM8" s="688"/>
      <c r="VON8" s="688"/>
      <c r="VOO8" s="187"/>
      <c r="VOP8" s="78"/>
      <c r="VOQ8" s="689"/>
      <c r="VOR8" s="77"/>
      <c r="VOS8" s="690"/>
      <c r="VOT8" s="53"/>
      <c r="VOU8" s="688"/>
      <c r="VOV8" s="688"/>
      <c r="VOW8" s="187"/>
      <c r="VOX8" s="78"/>
      <c r="VOY8" s="689"/>
      <c r="VOZ8" s="77"/>
      <c r="VPA8" s="690"/>
      <c r="VPB8" s="53"/>
      <c r="VPC8" s="688"/>
      <c r="VPD8" s="688"/>
      <c r="VPE8" s="187"/>
      <c r="VPF8" s="78"/>
      <c r="VPG8" s="689"/>
      <c r="VPH8" s="77"/>
      <c r="VPI8" s="690"/>
      <c r="VPJ8" s="53"/>
      <c r="VPK8" s="688"/>
      <c r="VPL8" s="688"/>
      <c r="VPM8" s="187"/>
      <c r="VPN8" s="78"/>
      <c r="VPO8" s="689"/>
      <c r="VPP8" s="77"/>
      <c r="VPQ8" s="690"/>
      <c r="VPR8" s="53"/>
      <c r="VPS8" s="688"/>
      <c r="VPT8" s="688"/>
      <c r="VPU8" s="187"/>
      <c r="VPV8" s="78"/>
      <c r="VPW8" s="689"/>
      <c r="VPX8" s="77"/>
      <c r="VPY8" s="690"/>
      <c r="VPZ8" s="53"/>
      <c r="VQA8" s="688"/>
      <c r="VQB8" s="688"/>
      <c r="VQC8" s="187"/>
      <c r="VQD8" s="78"/>
      <c r="VQE8" s="689"/>
      <c r="VQF8" s="77"/>
      <c r="VQG8" s="690"/>
      <c r="VQH8" s="53"/>
      <c r="VQI8" s="688"/>
      <c r="VQJ8" s="688"/>
      <c r="VQK8" s="187"/>
      <c r="VQL8" s="78"/>
      <c r="VQM8" s="689"/>
      <c r="VQN8" s="77"/>
      <c r="VQO8" s="690"/>
      <c r="VQP8" s="53"/>
      <c r="VQQ8" s="688"/>
      <c r="VQR8" s="688"/>
      <c r="VQS8" s="187"/>
      <c r="VQT8" s="78"/>
      <c r="VQU8" s="689"/>
      <c r="VQV8" s="77"/>
      <c r="VQW8" s="690"/>
      <c r="VQX8" s="53"/>
      <c r="VQY8" s="688"/>
      <c r="VQZ8" s="688"/>
      <c r="VRA8" s="187"/>
      <c r="VRB8" s="78"/>
      <c r="VRC8" s="689"/>
      <c r="VRD8" s="77"/>
      <c r="VRE8" s="690"/>
      <c r="VRF8" s="53"/>
      <c r="VRG8" s="688"/>
      <c r="VRH8" s="688"/>
      <c r="VRI8" s="187"/>
      <c r="VRJ8" s="78"/>
      <c r="VRK8" s="689"/>
      <c r="VRL8" s="77"/>
      <c r="VRM8" s="690"/>
      <c r="VRN8" s="53"/>
      <c r="VRO8" s="688"/>
      <c r="VRP8" s="688"/>
      <c r="VRQ8" s="187"/>
      <c r="VRR8" s="78"/>
      <c r="VRS8" s="689"/>
      <c r="VRT8" s="77"/>
      <c r="VRU8" s="690"/>
      <c r="VRV8" s="53"/>
      <c r="VRW8" s="688"/>
      <c r="VRX8" s="688"/>
      <c r="VRY8" s="187"/>
      <c r="VRZ8" s="78"/>
      <c r="VSA8" s="689"/>
      <c r="VSB8" s="77"/>
      <c r="VSC8" s="690"/>
      <c r="VSD8" s="53"/>
      <c r="VSE8" s="688"/>
      <c r="VSF8" s="688"/>
      <c r="VSG8" s="187"/>
      <c r="VSH8" s="78"/>
      <c r="VSI8" s="689"/>
      <c r="VSJ8" s="77"/>
      <c r="VSK8" s="690"/>
      <c r="VSL8" s="53"/>
      <c r="VSM8" s="688"/>
      <c r="VSN8" s="688"/>
      <c r="VSO8" s="187"/>
      <c r="VSP8" s="78"/>
      <c r="VSQ8" s="689"/>
      <c r="VSR8" s="77"/>
      <c r="VSS8" s="690"/>
      <c r="VST8" s="53"/>
      <c r="VSU8" s="688"/>
      <c r="VSV8" s="688"/>
      <c r="VSW8" s="187"/>
      <c r="VSX8" s="78"/>
      <c r="VSY8" s="689"/>
      <c r="VSZ8" s="77"/>
      <c r="VTA8" s="690"/>
      <c r="VTB8" s="53"/>
      <c r="VTC8" s="688"/>
      <c r="VTD8" s="688"/>
      <c r="VTE8" s="187"/>
      <c r="VTF8" s="78"/>
      <c r="VTG8" s="689"/>
      <c r="VTH8" s="77"/>
      <c r="VTI8" s="690"/>
      <c r="VTJ8" s="53"/>
      <c r="VTK8" s="688"/>
      <c r="VTL8" s="688"/>
      <c r="VTM8" s="187"/>
      <c r="VTN8" s="78"/>
      <c r="VTO8" s="689"/>
      <c r="VTP8" s="77"/>
      <c r="VTQ8" s="690"/>
      <c r="VTR8" s="53"/>
      <c r="VTS8" s="688"/>
      <c r="VTT8" s="688"/>
      <c r="VTU8" s="187"/>
      <c r="VTV8" s="78"/>
      <c r="VTW8" s="689"/>
      <c r="VTX8" s="77"/>
      <c r="VTY8" s="690"/>
      <c r="VTZ8" s="53"/>
      <c r="VUA8" s="688"/>
      <c r="VUB8" s="688"/>
      <c r="VUC8" s="187"/>
      <c r="VUD8" s="78"/>
      <c r="VUE8" s="689"/>
      <c r="VUF8" s="77"/>
      <c r="VUG8" s="690"/>
      <c r="VUH8" s="53"/>
      <c r="VUI8" s="688"/>
      <c r="VUJ8" s="688"/>
      <c r="VUK8" s="187"/>
      <c r="VUL8" s="78"/>
      <c r="VUM8" s="689"/>
      <c r="VUN8" s="77"/>
      <c r="VUO8" s="690"/>
      <c r="VUP8" s="53"/>
      <c r="VUQ8" s="688"/>
      <c r="VUR8" s="688"/>
      <c r="VUS8" s="187"/>
      <c r="VUT8" s="78"/>
      <c r="VUU8" s="689"/>
      <c r="VUV8" s="77"/>
      <c r="VUW8" s="690"/>
      <c r="VUX8" s="53"/>
      <c r="VUY8" s="688"/>
      <c r="VUZ8" s="688"/>
      <c r="VVA8" s="187"/>
      <c r="VVB8" s="78"/>
      <c r="VVC8" s="689"/>
      <c r="VVD8" s="77"/>
      <c r="VVE8" s="690"/>
      <c r="VVF8" s="53"/>
      <c r="VVG8" s="688"/>
      <c r="VVH8" s="688"/>
      <c r="VVI8" s="187"/>
      <c r="VVJ8" s="78"/>
      <c r="VVK8" s="689"/>
      <c r="VVL8" s="77"/>
      <c r="VVM8" s="690"/>
      <c r="VVN8" s="53"/>
      <c r="VVO8" s="688"/>
      <c r="VVP8" s="688"/>
      <c r="VVQ8" s="187"/>
      <c r="VVR8" s="78"/>
      <c r="VVS8" s="689"/>
      <c r="VVT8" s="77"/>
      <c r="VVU8" s="690"/>
      <c r="VVV8" s="53"/>
      <c r="VVW8" s="688"/>
      <c r="VVX8" s="688"/>
      <c r="VVY8" s="187"/>
      <c r="VVZ8" s="78"/>
      <c r="VWA8" s="689"/>
      <c r="VWB8" s="77"/>
      <c r="VWC8" s="690"/>
      <c r="VWD8" s="53"/>
      <c r="VWE8" s="688"/>
      <c r="VWF8" s="688"/>
      <c r="VWG8" s="187"/>
      <c r="VWH8" s="78"/>
      <c r="VWI8" s="689"/>
      <c r="VWJ8" s="77"/>
      <c r="VWK8" s="690"/>
      <c r="VWL8" s="53"/>
      <c r="VWM8" s="688"/>
      <c r="VWN8" s="688"/>
      <c r="VWO8" s="187"/>
      <c r="VWP8" s="78"/>
      <c r="VWQ8" s="689"/>
      <c r="VWR8" s="77"/>
      <c r="VWS8" s="690"/>
      <c r="VWT8" s="53"/>
      <c r="VWU8" s="688"/>
      <c r="VWV8" s="688"/>
      <c r="VWW8" s="187"/>
      <c r="VWX8" s="78"/>
      <c r="VWY8" s="689"/>
      <c r="VWZ8" s="77"/>
      <c r="VXA8" s="690"/>
      <c r="VXB8" s="53"/>
      <c r="VXC8" s="688"/>
      <c r="VXD8" s="688"/>
      <c r="VXE8" s="187"/>
      <c r="VXF8" s="78"/>
      <c r="VXG8" s="689"/>
      <c r="VXH8" s="77"/>
      <c r="VXI8" s="690"/>
      <c r="VXJ8" s="53"/>
      <c r="VXK8" s="688"/>
      <c r="VXL8" s="688"/>
      <c r="VXM8" s="187"/>
      <c r="VXN8" s="78"/>
      <c r="VXO8" s="689"/>
      <c r="VXP8" s="77"/>
      <c r="VXQ8" s="690"/>
      <c r="VXR8" s="53"/>
      <c r="VXS8" s="688"/>
      <c r="VXT8" s="688"/>
      <c r="VXU8" s="187"/>
      <c r="VXV8" s="78"/>
      <c r="VXW8" s="689"/>
      <c r="VXX8" s="77"/>
      <c r="VXY8" s="690"/>
      <c r="VXZ8" s="53"/>
      <c r="VYA8" s="688"/>
      <c r="VYB8" s="688"/>
      <c r="VYC8" s="187"/>
      <c r="VYD8" s="78"/>
      <c r="VYE8" s="689"/>
      <c r="VYF8" s="77"/>
      <c r="VYG8" s="690"/>
      <c r="VYH8" s="53"/>
      <c r="VYI8" s="688"/>
      <c r="VYJ8" s="688"/>
      <c r="VYK8" s="187"/>
      <c r="VYL8" s="78"/>
      <c r="VYM8" s="689"/>
      <c r="VYN8" s="77"/>
      <c r="VYO8" s="690"/>
      <c r="VYP8" s="53"/>
      <c r="VYQ8" s="688"/>
      <c r="VYR8" s="688"/>
      <c r="VYS8" s="187"/>
      <c r="VYT8" s="78"/>
      <c r="VYU8" s="689"/>
      <c r="VYV8" s="77"/>
      <c r="VYW8" s="690"/>
      <c r="VYX8" s="53"/>
      <c r="VYY8" s="688"/>
      <c r="VYZ8" s="688"/>
      <c r="VZA8" s="187"/>
      <c r="VZB8" s="78"/>
      <c r="VZC8" s="689"/>
      <c r="VZD8" s="77"/>
      <c r="VZE8" s="690"/>
      <c r="VZF8" s="53"/>
      <c r="VZG8" s="688"/>
      <c r="VZH8" s="688"/>
      <c r="VZI8" s="187"/>
      <c r="VZJ8" s="78"/>
      <c r="VZK8" s="689"/>
      <c r="VZL8" s="77"/>
      <c r="VZM8" s="690"/>
      <c r="VZN8" s="53"/>
      <c r="VZO8" s="688"/>
      <c r="VZP8" s="688"/>
      <c r="VZQ8" s="187"/>
      <c r="VZR8" s="78"/>
      <c r="VZS8" s="689"/>
      <c r="VZT8" s="77"/>
      <c r="VZU8" s="690"/>
      <c r="VZV8" s="53"/>
      <c r="VZW8" s="688"/>
      <c r="VZX8" s="688"/>
      <c r="VZY8" s="187"/>
      <c r="VZZ8" s="78"/>
      <c r="WAA8" s="689"/>
      <c r="WAB8" s="77"/>
      <c r="WAC8" s="690"/>
      <c r="WAD8" s="53"/>
      <c r="WAE8" s="688"/>
      <c r="WAF8" s="688"/>
      <c r="WAG8" s="187"/>
      <c r="WAH8" s="78"/>
      <c r="WAI8" s="689"/>
      <c r="WAJ8" s="77"/>
      <c r="WAK8" s="690"/>
      <c r="WAL8" s="53"/>
      <c r="WAM8" s="688"/>
      <c r="WAN8" s="688"/>
      <c r="WAO8" s="187"/>
      <c r="WAP8" s="78"/>
      <c r="WAQ8" s="689"/>
      <c r="WAR8" s="77"/>
      <c r="WAS8" s="690"/>
      <c r="WAT8" s="53"/>
      <c r="WAU8" s="688"/>
      <c r="WAV8" s="688"/>
      <c r="WAW8" s="187"/>
      <c r="WAX8" s="78"/>
      <c r="WAY8" s="689"/>
      <c r="WAZ8" s="77"/>
      <c r="WBA8" s="690"/>
      <c r="WBB8" s="53"/>
      <c r="WBC8" s="688"/>
      <c r="WBD8" s="688"/>
      <c r="WBE8" s="187"/>
      <c r="WBF8" s="78"/>
      <c r="WBG8" s="689"/>
      <c r="WBH8" s="77"/>
      <c r="WBI8" s="690"/>
      <c r="WBJ8" s="53"/>
      <c r="WBK8" s="688"/>
      <c r="WBL8" s="688"/>
      <c r="WBM8" s="187"/>
      <c r="WBN8" s="78"/>
      <c r="WBO8" s="689"/>
      <c r="WBP8" s="77"/>
      <c r="WBQ8" s="690"/>
      <c r="WBR8" s="53"/>
      <c r="WBS8" s="688"/>
      <c r="WBT8" s="688"/>
      <c r="WBU8" s="187"/>
      <c r="WBV8" s="78"/>
      <c r="WBW8" s="689"/>
      <c r="WBX8" s="77"/>
      <c r="WBY8" s="690"/>
      <c r="WBZ8" s="53"/>
      <c r="WCA8" s="688"/>
      <c r="WCB8" s="688"/>
      <c r="WCC8" s="187"/>
      <c r="WCD8" s="78"/>
      <c r="WCE8" s="689"/>
      <c r="WCF8" s="77"/>
      <c r="WCG8" s="690"/>
      <c r="WCH8" s="53"/>
      <c r="WCI8" s="688"/>
      <c r="WCJ8" s="688"/>
      <c r="WCK8" s="187"/>
      <c r="WCL8" s="78"/>
      <c r="WCM8" s="689"/>
      <c r="WCN8" s="77"/>
      <c r="WCO8" s="690"/>
      <c r="WCP8" s="53"/>
      <c r="WCQ8" s="688"/>
      <c r="WCR8" s="688"/>
      <c r="WCS8" s="187"/>
      <c r="WCT8" s="78"/>
      <c r="WCU8" s="689"/>
      <c r="WCV8" s="77"/>
      <c r="WCW8" s="690"/>
      <c r="WCX8" s="53"/>
      <c r="WCY8" s="688"/>
      <c r="WCZ8" s="688"/>
      <c r="WDA8" s="187"/>
      <c r="WDB8" s="78"/>
      <c r="WDC8" s="689"/>
      <c r="WDD8" s="77"/>
      <c r="WDE8" s="690"/>
      <c r="WDF8" s="53"/>
      <c r="WDG8" s="688"/>
      <c r="WDH8" s="688"/>
      <c r="WDI8" s="187"/>
      <c r="WDJ8" s="78"/>
      <c r="WDK8" s="689"/>
      <c r="WDL8" s="77"/>
      <c r="WDM8" s="690"/>
      <c r="WDN8" s="53"/>
      <c r="WDO8" s="688"/>
      <c r="WDP8" s="688"/>
      <c r="WDQ8" s="187"/>
      <c r="WDR8" s="78"/>
      <c r="WDS8" s="689"/>
      <c r="WDT8" s="77"/>
      <c r="WDU8" s="690"/>
      <c r="WDV8" s="53"/>
      <c r="WDW8" s="688"/>
      <c r="WDX8" s="688"/>
      <c r="WDY8" s="187"/>
      <c r="WDZ8" s="78"/>
      <c r="WEA8" s="689"/>
      <c r="WEB8" s="77"/>
      <c r="WEC8" s="690"/>
      <c r="WED8" s="53"/>
      <c r="WEE8" s="688"/>
      <c r="WEF8" s="688"/>
      <c r="WEG8" s="187"/>
      <c r="WEH8" s="78"/>
      <c r="WEI8" s="689"/>
      <c r="WEJ8" s="77"/>
      <c r="WEK8" s="690"/>
      <c r="WEL8" s="53"/>
      <c r="WEM8" s="688"/>
      <c r="WEN8" s="688"/>
      <c r="WEO8" s="187"/>
      <c r="WEP8" s="78"/>
      <c r="WEQ8" s="689"/>
      <c r="WER8" s="77"/>
      <c r="WES8" s="690"/>
      <c r="WET8" s="53"/>
      <c r="WEU8" s="688"/>
      <c r="WEV8" s="688"/>
      <c r="WEW8" s="187"/>
      <c r="WEX8" s="78"/>
      <c r="WEY8" s="689"/>
      <c r="WEZ8" s="77"/>
      <c r="WFA8" s="690"/>
      <c r="WFB8" s="53"/>
      <c r="WFC8" s="688"/>
      <c r="WFD8" s="688"/>
      <c r="WFE8" s="187"/>
      <c r="WFF8" s="78"/>
      <c r="WFG8" s="689"/>
      <c r="WFH8" s="77"/>
      <c r="WFI8" s="690"/>
      <c r="WFJ8" s="53"/>
      <c r="WFK8" s="688"/>
      <c r="WFL8" s="688"/>
      <c r="WFM8" s="187"/>
      <c r="WFN8" s="78"/>
      <c r="WFO8" s="689"/>
      <c r="WFP8" s="77"/>
      <c r="WFQ8" s="690"/>
      <c r="WFR8" s="53"/>
      <c r="WFS8" s="688"/>
      <c r="WFT8" s="688"/>
      <c r="WFU8" s="187"/>
      <c r="WFV8" s="78"/>
      <c r="WFW8" s="689"/>
      <c r="WFX8" s="77"/>
      <c r="WFY8" s="690"/>
      <c r="WFZ8" s="53"/>
      <c r="WGA8" s="688"/>
      <c r="WGB8" s="688"/>
      <c r="WGC8" s="187"/>
      <c r="WGD8" s="78"/>
      <c r="WGE8" s="689"/>
      <c r="WGF8" s="77"/>
      <c r="WGG8" s="690"/>
      <c r="WGH8" s="53"/>
      <c r="WGI8" s="688"/>
      <c r="WGJ8" s="688"/>
      <c r="WGK8" s="187"/>
      <c r="WGL8" s="78"/>
      <c r="WGM8" s="689"/>
      <c r="WGN8" s="77"/>
      <c r="WGO8" s="690"/>
      <c r="WGP8" s="53"/>
      <c r="WGQ8" s="688"/>
      <c r="WGR8" s="688"/>
      <c r="WGS8" s="187"/>
      <c r="WGT8" s="78"/>
      <c r="WGU8" s="689"/>
      <c r="WGV8" s="77"/>
      <c r="WGW8" s="690"/>
      <c r="WGX8" s="53"/>
      <c r="WGY8" s="688"/>
      <c r="WGZ8" s="688"/>
      <c r="WHA8" s="187"/>
      <c r="WHB8" s="78"/>
      <c r="WHC8" s="689"/>
      <c r="WHD8" s="77"/>
      <c r="WHE8" s="690"/>
      <c r="WHF8" s="53"/>
      <c r="WHG8" s="688"/>
      <c r="WHH8" s="688"/>
      <c r="WHI8" s="187"/>
      <c r="WHJ8" s="78"/>
      <c r="WHK8" s="689"/>
      <c r="WHL8" s="77"/>
      <c r="WHM8" s="690"/>
      <c r="WHN8" s="53"/>
      <c r="WHO8" s="688"/>
      <c r="WHP8" s="688"/>
      <c r="WHQ8" s="187"/>
      <c r="WHR8" s="78"/>
      <c r="WHS8" s="689"/>
      <c r="WHT8" s="77"/>
      <c r="WHU8" s="690"/>
      <c r="WHV8" s="53"/>
      <c r="WHW8" s="688"/>
      <c r="WHX8" s="688"/>
      <c r="WHY8" s="187"/>
      <c r="WHZ8" s="78"/>
      <c r="WIA8" s="689"/>
      <c r="WIB8" s="77"/>
      <c r="WIC8" s="690"/>
      <c r="WID8" s="53"/>
      <c r="WIE8" s="688"/>
      <c r="WIF8" s="688"/>
      <c r="WIG8" s="187"/>
      <c r="WIH8" s="78"/>
      <c r="WII8" s="689"/>
      <c r="WIJ8" s="77"/>
      <c r="WIK8" s="690"/>
      <c r="WIL8" s="53"/>
      <c r="WIM8" s="688"/>
      <c r="WIN8" s="688"/>
      <c r="WIO8" s="187"/>
      <c r="WIP8" s="78"/>
      <c r="WIQ8" s="689"/>
      <c r="WIR8" s="77"/>
      <c r="WIS8" s="690"/>
      <c r="WIT8" s="53"/>
      <c r="WIU8" s="688"/>
      <c r="WIV8" s="688"/>
      <c r="WIW8" s="187"/>
      <c r="WIX8" s="78"/>
      <c r="WIY8" s="689"/>
      <c r="WIZ8" s="77"/>
      <c r="WJA8" s="690"/>
      <c r="WJB8" s="53"/>
      <c r="WJC8" s="688"/>
      <c r="WJD8" s="688"/>
      <c r="WJE8" s="187"/>
      <c r="WJF8" s="78"/>
      <c r="WJG8" s="689"/>
      <c r="WJH8" s="77"/>
      <c r="WJI8" s="690"/>
      <c r="WJJ8" s="53"/>
      <c r="WJK8" s="688"/>
      <c r="WJL8" s="688"/>
      <c r="WJM8" s="187"/>
      <c r="WJN8" s="78"/>
      <c r="WJO8" s="689"/>
      <c r="WJP8" s="77"/>
      <c r="WJQ8" s="690"/>
      <c r="WJR8" s="53"/>
      <c r="WJS8" s="688"/>
      <c r="WJT8" s="688"/>
      <c r="WJU8" s="187"/>
      <c r="WJV8" s="78"/>
      <c r="WJW8" s="689"/>
      <c r="WJX8" s="77"/>
      <c r="WJY8" s="690"/>
      <c r="WJZ8" s="53"/>
      <c r="WKA8" s="688"/>
      <c r="WKB8" s="688"/>
      <c r="WKC8" s="187"/>
      <c r="WKD8" s="78"/>
      <c r="WKE8" s="689"/>
      <c r="WKF8" s="77"/>
      <c r="WKG8" s="690"/>
      <c r="WKH8" s="53"/>
      <c r="WKI8" s="688"/>
      <c r="WKJ8" s="688"/>
      <c r="WKK8" s="187"/>
      <c r="WKL8" s="78"/>
      <c r="WKM8" s="689"/>
      <c r="WKN8" s="77"/>
      <c r="WKO8" s="690"/>
      <c r="WKP8" s="53"/>
      <c r="WKQ8" s="688"/>
      <c r="WKR8" s="688"/>
      <c r="WKS8" s="187"/>
      <c r="WKT8" s="78"/>
      <c r="WKU8" s="689"/>
      <c r="WKV8" s="77"/>
      <c r="WKW8" s="690"/>
      <c r="WKX8" s="53"/>
      <c r="WKY8" s="688"/>
      <c r="WKZ8" s="688"/>
      <c r="WLA8" s="187"/>
      <c r="WLB8" s="78"/>
      <c r="WLC8" s="689"/>
      <c r="WLD8" s="77"/>
      <c r="WLE8" s="690"/>
      <c r="WLF8" s="53"/>
      <c r="WLG8" s="688"/>
      <c r="WLH8" s="688"/>
      <c r="WLI8" s="187"/>
      <c r="WLJ8" s="78"/>
      <c r="WLK8" s="689"/>
      <c r="WLL8" s="77"/>
      <c r="WLM8" s="690"/>
      <c r="WLN8" s="53"/>
      <c r="WLO8" s="688"/>
      <c r="WLP8" s="688"/>
      <c r="WLQ8" s="187"/>
      <c r="WLR8" s="78"/>
      <c r="WLS8" s="689"/>
      <c r="WLT8" s="77"/>
      <c r="WLU8" s="690"/>
      <c r="WLV8" s="53"/>
      <c r="WLW8" s="688"/>
      <c r="WLX8" s="688"/>
      <c r="WLY8" s="187"/>
      <c r="WLZ8" s="78"/>
      <c r="WMA8" s="689"/>
      <c r="WMB8" s="77"/>
      <c r="WMC8" s="690"/>
      <c r="WMD8" s="53"/>
      <c r="WME8" s="688"/>
      <c r="WMF8" s="688"/>
      <c r="WMG8" s="187"/>
      <c r="WMH8" s="78"/>
      <c r="WMI8" s="689"/>
      <c r="WMJ8" s="77"/>
      <c r="WMK8" s="690"/>
      <c r="WML8" s="53"/>
      <c r="WMM8" s="688"/>
      <c r="WMN8" s="688"/>
      <c r="WMO8" s="187"/>
      <c r="WMP8" s="78"/>
      <c r="WMQ8" s="689"/>
      <c r="WMR8" s="77"/>
      <c r="WMS8" s="690"/>
      <c r="WMT8" s="53"/>
      <c r="WMU8" s="688"/>
      <c r="WMV8" s="688"/>
      <c r="WMW8" s="187"/>
      <c r="WMX8" s="78"/>
      <c r="WMY8" s="689"/>
      <c r="WMZ8" s="77"/>
      <c r="WNA8" s="690"/>
      <c r="WNB8" s="53"/>
      <c r="WNC8" s="688"/>
      <c r="WND8" s="688"/>
      <c r="WNE8" s="187"/>
      <c r="WNF8" s="78"/>
      <c r="WNG8" s="689"/>
      <c r="WNH8" s="77"/>
      <c r="WNI8" s="690"/>
      <c r="WNJ8" s="53"/>
      <c r="WNK8" s="688"/>
      <c r="WNL8" s="688"/>
      <c r="WNM8" s="187"/>
      <c r="WNN8" s="78"/>
      <c r="WNO8" s="689"/>
      <c r="WNP8" s="77"/>
      <c r="WNQ8" s="690"/>
      <c r="WNR8" s="53"/>
      <c r="WNS8" s="688"/>
      <c r="WNT8" s="688"/>
      <c r="WNU8" s="187"/>
      <c r="WNV8" s="78"/>
      <c r="WNW8" s="689"/>
      <c r="WNX8" s="77"/>
      <c r="WNY8" s="690"/>
      <c r="WNZ8" s="53"/>
      <c r="WOA8" s="688"/>
      <c r="WOB8" s="688"/>
      <c r="WOC8" s="187"/>
      <c r="WOD8" s="78"/>
      <c r="WOE8" s="689"/>
      <c r="WOF8" s="77"/>
      <c r="WOG8" s="690"/>
      <c r="WOH8" s="53"/>
      <c r="WOI8" s="688"/>
      <c r="WOJ8" s="688"/>
      <c r="WOK8" s="187"/>
      <c r="WOL8" s="78"/>
      <c r="WOM8" s="689"/>
      <c r="WON8" s="77"/>
      <c r="WOO8" s="690"/>
      <c r="WOP8" s="53"/>
      <c r="WOQ8" s="688"/>
      <c r="WOR8" s="688"/>
      <c r="WOS8" s="187"/>
      <c r="WOT8" s="78"/>
      <c r="WOU8" s="689"/>
      <c r="WOV8" s="77"/>
      <c r="WOW8" s="690"/>
      <c r="WOX8" s="53"/>
      <c r="WOY8" s="688"/>
      <c r="WOZ8" s="688"/>
      <c r="WPA8" s="187"/>
      <c r="WPB8" s="78"/>
      <c r="WPC8" s="689"/>
      <c r="WPD8" s="77"/>
      <c r="WPE8" s="690"/>
      <c r="WPF8" s="53"/>
      <c r="WPG8" s="688"/>
      <c r="WPH8" s="688"/>
      <c r="WPI8" s="187"/>
      <c r="WPJ8" s="78"/>
      <c r="WPK8" s="689"/>
      <c r="WPL8" s="77"/>
      <c r="WPM8" s="690"/>
      <c r="WPN8" s="53"/>
      <c r="WPO8" s="688"/>
      <c r="WPP8" s="688"/>
      <c r="WPQ8" s="187"/>
      <c r="WPR8" s="78"/>
      <c r="WPS8" s="689"/>
      <c r="WPT8" s="77"/>
      <c r="WPU8" s="690"/>
      <c r="WPV8" s="53"/>
      <c r="WPW8" s="688"/>
      <c r="WPX8" s="688"/>
      <c r="WPY8" s="187"/>
      <c r="WPZ8" s="78"/>
      <c r="WQA8" s="689"/>
      <c r="WQB8" s="77"/>
      <c r="WQC8" s="690"/>
      <c r="WQD8" s="53"/>
      <c r="WQE8" s="688"/>
      <c r="WQF8" s="688"/>
      <c r="WQG8" s="187"/>
      <c r="WQH8" s="78"/>
      <c r="WQI8" s="689"/>
      <c r="WQJ8" s="77"/>
      <c r="WQK8" s="690"/>
      <c r="WQL8" s="53"/>
      <c r="WQM8" s="688"/>
      <c r="WQN8" s="688"/>
      <c r="WQO8" s="187"/>
      <c r="WQP8" s="78"/>
      <c r="WQQ8" s="689"/>
      <c r="WQR8" s="77"/>
      <c r="WQS8" s="690"/>
      <c r="WQT8" s="53"/>
      <c r="WQU8" s="688"/>
      <c r="WQV8" s="688"/>
      <c r="WQW8" s="187"/>
      <c r="WQX8" s="78"/>
      <c r="WQY8" s="689"/>
      <c r="WQZ8" s="77"/>
      <c r="WRA8" s="690"/>
      <c r="WRB8" s="53"/>
      <c r="WRC8" s="688"/>
      <c r="WRD8" s="688"/>
      <c r="WRE8" s="187"/>
      <c r="WRF8" s="78"/>
      <c r="WRG8" s="689"/>
      <c r="WRH8" s="77"/>
      <c r="WRI8" s="690"/>
      <c r="WRJ8" s="53"/>
      <c r="WRK8" s="688"/>
      <c r="WRL8" s="688"/>
      <c r="WRM8" s="187"/>
      <c r="WRN8" s="78"/>
      <c r="WRO8" s="689"/>
      <c r="WRP8" s="77"/>
      <c r="WRQ8" s="690"/>
      <c r="WRR8" s="53"/>
      <c r="WRS8" s="688"/>
      <c r="WRT8" s="688"/>
      <c r="WRU8" s="187"/>
      <c r="WRV8" s="78"/>
      <c r="WRW8" s="689"/>
      <c r="WRX8" s="77"/>
      <c r="WRY8" s="690"/>
      <c r="WRZ8" s="53"/>
      <c r="WSA8" s="688"/>
      <c r="WSB8" s="688"/>
      <c r="WSC8" s="187"/>
      <c r="WSD8" s="78"/>
      <c r="WSE8" s="689"/>
      <c r="WSF8" s="77"/>
      <c r="WSG8" s="690"/>
      <c r="WSH8" s="53"/>
      <c r="WSI8" s="688"/>
      <c r="WSJ8" s="688"/>
      <c r="WSK8" s="187"/>
      <c r="WSL8" s="78"/>
      <c r="WSM8" s="689"/>
      <c r="WSN8" s="77"/>
      <c r="WSO8" s="690"/>
      <c r="WSP8" s="53"/>
      <c r="WSQ8" s="688"/>
      <c r="WSR8" s="688"/>
      <c r="WSS8" s="187"/>
      <c r="WST8" s="78"/>
      <c r="WSU8" s="689"/>
      <c r="WSV8" s="77"/>
      <c r="WSW8" s="690"/>
      <c r="WSX8" s="53"/>
      <c r="WSY8" s="688"/>
      <c r="WSZ8" s="688"/>
      <c r="WTA8" s="187"/>
      <c r="WTB8" s="78"/>
      <c r="WTC8" s="689"/>
      <c r="WTD8" s="77"/>
      <c r="WTE8" s="690"/>
      <c r="WTF8" s="53"/>
      <c r="WTG8" s="688"/>
      <c r="WTH8" s="688"/>
      <c r="WTI8" s="187"/>
      <c r="WTJ8" s="78"/>
      <c r="WTK8" s="689"/>
      <c r="WTL8" s="77"/>
      <c r="WTM8" s="690"/>
      <c r="WTN8" s="53"/>
      <c r="WTO8" s="688"/>
      <c r="WTP8" s="688"/>
      <c r="WTQ8" s="187"/>
      <c r="WTR8" s="78"/>
      <c r="WTS8" s="689"/>
      <c r="WTT8" s="77"/>
      <c r="WTU8" s="690"/>
      <c r="WTV8" s="53"/>
      <c r="WTW8" s="688"/>
      <c r="WTX8" s="688"/>
      <c r="WTY8" s="187"/>
      <c r="WTZ8" s="78"/>
      <c r="WUA8" s="689"/>
      <c r="WUB8" s="77"/>
      <c r="WUC8" s="690"/>
      <c r="WUD8" s="53"/>
      <c r="WUE8" s="688"/>
      <c r="WUF8" s="688"/>
      <c r="WUG8" s="187"/>
      <c r="WUH8" s="78"/>
      <c r="WUI8" s="689"/>
      <c r="WUJ8" s="77"/>
      <c r="WUK8" s="690"/>
      <c r="WUL8" s="53"/>
      <c r="WUM8" s="688"/>
      <c r="WUN8" s="688"/>
      <c r="WUO8" s="187"/>
      <c r="WUP8" s="78"/>
      <c r="WUQ8" s="689"/>
      <c r="WUR8" s="77"/>
      <c r="WUS8" s="690"/>
      <c r="WUT8" s="53"/>
      <c r="WUU8" s="688"/>
      <c r="WUV8" s="688"/>
      <c r="WUW8" s="187"/>
      <c r="WUX8" s="78"/>
      <c r="WUY8" s="689"/>
      <c r="WUZ8" s="77"/>
      <c r="WVA8" s="690"/>
      <c r="WVB8" s="53"/>
      <c r="WVC8" s="688"/>
      <c r="WVD8" s="688"/>
      <c r="WVE8" s="187"/>
      <c r="WVF8" s="78"/>
      <c r="WVG8" s="689"/>
      <c r="WVH8" s="77"/>
      <c r="WVI8" s="690"/>
      <c r="WVJ8" s="53"/>
      <c r="WVK8" s="688"/>
      <c r="WVL8" s="688"/>
      <c r="WVM8" s="187"/>
      <c r="WVN8" s="78"/>
      <c r="WVO8" s="689"/>
      <c r="WVP8" s="77"/>
      <c r="WVQ8" s="690"/>
      <c r="WVR8" s="53"/>
      <c r="WVS8" s="688"/>
      <c r="WVT8" s="688"/>
      <c r="WVU8" s="187"/>
      <c r="WVV8" s="78"/>
      <c r="WVW8" s="689"/>
      <c r="WVX8" s="77"/>
      <c r="WVY8" s="690"/>
      <c r="WVZ8" s="53"/>
      <c r="WWA8" s="688"/>
      <c r="WWB8" s="688"/>
      <c r="WWC8" s="187"/>
      <c r="WWD8" s="78"/>
      <c r="WWE8" s="689"/>
      <c r="WWF8" s="77"/>
      <c r="WWG8" s="690"/>
      <c r="WWH8" s="53"/>
      <c r="WWI8" s="688"/>
      <c r="WWJ8" s="688"/>
      <c r="WWK8" s="187"/>
      <c r="WWL8" s="78"/>
      <c r="WWM8" s="689"/>
      <c r="WWN8" s="77"/>
      <c r="WWO8" s="690"/>
      <c r="WWP8" s="53"/>
      <c r="WWQ8" s="688"/>
      <c r="WWR8" s="688"/>
      <c r="WWS8" s="187"/>
      <c r="WWT8" s="78"/>
      <c r="WWU8" s="689"/>
      <c r="WWV8" s="77"/>
      <c r="WWW8" s="690"/>
      <c r="WWX8" s="53"/>
      <c r="WWY8" s="688"/>
      <c r="WWZ8" s="688"/>
      <c r="WXA8" s="187"/>
      <c r="WXB8" s="78"/>
      <c r="WXC8" s="689"/>
      <c r="WXD8" s="77"/>
      <c r="WXE8" s="690"/>
      <c r="WXF8" s="53"/>
      <c r="WXG8" s="688"/>
      <c r="WXH8" s="688"/>
      <c r="WXI8" s="187"/>
      <c r="WXJ8" s="78"/>
      <c r="WXK8" s="689"/>
      <c r="WXL8" s="77"/>
      <c r="WXM8" s="690"/>
      <c r="WXN8" s="53"/>
      <c r="WXO8" s="688"/>
      <c r="WXP8" s="688"/>
      <c r="WXQ8" s="187"/>
      <c r="WXR8" s="78"/>
      <c r="WXS8" s="689"/>
      <c r="WXT8" s="77"/>
      <c r="WXU8" s="690"/>
      <c r="WXV8" s="53"/>
      <c r="WXW8" s="688"/>
      <c r="WXX8" s="688"/>
      <c r="WXY8" s="187"/>
      <c r="WXZ8" s="78"/>
      <c r="WYA8" s="689"/>
      <c r="WYB8" s="77"/>
      <c r="WYC8" s="690"/>
      <c r="WYD8" s="53"/>
      <c r="WYE8" s="688"/>
      <c r="WYF8" s="688"/>
      <c r="WYG8" s="187"/>
      <c r="WYH8" s="78"/>
      <c r="WYI8" s="689"/>
      <c r="WYJ8" s="77"/>
      <c r="WYK8" s="690"/>
      <c r="WYL8" s="53"/>
      <c r="WYM8" s="688"/>
      <c r="WYN8" s="688"/>
      <c r="WYO8" s="187"/>
      <c r="WYP8" s="78"/>
      <c r="WYQ8" s="689"/>
      <c r="WYR8" s="77"/>
      <c r="WYS8" s="690"/>
      <c r="WYT8" s="53"/>
      <c r="WYU8" s="688"/>
      <c r="WYV8" s="688"/>
      <c r="WYW8" s="187"/>
      <c r="WYX8" s="78"/>
      <c r="WYY8" s="689"/>
      <c r="WYZ8" s="77"/>
      <c r="WZA8" s="690"/>
      <c r="WZB8" s="53"/>
      <c r="WZC8" s="688"/>
      <c r="WZD8" s="688"/>
      <c r="WZE8" s="187"/>
      <c r="WZF8" s="78"/>
      <c r="WZG8" s="689"/>
      <c r="WZH8" s="77"/>
      <c r="WZI8" s="690"/>
      <c r="WZJ8" s="53"/>
      <c r="WZK8" s="688"/>
      <c r="WZL8" s="688"/>
      <c r="WZM8" s="187"/>
      <c r="WZN8" s="78"/>
      <c r="WZO8" s="689"/>
      <c r="WZP8" s="77"/>
      <c r="WZQ8" s="690"/>
      <c r="WZR8" s="53"/>
      <c r="WZS8" s="688"/>
      <c r="WZT8" s="688"/>
      <c r="WZU8" s="187"/>
      <c r="WZV8" s="78"/>
      <c r="WZW8" s="689"/>
      <c r="WZX8" s="77"/>
      <c r="WZY8" s="690"/>
      <c r="WZZ8" s="53"/>
      <c r="XAA8" s="688"/>
      <c r="XAB8" s="688"/>
      <c r="XAC8" s="187"/>
      <c r="XAD8" s="78"/>
      <c r="XAE8" s="689"/>
      <c r="XAF8" s="77"/>
      <c r="XAG8" s="690"/>
      <c r="XAH8" s="53"/>
      <c r="XAI8" s="688"/>
      <c r="XAJ8" s="688"/>
      <c r="XAK8" s="187"/>
      <c r="XAL8" s="78"/>
      <c r="XAM8" s="689"/>
      <c r="XAN8" s="77"/>
      <c r="XAO8" s="690"/>
      <c r="XAP8" s="53"/>
      <c r="XAQ8" s="688"/>
      <c r="XAR8" s="688"/>
      <c r="XAS8" s="187"/>
      <c r="XAT8" s="78"/>
      <c r="XAU8" s="689"/>
      <c r="XAV8" s="77"/>
      <c r="XAW8" s="690"/>
      <c r="XAX8" s="53"/>
      <c r="XAY8" s="688"/>
      <c r="XAZ8" s="688"/>
      <c r="XBA8" s="187"/>
      <c r="XBB8" s="78"/>
      <c r="XBC8" s="689"/>
      <c r="XBD8" s="77"/>
      <c r="XBE8" s="690"/>
      <c r="XBF8" s="53"/>
      <c r="XBG8" s="688"/>
      <c r="XBH8" s="688"/>
      <c r="XBI8" s="187"/>
      <c r="XBJ8" s="78"/>
      <c r="XBK8" s="689"/>
      <c r="XBL8" s="77"/>
      <c r="XBM8" s="690"/>
      <c r="XBN8" s="53"/>
      <c r="XBO8" s="688"/>
      <c r="XBP8" s="688"/>
      <c r="XBQ8" s="187"/>
      <c r="XBR8" s="78"/>
      <c r="XBS8" s="689"/>
      <c r="XBT8" s="77"/>
      <c r="XBU8" s="690"/>
      <c r="XBV8" s="53"/>
      <c r="XBW8" s="688"/>
      <c r="XBX8" s="688"/>
      <c r="XBY8" s="187"/>
      <c r="XBZ8" s="78"/>
      <c r="XCA8" s="689"/>
      <c r="XCB8" s="77"/>
      <c r="XCC8" s="690"/>
      <c r="XCD8" s="53"/>
      <c r="XCE8" s="688"/>
      <c r="XCF8" s="688"/>
      <c r="XCG8" s="187"/>
      <c r="XCH8" s="78"/>
      <c r="XCI8" s="689"/>
      <c r="XCJ8" s="77"/>
      <c r="XCK8" s="690"/>
      <c r="XCL8" s="53"/>
      <c r="XCM8" s="688"/>
      <c r="XCN8" s="688"/>
      <c r="XCO8" s="187"/>
      <c r="XCP8" s="78"/>
      <c r="XCQ8" s="689"/>
      <c r="XCR8" s="77"/>
      <c r="XCS8" s="690"/>
      <c r="XCT8" s="53"/>
      <c r="XCU8" s="688"/>
      <c r="XCV8" s="688"/>
      <c r="XCW8" s="187"/>
      <c r="XCX8" s="78"/>
      <c r="XCY8" s="689"/>
      <c r="XCZ8" s="77"/>
      <c r="XDA8" s="690"/>
      <c r="XDB8" s="53"/>
      <c r="XDC8" s="688"/>
      <c r="XDD8" s="688"/>
      <c r="XDE8" s="187"/>
      <c r="XDF8" s="78"/>
      <c r="XDG8" s="689"/>
      <c r="XDH8" s="77"/>
      <c r="XDI8" s="690"/>
      <c r="XDJ8" s="53"/>
      <c r="XDK8" s="688"/>
      <c r="XDL8" s="688"/>
      <c r="XDM8" s="187"/>
      <c r="XDN8" s="78"/>
      <c r="XDO8" s="689"/>
      <c r="XDP8" s="77"/>
      <c r="XDQ8" s="690"/>
      <c r="XDR8" s="53"/>
      <c r="XDS8" s="688"/>
      <c r="XDT8" s="688"/>
      <c r="XDU8" s="187"/>
      <c r="XDV8" s="78"/>
      <c r="XDW8" s="689"/>
      <c r="XDX8" s="77"/>
      <c r="XDY8" s="690"/>
      <c r="XDZ8" s="53"/>
      <c r="XEA8" s="688"/>
      <c r="XEB8" s="688"/>
      <c r="XEC8" s="187"/>
      <c r="XED8" s="78"/>
      <c r="XEE8" s="689"/>
      <c r="XEF8" s="77"/>
      <c r="XEG8" s="690"/>
      <c r="XEH8" s="53"/>
      <c r="XEI8" s="688"/>
      <c r="XEJ8" s="688"/>
      <c r="XEK8" s="187"/>
      <c r="XEL8" s="78"/>
      <c r="XEM8" s="689"/>
      <c r="XEN8" s="77"/>
      <c r="XEO8" s="690"/>
      <c r="XEP8" s="53"/>
      <c r="XEQ8" s="688"/>
      <c r="XER8" s="688"/>
      <c r="XES8" s="187"/>
      <c r="XET8" s="78"/>
      <c r="XEU8" s="689"/>
      <c r="XEV8" s="77"/>
      <c r="XEW8" s="690"/>
      <c r="XEX8" s="53"/>
      <c r="XEY8" s="688"/>
      <c r="XEZ8" s="688"/>
      <c r="XFA8" s="187"/>
      <c r="XFB8" s="78"/>
      <c r="XFC8" s="689"/>
      <c r="XFD8" s="77"/>
    </row>
    <row r="9" spans="1:16384" s="54" customFormat="1" ht="25.5" customHeight="1" x14ac:dyDescent="0.2">
      <c r="A9" s="53"/>
      <c r="B9" s="688"/>
      <c r="C9" s="688"/>
      <c r="D9" s="187"/>
      <c r="E9" s="187"/>
      <c r="F9" s="78"/>
      <c r="G9" s="689"/>
      <c r="H9" s="77"/>
      <c r="I9" s="690"/>
      <c r="J9" s="53"/>
      <c r="K9" s="688"/>
      <c r="L9" s="688"/>
      <c r="M9" s="187"/>
      <c r="U9" s="187"/>
      <c r="V9" s="78"/>
      <c r="W9" s="689"/>
      <c r="X9" s="77"/>
      <c r="Y9" s="690"/>
      <c r="Z9" s="53"/>
      <c r="AA9" s="688"/>
      <c r="AB9" s="688"/>
      <c r="AC9" s="187"/>
      <c r="AD9" s="78"/>
      <c r="AE9" s="689"/>
      <c r="AF9" s="77"/>
      <c r="AG9" s="690"/>
      <c r="AH9" s="53"/>
      <c r="AI9" s="688"/>
      <c r="AJ9" s="688"/>
      <c r="AK9" s="187"/>
      <c r="AL9" s="78"/>
      <c r="AM9" s="689"/>
      <c r="AN9" s="77"/>
      <c r="AO9" s="690"/>
      <c r="AP9" s="53"/>
      <c r="AQ9" s="688"/>
      <c r="AR9" s="688"/>
      <c r="AS9" s="187"/>
      <c r="AT9" s="78"/>
      <c r="AU9" s="689"/>
      <c r="AV9" s="77"/>
      <c r="AW9" s="690"/>
      <c r="AX9" s="53"/>
      <c r="AY9" s="688"/>
      <c r="AZ9" s="688"/>
      <c r="BA9" s="187"/>
      <c r="BB9" s="78"/>
      <c r="BC9" s="689"/>
      <c r="BD9" s="77"/>
      <c r="BE9" s="690"/>
      <c r="BF9" s="53"/>
      <c r="BG9" s="688"/>
      <c r="BH9" s="688"/>
      <c r="BI9" s="187"/>
      <c r="BJ9" s="78"/>
      <c r="BK9" s="689"/>
      <c r="BL9" s="77"/>
      <c r="BM9" s="690"/>
      <c r="BN9" s="53"/>
      <c r="BO9" s="688"/>
      <c r="BP9" s="688"/>
      <c r="BQ9" s="187"/>
      <c r="BR9" s="78"/>
      <c r="BS9" s="689"/>
      <c r="BT9" s="77"/>
      <c r="BU9" s="690"/>
      <c r="BV9" s="53"/>
      <c r="BW9" s="688"/>
      <c r="BX9" s="688"/>
      <c r="BY9" s="187"/>
      <c r="BZ9" s="78"/>
      <c r="CA9" s="689"/>
      <c r="CB9" s="77"/>
      <c r="CC9" s="690"/>
      <c r="CD9" s="53"/>
      <c r="CE9" s="688"/>
      <c r="CF9" s="688"/>
      <c r="CG9" s="187"/>
      <c r="CH9" s="78"/>
      <c r="CI9" s="689"/>
      <c r="CJ9" s="77"/>
      <c r="CK9" s="690"/>
      <c r="CL9" s="53"/>
      <c r="CM9" s="688"/>
      <c r="CN9" s="688"/>
      <c r="CO9" s="187"/>
      <c r="CP9" s="78"/>
      <c r="CQ9" s="689"/>
      <c r="CR9" s="77"/>
      <c r="CS9" s="690"/>
      <c r="CT9" s="53"/>
      <c r="CU9" s="688"/>
      <c r="CV9" s="688"/>
      <c r="CW9" s="187"/>
      <c r="CX9" s="78"/>
      <c r="CY9" s="689"/>
      <c r="CZ9" s="77"/>
      <c r="DA9" s="690"/>
      <c r="DB9" s="53"/>
      <c r="DC9" s="688"/>
      <c r="DD9" s="688"/>
      <c r="DE9" s="187"/>
      <c r="DF9" s="78"/>
      <c r="DG9" s="689"/>
      <c r="DH9" s="77"/>
      <c r="DI9" s="690"/>
      <c r="DJ9" s="53"/>
      <c r="DK9" s="688"/>
      <c r="DL9" s="688"/>
      <c r="DM9" s="187"/>
      <c r="DN9" s="78"/>
      <c r="DO9" s="689"/>
      <c r="DP9" s="77"/>
      <c r="DQ9" s="690"/>
      <c r="DR9" s="53"/>
      <c r="DS9" s="688"/>
      <c r="DT9" s="688"/>
      <c r="DU9" s="187"/>
      <c r="DV9" s="78"/>
      <c r="DW9" s="689"/>
      <c r="DX9" s="77"/>
      <c r="DY9" s="690"/>
      <c r="DZ9" s="53"/>
      <c r="EA9" s="688"/>
      <c r="EB9" s="688"/>
      <c r="EC9" s="187"/>
      <c r="ED9" s="78"/>
      <c r="EE9" s="689"/>
      <c r="EF9" s="77"/>
      <c r="EG9" s="690"/>
      <c r="EH9" s="53"/>
      <c r="EI9" s="688"/>
      <c r="EJ9" s="688"/>
      <c r="EK9" s="187"/>
      <c r="EL9" s="78"/>
      <c r="EM9" s="689"/>
      <c r="EN9" s="77"/>
      <c r="EO9" s="690"/>
      <c r="EP9" s="53"/>
      <c r="EQ9" s="688"/>
      <c r="ER9" s="688"/>
      <c r="ES9" s="187"/>
      <c r="ET9" s="78"/>
      <c r="EU9" s="689"/>
      <c r="EV9" s="77"/>
      <c r="EW9" s="690"/>
      <c r="EX9" s="53"/>
      <c r="EY9" s="688"/>
      <c r="EZ9" s="688"/>
      <c r="FA9" s="187"/>
      <c r="FB9" s="78"/>
      <c r="FC9" s="689"/>
      <c r="FD9" s="77"/>
      <c r="FE9" s="690"/>
      <c r="FF9" s="53"/>
      <c r="FG9" s="688"/>
      <c r="FH9" s="688"/>
      <c r="FI9" s="187"/>
      <c r="FJ9" s="78"/>
      <c r="FK9" s="689"/>
      <c r="FL9" s="77"/>
      <c r="FM9" s="690"/>
      <c r="FN9" s="53"/>
      <c r="FO9" s="688"/>
      <c r="FP9" s="688"/>
      <c r="FQ9" s="187"/>
      <c r="FR9" s="78"/>
      <c r="FS9" s="689"/>
      <c r="FT9" s="77"/>
      <c r="FU9" s="690"/>
      <c r="FV9" s="53"/>
      <c r="FW9" s="688"/>
      <c r="FX9" s="688"/>
      <c r="FY9" s="187"/>
      <c r="FZ9" s="78"/>
      <c r="GA9" s="689"/>
      <c r="GB9" s="77"/>
      <c r="GC9" s="690"/>
      <c r="GD9" s="53"/>
      <c r="GE9" s="688"/>
      <c r="GF9" s="688"/>
      <c r="GG9" s="187"/>
      <c r="GH9" s="78"/>
      <c r="GI9" s="689"/>
      <c r="GJ9" s="77"/>
      <c r="GK9" s="690"/>
      <c r="GL9" s="53"/>
      <c r="GM9" s="688"/>
      <c r="GN9" s="688"/>
      <c r="GO9" s="187"/>
      <c r="GP9" s="78"/>
      <c r="GQ9" s="689"/>
      <c r="GR9" s="77"/>
      <c r="GS9" s="690"/>
      <c r="GT9" s="53"/>
      <c r="GU9" s="688"/>
      <c r="GV9" s="688"/>
      <c r="GW9" s="187"/>
      <c r="GX9" s="78"/>
      <c r="GY9" s="689"/>
      <c r="GZ9" s="77"/>
      <c r="HA9" s="690"/>
      <c r="HB9" s="53"/>
      <c r="HC9" s="688"/>
      <c r="HD9" s="688"/>
      <c r="HE9" s="187"/>
      <c r="HF9" s="78"/>
      <c r="HG9" s="689"/>
      <c r="HH9" s="77"/>
      <c r="HI9" s="690"/>
      <c r="HJ9" s="53"/>
      <c r="HK9" s="688"/>
      <c r="HL9" s="688"/>
      <c r="HM9" s="187"/>
      <c r="HN9" s="78"/>
      <c r="HO9" s="689"/>
      <c r="HP9" s="77"/>
      <c r="HQ9" s="690"/>
      <c r="HR9" s="53"/>
      <c r="HS9" s="688"/>
      <c r="HT9" s="688"/>
      <c r="HU9" s="187"/>
      <c r="HV9" s="78"/>
      <c r="HW9" s="689"/>
      <c r="HX9" s="77"/>
      <c r="HY9" s="690"/>
      <c r="HZ9" s="53"/>
      <c r="IA9" s="688"/>
      <c r="IB9" s="688"/>
      <c r="IC9" s="187"/>
      <c r="ID9" s="78"/>
      <c r="IE9" s="689"/>
      <c r="IF9" s="77"/>
      <c r="IG9" s="690"/>
      <c r="IH9" s="53"/>
      <c r="II9" s="688"/>
      <c r="IJ9" s="688"/>
      <c r="IK9" s="187"/>
      <c r="IL9" s="78"/>
      <c r="IM9" s="689"/>
      <c r="IN9" s="77"/>
      <c r="IO9" s="690"/>
      <c r="IP9" s="53"/>
      <c r="IQ9" s="688"/>
      <c r="IR9" s="688"/>
      <c r="IS9" s="187"/>
      <c r="IT9" s="78"/>
      <c r="IU9" s="689"/>
      <c r="IV9" s="77"/>
      <c r="IW9" s="690"/>
      <c r="IX9" s="53"/>
      <c r="IY9" s="688"/>
      <c r="IZ9" s="688"/>
      <c r="JA9" s="187"/>
      <c r="JB9" s="78"/>
      <c r="JC9" s="689"/>
      <c r="JD9" s="77"/>
      <c r="JE9" s="690"/>
      <c r="JF9" s="53"/>
      <c r="JG9" s="688"/>
      <c r="JH9" s="688"/>
      <c r="JI9" s="187"/>
      <c r="JJ9" s="78"/>
      <c r="JK9" s="689"/>
      <c r="JL9" s="77"/>
      <c r="JM9" s="690"/>
      <c r="JN9" s="53"/>
      <c r="JO9" s="688"/>
      <c r="JP9" s="688"/>
      <c r="JQ9" s="187"/>
      <c r="JR9" s="78"/>
      <c r="JS9" s="689"/>
      <c r="JT9" s="77"/>
      <c r="JU9" s="690"/>
      <c r="JV9" s="53"/>
      <c r="JW9" s="688"/>
      <c r="JX9" s="688"/>
      <c r="JY9" s="187"/>
      <c r="JZ9" s="78"/>
      <c r="KA9" s="689"/>
      <c r="KB9" s="77"/>
      <c r="KC9" s="690"/>
      <c r="KD9" s="53"/>
      <c r="KE9" s="688"/>
      <c r="KF9" s="688"/>
      <c r="KG9" s="187"/>
      <c r="KH9" s="78"/>
      <c r="KI9" s="689"/>
      <c r="KJ9" s="77"/>
      <c r="KK9" s="690"/>
      <c r="KL9" s="53"/>
      <c r="KM9" s="688"/>
      <c r="KN9" s="688"/>
      <c r="KO9" s="187"/>
      <c r="KP9" s="78"/>
      <c r="KQ9" s="689"/>
      <c r="KR9" s="77"/>
      <c r="KS9" s="690"/>
      <c r="KT9" s="53"/>
      <c r="KU9" s="688"/>
      <c r="KV9" s="688"/>
      <c r="KW9" s="187"/>
      <c r="KX9" s="78"/>
      <c r="KY9" s="689"/>
      <c r="KZ9" s="77"/>
      <c r="LA9" s="690"/>
      <c r="LB9" s="53"/>
      <c r="LC9" s="688"/>
      <c r="LD9" s="688"/>
      <c r="LE9" s="187"/>
      <c r="LF9" s="78"/>
      <c r="LG9" s="689"/>
      <c r="LH9" s="77"/>
      <c r="LI9" s="690"/>
      <c r="LJ9" s="53"/>
      <c r="LK9" s="688"/>
      <c r="LL9" s="688"/>
      <c r="LM9" s="187"/>
      <c r="LN9" s="78"/>
      <c r="LO9" s="689"/>
      <c r="LP9" s="77"/>
      <c r="LQ9" s="690"/>
      <c r="LR9" s="53"/>
      <c r="LS9" s="688"/>
      <c r="LT9" s="688"/>
      <c r="LU9" s="187"/>
      <c r="LV9" s="78"/>
      <c r="LW9" s="689"/>
      <c r="LX9" s="77"/>
      <c r="LY9" s="690"/>
      <c r="LZ9" s="53"/>
      <c r="MA9" s="688"/>
      <c r="MB9" s="688"/>
      <c r="MC9" s="187"/>
      <c r="MD9" s="78"/>
      <c r="ME9" s="689"/>
      <c r="MF9" s="77"/>
      <c r="MG9" s="690"/>
      <c r="MH9" s="53"/>
      <c r="MI9" s="688"/>
      <c r="MJ9" s="688"/>
      <c r="MK9" s="187"/>
      <c r="ML9" s="78"/>
      <c r="MM9" s="689"/>
      <c r="MN9" s="77"/>
      <c r="MO9" s="690"/>
      <c r="MP9" s="53"/>
      <c r="MQ9" s="688"/>
      <c r="MR9" s="688"/>
      <c r="MS9" s="187"/>
      <c r="MT9" s="78"/>
      <c r="MU9" s="689"/>
      <c r="MV9" s="77"/>
      <c r="MW9" s="690"/>
      <c r="MX9" s="53"/>
      <c r="MY9" s="688"/>
      <c r="MZ9" s="688"/>
      <c r="NA9" s="187"/>
      <c r="NB9" s="78"/>
      <c r="NC9" s="689"/>
      <c r="ND9" s="77"/>
      <c r="NE9" s="690"/>
      <c r="NF9" s="53"/>
      <c r="NG9" s="688"/>
      <c r="NH9" s="688"/>
      <c r="NI9" s="187"/>
      <c r="NJ9" s="78"/>
      <c r="NK9" s="689"/>
      <c r="NL9" s="77"/>
      <c r="NM9" s="690"/>
      <c r="NN9" s="53"/>
      <c r="NO9" s="688"/>
      <c r="NP9" s="688"/>
      <c r="NQ9" s="187"/>
      <c r="NR9" s="78"/>
      <c r="NS9" s="689"/>
      <c r="NT9" s="77"/>
      <c r="NU9" s="690"/>
      <c r="NV9" s="53"/>
      <c r="NW9" s="688"/>
      <c r="NX9" s="688"/>
      <c r="NY9" s="187"/>
      <c r="NZ9" s="78"/>
      <c r="OA9" s="689"/>
      <c r="OB9" s="77"/>
      <c r="OC9" s="690"/>
      <c r="OD9" s="53"/>
      <c r="OE9" s="688"/>
      <c r="OF9" s="688"/>
      <c r="OG9" s="187"/>
      <c r="OH9" s="78"/>
      <c r="OI9" s="689"/>
      <c r="OJ9" s="77"/>
      <c r="OK9" s="690"/>
      <c r="OL9" s="53"/>
      <c r="OM9" s="688"/>
      <c r="ON9" s="688"/>
      <c r="OO9" s="187"/>
      <c r="OP9" s="78"/>
      <c r="OQ9" s="689"/>
      <c r="OR9" s="77"/>
      <c r="OS9" s="690"/>
      <c r="OT9" s="53"/>
      <c r="OU9" s="688"/>
      <c r="OV9" s="688"/>
      <c r="OW9" s="187"/>
      <c r="OX9" s="78"/>
      <c r="OY9" s="689"/>
      <c r="OZ9" s="77"/>
      <c r="PA9" s="690"/>
      <c r="PB9" s="53"/>
      <c r="PC9" s="688"/>
      <c r="PD9" s="688"/>
      <c r="PE9" s="187"/>
      <c r="PF9" s="78"/>
      <c r="PG9" s="689"/>
      <c r="PH9" s="77"/>
      <c r="PI9" s="690"/>
      <c r="PJ9" s="53"/>
      <c r="PK9" s="688"/>
      <c r="PL9" s="688"/>
      <c r="PM9" s="187"/>
      <c r="PN9" s="78"/>
      <c r="PO9" s="689"/>
      <c r="PP9" s="77"/>
      <c r="PQ9" s="690"/>
      <c r="PR9" s="53"/>
      <c r="PS9" s="688"/>
      <c r="PT9" s="688"/>
      <c r="PU9" s="187"/>
      <c r="PV9" s="78"/>
      <c r="PW9" s="689"/>
      <c r="PX9" s="77"/>
      <c r="PY9" s="690"/>
      <c r="PZ9" s="53"/>
      <c r="QA9" s="688"/>
      <c r="QB9" s="688"/>
      <c r="QC9" s="187"/>
      <c r="QD9" s="78"/>
      <c r="QE9" s="689"/>
      <c r="QF9" s="77"/>
      <c r="QG9" s="690"/>
      <c r="QH9" s="53"/>
      <c r="QI9" s="688"/>
      <c r="QJ9" s="688"/>
      <c r="QK9" s="187"/>
      <c r="QL9" s="78"/>
      <c r="QM9" s="689"/>
      <c r="QN9" s="77"/>
      <c r="QO9" s="690"/>
      <c r="QP9" s="53"/>
      <c r="QQ9" s="688"/>
      <c r="QR9" s="688"/>
      <c r="QS9" s="187"/>
      <c r="QT9" s="78"/>
      <c r="QU9" s="689"/>
      <c r="QV9" s="77"/>
      <c r="QW9" s="690"/>
      <c r="QX9" s="53"/>
      <c r="QY9" s="688"/>
      <c r="QZ9" s="688"/>
      <c r="RA9" s="187"/>
      <c r="RB9" s="78"/>
      <c r="RC9" s="689"/>
      <c r="RD9" s="77"/>
      <c r="RE9" s="690"/>
      <c r="RF9" s="53"/>
      <c r="RG9" s="688"/>
      <c r="RH9" s="688"/>
      <c r="RI9" s="187"/>
      <c r="RJ9" s="78"/>
      <c r="RK9" s="689"/>
      <c r="RL9" s="77"/>
      <c r="RM9" s="690"/>
      <c r="RN9" s="53"/>
      <c r="RO9" s="688"/>
      <c r="RP9" s="688"/>
      <c r="RQ9" s="187"/>
      <c r="RR9" s="78"/>
      <c r="RS9" s="689"/>
      <c r="RT9" s="77"/>
      <c r="RU9" s="690"/>
      <c r="RV9" s="53"/>
      <c r="RW9" s="688"/>
      <c r="RX9" s="688"/>
      <c r="RY9" s="187"/>
      <c r="RZ9" s="78"/>
      <c r="SA9" s="689"/>
      <c r="SB9" s="77"/>
      <c r="SC9" s="690"/>
      <c r="SD9" s="53"/>
      <c r="SE9" s="688"/>
      <c r="SF9" s="688"/>
      <c r="SG9" s="187"/>
      <c r="SH9" s="78"/>
      <c r="SI9" s="689"/>
      <c r="SJ9" s="77"/>
      <c r="SK9" s="690"/>
      <c r="SL9" s="53"/>
      <c r="SM9" s="688"/>
      <c r="SN9" s="688"/>
      <c r="SO9" s="187"/>
      <c r="SP9" s="78"/>
      <c r="SQ9" s="689"/>
      <c r="SR9" s="77"/>
      <c r="SS9" s="690"/>
      <c r="ST9" s="53"/>
      <c r="SU9" s="688"/>
      <c r="SV9" s="688"/>
      <c r="SW9" s="187"/>
      <c r="SX9" s="78"/>
      <c r="SY9" s="689"/>
      <c r="SZ9" s="77"/>
      <c r="TA9" s="690"/>
      <c r="TB9" s="53"/>
      <c r="TC9" s="688"/>
      <c r="TD9" s="688"/>
      <c r="TE9" s="187"/>
      <c r="TF9" s="78"/>
      <c r="TG9" s="689"/>
      <c r="TH9" s="77"/>
      <c r="TI9" s="690"/>
      <c r="TJ9" s="53"/>
      <c r="TK9" s="688"/>
      <c r="TL9" s="688"/>
      <c r="TM9" s="187"/>
      <c r="TN9" s="78"/>
      <c r="TO9" s="689"/>
      <c r="TP9" s="77"/>
      <c r="TQ9" s="690"/>
      <c r="TR9" s="53"/>
      <c r="TS9" s="688"/>
      <c r="TT9" s="688"/>
      <c r="TU9" s="187"/>
      <c r="TV9" s="78"/>
      <c r="TW9" s="689"/>
      <c r="TX9" s="77"/>
      <c r="TY9" s="690"/>
      <c r="TZ9" s="53"/>
      <c r="UA9" s="688"/>
      <c r="UB9" s="688"/>
      <c r="UC9" s="187"/>
      <c r="UD9" s="78"/>
      <c r="UE9" s="689"/>
      <c r="UF9" s="77"/>
      <c r="UG9" s="690"/>
      <c r="UH9" s="53"/>
      <c r="UI9" s="688"/>
      <c r="UJ9" s="688"/>
      <c r="UK9" s="187"/>
      <c r="UL9" s="78"/>
      <c r="UM9" s="689"/>
      <c r="UN9" s="77"/>
      <c r="UO9" s="690"/>
      <c r="UP9" s="53"/>
      <c r="UQ9" s="688"/>
      <c r="UR9" s="688"/>
      <c r="US9" s="187"/>
      <c r="UT9" s="78"/>
      <c r="UU9" s="689"/>
      <c r="UV9" s="77"/>
      <c r="UW9" s="690"/>
      <c r="UX9" s="53"/>
      <c r="UY9" s="688"/>
      <c r="UZ9" s="688"/>
      <c r="VA9" s="187"/>
      <c r="VB9" s="78"/>
      <c r="VC9" s="689"/>
      <c r="VD9" s="77"/>
      <c r="VE9" s="690"/>
      <c r="VF9" s="53"/>
      <c r="VG9" s="688"/>
      <c r="VH9" s="688"/>
      <c r="VI9" s="187"/>
      <c r="VJ9" s="78"/>
      <c r="VK9" s="689"/>
      <c r="VL9" s="77"/>
      <c r="VM9" s="690"/>
      <c r="VN9" s="53"/>
      <c r="VO9" s="688"/>
      <c r="VP9" s="688"/>
      <c r="VQ9" s="187"/>
      <c r="VR9" s="78"/>
      <c r="VS9" s="689"/>
      <c r="VT9" s="77"/>
      <c r="VU9" s="690"/>
      <c r="VV9" s="53"/>
      <c r="VW9" s="688"/>
      <c r="VX9" s="688"/>
      <c r="VY9" s="187"/>
      <c r="VZ9" s="78"/>
      <c r="WA9" s="689"/>
      <c r="WB9" s="77"/>
      <c r="WC9" s="690"/>
      <c r="WD9" s="53"/>
      <c r="WE9" s="688"/>
      <c r="WF9" s="688"/>
      <c r="WG9" s="187"/>
      <c r="WH9" s="78"/>
      <c r="WI9" s="689"/>
      <c r="WJ9" s="77"/>
      <c r="WK9" s="690"/>
      <c r="WL9" s="53"/>
      <c r="WM9" s="688"/>
      <c r="WN9" s="688"/>
      <c r="WO9" s="187"/>
      <c r="WP9" s="78"/>
      <c r="WQ9" s="689"/>
      <c r="WR9" s="77"/>
      <c r="WS9" s="690"/>
      <c r="WT9" s="53"/>
      <c r="WU9" s="688"/>
      <c r="WV9" s="688"/>
      <c r="WW9" s="187"/>
      <c r="WX9" s="78"/>
      <c r="WY9" s="689"/>
      <c r="WZ9" s="77"/>
      <c r="XA9" s="690"/>
      <c r="XB9" s="53"/>
      <c r="XC9" s="688"/>
      <c r="XD9" s="688"/>
      <c r="XE9" s="187"/>
      <c r="XF9" s="78"/>
      <c r="XG9" s="689"/>
      <c r="XH9" s="77"/>
      <c r="XI9" s="690"/>
      <c r="XJ9" s="53"/>
      <c r="XK9" s="688"/>
      <c r="XL9" s="688"/>
      <c r="XM9" s="187"/>
      <c r="XN9" s="78"/>
      <c r="XO9" s="689"/>
      <c r="XP9" s="77"/>
      <c r="XQ9" s="690"/>
      <c r="XR9" s="53"/>
      <c r="XS9" s="688"/>
      <c r="XT9" s="688"/>
      <c r="XU9" s="187"/>
      <c r="XV9" s="78"/>
      <c r="XW9" s="689"/>
      <c r="XX9" s="77"/>
      <c r="XY9" s="690"/>
      <c r="XZ9" s="53"/>
      <c r="YA9" s="688"/>
      <c r="YB9" s="688"/>
      <c r="YC9" s="187"/>
      <c r="YD9" s="78"/>
      <c r="YE9" s="689"/>
      <c r="YF9" s="77"/>
      <c r="YG9" s="690"/>
      <c r="YH9" s="53"/>
      <c r="YI9" s="688"/>
      <c r="YJ9" s="688"/>
      <c r="YK9" s="187"/>
      <c r="YL9" s="78"/>
      <c r="YM9" s="689"/>
      <c r="YN9" s="77"/>
      <c r="YO9" s="690"/>
      <c r="YP9" s="53"/>
      <c r="YQ9" s="688"/>
      <c r="YR9" s="688"/>
      <c r="YS9" s="187"/>
      <c r="YT9" s="78"/>
      <c r="YU9" s="689"/>
      <c r="YV9" s="77"/>
      <c r="YW9" s="690"/>
      <c r="YX9" s="53"/>
      <c r="YY9" s="688"/>
      <c r="YZ9" s="688"/>
      <c r="ZA9" s="187"/>
      <c r="ZB9" s="78"/>
      <c r="ZC9" s="689"/>
      <c r="ZD9" s="77"/>
      <c r="ZE9" s="690"/>
      <c r="ZF9" s="53"/>
      <c r="ZG9" s="688"/>
      <c r="ZH9" s="688"/>
      <c r="ZI9" s="187"/>
      <c r="ZJ9" s="78"/>
      <c r="ZK9" s="689"/>
      <c r="ZL9" s="77"/>
      <c r="ZM9" s="690"/>
      <c r="ZN9" s="53"/>
      <c r="ZO9" s="688"/>
      <c r="ZP9" s="688"/>
      <c r="ZQ9" s="187"/>
      <c r="ZR9" s="78"/>
      <c r="ZS9" s="689"/>
      <c r="ZT9" s="77"/>
      <c r="ZU9" s="690"/>
      <c r="ZV9" s="53"/>
      <c r="ZW9" s="688"/>
      <c r="ZX9" s="688"/>
      <c r="ZY9" s="187"/>
      <c r="ZZ9" s="78"/>
      <c r="AAA9" s="689"/>
      <c r="AAB9" s="77"/>
      <c r="AAC9" s="690"/>
      <c r="AAD9" s="53"/>
      <c r="AAE9" s="688"/>
      <c r="AAF9" s="688"/>
      <c r="AAG9" s="187"/>
      <c r="AAH9" s="78"/>
      <c r="AAI9" s="689"/>
      <c r="AAJ9" s="77"/>
      <c r="AAK9" s="690"/>
      <c r="AAL9" s="53"/>
      <c r="AAM9" s="688"/>
      <c r="AAN9" s="688"/>
      <c r="AAO9" s="187"/>
      <c r="AAP9" s="78"/>
      <c r="AAQ9" s="689"/>
      <c r="AAR9" s="77"/>
      <c r="AAS9" s="690"/>
      <c r="AAT9" s="53"/>
      <c r="AAU9" s="688"/>
      <c r="AAV9" s="688"/>
      <c r="AAW9" s="187"/>
      <c r="AAX9" s="78"/>
      <c r="AAY9" s="689"/>
      <c r="AAZ9" s="77"/>
      <c r="ABA9" s="690"/>
      <c r="ABB9" s="53"/>
      <c r="ABC9" s="688"/>
      <c r="ABD9" s="688"/>
      <c r="ABE9" s="187"/>
      <c r="ABF9" s="78"/>
      <c r="ABG9" s="689"/>
      <c r="ABH9" s="77"/>
      <c r="ABI9" s="690"/>
      <c r="ABJ9" s="53"/>
      <c r="ABK9" s="688"/>
      <c r="ABL9" s="688"/>
      <c r="ABM9" s="187"/>
      <c r="ABN9" s="78"/>
      <c r="ABO9" s="689"/>
      <c r="ABP9" s="77"/>
      <c r="ABQ9" s="690"/>
      <c r="ABR9" s="53"/>
      <c r="ABS9" s="688"/>
      <c r="ABT9" s="688"/>
      <c r="ABU9" s="187"/>
      <c r="ABV9" s="78"/>
      <c r="ABW9" s="689"/>
      <c r="ABX9" s="77"/>
      <c r="ABY9" s="690"/>
      <c r="ABZ9" s="53"/>
      <c r="ACA9" s="688"/>
      <c r="ACB9" s="688"/>
      <c r="ACC9" s="187"/>
      <c r="ACD9" s="78"/>
      <c r="ACE9" s="689"/>
      <c r="ACF9" s="77"/>
      <c r="ACG9" s="690"/>
      <c r="ACH9" s="53"/>
      <c r="ACI9" s="688"/>
      <c r="ACJ9" s="688"/>
      <c r="ACK9" s="187"/>
      <c r="ACL9" s="78"/>
      <c r="ACM9" s="689"/>
      <c r="ACN9" s="77"/>
      <c r="ACO9" s="690"/>
      <c r="ACP9" s="53"/>
      <c r="ACQ9" s="688"/>
      <c r="ACR9" s="688"/>
      <c r="ACS9" s="187"/>
      <c r="ACT9" s="78"/>
      <c r="ACU9" s="689"/>
      <c r="ACV9" s="77"/>
      <c r="ACW9" s="690"/>
      <c r="ACX9" s="53"/>
      <c r="ACY9" s="688"/>
      <c r="ACZ9" s="688"/>
      <c r="ADA9" s="187"/>
      <c r="ADB9" s="78"/>
      <c r="ADC9" s="689"/>
      <c r="ADD9" s="77"/>
      <c r="ADE9" s="690"/>
      <c r="ADF9" s="53"/>
      <c r="ADG9" s="688"/>
      <c r="ADH9" s="688"/>
      <c r="ADI9" s="187"/>
      <c r="ADJ9" s="78"/>
      <c r="ADK9" s="689"/>
      <c r="ADL9" s="77"/>
      <c r="ADM9" s="690"/>
      <c r="ADN9" s="53"/>
      <c r="ADO9" s="688"/>
      <c r="ADP9" s="688"/>
      <c r="ADQ9" s="187"/>
      <c r="ADR9" s="78"/>
      <c r="ADS9" s="689"/>
      <c r="ADT9" s="77"/>
      <c r="ADU9" s="690"/>
      <c r="ADV9" s="53"/>
      <c r="ADW9" s="688"/>
      <c r="ADX9" s="688"/>
      <c r="ADY9" s="187"/>
      <c r="ADZ9" s="78"/>
      <c r="AEA9" s="689"/>
      <c r="AEB9" s="77"/>
      <c r="AEC9" s="690"/>
      <c r="AED9" s="53"/>
      <c r="AEE9" s="688"/>
      <c r="AEF9" s="688"/>
      <c r="AEG9" s="187"/>
      <c r="AEH9" s="78"/>
      <c r="AEI9" s="689"/>
      <c r="AEJ9" s="77"/>
      <c r="AEK9" s="690"/>
      <c r="AEL9" s="53"/>
      <c r="AEM9" s="688"/>
      <c r="AEN9" s="688"/>
      <c r="AEO9" s="187"/>
      <c r="AEP9" s="78"/>
      <c r="AEQ9" s="689"/>
      <c r="AER9" s="77"/>
      <c r="AES9" s="690"/>
      <c r="AET9" s="53"/>
      <c r="AEU9" s="688"/>
      <c r="AEV9" s="688"/>
      <c r="AEW9" s="187"/>
      <c r="AEX9" s="78"/>
      <c r="AEY9" s="689"/>
      <c r="AEZ9" s="77"/>
      <c r="AFA9" s="690"/>
      <c r="AFB9" s="53"/>
      <c r="AFC9" s="688"/>
      <c r="AFD9" s="688"/>
      <c r="AFE9" s="187"/>
      <c r="AFF9" s="78"/>
      <c r="AFG9" s="689"/>
      <c r="AFH9" s="77"/>
      <c r="AFI9" s="690"/>
      <c r="AFJ9" s="53"/>
      <c r="AFK9" s="688"/>
      <c r="AFL9" s="688"/>
      <c r="AFM9" s="187"/>
      <c r="AFN9" s="78"/>
      <c r="AFO9" s="689"/>
      <c r="AFP9" s="77"/>
      <c r="AFQ9" s="690"/>
      <c r="AFR9" s="53"/>
      <c r="AFS9" s="688"/>
      <c r="AFT9" s="688"/>
      <c r="AFU9" s="187"/>
      <c r="AFV9" s="78"/>
      <c r="AFW9" s="689"/>
      <c r="AFX9" s="77"/>
      <c r="AFY9" s="690"/>
      <c r="AFZ9" s="53"/>
      <c r="AGA9" s="688"/>
      <c r="AGB9" s="688"/>
      <c r="AGC9" s="187"/>
      <c r="AGD9" s="78"/>
      <c r="AGE9" s="689"/>
      <c r="AGF9" s="77"/>
      <c r="AGG9" s="690"/>
      <c r="AGH9" s="53"/>
      <c r="AGI9" s="688"/>
      <c r="AGJ9" s="688"/>
      <c r="AGK9" s="187"/>
      <c r="AGL9" s="78"/>
      <c r="AGM9" s="689"/>
      <c r="AGN9" s="77"/>
      <c r="AGO9" s="690"/>
      <c r="AGP9" s="53"/>
      <c r="AGQ9" s="688"/>
      <c r="AGR9" s="688"/>
      <c r="AGS9" s="187"/>
      <c r="AGT9" s="78"/>
      <c r="AGU9" s="689"/>
      <c r="AGV9" s="77"/>
      <c r="AGW9" s="690"/>
      <c r="AGX9" s="53"/>
      <c r="AGY9" s="688"/>
      <c r="AGZ9" s="688"/>
      <c r="AHA9" s="187"/>
      <c r="AHB9" s="78"/>
      <c r="AHC9" s="689"/>
      <c r="AHD9" s="77"/>
      <c r="AHE9" s="690"/>
      <c r="AHF9" s="53"/>
      <c r="AHG9" s="688"/>
      <c r="AHH9" s="688"/>
      <c r="AHI9" s="187"/>
      <c r="AHJ9" s="78"/>
      <c r="AHK9" s="689"/>
      <c r="AHL9" s="77"/>
      <c r="AHM9" s="690"/>
      <c r="AHN9" s="53"/>
      <c r="AHO9" s="688"/>
      <c r="AHP9" s="688"/>
      <c r="AHQ9" s="187"/>
      <c r="AHR9" s="78"/>
      <c r="AHS9" s="689"/>
      <c r="AHT9" s="77"/>
      <c r="AHU9" s="690"/>
      <c r="AHV9" s="53"/>
      <c r="AHW9" s="688"/>
      <c r="AHX9" s="688"/>
      <c r="AHY9" s="187"/>
      <c r="AHZ9" s="78"/>
      <c r="AIA9" s="689"/>
      <c r="AIB9" s="77"/>
      <c r="AIC9" s="690"/>
      <c r="AID9" s="53"/>
      <c r="AIE9" s="688"/>
      <c r="AIF9" s="688"/>
      <c r="AIG9" s="187"/>
      <c r="AIH9" s="78"/>
      <c r="AII9" s="689"/>
      <c r="AIJ9" s="77"/>
      <c r="AIK9" s="690"/>
      <c r="AIL9" s="53"/>
      <c r="AIM9" s="688"/>
      <c r="AIN9" s="688"/>
      <c r="AIO9" s="187"/>
      <c r="AIP9" s="78"/>
      <c r="AIQ9" s="689"/>
      <c r="AIR9" s="77"/>
      <c r="AIS9" s="690"/>
      <c r="AIT9" s="53"/>
      <c r="AIU9" s="688"/>
      <c r="AIV9" s="688"/>
      <c r="AIW9" s="187"/>
      <c r="AIX9" s="78"/>
      <c r="AIY9" s="689"/>
      <c r="AIZ9" s="77"/>
      <c r="AJA9" s="690"/>
      <c r="AJB9" s="53"/>
      <c r="AJC9" s="688"/>
      <c r="AJD9" s="688"/>
      <c r="AJE9" s="187"/>
      <c r="AJF9" s="78"/>
      <c r="AJG9" s="689"/>
      <c r="AJH9" s="77"/>
      <c r="AJI9" s="690"/>
      <c r="AJJ9" s="53"/>
      <c r="AJK9" s="688"/>
      <c r="AJL9" s="688"/>
      <c r="AJM9" s="187"/>
      <c r="AJN9" s="78"/>
      <c r="AJO9" s="689"/>
      <c r="AJP9" s="77"/>
      <c r="AJQ9" s="690"/>
      <c r="AJR9" s="53"/>
      <c r="AJS9" s="688"/>
      <c r="AJT9" s="688"/>
      <c r="AJU9" s="187"/>
      <c r="AJV9" s="78"/>
      <c r="AJW9" s="689"/>
      <c r="AJX9" s="77"/>
      <c r="AJY9" s="690"/>
      <c r="AJZ9" s="53"/>
      <c r="AKA9" s="688"/>
      <c r="AKB9" s="688"/>
      <c r="AKC9" s="187"/>
      <c r="AKD9" s="78"/>
      <c r="AKE9" s="689"/>
      <c r="AKF9" s="77"/>
      <c r="AKG9" s="690"/>
      <c r="AKH9" s="53"/>
      <c r="AKI9" s="688"/>
      <c r="AKJ9" s="688"/>
      <c r="AKK9" s="187"/>
      <c r="AKL9" s="78"/>
      <c r="AKM9" s="689"/>
      <c r="AKN9" s="77"/>
      <c r="AKO9" s="690"/>
      <c r="AKP9" s="53"/>
      <c r="AKQ9" s="688"/>
      <c r="AKR9" s="688"/>
      <c r="AKS9" s="187"/>
      <c r="AKT9" s="78"/>
      <c r="AKU9" s="689"/>
      <c r="AKV9" s="77"/>
      <c r="AKW9" s="690"/>
      <c r="AKX9" s="53"/>
      <c r="AKY9" s="688"/>
      <c r="AKZ9" s="688"/>
      <c r="ALA9" s="187"/>
      <c r="ALB9" s="78"/>
      <c r="ALC9" s="689"/>
      <c r="ALD9" s="77"/>
      <c r="ALE9" s="690"/>
      <c r="ALF9" s="53"/>
      <c r="ALG9" s="688"/>
      <c r="ALH9" s="688"/>
      <c r="ALI9" s="187"/>
      <c r="ALJ9" s="78"/>
      <c r="ALK9" s="689"/>
      <c r="ALL9" s="77"/>
      <c r="ALM9" s="690"/>
      <c r="ALN9" s="53"/>
      <c r="ALO9" s="688"/>
      <c r="ALP9" s="688"/>
      <c r="ALQ9" s="187"/>
      <c r="ALR9" s="78"/>
      <c r="ALS9" s="689"/>
      <c r="ALT9" s="77"/>
      <c r="ALU9" s="690"/>
      <c r="ALV9" s="53"/>
      <c r="ALW9" s="688"/>
      <c r="ALX9" s="688"/>
      <c r="ALY9" s="187"/>
      <c r="ALZ9" s="78"/>
      <c r="AMA9" s="689"/>
      <c r="AMB9" s="77"/>
      <c r="AMC9" s="690"/>
      <c r="AMD9" s="53"/>
      <c r="AME9" s="688"/>
      <c r="AMF9" s="688"/>
      <c r="AMG9" s="187"/>
      <c r="AMH9" s="78"/>
      <c r="AMI9" s="689"/>
      <c r="AMJ9" s="77"/>
      <c r="AMK9" s="690"/>
      <c r="AML9" s="53"/>
      <c r="AMM9" s="688"/>
      <c r="AMN9" s="688"/>
      <c r="AMO9" s="187"/>
      <c r="AMP9" s="78"/>
      <c r="AMQ9" s="689"/>
      <c r="AMR9" s="77"/>
      <c r="AMS9" s="690"/>
      <c r="AMT9" s="53"/>
      <c r="AMU9" s="688"/>
      <c r="AMV9" s="688"/>
      <c r="AMW9" s="187"/>
      <c r="AMX9" s="78"/>
      <c r="AMY9" s="689"/>
      <c r="AMZ9" s="77"/>
      <c r="ANA9" s="690"/>
      <c r="ANB9" s="53"/>
      <c r="ANC9" s="688"/>
      <c r="AND9" s="688"/>
      <c r="ANE9" s="187"/>
      <c r="ANF9" s="78"/>
      <c r="ANG9" s="689"/>
      <c r="ANH9" s="77"/>
      <c r="ANI9" s="690"/>
      <c r="ANJ9" s="53"/>
      <c r="ANK9" s="688"/>
      <c r="ANL9" s="688"/>
      <c r="ANM9" s="187"/>
      <c r="ANN9" s="78"/>
      <c r="ANO9" s="689"/>
      <c r="ANP9" s="77"/>
      <c r="ANQ9" s="690"/>
      <c r="ANR9" s="53"/>
      <c r="ANS9" s="688"/>
      <c r="ANT9" s="688"/>
      <c r="ANU9" s="187"/>
      <c r="ANV9" s="78"/>
      <c r="ANW9" s="689"/>
      <c r="ANX9" s="77"/>
      <c r="ANY9" s="690"/>
      <c r="ANZ9" s="53"/>
      <c r="AOA9" s="688"/>
      <c r="AOB9" s="688"/>
      <c r="AOC9" s="187"/>
      <c r="AOD9" s="78"/>
      <c r="AOE9" s="689"/>
      <c r="AOF9" s="77"/>
      <c r="AOG9" s="690"/>
      <c r="AOH9" s="53"/>
      <c r="AOI9" s="688"/>
      <c r="AOJ9" s="688"/>
      <c r="AOK9" s="187"/>
      <c r="AOL9" s="78"/>
      <c r="AOM9" s="689"/>
      <c r="AON9" s="77"/>
      <c r="AOO9" s="690"/>
      <c r="AOP9" s="53"/>
      <c r="AOQ9" s="688"/>
      <c r="AOR9" s="688"/>
      <c r="AOS9" s="187"/>
      <c r="AOT9" s="78"/>
      <c r="AOU9" s="689"/>
      <c r="AOV9" s="77"/>
      <c r="AOW9" s="690"/>
      <c r="AOX9" s="53"/>
      <c r="AOY9" s="688"/>
      <c r="AOZ9" s="688"/>
      <c r="APA9" s="187"/>
      <c r="APB9" s="78"/>
      <c r="APC9" s="689"/>
      <c r="APD9" s="77"/>
      <c r="APE9" s="690"/>
      <c r="APF9" s="53"/>
      <c r="APG9" s="688"/>
      <c r="APH9" s="688"/>
      <c r="API9" s="187"/>
      <c r="APJ9" s="78"/>
      <c r="APK9" s="689"/>
      <c r="APL9" s="77"/>
      <c r="APM9" s="690"/>
      <c r="APN9" s="53"/>
      <c r="APO9" s="688"/>
      <c r="APP9" s="688"/>
      <c r="APQ9" s="187"/>
      <c r="APR9" s="78"/>
      <c r="APS9" s="689"/>
      <c r="APT9" s="77"/>
      <c r="APU9" s="690"/>
      <c r="APV9" s="53"/>
      <c r="APW9" s="688"/>
      <c r="APX9" s="688"/>
      <c r="APY9" s="187"/>
      <c r="APZ9" s="78"/>
      <c r="AQA9" s="689"/>
      <c r="AQB9" s="77"/>
      <c r="AQC9" s="690"/>
      <c r="AQD9" s="53"/>
      <c r="AQE9" s="688"/>
      <c r="AQF9" s="688"/>
      <c r="AQG9" s="187"/>
      <c r="AQH9" s="78"/>
      <c r="AQI9" s="689"/>
      <c r="AQJ9" s="77"/>
      <c r="AQK9" s="690"/>
      <c r="AQL9" s="53"/>
      <c r="AQM9" s="688"/>
      <c r="AQN9" s="688"/>
      <c r="AQO9" s="187"/>
      <c r="AQP9" s="78"/>
      <c r="AQQ9" s="689"/>
      <c r="AQR9" s="77"/>
      <c r="AQS9" s="690"/>
      <c r="AQT9" s="53"/>
      <c r="AQU9" s="688"/>
      <c r="AQV9" s="688"/>
      <c r="AQW9" s="187"/>
      <c r="AQX9" s="78"/>
      <c r="AQY9" s="689"/>
      <c r="AQZ9" s="77"/>
      <c r="ARA9" s="690"/>
      <c r="ARB9" s="53"/>
      <c r="ARC9" s="688"/>
      <c r="ARD9" s="688"/>
      <c r="ARE9" s="187"/>
      <c r="ARF9" s="78"/>
      <c r="ARG9" s="689"/>
      <c r="ARH9" s="77"/>
      <c r="ARI9" s="690"/>
      <c r="ARJ9" s="53"/>
      <c r="ARK9" s="688"/>
      <c r="ARL9" s="688"/>
      <c r="ARM9" s="187"/>
      <c r="ARN9" s="78"/>
      <c r="ARO9" s="689"/>
      <c r="ARP9" s="77"/>
      <c r="ARQ9" s="690"/>
      <c r="ARR9" s="53"/>
      <c r="ARS9" s="688"/>
      <c r="ART9" s="688"/>
      <c r="ARU9" s="187"/>
      <c r="ARV9" s="78"/>
      <c r="ARW9" s="689"/>
      <c r="ARX9" s="77"/>
      <c r="ARY9" s="690"/>
      <c r="ARZ9" s="53"/>
      <c r="ASA9" s="688"/>
      <c r="ASB9" s="688"/>
      <c r="ASC9" s="187"/>
      <c r="ASD9" s="78"/>
      <c r="ASE9" s="689"/>
      <c r="ASF9" s="77"/>
      <c r="ASG9" s="690"/>
      <c r="ASH9" s="53"/>
      <c r="ASI9" s="688"/>
      <c r="ASJ9" s="688"/>
      <c r="ASK9" s="187"/>
      <c r="ASL9" s="78"/>
      <c r="ASM9" s="689"/>
      <c r="ASN9" s="77"/>
      <c r="ASO9" s="690"/>
      <c r="ASP9" s="53"/>
      <c r="ASQ9" s="688"/>
      <c r="ASR9" s="688"/>
      <c r="ASS9" s="187"/>
      <c r="AST9" s="78"/>
      <c r="ASU9" s="689"/>
      <c r="ASV9" s="77"/>
      <c r="ASW9" s="690"/>
      <c r="ASX9" s="53"/>
      <c r="ASY9" s="688"/>
      <c r="ASZ9" s="688"/>
      <c r="ATA9" s="187"/>
      <c r="ATB9" s="78"/>
      <c r="ATC9" s="689"/>
      <c r="ATD9" s="77"/>
      <c r="ATE9" s="690"/>
      <c r="ATF9" s="53"/>
      <c r="ATG9" s="688"/>
      <c r="ATH9" s="688"/>
      <c r="ATI9" s="187"/>
      <c r="ATJ9" s="78"/>
      <c r="ATK9" s="689"/>
      <c r="ATL9" s="77"/>
      <c r="ATM9" s="690"/>
      <c r="ATN9" s="53"/>
      <c r="ATO9" s="688"/>
      <c r="ATP9" s="688"/>
      <c r="ATQ9" s="187"/>
      <c r="ATR9" s="78"/>
      <c r="ATS9" s="689"/>
      <c r="ATT9" s="77"/>
      <c r="ATU9" s="690"/>
      <c r="ATV9" s="53"/>
      <c r="ATW9" s="688"/>
      <c r="ATX9" s="688"/>
      <c r="ATY9" s="187"/>
      <c r="ATZ9" s="78"/>
      <c r="AUA9" s="689"/>
      <c r="AUB9" s="77"/>
      <c r="AUC9" s="690"/>
      <c r="AUD9" s="53"/>
      <c r="AUE9" s="688"/>
      <c r="AUF9" s="688"/>
      <c r="AUG9" s="187"/>
      <c r="AUH9" s="78"/>
      <c r="AUI9" s="689"/>
      <c r="AUJ9" s="77"/>
      <c r="AUK9" s="690"/>
      <c r="AUL9" s="53"/>
      <c r="AUM9" s="688"/>
      <c r="AUN9" s="688"/>
      <c r="AUO9" s="187"/>
      <c r="AUP9" s="78"/>
      <c r="AUQ9" s="689"/>
      <c r="AUR9" s="77"/>
      <c r="AUS9" s="690"/>
      <c r="AUT9" s="53"/>
      <c r="AUU9" s="688"/>
      <c r="AUV9" s="688"/>
      <c r="AUW9" s="187"/>
      <c r="AUX9" s="78"/>
      <c r="AUY9" s="689"/>
      <c r="AUZ9" s="77"/>
      <c r="AVA9" s="690"/>
      <c r="AVB9" s="53"/>
      <c r="AVC9" s="688"/>
      <c r="AVD9" s="688"/>
      <c r="AVE9" s="187"/>
      <c r="AVF9" s="78"/>
      <c r="AVG9" s="689"/>
      <c r="AVH9" s="77"/>
      <c r="AVI9" s="690"/>
      <c r="AVJ9" s="53"/>
      <c r="AVK9" s="688"/>
      <c r="AVL9" s="688"/>
      <c r="AVM9" s="187"/>
      <c r="AVN9" s="78"/>
      <c r="AVO9" s="689"/>
      <c r="AVP9" s="77"/>
      <c r="AVQ9" s="690"/>
      <c r="AVR9" s="53"/>
      <c r="AVS9" s="688"/>
      <c r="AVT9" s="688"/>
      <c r="AVU9" s="187"/>
      <c r="AVV9" s="78"/>
      <c r="AVW9" s="689"/>
      <c r="AVX9" s="77"/>
      <c r="AVY9" s="690"/>
      <c r="AVZ9" s="53"/>
      <c r="AWA9" s="688"/>
      <c r="AWB9" s="688"/>
      <c r="AWC9" s="187"/>
      <c r="AWD9" s="78"/>
      <c r="AWE9" s="689"/>
      <c r="AWF9" s="77"/>
      <c r="AWG9" s="690"/>
      <c r="AWH9" s="53"/>
      <c r="AWI9" s="688"/>
      <c r="AWJ9" s="688"/>
      <c r="AWK9" s="187"/>
      <c r="AWL9" s="78"/>
      <c r="AWM9" s="689"/>
      <c r="AWN9" s="77"/>
      <c r="AWO9" s="690"/>
      <c r="AWP9" s="53"/>
      <c r="AWQ9" s="688"/>
      <c r="AWR9" s="688"/>
      <c r="AWS9" s="187"/>
      <c r="AWT9" s="78"/>
      <c r="AWU9" s="689"/>
      <c r="AWV9" s="77"/>
      <c r="AWW9" s="690"/>
      <c r="AWX9" s="53"/>
      <c r="AWY9" s="688"/>
      <c r="AWZ9" s="688"/>
      <c r="AXA9" s="187"/>
      <c r="AXB9" s="78"/>
      <c r="AXC9" s="689"/>
      <c r="AXD9" s="77"/>
      <c r="AXE9" s="690"/>
      <c r="AXF9" s="53"/>
      <c r="AXG9" s="688"/>
      <c r="AXH9" s="688"/>
      <c r="AXI9" s="187"/>
      <c r="AXJ9" s="78"/>
      <c r="AXK9" s="689"/>
      <c r="AXL9" s="77"/>
      <c r="AXM9" s="690"/>
      <c r="AXN9" s="53"/>
      <c r="AXO9" s="688"/>
      <c r="AXP9" s="688"/>
      <c r="AXQ9" s="187"/>
      <c r="AXR9" s="78"/>
      <c r="AXS9" s="689"/>
      <c r="AXT9" s="77"/>
      <c r="AXU9" s="690"/>
      <c r="AXV9" s="53"/>
      <c r="AXW9" s="688"/>
      <c r="AXX9" s="688"/>
      <c r="AXY9" s="187"/>
      <c r="AXZ9" s="78"/>
      <c r="AYA9" s="689"/>
      <c r="AYB9" s="77"/>
      <c r="AYC9" s="690"/>
      <c r="AYD9" s="53"/>
      <c r="AYE9" s="688"/>
      <c r="AYF9" s="688"/>
      <c r="AYG9" s="187"/>
      <c r="AYH9" s="78"/>
      <c r="AYI9" s="689"/>
      <c r="AYJ9" s="77"/>
      <c r="AYK9" s="690"/>
      <c r="AYL9" s="53"/>
      <c r="AYM9" s="688"/>
      <c r="AYN9" s="688"/>
      <c r="AYO9" s="187"/>
      <c r="AYP9" s="78"/>
      <c r="AYQ9" s="689"/>
      <c r="AYR9" s="77"/>
      <c r="AYS9" s="690"/>
      <c r="AYT9" s="53"/>
      <c r="AYU9" s="688"/>
      <c r="AYV9" s="688"/>
      <c r="AYW9" s="187"/>
      <c r="AYX9" s="78"/>
      <c r="AYY9" s="689"/>
      <c r="AYZ9" s="77"/>
      <c r="AZA9" s="690"/>
      <c r="AZB9" s="53"/>
      <c r="AZC9" s="688"/>
      <c r="AZD9" s="688"/>
      <c r="AZE9" s="187"/>
      <c r="AZF9" s="78"/>
      <c r="AZG9" s="689"/>
      <c r="AZH9" s="77"/>
      <c r="AZI9" s="690"/>
      <c r="AZJ9" s="53"/>
      <c r="AZK9" s="688"/>
      <c r="AZL9" s="688"/>
      <c r="AZM9" s="187"/>
      <c r="AZN9" s="78"/>
      <c r="AZO9" s="689"/>
      <c r="AZP9" s="77"/>
      <c r="AZQ9" s="690"/>
      <c r="AZR9" s="53"/>
      <c r="AZS9" s="688"/>
      <c r="AZT9" s="688"/>
      <c r="AZU9" s="187"/>
      <c r="AZV9" s="78"/>
      <c r="AZW9" s="689"/>
      <c r="AZX9" s="77"/>
      <c r="AZY9" s="690"/>
      <c r="AZZ9" s="53"/>
      <c r="BAA9" s="688"/>
      <c r="BAB9" s="688"/>
      <c r="BAC9" s="187"/>
      <c r="BAD9" s="78"/>
      <c r="BAE9" s="689"/>
      <c r="BAF9" s="77"/>
      <c r="BAG9" s="690"/>
      <c r="BAH9" s="53"/>
      <c r="BAI9" s="688"/>
      <c r="BAJ9" s="688"/>
      <c r="BAK9" s="187"/>
      <c r="BAL9" s="78"/>
      <c r="BAM9" s="689"/>
      <c r="BAN9" s="77"/>
      <c r="BAO9" s="690"/>
      <c r="BAP9" s="53"/>
      <c r="BAQ9" s="688"/>
      <c r="BAR9" s="688"/>
      <c r="BAS9" s="187"/>
      <c r="BAT9" s="78"/>
      <c r="BAU9" s="689"/>
      <c r="BAV9" s="77"/>
      <c r="BAW9" s="690"/>
      <c r="BAX9" s="53"/>
      <c r="BAY9" s="688"/>
      <c r="BAZ9" s="688"/>
      <c r="BBA9" s="187"/>
      <c r="BBB9" s="78"/>
      <c r="BBC9" s="689"/>
      <c r="BBD9" s="77"/>
      <c r="BBE9" s="690"/>
      <c r="BBF9" s="53"/>
      <c r="BBG9" s="688"/>
      <c r="BBH9" s="688"/>
      <c r="BBI9" s="187"/>
      <c r="BBJ9" s="78"/>
      <c r="BBK9" s="689"/>
      <c r="BBL9" s="77"/>
      <c r="BBM9" s="690"/>
      <c r="BBN9" s="53"/>
      <c r="BBO9" s="688"/>
      <c r="BBP9" s="688"/>
      <c r="BBQ9" s="187"/>
      <c r="BBR9" s="78"/>
      <c r="BBS9" s="689"/>
      <c r="BBT9" s="77"/>
      <c r="BBU9" s="690"/>
      <c r="BBV9" s="53"/>
      <c r="BBW9" s="688"/>
      <c r="BBX9" s="688"/>
      <c r="BBY9" s="187"/>
      <c r="BBZ9" s="78"/>
      <c r="BCA9" s="689"/>
      <c r="BCB9" s="77"/>
      <c r="BCC9" s="690"/>
      <c r="BCD9" s="53"/>
      <c r="BCE9" s="688"/>
      <c r="BCF9" s="688"/>
      <c r="BCG9" s="187"/>
      <c r="BCH9" s="78"/>
      <c r="BCI9" s="689"/>
      <c r="BCJ9" s="77"/>
      <c r="BCK9" s="690"/>
      <c r="BCL9" s="53"/>
      <c r="BCM9" s="688"/>
      <c r="BCN9" s="688"/>
      <c r="BCO9" s="187"/>
      <c r="BCP9" s="78"/>
      <c r="BCQ9" s="689"/>
      <c r="BCR9" s="77"/>
      <c r="BCS9" s="690"/>
      <c r="BCT9" s="53"/>
      <c r="BCU9" s="688"/>
      <c r="BCV9" s="688"/>
      <c r="BCW9" s="187"/>
      <c r="BCX9" s="78"/>
      <c r="BCY9" s="689"/>
      <c r="BCZ9" s="77"/>
      <c r="BDA9" s="690"/>
      <c r="BDB9" s="53"/>
      <c r="BDC9" s="688"/>
      <c r="BDD9" s="688"/>
      <c r="BDE9" s="187"/>
      <c r="BDF9" s="78"/>
      <c r="BDG9" s="689"/>
      <c r="BDH9" s="77"/>
      <c r="BDI9" s="690"/>
      <c r="BDJ9" s="53"/>
      <c r="BDK9" s="688"/>
      <c r="BDL9" s="688"/>
      <c r="BDM9" s="187"/>
      <c r="BDN9" s="78"/>
      <c r="BDO9" s="689"/>
      <c r="BDP9" s="77"/>
      <c r="BDQ9" s="690"/>
      <c r="BDR9" s="53"/>
      <c r="BDS9" s="688"/>
      <c r="BDT9" s="688"/>
      <c r="BDU9" s="187"/>
      <c r="BDV9" s="78"/>
      <c r="BDW9" s="689"/>
      <c r="BDX9" s="77"/>
      <c r="BDY9" s="690"/>
      <c r="BDZ9" s="53"/>
      <c r="BEA9" s="688"/>
      <c r="BEB9" s="688"/>
      <c r="BEC9" s="187"/>
      <c r="BED9" s="78"/>
      <c r="BEE9" s="689"/>
      <c r="BEF9" s="77"/>
      <c r="BEG9" s="690"/>
      <c r="BEH9" s="53"/>
      <c r="BEI9" s="688"/>
      <c r="BEJ9" s="688"/>
      <c r="BEK9" s="187"/>
      <c r="BEL9" s="78"/>
      <c r="BEM9" s="689"/>
      <c r="BEN9" s="77"/>
      <c r="BEO9" s="690"/>
      <c r="BEP9" s="53"/>
      <c r="BEQ9" s="688"/>
      <c r="BER9" s="688"/>
      <c r="BES9" s="187"/>
      <c r="BET9" s="78"/>
      <c r="BEU9" s="689"/>
      <c r="BEV9" s="77"/>
      <c r="BEW9" s="690"/>
      <c r="BEX9" s="53"/>
      <c r="BEY9" s="688"/>
      <c r="BEZ9" s="688"/>
      <c r="BFA9" s="187"/>
      <c r="BFB9" s="78"/>
      <c r="BFC9" s="689"/>
      <c r="BFD9" s="77"/>
      <c r="BFE9" s="690"/>
      <c r="BFF9" s="53"/>
      <c r="BFG9" s="688"/>
      <c r="BFH9" s="688"/>
      <c r="BFI9" s="187"/>
      <c r="BFJ9" s="78"/>
      <c r="BFK9" s="689"/>
      <c r="BFL9" s="77"/>
      <c r="BFM9" s="690"/>
      <c r="BFN9" s="53"/>
      <c r="BFO9" s="688"/>
      <c r="BFP9" s="688"/>
      <c r="BFQ9" s="187"/>
      <c r="BFR9" s="78"/>
      <c r="BFS9" s="689"/>
      <c r="BFT9" s="77"/>
      <c r="BFU9" s="690"/>
      <c r="BFV9" s="53"/>
      <c r="BFW9" s="688"/>
      <c r="BFX9" s="688"/>
      <c r="BFY9" s="187"/>
      <c r="BFZ9" s="78"/>
      <c r="BGA9" s="689"/>
      <c r="BGB9" s="77"/>
      <c r="BGC9" s="690"/>
      <c r="BGD9" s="53"/>
      <c r="BGE9" s="688"/>
      <c r="BGF9" s="688"/>
      <c r="BGG9" s="187"/>
      <c r="BGH9" s="78"/>
      <c r="BGI9" s="689"/>
      <c r="BGJ9" s="77"/>
      <c r="BGK9" s="690"/>
      <c r="BGL9" s="53"/>
      <c r="BGM9" s="688"/>
      <c r="BGN9" s="688"/>
      <c r="BGO9" s="187"/>
      <c r="BGP9" s="78"/>
      <c r="BGQ9" s="689"/>
      <c r="BGR9" s="77"/>
      <c r="BGS9" s="690"/>
      <c r="BGT9" s="53"/>
      <c r="BGU9" s="688"/>
      <c r="BGV9" s="688"/>
      <c r="BGW9" s="187"/>
      <c r="BGX9" s="78"/>
      <c r="BGY9" s="689"/>
      <c r="BGZ9" s="77"/>
      <c r="BHA9" s="690"/>
      <c r="BHB9" s="53"/>
      <c r="BHC9" s="688"/>
      <c r="BHD9" s="688"/>
      <c r="BHE9" s="187"/>
      <c r="BHF9" s="78"/>
      <c r="BHG9" s="689"/>
      <c r="BHH9" s="77"/>
      <c r="BHI9" s="690"/>
      <c r="BHJ9" s="53"/>
      <c r="BHK9" s="688"/>
      <c r="BHL9" s="688"/>
      <c r="BHM9" s="187"/>
      <c r="BHN9" s="78"/>
      <c r="BHO9" s="689"/>
      <c r="BHP9" s="77"/>
      <c r="BHQ9" s="690"/>
      <c r="BHR9" s="53"/>
      <c r="BHS9" s="688"/>
      <c r="BHT9" s="688"/>
      <c r="BHU9" s="187"/>
      <c r="BHV9" s="78"/>
      <c r="BHW9" s="689"/>
      <c r="BHX9" s="77"/>
      <c r="BHY9" s="690"/>
      <c r="BHZ9" s="53"/>
      <c r="BIA9" s="688"/>
      <c r="BIB9" s="688"/>
      <c r="BIC9" s="187"/>
      <c r="BID9" s="78"/>
      <c r="BIE9" s="689"/>
      <c r="BIF9" s="77"/>
      <c r="BIG9" s="690"/>
      <c r="BIH9" s="53"/>
      <c r="BII9" s="688"/>
      <c r="BIJ9" s="688"/>
      <c r="BIK9" s="187"/>
      <c r="BIL9" s="78"/>
      <c r="BIM9" s="689"/>
      <c r="BIN9" s="77"/>
      <c r="BIO9" s="690"/>
      <c r="BIP9" s="53"/>
      <c r="BIQ9" s="688"/>
      <c r="BIR9" s="688"/>
      <c r="BIS9" s="187"/>
      <c r="BIT9" s="78"/>
      <c r="BIU9" s="689"/>
      <c r="BIV9" s="77"/>
      <c r="BIW9" s="690"/>
      <c r="BIX9" s="53"/>
      <c r="BIY9" s="688"/>
      <c r="BIZ9" s="688"/>
      <c r="BJA9" s="187"/>
      <c r="BJB9" s="78"/>
      <c r="BJC9" s="689"/>
      <c r="BJD9" s="77"/>
      <c r="BJE9" s="690"/>
      <c r="BJF9" s="53"/>
      <c r="BJG9" s="688"/>
      <c r="BJH9" s="688"/>
      <c r="BJI9" s="187"/>
      <c r="BJJ9" s="78"/>
      <c r="BJK9" s="689"/>
      <c r="BJL9" s="77"/>
      <c r="BJM9" s="690"/>
      <c r="BJN9" s="53"/>
      <c r="BJO9" s="688"/>
      <c r="BJP9" s="688"/>
      <c r="BJQ9" s="187"/>
      <c r="BJR9" s="78"/>
      <c r="BJS9" s="689"/>
      <c r="BJT9" s="77"/>
      <c r="BJU9" s="690"/>
      <c r="BJV9" s="53"/>
      <c r="BJW9" s="688"/>
      <c r="BJX9" s="688"/>
      <c r="BJY9" s="187"/>
      <c r="BJZ9" s="78"/>
      <c r="BKA9" s="689"/>
      <c r="BKB9" s="77"/>
      <c r="BKC9" s="690"/>
      <c r="BKD9" s="53"/>
      <c r="BKE9" s="688"/>
      <c r="BKF9" s="688"/>
      <c r="BKG9" s="187"/>
      <c r="BKH9" s="78"/>
      <c r="BKI9" s="689"/>
      <c r="BKJ9" s="77"/>
      <c r="BKK9" s="690"/>
      <c r="BKL9" s="53"/>
      <c r="BKM9" s="688"/>
      <c r="BKN9" s="688"/>
      <c r="BKO9" s="187"/>
      <c r="BKP9" s="78"/>
      <c r="BKQ9" s="689"/>
      <c r="BKR9" s="77"/>
      <c r="BKS9" s="690"/>
      <c r="BKT9" s="53"/>
      <c r="BKU9" s="688"/>
      <c r="BKV9" s="688"/>
      <c r="BKW9" s="187"/>
      <c r="BKX9" s="78"/>
      <c r="BKY9" s="689"/>
      <c r="BKZ9" s="77"/>
      <c r="BLA9" s="690"/>
      <c r="BLB9" s="53"/>
      <c r="BLC9" s="688"/>
      <c r="BLD9" s="688"/>
      <c r="BLE9" s="187"/>
      <c r="BLF9" s="78"/>
      <c r="BLG9" s="689"/>
      <c r="BLH9" s="77"/>
      <c r="BLI9" s="690"/>
      <c r="BLJ9" s="53"/>
      <c r="BLK9" s="688"/>
      <c r="BLL9" s="688"/>
      <c r="BLM9" s="187"/>
      <c r="BLN9" s="78"/>
      <c r="BLO9" s="689"/>
      <c r="BLP9" s="77"/>
      <c r="BLQ9" s="690"/>
      <c r="BLR9" s="53"/>
      <c r="BLS9" s="688"/>
      <c r="BLT9" s="688"/>
      <c r="BLU9" s="187"/>
      <c r="BLV9" s="78"/>
      <c r="BLW9" s="689"/>
      <c r="BLX9" s="77"/>
      <c r="BLY9" s="690"/>
      <c r="BLZ9" s="53"/>
      <c r="BMA9" s="688"/>
      <c r="BMB9" s="688"/>
      <c r="BMC9" s="187"/>
      <c r="BMD9" s="78"/>
      <c r="BME9" s="689"/>
      <c r="BMF9" s="77"/>
      <c r="BMG9" s="690"/>
      <c r="BMH9" s="53"/>
      <c r="BMI9" s="688"/>
      <c r="BMJ9" s="688"/>
      <c r="BMK9" s="187"/>
      <c r="BML9" s="78"/>
      <c r="BMM9" s="689"/>
      <c r="BMN9" s="77"/>
      <c r="BMO9" s="690"/>
      <c r="BMP9" s="53"/>
      <c r="BMQ9" s="688"/>
      <c r="BMR9" s="688"/>
      <c r="BMS9" s="187"/>
      <c r="BMT9" s="78"/>
      <c r="BMU9" s="689"/>
      <c r="BMV9" s="77"/>
      <c r="BMW9" s="690"/>
      <c r="BMX9" s="53"/>
      <c r="BMY9" s="688"/>
      <c r="BMZ9" s="688"/>
      <c r="BNA9" s="187"/>
      <c r="BNB9" s="78"/>
      <c r="BNC9" s="689"/>
      <c r="BND9" s="77"/>
      <c r="BNE9" s="690"/>
      <c r="BNF9" s="53"/>
      <c r="BNG9" s="688"/>
      <c r="BNH9" s="688"/>
      <c r="BNI9" s="187"/>
      <c r="BNJ9" s="78"/>
      <c r="BNK9" s="689"/>
      <c r="BNL9" s="77"/>
      <c r="BNM9" s="690"/>
      <c r="BNN9" s="53"/>
      <c r="BNO9" s="688"/>
      <c r="BNP9" s="688"/>
      <c r="BNQ9" s="187"/>
      <c r="BNR9" s="78"/>
      <c r="BNS9" s="689"/>
      <c r="BNT9" s="77"/>
      <c r="BNU9" s="690"/>
      <c r="BNV9" s="53"/>
      <c r="BNW9" s="688"/>
      <c r="BNX9" s="688"/>
      <c r="BNY9" s="187"/>
      <c r="BNZ9" s="78"/>
      <c r="BOA9" s="689"/>
      <c r="BOB9" s="77"/>
      <c r="BOC9" s="690"/>
      <c r="BOD9" s="53"/>
      <c r="BOE9" s="688"/>
      <c r="BOF9" s="688"/>
      <c r="BOG9" s="187"/>
      <c r="BOH9" s="78"/>
      <c r="BOI9" s="689"/>
      <c r="BOJ9" s="77"/>
      <c r="BOK9" s="690"/>
      <c r="BOL9" s="53"/>
      <c r="BOM9" s="688"/>
      <c r="BON9" s="688"/>
      <c r="BOO9" s="187"/>
      <c r="BOP9" s="78"/>
      <c r="BOQ9" s="689"/>
      <c r="BOR9" s="77"/>
      <c r="BOS9" s="690"/>
      <c r="BOT9" s="53"/>
      <c r="BOU9" s="688"/>
      <c r="BOV9" s="688"/>
      <c r="BOW9" s="187"/>
      <c r="BOX9" s="78"/>
      <c r="BOY9" s="689"/>
      <c r="BOZ9" s="77"/>
      <c r="BPA9" s="690"/>
      <c r="BPB9" s="53"/>
      <c r="BPC9" s="688"/>
      <c r="BPD9" s="688"/>
      <c r="BPE9" s="187"/>
      <c r="BPF9" s="78"/>
      <c r="BPG9" s="689"/>
      <c r="BPH9" s="77"/>
      <c r="BPI9" s="690"/>
      <c r="BPJ9" s="53"/>
      <c r="BPK9" s="688"/>
      <c r="BPL9" s="688"/>
      <c r="BPM9" s="187"/>
      <c r="BPN9" s="78"/>
      <c r="BPO9" s="689"/>
      <c r="BPP9" s="77"/>
      <c r="BPQ9" s="690"/>
      <c r="BPR9" s="53"/>
      <c r="BPS9" s="688"/>
      <c r="BPT9" s="688"/>
      <c r="BPU9" s="187"/>
      <c r="BPV9" s="78"/>
      <c r="BPW9" s="689"/>
      <c r="BPX9" s="77"/>
      <c r="BPY9" s="690"/>
      <c r="BPZ9" s="53"/>
      <c r="BQA9" s="688"/>
      <c r="BQB9" s="688"/>
      <c r="BQC9" s="187"/>
      <c r="BQD9" s="78"/>
      <c r="BQE9" s="689"/>
      <c r="BQF9" s="77"/>
      <c r="BQG9" s="690"/>
      <c r="BQH9" s="53"/>
      <c r="BQI9" s="688"/>
      <c r="BQJ9" s="688"/>
      <c r="BQK9" s="187"/>
      <c r="BQL9" s="78"/>
      <c r="BQM9" s="689"/>
      <c r="BQN9" s="77"/>
      <c r="BQO9" s="690"/>
      <c r="BQP9" s="53"/>
      <c r="BQQ9" s="688"/>
      <c r="BQR9" s="688"/>
      <c r="BQS9" s="187"/>
      <c r="BQT9" s="78"/>
      <c r="BQU9" s="689"/>
      <c r="BQV9" s="77"/>
      <c r="BQW9" s="690"/>
      <c r="BQX9" s="53"/>
      <c r="BQY9" s="688"/>
      <c r="BQZ9" s="688"/>
      <c r="BRA9" s="187"/>
      <c r="BRB9" s="78"/>
      <c r="BRC9" s="689"/>
      <c r="BRD9" s="77"/>
      <c r="BRE9" s="690"/>
      <c r="BRF9" s="53"/>
      <c r="BRG9" s="688"/>
      <c r="BRH9" s="688"/>
      <c r="BRI9" s="187"/>
      <c r="BRJ9" s="78"/>
      <c r="BRK9" s="689"/>
      <c r="BRL9" s="77"/>
      <c r="BRM9" s="690"/>
      <c r="BRN9" s="53"/>
      <c r="BRO9" s="688"/>
      <c r="BRP9" s="688"/>
      <c r="BRQ9" s="187"/>
      <c r="BRR9" s="78"/>
      <c r="BRS9" s="689"/>
      <c r="BRT9" s="77"/>
      <c r="BRU9" s="690"/>
      <c r="BRV9" s="53"/>
      <c r="BRW9" s="688"/>
      <c r="BRX9" s="688"/>
      <c r="BRY9" s="187"/>
      <c r="BRZ9" s="78"/>
      <c r="BSA9" s="689"/>
      <c r="BSB9" s="77"/>
      <c r="BSC9" s="690"/>
      <c r="BSD9" s="53"/>
      <c r="BSE9" s="688"/>
      <c r="BSF9" s="688"/>
      <c r="BSG9" s="187"/>
      <c r="BSH9" s="78"/>
      <c r="BSI9" s="689"/>
      <c r="BSJ9" s="77"/>
      <c r="BSK9" s="690"/>
      <c r="BSL9" s="53"/>
      <c r="BSM9" s="688"/>
      <c r="BSN9" s="688"/>
      <c r="BSO9" s="187"/>
      <c r="BSP9" s="78"/>
      <c r="BSQ9" s="689"/>
      <c r="BSR9" s="77"/>
      <c r="BSS9" s="690"/>
      <c r="BST9" s="53"/>
      <c r="BSU9" s="688"/>
      <c r="BSV9" s="688"/>
      <c r="BSW9" s="187"/>
      <c r="BSX9" s="78"/>
      <c r="BSY9" s="689"/>
      <c r="BSZ9" s="77"/>
      <c r="BTA9" s="690"/>
      <c r="BTB9" s="53"/>
      <c r="BTC9" s="688"/>
      <c r="BTD9" s="688"/>
      <c r="BTE9" s="187"/>
      <c r="BTF9" s="78"/>
      <c r="BTG9" s="689"/>
      <c r="BTH9" s="77"/>
      <c r="BTI9" s="690"/>
      <c r="BTJ9" s="53"/>
      <c r="BTK9" s="688"/>
      <c r="BTL9" s="688"/>
      <c r="BTM9" s="187"/>
      <c r="BTN9" s="78"/>
      <c r="BTO9" s="689"/>
      <c r="BTP9" s="77"/>
      <c r="BTQ9" s="690"/>
      <c r="BTR9" s="53"/>
      <c r="BTS9" s="688"/>
      <c r="BTT9" s="688"/>
      <c r="BTU9" s="187"/>
      <c r="BTV9" s="78"/>
      <c r="BTW9" s="689"/>
      <c r="BTX9" s="77"/>
      <c r="BTY9" s="690"/>
      <c r="BTZ9" s="53"/>
      <c r="BUA9" s="688"/>
      <c r="BUB9" s="688"/>
      <c r="BUC9" s="187"/>
      <c r="BUD9" s="78"/>
      <c r="BUE9" s="689"/>
      <c r="BUF9" s="77"/>
      <c r="BUG9" s="690"/>
      <c r="BUH9" s="53"/>
      <c r="BUI9" s="688"/>
      <c r="BUJ9" s="688"/>
      <c r="BUK9" s="187"/>
      <c r="BUL9" s="78"/>
      <c r="BUM9" s="689"/>
      <c r="BUN9" s="77"/>
      <c r="BUO9" s="690"/>
      <c r="BUP9" s="53"/>
      <c r="BUQ9" s="688"/>
      <c r="BUR9" s="688"/>
      <c r="BUS9" s="187"/>
      <c r="BUT9" s="78"/>
      <c r="BUU9" s="689"/>
      <c r="BUV9" s="77"/>
      <c r="BUW9" s="690"/>
      <c r="BUX9" s="53"/>
      <c r="BUY9" s="688"/>
      <c r="BUZ9" s="688"/>
      <c r="BVA9" s="187"/>
      <c r="BVB9" s="78"/>
      <c r="BVC9" s="689"/>
      <c r="BVD9" s="77"/>
      <c r="BVE9" s="690"/>
      <c r="BVF9" s="53"/>
      <c r="BVG9" s="688"/>
      <c r="BVH9" s="688"/>
      <c r="BVI9" s="187"/>
      <c r="BVJ9" s="78"/>
      <c r="BVK9" s="689"/>
      <c r="BVL9" s="77"/>
      <c r="BVM9" s="690"/>
      <c r="BVN9" s="53"/>
      <c r="BVO9" s="688"/>
      <c r="BVP9" s="688"/>
      <c r="BVQ9" s="187"/>
      <c r="BVR9" s="78"/>
      <c r="BVS9" s="689"/>
      <c r="BVT9" s="77"/>
      <c r="BVU9" s="690"/>
      <c r="BVV9" s="53"/>
      <c r="BVW9" s="688"/>
      <c r="BVX9" s="688"/>
      <c r="BVY9" s="187"/>
      <c r="BVZ9" s="78"/>
      <c r="BWA9" s="689"/>
      <c r="BWB9" s="77"/>
      <c r="BWC9" s="690"/>
      <c r="BWD9" s="53"/>
      <c r="BWE9" s="688"/>
      <c r="BWF9" s="688"/>
      <c r="BWG9" s="187"/>
      <c r="BWH9" s="78"/>
      <c r="BWI9" s="689"/>
      <c r="BWJ9" s="77"/>
      <c r="BWK9" s="690"/>
      <c r="BWL9" s="53"/>
      <c r="BWM9" s="688"/>
      <c r="BWN9" s="688"/>
      <c r="BWO9" s="187"/>
      <c r="BWP9" s="78"/>
      <c r="BWQ9" s="689"/>
      <c r="BWR9" s="77"/>
      <c r="BWS9" s="690"/>
      <c r="BWT9" s="53"/>
      <c r="BWU9" s="688"/>
      <c r="BWV9" s="688"/>
      <c r="BWW9" s="187"/>
      <c r="BWX9" s="78"/>
      <c r="BWY9" s="689"/>
      <c r="BWZ9" s="77"/>
      <c r="BXA9" s="690"/>
      <c r="BXB9" s="53"/>
      <c r="BXC9" s="688"/>
      <c r="BXD9" s="688"/>
      <c r="BXE9" s="187"/>
      <c r="BXF9" s="78"/>
      <c r="BXG9" s="689"/>
      <c r="BXH9" s="77"/>
      <c r="BXI9" s="690"/>
      <c r="BXJ9" s="53"/>
      <c r="BXK9" s="688"/>
      <c r="BXL9" s="688"/>
      <c r="BXM9" s="187"/>
      <c r="BXN9" s="78"/>
      <c r="BXO9" s="689"/>
      <c r="BXP9" s="77"/>
      <c r="BXQ9" s="690"/>
      <c r="BXR9" s="53"/>
      <c r="BXS9" s="688"/>
      <c r="BXT9" s="688"/>
      <c r="BXU9" s="187"/>
      <c r="BXV9" s="78"/>
      <c r="BXW9" s="689"/>
      <c r="BXX9" s="77"/>
      <c r="BXY9" s="690"/>
      <c r="BXZ9" s="53"/>
      <c r="BYA9" s="688"/>
      <c r="BYB9" s="688"/>
      <c r="BYC9" s="187"/>
      <c r="BYD9" s="78"/>
      <c r="BYE9" s="689"/>
      <c r="BYF9" s="77"/>
      <c r="BYG9" s="690"/>
      <c r="BYH9" s="53"/>
      <c r="BYI9" s="688"/>
      <c r="BYJ9" s="688"/>
      <c r="BYK9" s="187"/>
      <c r="BYL9" s="78"/>
      <c r="BYM9" s="689"/>
      <c r="BYN9" s="77"/>
      <c r="BYO9" s="690"/>
      <c r="BYP9" s="53"/>
      <c r="BYQ9" s="688"/>
      <c r="BYR9" s="688"/>
      <c r="BYS9" s="187"/>
      <c r="BYT9" s="78"/>
      <c r="BYU9" s="689"/>
      <c r="BYV9" s="77"/>
      <c r="BYW9" s="690"/>
      <c r="BYX9" s="53"/>
      <c r="BYY9" s="688"/>
      <c r="BYZ9" s="688"/>
      <c r="BZA9" s="187"/>
      <c r="BZB9" s="78"/>
      <c r="BZC9" s="689"/>
      <c r="BZD9" s="77"/>
      <c r="BZE9" s="690"/>
      <c r="BZF9" s="53"/>
      <c r="BZG9" s="688"/>
      <c r="BZH9" s="688"/>
      <c r="BZI9" s="187"/>
      <c r="BZJ9" s="78"/>
      <c r="BZK9" s="689"/>
      <c r="BZL9" s="77"/>
      <c r="BZM9" s="690"/>
      <c r="BZN9" s="53"/>
      <c r="BZO9" s="688"/>
      <c r="BZP9" s="688"/>
      <c r="BZQ9" s="187"/>
      <c r="BZR9" s="78"/>
      <c r="BZS9" s="689"/>
      <c r="BZT9" s="77"/>
      <c r="BZU9" s="690"/>
      <c r="BZV9" s="53"/>
      <c r="BZW9" s="688"/>
      <c r="BZX9" s="688"/>
      <c r="BZY9" s="187"/>
      <c r="BZZ9" s="78"/>
      <c r="CAA9" s="689"/>
      <c r="CAB9" s="77"/>
      <c r="CAC9" s="690"/>
      <c r="CAD9" s="53"/>
      <c r="CAE9" s="688"/>
      <c r="CAF9" s="688"/>
      <c r="CAG9" s="187"/>
      <c r="CAH9" s="78"/>
      <c r="CAI9" s="689"/>
      <c r="CAJ9" s="77"/>
      <c r="CAK9" s="690"/>
      <c r="CAL9" s="53"/>
      <c r="CAM9" s="688"/>
      <c r="CAN9" s="688"/>
      <c r="CAO9" s="187"/>
      <c r="CAP9" s="78"/>
      <c r="CAQ9" s="689"/>
      <c r="CAR9" s="77"/>
      <c r="CAS9" s="690"/>
      <c r="CAT9" s="53"/>
      <c r="CAU9" s="688"/>
      <c r="CAV9" s="688"/>
      <c r="CAW9" s="187"/>
      <c r="CAX9" s="78"/>
      <c r="CAY9" s="689"/>
      <c r="CAZ9" s="77"/>
      <c r="CBA9" s="690"/>
      <c r="CBB9" s="53"/>
      <c r="CBC9" s="688"/>
      <c r="CBD9" s="688"/>
      <c r="CBE9" s="187"/>
      <c r="CBF9" s="78"/>
      <c r="CBG9" s="689"/>
      <c r="CBH9" s="77"/>
      <c r="CBI9" s="690"/>
      <c r="CBJ9" s="53"/>
      <c r="CBK9" s="688"/>
      <c r="CBL9" s="688"/>
      <c r="CBM9" s="187"/>
      <c r="CBN9" s="78"/>
      <c r="CBO9" s="689"/>
      <c r="CBP9" s="77"/>
      <c r="CBQ9" s="690"/>
      <c r="CBR9" s="53"/>
      <c r="CBS9" s="688"/>
      <c r="CBT9" s="688"/>
      <c r="CBU9" s="187"/>
      <c r="CBV9" s="78"/>
      <c r="CBW9" s="689"/>
      <c r="CBX9" s="77"/>
      <c r="CBY9" s="690"/>
      <c r="CBZ9" s="53"/>
      <c r="CCA9" s="688"/>
      <c r="CCB9" s="688"/>
      <c r="CCC9" s="187"/>
      <c r="CCD9" s="78"/>
      <c r="CCE9" s="689"/>
      <c r="CCF9" s="77"/>
      <c r="CCG9" s="690"/>
      <c r="CCH9" s="53"/>
      <c r="CCI9" s="688"/>
      <c r="CCJ9" s="688"/>
      <c r="CCK9" s="187"/>
      <c r="CCL9" s="78"/>
      <c r="CCM9" s="689"/>
      <c r="CCN9" s="77"/>
      <c r="CCO9" s="690"/>
      <c r="CCP9" s="53"/>
      <c r="CCQ9" s="688"/>
      <c r="CCR9" s="688"/>
      <c r="CCS9" s="187"/>
      <c r="CCT9" s="78"/>
      <c r="CCU9" s="689"/>
      <c r="CCV9" s="77"/>
      <c r="CCW9" s="690"/>
      <c r="CCX9" s="53"/>
      <c r="CCY9" s="688"/>
      <c r="CCZ9" s="688"/>
      <c r="CDA9" s="187"/>
      <c r="CDB9" s="78"/>
      <c r="CDC9" s="689"/>
      <c r="CDD9" s="77"/>
      <c r="CDE9" s="690"/>
      <c r="CDF9" s="53"/>
      <c r="CDG9" s="688"/>
      <c r="CDH9" s="688"/>
      <c r="CDI9" s="187"/>
      <c r="CDJ9" s="78"/>
      <c r="CDK9" s="689"/>
      <c r="CDL9" s="77"/>
      <c r="CDM9" s="690"/>
      <c r="CDN9" s="53"/>
      <c r="CDO9" s="688"/>
      <c r="CDP9" s="688"/>
      <c r="CDQ9" s="187"/>
      <c r="CDR9" s="78"/>
      <c r="CDS9" s="689"/>
      <c r="CDT9" s="77"/>
      <c r="CDU9" s="690"/>
      <c r="CDV9" s="53"/>
      <c r="CDW9" s="688"/>
      <c r="CDX9" s="688"/>
      <c r="CDY9" s="187"/>
      <c r="CDZ9" s="78"/>
      <c r="CEA9" s="689"/>
      <c r="CEB9" s="77"/>
      <c r="CEC9" s="690"/>
      <c r="CED9" s="53"/>
      <c r="CEE9" s="688"/>
      <c r="CEF9" s="688"/>
      <c r="CEG9" s="187"/>
      <c r="CEH9" s="78"/>
      <c r="CEI9" s="689"/>
      <c r="CEJ9" s="77"/>
      <c r="CEK9" s="690"/>
      <c r="CEL9" s="53"/>
      <c r="CEM9" s="688"/>
      <c r="CEN9" s="688"/>
      <c r="CEO9" s="187"/>
      <c r="CEP9" s="78"/>
      <c r="CEQ9" s="689"/>
      <c r="CER9" s="77"/>
      <c r="CES9" s="690"/>
      <c r="CET9" s="53"/>
      <c r="CEU9" s="688"/>
      <c r="CEV9" s="688"/>
      <c r="CEW9" s="187"/>
      <c r="CEX9" s="78"/>
      <c r="CEY9" s="689"/>
      <c r="CEZ9" s="77"/>
      <c r="CFA9" s="690"/>
      <c r="CFB9" s="53"/>
      <c r="CFC9" s="688"/>
      <c r="CFD9" s="688"/>
      <c r="CFE9" s="187"/>
      <c r="CFF9" s="78"/>
      <c r="CFG9" s="689"/>
      <c r="CFH9" s="77"/>
      <c r="CFI9" s="690"/>
      <c r="CFJ9" s="53"/>
      <c r="CFK9" s="688"/>
      <c r="CFL9" s="688"/>
      <c r="CFM9" s="187"/>
      <c r="CFN9" s="78"/>
      <c r="CFO9" s="689"/>
      <c r="CFP9" s="77"/>
      <c r="CFQ9" s="690"/>
      <c r="CFR9" s="53"/>
      <c r="CFS9" s="688"/>
      <c r="CFT9" s="688"/>
      <c r="CFU9" s="187"/>
      <c r="CFV9" s="78"/>
      <c r="CFW9" s="689"/>
      <c r="CFX9" s="77"/>
      <c r="CFY9" s="690"/>
      <c r="CFZ9" s="53"/>
      <c r="CGA9" s="688"/>
      <c r="CGB9" s="688"/>
      <c r="CGC9" s="187"/>
      <c r="CGD9" s="78"/>
      <c r="CGE9" s="689"/>
      <c r="CGF9" s="77"/>
      <c r="CGG9" s="690"/>
      <c r="CGH9" s="53"/>
      <c r="CGI9" s="688"/>
      <c r="CGJ9" s="688"/>
      <c r="CGK9" s="187"/>
      <c r="CGL9" s="78"/>
      <c r="CGM9" s="689"/>
      <c r="CGN9" s="77"/>
      <c r="CGO9" s="690"/>
      <c r="CGP9" s="53"/>
      <c r="CGQ9" s="688"/>
      <c r="CGR9" s="688"/>
      <c r="CGS9" s="187"/>
      <c r="CGT9" s="78"/>
      <c r="CGU9" s="689"/>
      <c r="CGV9" s="77"/>
      <c r="CGW9" s="690"/>
      <c r="CGX9" s="53"/>
      <c r="CGY9" s="688"/>
      <c r="CGZ9" s="688"/>
      <c r="CHA9" s="187"/>
      <c r="CHB9" s="78"/>
      <c r="CHC9" s="689"/>
      <c r="CHD9" s="77"/>
      <c r="CHE9" s="690"/>
      <c r="CHF9" s="53"/>
      <c r="CHG9" s="688"/>
      <c r="CHH9" s="688"/>
      <c r="CHI9" s="187"/>
      <c r="CHJ9" s="78"/>
      <c r="CHK9" s="689"/>
      <c r="CHL9" s="77"/>
      <c r="CHM9" s="690"/>
      <c r="CHN9" s="53"/>
      <c r="CHO9" s="688"/>
      <c r="CHP9" s="688"/>
      <c r="CHQ9" s="187"/>
      <c r="CHR9" s="78"/>
      <c r="CHS9" s="689"/>
      <c r="CHT9" s="77"/>
      <c r="CHU9" s="690"/>
      <c r="CHV9" s="53"/>
      <c r="CHW9" s="688"/>
      <c r="CHX9" s="688"/>
      <c r="CHY9" s="187"/>
      <c r="CHZ9" s="78"/>
      <c r="CIA9" s="689"/>
      <c r="CIB9" s="77"/>
      <c r="CIC9" s="690"/>
      <c r="CID9" s="53"/>
      <c r="CIE9" s="688"/>
      <c r="CIF9" s="688"/>
      <c r="CIG9" s="187"/>
      <c r="CIH9" s="78"/>
      <c r="CII9" s="689"/>
      <c r="CIJ9" s="77"/>
      <c r="CIK9" s="690"/>
      <c r="CIL9" s="53"/>
      <c r="CIM9" s="688"/>
      <c r="CIN9" s="688"/>
      <c r="CIO9" s="187"/>
      <c r="CIP9" s="78"/>
      <c r="CIQ9" s="689"/>
      <c r="CIR9" s="77"/>
      <c r="CIS9" s="690"/>
      <c r="CIT9" s="53"/>
      <c r="CIU9" s="688"/>
      <c r="CIV9" s="688"/>
      <c r="CIW9" s="187"/>
      <c r="CIX9" s="78"/>
      <c r="CIY9" s="689"/>
      <c r="CIZ9" s="77"/>
      <c r="CJA9" s="690"/>
      <c r="CJB9" s="53"/>
      <c r="CJC9" s="688"/>
      <c r="CJD9" s="688"/>
      <c r="CJE9" s="187"/>
      <c r="CJF9" s="78"/>
      <c r="CJG9" s="689"/>
      <c r="CJH9" s="77"/>
      <c r="CJI9" s="690"/>
      <c r="CJJ9" s="53"/>
      <c r="CJK9" s="688"/>
      <c r="CJL9" s="688"/>
      <c r="CJM9" s="187"/>
      <c r="CJN9" s="78"/>
      <c r="CJO9" s="689"/>
      <c r="CJP9" s="77"/>
      <c r="CJQ9" s="690"/>
      <c r="CJR9" s="53"/>
      <c r="CJS9" s="688"/>
      <c r="CJT9" s="688"/>
      <c r="CJU9" s="187"/>
      <c r="CJV9" s="78"/>
      <c r="CJW9" s="689"/>
      <c r="CJX9" s="77"/>
      <c r="CJY9" s="690"/>
      <c r="CJZ9" s="53"/>
      <c r="CKA9" s="688"/>
      <c r="CKB9" s="688"/>
      <c r="CKC9" s="187"/>
      <c r="CKD9" s="78"/>
      <c r="CKE9" s="689"/>
      <c r="CKF9" s="77"/>
      <c r="CKG9" s="690"/>
      <c r="CKH9" s="53"/>
      <c r="CKI9" s="688"/>
      <c r="CKJ9" s="688"/>
      <c r="CKK9" s="187"/>
      <c r="CKL9" s="78"/>
      <c r="CKM9" s="689"/>
      <c r="CKN9" s="77"/>
      <c r="CKO9" s="690"/>
      <c r="CKP9" s="53"/>
      <c r="CKQ9" s="688"/>
      <c r="CKR9" s="688"/>
      <c r="CKS9" s="187"/>
      <c r="CKT9" s="78"/>
      <c r="CKU9" s="689"/>
      <c r="CKV9" s="77"/>
      <c r="CKW9" s="690"/>
      <c r="CKX9" s="53"/>
      <c r="CKY9" s="688"/>
      <c r="CKZ9" s="688"/>
      <c r="CLA9" s="187"/>
      <c r="CLB9" s="78"/>
      <c r="CLC9" s="689"/>
      <c r="CLD9" s="77"/>
      <c r="CLE9" s="690"/>
      <c r="CLF9" s="53"/>
      <c r="CLG9" s="688"/>
      <c r="CLH9" s="688"/>
      <c r="CLI9" s="187"/>
      <c r="CLJ9" s="78"/>
      <c r="CLK9" s="689"/>
      <c r="CLL9" s="77"/>
      <c r="CLM9" s="690"/>
      <c r="CLN9" s="53"/>
      <c r="CLO9" s="688"/>
      <c r="CLP9" s="688"/>
      <c r="CLQ9" s="187"/>
      <c r="CLR9" s="78"/>
      <c r="CLS9" s="689"/>
      <c r="CLT9" s="77"/>
      <c r="CLU9" s="690"/>
      <c r="CLV9" s="53"/>
      <c r="CLW9" s="688"/>
      <c r="CLX9" s="688"/>
      <c r="CLY9" s="187"/>
      <c r="CLZ9" s="78"/>
      <c r="CMA9" s="689"/>
      <c r="CMB9" s="77"/>
      <c r="CMC9" s="690"/>
      <c r="CMD9" s="53"/>
      <c r="CME9" s="688"/>
      <c r="CMF9" s="688"/>
      <c r="CMG9" s="187"/>
      <c r="CMH9" s="78"/>
      <c r="CMI9" s="689"/>
      <c r="CMJ9" s="77"/>
      <c r="CMK9" s="690"/>
      <c r="CML9" s="53"/>
      <c r="CMM9" s="688"/>
      <c r="CMN9" s="688"/>
      <c r="CMO9" s="187"/>
      <c r="CMP9" s="78"/>
      <c r="CMQ9" s="689"/>
      <c r="CMR9" s="77"/>
      <c r="CMS9" s="690"/>
      <c r="CMT9" s="53"/>
      <c r="CMU9" s="688"/>
      <c r="CMV9" s="688"/>
      <c r="CMW9" s="187"/>
      <c r="CMX9" s="78"/>
      <c r="CMY9" s="689"/>
      <c r="CMZ9" s="77"/>
      <c r="CNA9" s="690"/>
      <c r="CNB9" s="53"/>
      <c r="CNC9" s="688"/>
      <c r="CND9" s="688"/>
      <c r="CNE9" s="187"/>
      <c r="CNF9" s="78"/>
      <c r="CNG9" s="689"/>
      <c r="CNH9" s="77"/>
      <c r="CNI9" s="690"/>
      <c r="CNJ9" s="53"/>
      <c r="CNK9" s="688"/>
      <c r="CNL9" s="688"/>
      <c r="CNM9" s="187"/>
      <c r="CNN9" s="78"/>
      <c r="CNO9" s="689"/>
      <c r="CNP9" s="77"/>
      <c r="CNQ9" s="690"/>
      <c r="CNR9" s="53"/>
      <c r="CNS9" s="688"/>
      <c r="CNT9" s="688"/>
      <c r="CNU9" s="187"/>
      <c r="CNV9" s="78"/>
      <c r="CNW9" s="689"/>
      <c r="CNX9" s="77"/>
      <c r="CNY9" s="690"/>
      <c r="CNZ9" s="53"/>
      <c r="COA9" s="688"/>
      <c r="COB9" s="688"/>
      <c r="COC9" s="187"/>
      <c r="COD9" s="78"/>
      <c r="COE9" s="689"/>
      <c r="COF9" s="77"/>
      <c r="COG9" s="690"/>
      <c r="COH9" s="53"/>
      <c r="COI9" s="688"/>
      <c r="COJ9" s="688"/>
      <c r="COK9" s="187"/>
      <c r="COL9" s="78"/>
      <c r="COM9" s="689"/>
      <c r="CON9" s="77"/>
      <c r="COO9" s="690"/>
      <c r="COP9" s="53"/>
      <c r="COQ9" s="688"/>
      <c r="COR9" s="688"/>
      <c r="COS9" s="187"/>
      <c r="COT9" s="78"/>
      <c r="COU9" s="689"/>
      <c r="COV9" s="77"/>
      <c r="COW9" s="690"/>
      <c r="COX9" s="53"/>
      <c r="COY9" s="688"/>
      <c r="COZ9" s="688"/>
      <c r="CPA9" s="187"/>
      <c r="CPB9" s="78"/>
      <c r="CPC9" s="689"/>
      <c r="CPD9" s="77"/>
      <c r="CPE9" s="690"/>
      <c r="CPF9" s="53"/>
      <c r="CPG9" s="688"/>
      <c r="CPH9" s="688"/>
      <c r="CPI9" s="187"/>
      <c r="CPJ9" s="78"/>
      <c r="CPK9" s="689"/>
      <c r="CPL9" s="77"/>
      <c r="CPM9" s="690"/>
      <c r="CPN9" s="53"/>
      <c r="CPO9" s="688"/>
      <c r="CPP9" s="688"/>
      <c r="CPQ9" s="187"/>
      <c r="CPR9" s="78"/>
      <c r="CPS9" s="689"/>
      <c r="CPT9" s="77"/>
      <c r="CPU9" s="690"/>
      <c r="CPV9" s="53"/>
      <c r="CPW9" s="688"/>
      <c r="CPX9" s="688"/>
      <c r="CPY9" s="187"/>
      <c r="CPZ9" s="78"/>
      <c r="CQA9" s="689"/>
      <c r="CQB9" s="77"/>
      <c r="CQC9" s="690"/>
      <c r="CQD9" s="53"/>
      <c r="CQE9" s="688"/>
      <c r="CQF9" s="688"/>
      <c r="CQG9" s="187"/>
      <c r="CQH9" s="78"/>
      <c r="CQI9" s="689"/>
      <c r="CQJ9" s="77"/>
      <c r="CQK9" s="690"/>
      <c r="CQL9" s="53"/>
      <c r="CQM9" s="688"/>
      <c r="CQN9" s="688"/>
      <c r="CQO9" s="187"/>
      <c r="CQP9" s="78"/>
      <c r="CQQ9" s="689"/>
      <c r="CQR9" s="77"/>
      <c r="CQS9" s="690"/>
      <c r="CQT9" s="53"/>
      <c r="CQU9" s="688"/>
      <c r="CQV9" s="688"/>
      <c r="CQW9" s="187"/>
      <c r="CQX9" s="78"/>
      <c r="CQY9" s="689"/>
      <c r="CQZ9" s="77"/>
      <c r="CRA9" s="690"/>
      <c r="CRB9" s="53"/>
      <c r="CRC9" s="688"/>
      <c r="CRD9" s="688"/>
      <c r="CRE9" s="187"/>
      <c r="CRF9" s="78"/>
      <c r="CRG9" s="689"/>
      <c r="CRH9" s="77"/>
      <c r="CRI9" s="690"/>
      <c r="CRJ9" s="53"/>
      <c r="CRK9" s="688"/>
      <c r="CRL9" s="688"/>
      <c r="CRM9" s="187"/>
      <c r="CRN9" s="78"/>
      <c r="CRO9" s="689"/>
      <c r="CRP9" s="77"/>
      <c r="CRQ9" s="690"/>
      <c r="CRR9" s="53"/>
      <c r="CRS9" s="688"/>
      <c r="CRT9" s="688"/>
      <c r="CRU9" s="187"/>
      <c r="CRV9" s="78"/>
      <c r="CRW9" s="689"/>
      <c r="CRX9" s="77"/>
      <c r="CRY9" s="690"/>
      <c r="CRZ9" s="53"/>
      <c r="CSA9" s="688"/>
      <c r="CSB9" s="688"/>
      <c r="CSC9" s="187"/>
      <c r="CSD9" s="78"/>
      <c r="CSE9" s="689"/>
      <c r="CSF9" s="77"/>
      <c r="CSG9" s="690"/>
      <c r="CSH9" s="53"/>
      <c r="CSI9" s="688"/>
      <c r="CSJ9" s="688"/>
      <c r="CSK9" s="187"/>
      <c r="CSL9" s="78"/>
      <c r="CSM9" s="689"/>
      <c r="CSN9" s="77"/>
      <c r="CSO9" s="690"/>
      <c r="CSP9" s="53"/>
      <c r="CSQ9" s="688"/>
      <c r="CSR9" s="688"/>
      <c r="CSS9" s="187"/>
      <c r="CST9" s="78"/>
      <c r="CSU9" s="689"/>
      <c r="CSV9" s="77"/>
      <c r="CSW9" s="690"/>
      <c r="CSX9" s="53"/>
      <c r="CSY9" s="688"/>
      <c r="CSZ9" s="688"/>
      <c r="CTA9" s="187"/>
      <c r="CTB9" s="78"/>
      <c r="CTC9" s="689"/>
      <c r="CTD9" s="77"/>
      <c r="CTE9" s="690"/>
      <c r="CTF9" s="53"/>
      <c r="CTG9" s="688"/>
      <c r="CTH9" s="688"/>
      <c r="CTI9" s="187"/>
      <c r="CTJ9" s="78"/>
      <c r="CTK9" s="689"/>
      <c r="CTL9" s="77"/>
      <c r="CTM9" s="690"/>
      <c r="CTN9" s="53"/>
      <c r="CTO9" s="688"/>
      <c r="CTP9" s="688"/>
      <c r="CTQ9" s="187"/>
      <c r="CTR9" s="78"/>
      <c r="CTS9" s="689"/>
      <c r="CTT9" s="77"/>
      <c r="CTU9" s="690"/>
      <c r="CTV9" s="53"/>
      <c r="CTW9" s="688"/>
      <c r="CTX9" s="688"/>
      <c r="CTY9" s="187"/>
      <c r="CTZ9" s="78"/>
      <c r="CUA9" s="689"/>
      <c r="CUB9" s="77"/>
      <c r="CUC9" s="690"/>
      <c r="CUD9" s="53"/>
      <c r="CUE9" s="688"/>
      <c r="CUF9" s="688"/>
      <c r="CUG9" s="187"/>
      <c r="CUH9" s="78"/>
      <c r="CUI9" s="689"/>
      <c r="CUJ9" s="77"/>
      <c r="CUK9" s="690"/>
      <c r="CUL9" s="53"/>
      <c r="CUM9" s="688"/>
      <c r="CUN9" s="688"/>
      <c r="CUO9" s="187"/>
      <c r="CUP9" s="78"/>
      <c r="CUQ9" s="689"/>
      <c r="CUR9" s="77"/>
      <c r="CUS9" s="690"/>
      <c r="CUT9" s="53"/>
      <c r="CUU9" s="688"/>
      <c r="CUV9" s="688"/>
      <c r="CUW9" s="187"/>
      <c r="CUX9" s="78"/>
      <c r="CUY9" s="689"/>
      <c r="CUZ9" s="77"/>
      <c r="CVA9" s="690"/>
      <c r="CVB9" s="53"/>
      <c r="CVC9" s="688"/>
      <c r="CVD9" s="688"/>
      <c r="CVE9" s="187"/>
      <c r="CVF9" s="78"/>
      <c r="CVG9" s="689"/>
      <c r="CVH9" s="77"/>
      <c r="CVI9" s="690"/>
      <c r="CVJ9" s="53"/>
      <c r="CVK9" s="688"/>
      <c r="CVL9" s="688"/>
      <c r="CVM9" s="187"/>
      <c r="CVN9" s="78"/>
      <c r="CVO9" s="689"/>
      <c r="CVP9" s="77"/>
      <c r="CVQ9" s="690"/>
      <c r="CVR9" s="53"/>
      <c r="CVS9" s="688"/>
      <c r="CVT9" s="688"/>
      <c r="CVU9" s="187"/>
      <c r="CVV9" s="78"/>
      <c r="CVW9" s="689"/>
      <c r="CVX9" s="77"/>
      <c r="CVY9" s="690"/>
      <c r="CVZ9" s="53"/>
      <c r="CWA9" s="688"/>
      <c r="CWB9" s="688"/>
      <c r="CWC9" s="187"/>
      <c r="CWD9" s="78"/>
      <c r="CWE9" s="689"/>
      <c r="CWF9" s="77"/>
      <c r="CWG9" s="690"/>
      <c r="CWH9" s="53"/>
      <c r="CWI9" s="688"/>
      <c r="CWJ9" s="688"/>
      <c r="CWK9" s="187"/>
      <c r="CWL9" s="78"/>
      <c r="CWM9" s="689"/>
      <c r="CWN9" s="77"/>
      <c r="CWO9" s="690"/>
      <c r="CWP9" s="53"/>
      <c r="CWQ9" s="688"/>
      <c r="CWR9" s="688"/>
      <c r="CWS9" s="187"/>
      <c r="CWT9" s="78"/>
      <c r="CWU9" s="689"/>
      <c r="CWV9" s="77"/>
      <c r="CWW9" s="690"/>
      <c r="CWX9" s="53"/>
      <c r="CWY9" s="688"/>
      <c r="CWZ9" s="688"/>
      <c r="CXA9" s="187"/>
      <c r="CXB9" s="78"/>
      <c r="CXC9" s="689"/>
      <c r="CXD9" s="77"/>
      <c r="CXE9" s="690"/>
      <c r="CXF9" s="53"/>
      <c r="CXG9" s="688"/>
      <c r="CXH9" s="688"/>
      <c r="CXI9" s="187"/>
      <c r="CXJ9" s="78"/>
      <c r="CXK9" s="689"/>
      <c r="CXL9" s="77"/>
      <c r="CXM9" s="690"/>
      <c r="CXN9" s="53"/>
      <c r="CXO9" s="688"/>
      <c r="CXP9" s="688"/>
      <c r="CXQ9" s="187"/>
      <c r="CXR9" s="78"/>
      <c r="CXS9" s="689"/>
      <c r="CXT9" s="77"/>
      <c r="CXU9" s="690"/>
      <c r="CXV9" s="53"/>
      <c r="CXW9" s="688"/>
      <c r="CXX9" s="688"/>
      <c r="CXY9" s="187"/>
      <c r="CXZ9" s="78"/>
      <c r="CYA9" s="689"/>
      <c r="CYB9" s="77"/>
      <c r="CYC9" s="690"/>
      <c r="CYD9" s="53"/>
      <c r="CYE9" s="688"/>
      <c r="CYF9" s="688"/>
      <c r="CYG9" s="187"/>
      <c r="CYH9" s="78"/>
      <c r="CYI9" s="689"/>
      <c r="CYJ9" s="77"/>
      <c r="CYK9" s="690"/>
      <c r="CYL9" s="53"/>
      <c r="CYM9" s="688"/>
      <c r="CYN9" s="688"/>
      <c r="CYO9" s="187"/>
      <c r="CYP9" s="78"/>
      <c r="CYQ9" s="689"/>
      <c r="CYR9" s="77"/>
      <c r="CYS9" s="690"/>
      <c r="CYT9" s="53"/>
      <c r="CYU9" s="688"/>
      <c r="CYV9" s="688"/>
      <c r="CYW9" s="187"/>
      <c r="CYX9" s="78"/>
      <c r="CYY9" s="689"/>
      <c r="CYZ9" s="77"/>
      <c r="CZA9" s="690"/>
      <c r="CZB9" s="53"/>
      <c r="CZC9" s="688"/>
      <c r="CZD9" s="688"/>
      <c r="CZE9" s="187"/>
      <c r="CZF9" s="78"/>
      <c r="CZG9" s="689"/>
      <c r="CZH9" s="77"/>
      <c r="CZI9" s="690"/>
      <c r="CZJ9" s="53"/>
      <c r="CZK9" s="688"/>
      <c r="CZL9" s="688"/>
      <c r="CZM9" s="187"/>
      <c r="CZN9" s="78"/>
      <c r="CZO9" s="689"/>
      <c r="CZP9" s="77"/>
      <c r="CZQ9" s="690"/>
      <c r="CZR9" s="53"/>
      <c r="CZS9" s="688"/>
      <c r="CZT9" s="688"/>
      <c r="CZU9" s="187"/>
      <c r="CZV9" s="78"/>
      <c r="CZW9" s="689"/>
      <c r="CZX9" s="77"/>
      <c r="CZY9" s="690"/>
      <c r="CZZ9" s="53"/>
      <c r="DAA9" s="688"/>
      <c r="DAB9" s="688"/>
      <c r="DAC9" s="187"/>
      <c r="DAD9" s="78"/>
      <c r="DAE9" s="689"/>
      <c r="DAF9" s="77"/>
      <c r="DAG9" s="690"/>
      <c r="DAH9" s="53"/>
      <c r="DAI9" s="688"/>
      <c r="DAJ9" s="688"/>
      <c r="DAK9" s="187"/>
      <c r="DAL9" s="78"/>
      <c r="DAM9" s="689"/>
      <c r="DAN9" s="77"/>
      <c r="DAO9" s="690"/>
      <c r="DAP9" s="53"/>
      <c r="DAQ9" s="688"/>
      <c r="DAR9" s="688"/>
      <c r="DAS9" s="187"/>
      <c r="DAT9" s="78"/>
      <c r="DAU9" s="689"/>
      <c r="DAV9" s="77"/>
      <c r="DAW9" s="690"/>
      <c r="DAX9" s="53"/>
      <c r="DAY9" s="688"/>
      <c r="DAZ9" s="688"/>
      <c r="DBA9" s="187"/>
      <c r="DBB9" s="78"/>
      <c r="DBC9" s="689"/>
      <c r="DBD9" s="77"/>
      <c r="DBE9" s="690"/>
      <c r="DBF9" s="53"/>
      <c r="DBG9" s="688"/>
      <c r="DBH9" s="688"/>
      <c r="DBI9" s="187"/>
      <c r="DBJ9" s="78"/>
      <c r="DBK9" s="689"/>
      <c r="DBL9" s="77"/>
      <c r="DBM9" s="690"/>
      <c r="DBN9" s="53"/>
      <c r="DBO9" s="688"/>
      <c r="DBP9" s="688"/>
      <c r="DBQ9" s="187"/>
      <c r="DBR9" s="78"/>
      <c r="DBS9" s="689"/>
      <c r="DBT9" s="77"/>
      <c r="DBU9" s="690"/>
      <c r="DBV9" s="53"/>
      <c r="DBW9" s="688"/>
      <c r="DBX9" s="688"/>
      <c r="DBY9" s="187"/>
      <c r="DBZ9" s="78"/>
      <c r="DCA9" s="689"/>
      <c r="DCB9" s="77"/>
      <c r="DCC9" s="690"/>
      <c r="DCD9" s="53"/>
      <c r="DCE9" s="688"/>
      <c r="DCF9" s="688"/>
      <c r="DCG9" s="187"/>
      <c r="DCH9" s="78"/>
      <c r="DCI9" s="689"/>
      <c r="DCJ9" s="77"/>
      <c r="DCK9" s="690"/>
      <c r="DCL9" s="53"/>
      <c r="DCM9" s="688"/>
      <c r="DCN9" s="688"/>
      <c r="DCO9" s="187"/>
      <c r="DCP9" s="78"/>
      <c r="DCQ9" s="689"/>
      <c r="DCR9" s="77"/>
      <c r="DCS9" s="690"/>
      <c r="DCT9" s="53"/>
      <c r="DCU9" s="688"/>
      <c r="DCV9" s="688"/>
      <c r="DCW9" s="187"/>
      <c r="DCX9" s="78"/>
      <c r="DCY9" s="689"/>
      <c r="DCZ9" s="77"/>
      <c r="DDA9" s="690"/>
      <c r="DDB9" s="53"/>
      <c r="DDC9" s="688"/>
      <c r="DDD9" s="688"/>
      <c r="DDE9" s="187"/>
      <c r="DDF9" s="78"/>
      <c r="DDG9" s="689"/>
      <c r="DDH9" s="77"/>
      <c r="DDI9" s="690"/>
      <c r="DDJ9" s="53"/>
      <c r="DDK9" s="688"/>
      <c r="DDL9" s="688"/>
      <c r="DDM9" s="187"/>
      <c r="DDN9" s="78"/>
      <c r="DDO9" s="689"/>
      <c r="DDP9" s="77"/>
      <c r="DDQ9" s="690"/>
      <c r="DDR9" s="53"/>
      <c r="DDS9" s="688"/>
      <c r="DDT9" s="688"/>
      <c r="DDU9" s="187"/>
      <c r="DDV9" s="78"/>
      <c r="DDW9" s="689"/>
      <c r="DDX9" s="77"/>
      <c r="DDY9" s="690"/>
      <c r="DDZ9" s="53"/>
      <c r="DEA9" s="688"/>
      <c r="DEB9" s="688"/>
      <c r="DEC9" s="187"/>
      <c r="DED9" s="78"/>
      <c r="DEE9" s="689"/>
      <c r="DEF9" s="77"/>
      <c r="DEG9" s="690"/>
      <c r="DEH9" s="53"/>
      <c r="DEI9" s="688"/>
      <c r="DEJ9" s="688"/>
      <c r="DEK9" s="187"/>
      <c r="DEL9" s="78"/>
      <c r="DEM9" s="689"/>
      <c r="DEN9" s="77"/>
      <c r="DEO9" s="690"/>
      <c r="DEP9" s="53"/>
      <c r="DEQ9" s="688"/>
      <c r="DER9" s="688"/>
      <c r="DES9" s="187"/>
      <c r="DET9" s="78"/>
      <c r="DEU9" s="689"/>
      <c r="DEV9" s="77"/>
      <c r="DEW9" s="690"/>
      <c r="DEX9" s="53"/>
      <c r="DEY9" s="688"/>
      <c r="DEZ9" s="688"/>
      <c r="DFA9" s="187"/>
      <c r="DFB9" s="78"/>
      <c r="DFC9" s="689"/>
      <c r="DFD9" s="77"/>
      <c r="DFE9" s="690"/>
      <c r="DFF9" s="53"/>
      <c r="DFG9" s="688"/>
      <c r="DFH9" s="688"/>
      <c r="DFI9" s="187"/>
      <c r="DFJ9" s="78"/>
      <c r="DFK9" s="689"/>
      <c r="DFL9" s="77"/>
      <c r="DFM9" s="690"/>
      <c r="DFN9" s="53"/>
      <c r="DFO9" s="688"/>
      <c r="DFP9" s="688"/>
      <c r="DFQ9" s="187"/>
      <c r="DFR9" s="78"/>
      <c r="DFS9" s="689"/>
      <c r="DFT9" s="77"/>
      <c r="DFU9" s="690"/>
      <c r="DFV9" s="53"/>
      <c r="DFW9" s="688"/>
      <c r="DFX9" s="688"/>
      <c r="DFY9" s="187"/>
      <c r="DFZ9" s="78"/>
      <c r="DGA9" s="689"/>
      <c r="DGB9" s="77"/>
      <c r="DGC9" s="690"/>
      <c r="DGD9" s="53"/>
      <c r="DGE9" s="688"/>
      <c r="DGF9" s="688"/>
      <c r="DGG9" s="187"/>
      <c r="DGH9" s="78"/>
      <c r="DGI9" s="689"/>
      <c r="DGJ9" s="77"/>
      <c r="DGK9" s="690"/>
      <c r="DGL9" s="53"/>
      <c r="DGM9" s="688"/>
      <c r="DGN9" s="688"/>
      <c r="DGO9" s="187"/>
      <c r="DGP9" s="78"/>
      <c r="DGQ9" s="689"/>
      <c r="DGR9" s="77"/>
      <c r="DGS9" s="690"/>
      <c r="DGT9" s="53"/>
      <c r="DGU9" s="688"/>
      <c r="DGV9" s="688"/>
      <c r="DGW9" s="187"/>
      <c r="DGX9" s="78"/>
      <c r="DGY9" s="689"/>
      <c r="DGZ9" s="77"/>
      <c r="DHA9" s="690"/>
      <c r="DHB9" s="53"/>
      <c r="DHC9" s="688"/>
      <c r="DHD9" s="688"/>
      <c r="DHE9" s="187"/>
      <c r="DHF9" s="78"/>
      <c r="DHG9" s="689"/>
      <c r="DHH9" s="77"/>
      <c r="DHI9" s="690"/>
      <c r="DHJ9" s="53"/>
      <c r="DHK9" s="688"/>
      <c r="DHL9" s="688"/>
      <c r="DHM9" s="187"/>
      <c r="DHN9" s="78"/>
      <c r="DHO9" s="689"/>
      <c r="DHP9" s="77"/>
      <c r="DHQ9" s="690"/>
      <c r="DHR9" s="53"/>
      <c r="DHS9" s="688"/>
      <c r="DHT9" s="688"/>
      <c r="DHU9" s="187"/>
      <c r="DHV9" s="78"/>
      <c r="DHW9" s="689"/>
      <c r="DHX9" s="77"/>
      <c r="DHY9" s="690"/>
      <c r="DHZ9" s="53"/>
      <c r="DIA9" s="688"/>
      <c r="DIB9" s="688"/>
      <c r="DIC9" s="187"/>
      <c r="DID9" s="78"/>
      <c r="DIE9" s="689"/>
      <c r="DIF9" s="77"/>
      <c r="DIG9" s="690"/>
      <c r="DIH9" s="53"/>
      <c r="DII9" s="688"/>
      <c r="DIJ9" s="688"/>
      <c r="DIK9" s="187"/>
      <c r="DIL9" s="78"/>
      <c r="DIM9" s="689"/>
      <c r="DIN9" s="77"/>
      <c r="DIO9" s="690"/>
      <c r="DIP9" s="53"/>
      <c r="DIQ9" s="688"/>
      <c r="DIR9" s="688"/>
      <c r="DIS9" s="187"/>
      <c r="DIT9" s="78"/>
      <c r="DIU9" s="689"/>
      <c r="DIV9" s="77"/>
      <c r="DIW9" s="690"/>
      <c r="DIX9" s="53"/>
      <c r="DIY9" s="688"/>
      <c r="DIZ9" s="688"/>
      <c r="DJA9" s="187"/>
      <c r="DJB9" s="78"/>
      <c r="DJC9" s="689"/>
      <c r="DJD9" s="77"/>
      <c r="DJE9" s="690"/>
      <c r="DJF9" s="53"/>
      <c r="DJG9" s="688"/>
      <c r="DJH9" s="688"/>
      <c r="DJI9" s="187"/>
      <c r="DJJ9" s="78"/>
      <c r="DJK9" s="689"/>
      <c r="DJL9" s="77"/>
      <c r="DJM9" s="690"/>
      <c r="DJN9" s="53"/>
      <c r="DJO9" s="688"/>
      <c r="DJP9" s="688"/>
      <c r="DJQ9" s="187"/>
      <c r="DJR9" s="78"/>
      <c r="DJS9" s="689"/>
      <c r="DJT9" s="77"/>
      <c r="DJU9" s="690"/>
      <c r="DJV9" s="53"/>
      <c r="DJW9" s="688"/>
      <c r="DJX9" s="688"/>
      <c r="DJY9" s="187"/>
      <c r="DJZ9" s="78"/>
      <c r="DKA9" s="689"/>
      <c r="DKB9" s="77"/>
      <c r="DKC9" s="690"/>
      <c r="DKD9" s="53"/>
      <c r="DKE9" s="688"/>
      <c r="DKF9" s="688"/>
      <c r="DKG9" s="187"/>
      <c r="DKH9" s="78"/>
      <c r="DKI9" s="689"/>
      <c r="DKJ9" s="77"/>
      <c r="DKK9" s="690"/>
      <c r="DKL9" s="53"/>
      <c r="DKM9" s="688"/>
      <c r="DKN9" s="688"/>
      <c r="DKO9" s="187"/>
      <c r="DKP9" s="78"/>
      <c r="DKQ9" s="689"/>
      <c r="DKR9" s="77"/>
      <c r="DKS9" s="690"/>
      <c r="DKT9" s="53"/>
      <c r="DKU9" s="688"/>
      <c r="DKV9" s="688"/>
      <c r="DKW9" s="187"/>
      <c r="DKX9" s="78"/>
      <c r="DKY9" s="689"/>
      <c r="DKZ9" s="77"/>
      <c r="DLA9" s="690"/>
      <c r="DLB9" s="53"/>
      <c r="DLC9" s="688"/>
      <c r="DLD9" s="688"/>
      <c r="DLE9" s="187"/>
      <c r="DLF9" s="78"/>
      <c r="DLG9" s="689"/>
      <c r="DLH9" s="77"/>
      <c r="DLI9" s="690"/>
      <c r="DLJ9" s="53"/>
      <c r="DLK9" s="688"/>
      <c r="DLL9" s="688"/>
      <c r="DLM9" s="187"/>
      <c r="DLN9" s="78"/>
      <c r="DLO9" s="689"/>
      <c r="DLP9" s="77"/>
      <c r="DLQ9" s="690"/>
      <c r="DLR9" s="53"/>
      <c r="DLS9" s="688"/>
      <c r="DLT9" s="688"/>
      <c r="DLU9" s="187"/>
      <c r="DLV9" s="78"/>
      <c r="DLW9" s="689"/>
      <c r="DLX9" s="77"/>
      <c r="DLY9" s="690"/>
      <c r="DLZ9" s="53"/>
      <c r="DMA9" s="688"/>
      <c r="DMB9" s="688"/>
      <c r="DMC9" s="187"/>
      <c r="DMD9" s="78"/>
      <c r="DME9" s="689"/>
      <c r="DMF9" s="77"/>
      <c r="DMG9" s="690"/>
      <c r="DMH9" s="53"/>
      <c r="DMI9" s="688"/>
      <c r="DMJ9" s="688"/>
      <c r="DMK9" s="187"/>
      <c r="DML9" s="78"/>
      <c r="DMM9" s="689"/>
      <c r="DMN9" s="77"/>
      <c r="DMO9" s="690"/>
      <c r="DMP9" s="53"/>
      <c r="DMQ9" s="688"/>
      <c r="DMR9" s="688"/>
      <c r="DMS9" s="187"/>
      <c r="DMT9" s="78"/>
      <c r="DMU9" s="689"/>
      <c r="DMV9" s="77"/>
      <c r="DMW9" s="690"/>
      <c r="DMX9" s="53"/>
      <c r="DMY9" s="688"/>
      <c r="DMZ9" s="688"/>
      <c r="DNA9" s="187"/>
      <c r="DNB9" s="78"/>
      <c r="DNC9" s="689"/>
      <c r="DND9" s="77"/>
      <c r="DNE9" s="690"/>
      <c r="DNF9" s="53"/>
      <c r="DNG9" s="688"/>
      <c r="DNH9" s="688"/>
      <c r="DNI9" s="187"/>
      <c r="DNJ9" s="78"/>
      <c r="DNK9" s="689"/>
      <c r="DNL9" s="77"/>
      <c r="DNM9" s="690"/>
      <c r="DNN9" s="53"/>
      <c r="DNO9" s="688"/>
      <c r="DNP9" s="688"/>
      <c r="DNQ9" s="187"/>
      <c r="DNR9" s="78"/>
      <c r="DNS9" s="689"/>
      <c r="DNT9" s="77"/>
      <c r="DNU9" s="690"/>
      <c r="DNV9" s="53"/>
      <c r="DNW9" s="688"/>
      <c r="DNX9" s="688"/>
      <c r="DNY9" s="187"/>
      <c r="DNZ9" s="78"/>
      <c r="DOA9" s="689"/>
      <c r="DOB9" s="77"/>
      <c r="DOC9" s="690"/>
      <c r="DOD9" s="53"/>
      <c r="DOE9" s="688"/>
      <c r="DOF9" s="688"/>
      <c r="DOG9" s="187"/>
      <c r="DOH9" s="78"/>
      <c r="DOI9" s="689"/>
      <c r="DOJ9" s="77"/>
      <c r="DOK9" s="690"/>
      <c r="DOL9" s="53"/>
      <c r="DOM9" s="688"/>
      <c r="DON9" s="688"/>
      <c r="DOO9" s="187"/>
      <c r="DOP9" s="78"/>
      <c r="DOQ9" s="689"/>
      <c r="DOR9" s="77"/>
      <c r="DOS9" s="690"/>
      <c r="DOT9" s="53"/>
      <c r="DOU9" s="688"/>
      <c r="DOV9" s="688"/>
      <c r="DOW9" s="187"/>
      <c r="DOX9" s="78"/>
      <c r="DOY9" s="689"/>
      <c r="DOZ9" s="77"/>
      <c r="DPA9" s="690"/>
      <c r="DPB9" s="53"/>
      <c r="DPC9" s="688"/>
      <c r="DPD9" s="688"/>
      <c r="DPE9" s="187"/>
      <c r="DPF9" s="78"/>
      <c r="DPG9" s="689"/>
      <c r="DPH9" s="77"/>
      <c r="DPI9" s="690"/>
      <c r="DPJ9" s="53"/>
      <c r="DPK9" s="688"/>
      <c r="DPL9" s="688"/>
      <c r="DPM9" s="187"/>
      <c r="DPN9" s="78"/>
      <c r="DPO9" s="689"/>
      <c r="DPP9" s="77"/>
      <c r="DPQ9" s="690"/>
      <c r="DPR9" s="53"/>
      <c r="DPS9" s="688"/>
      <c r="DPT9" s="688"/>
      <c r="DPU9" s="187"/>
      <c r="DPV9" s="78"/>
      <c r="DPW9" s="689"/>
      <c r="DPX9" s="77"/>
      <c r="DPY9" s="690"/>
      <c r="DPZ9" s="53"/>
      <c r="DQA9" s="688"/>
      <c r="DQB9" s="688"/>
      <c r="DQC9" s="187"/>
      <c r="DQD9" s="78"/>
      <c r="DQE9" s="689"/>
      <c r="DQF9" s="77"/>
      <c r="DQG9" s="690"/>
      <c r="DQH9" s="53"/>
      <c r="DQI9" s="688"/>
      <c r="DQJ9" s="688"/>
      <c r="DQK9" s="187"/>
      <c r="DQL9" s="78"/>
      <c r="DQM9" s="689"/>
      <c r="DQN9" s="77"/>
      <c r="DQO9" s="690"/>
      <c r="DQP9" s="53"/>
      <c r="DQQ9" s="688"/>
      <c r="DQR9" s="688"/>
      <c r="DQS9" s="187"/>
      <c r="DQT9" s="78"/>
      <c r="DQU9" s="689"/>
      <c r="DQV9" s="77"/>
      <c r="DQW9" s="690"/>
      <c r="DQX9" s="53"/>
      <c r="DQY9" s="688"/>
      <c r="DQZ9" s="688"/>
      <c r="DRA9" s="187"/>
      <c r="DRB9" s="78"/>
      <c r="DRC9" s="689"/>
      <c r="DRD9" s="77"/>
      <c r="DRE9" s="690"/>
      <c r="DRF9" s="53"/>
      <c r="DRG9" s="688"/>
      <c r="DRH9" s="688"/>
      <c r="DRI9" s="187"/>
      <c r="DRJ9" s="78"/>
      <c r="DRK9" s="689"/>
      <c r="DRL9" s="77"/>
      <c r="DRM9" s="690"/>
      <c r="DRN9" s="53"/>
      <c r="DRO9" s="688"/>
      <c r="DRP9" s="688"/>
      <c r="DRQ9" s="187"/>
      <c r="DRR9" s="78"/>
      <c r="DRS9" s="689"/>
      <c r="DRT9" s="77"/>
      <c r="DRU9" s="690"/>
      <c r="DRV9" s="53"/>
      <c r="DRW9" s="688"/>
      <c r="DRX9" s="688"/>
      <c r="DRY9" s="187"/>
      <c r="DRZ9" s="78"/>
      <c r="DSA9" s="689"/>
      <c r="DSB9" s="77"/>
      <c r="DSC9" s="690"/>
      <c r="DSD9" s="53"/>
      <c r="DSE9" s="688"/>
      <c r="DSF9" s="688"/>
      <c r="DSG9" s="187"/>
      <c r="DSH9" s="78"/>
      <c r="DSI9" s="689"/>
      <c r="DSJ9" s="77"/>
      <c r="DSK9" s="690"/>
      <c r="DSL9" s="53"/>
      <c r="DSM9" s="688"/>
      <c r="DSN9" s="688"/>
      <c r="DSO9" s="187"/>
      <c r="DSP9" s="78"/>
      <c r="DSQ9" s="689"/>
      <c r="DSR9" s="77"/>
      <c r="DSS9" s="690"/>
      <c r="DST9" s="53"/>
      <c r="DSU9" s="688"/>
      <c r="DSV9" s="688"/>
      <c r="DSW9" s="187"/>
      <c r="DSX9" s="78"/>
      <c r="DSY9" s="689"/>
      <c r="DSZ9" s="77"/>
      <c r="DTA9" s="690"/>
      <c r="DTB9" s="53"/>
      <c r="DTC9" s="688"/>
      <c r="DTD9" s="688"/>
      <c r="DTE9" s="187"/>
      <c r="DTF9" s="78"/>
      <c r="DTG9" s="689"/>
      <c r="DTH9" s="77"/>
      <c r="DTI9" s="690"/>
      <c r="DTJ9" s="53"/>
      <c r="DTK9" s="688"/>
      <c r="DTL9" s="688"/>
      <c r="DTM9" s="187"/>
      <c r="DTN9" s="78"/>
      <c r="DTO9" s="689"/>
      <c r="DTP9" s="77"/>
      <c r="DTQ9" s="690"/>
      <c r="DTR9" s="53"/>
      <c r="DTS9" s="688"/>
      <c r="DTT9" s="688"/>
      <c r="DTU9" s="187"/>
      <c r="DTV9" s="78"/>
      <c r="DTW9" s="689"/>
      <c r="DTX9" s="77"/>
      <c r="DTY9" s="690"/>
      <c r="DTZ9" s="53"/>
      <c r="DUA9" s="688"/>
      <c r="DUB9" s="688"/>
      <c r="DUC9" s="187"/>
      <c r="DUD9" s="78"/>
      <c r="DUE9" s="689"/>
      <c r="DUF9" s="77"/>
      <c r="DUG9" s="690"/>
      <c r="DUH9" s="53"/>
      <c r="DUI9" s="688"/>
      <c r="DUJ9" s="688"/>
      <c r="DUK9" s="187"/>
      <c r="DUL9" s="78"/>
      <c r="DUM9" s="689"/>
      <c r="DUN9" s="77"/>
      <c r="DUO9" s="690"/>
      <c r="DUP9" s="53"/>
      <c r="DUQ9" s="688"/>
      <c r="DUR9" s="688"/>
      <c r="DUS9" s="187"/>
      <c r="DUT9" s="78"/>
      <c r="DUU9" s="689"/>
      <c r="DUV9" s="77"/>
      <c r="DUW9" s="690"/>
      <c r="DUX9" s="53"/>
      <c r="DUY9" s="688"/>
      <c r="DUZ9" s="688"/>
      <c r="DVA9" s="187"/>
      <c r="DVB9" s="78"/>
      <c r="DVC9" s="689"/>
      <c r="DVD9" s="77"/>
      <c r="DVE9" s="690"/>
      <c r="DVF9" s="53"/>
      <c r="DVG9" s="688"/>
      <c r="DVH9" s="688"/>
      <c r="DVI9" s="187"/>
      <c r="DVJ9" s="78"/>
      <c r="DVK9" s="689"/>
      <c r="DVL9" s="77"/>
      <c r="DVM9" s="690"/>
      <c r="DVN9" s="53"/>
      <c r="DVO9" s="688"/>
      <c r="DVP9" s="688"/>
      <c r="DVQ9" s="187"/>
      <c r="DVR9" s="78"/>
      <c r="DVS9" s="689"/>
      <c r="DVT9" s="77"/>
      <c r="DVU9" s="690"/>
      <c r="DVV9" s="53"/>
      <c r="DVW9" s="688"/>
      <c r="DVX9" s="688"/>
      <c r="DVY9" s="187"/>
      <c r="DVZ9" s="78"/>
      <c r="DWA9" s="689"/>
      <c r="DWB9" s="77"/>
      <c r="DWC9" s="690"/>
      <c r="DWD9" s="53"/>
      <c r="DWE9" s="688"/>
      <c r="DWF9" s="688"/>
      <c r="DWG9" s="187"/>
      <c r="DWH9" s="78"/>
      <c r="DWI9" s="689"/>
      <c r="DWJ9" s="77"/>
      <c r="DWK9" s="690"/>
      <c r="DWL9" s="53"/>
      <c r="DWM9" s="688"/>
      <c r="DWN9" s="688"/>
      <c r="DWO9" s="187"/>
      <c r="DWP9" s="78"/>
      <c r="DWQ9" s="689"/>
      <c r="DWR9" s="77"/>
      <c r="DWS9" s="690"/>
      <c r="DWT9" s="53"/>
      <c r="DWU9" s="688"/>
      <c r="DWV9" s="688"/>
      <c r="DWW9" s="187"/>
      <c r="DWX9" s="78"/>
      <c r="DWY9" s="689"/>
      <c r="DWZ9" s="77"/>
      <c r="DXA9" s="690"/>
      <c r="DXB9" s="53"/>
      <c r="DXC9" s="688"/>
      <c r="DXD9" s="688"/>
      <c r="DXE9" s="187"/>
      <c r="DXF9" s="78"/>
      <c r="DXG9" s="689"/>
      <c r="DXH9" s="77"/>
      <c r="DXI9" s="690"/>
      <c r="DXJ9" s="53"/>
      <c r="DXK9" s="688"/>
      <c r="DXL9" s="688"/>
      <c r="DXM9" s="187"/>
      <c r="DXN9" s="78"/>
      <c r="DXO9" s="689"/>
      <c r="DXP9" s="77"/>
      <c r="DXQ9" s="690"/>
      <c r="DXR9" s="53"/>
      <c r="DXS9" s="688"/>
      <c r="DXT9" s="688"/>
      <c r="DXU9" s="187"/>
      <c r="DXV9" s="78"/>
      <c r="DXW9" s="689"/>
      <c r="DXX9" s="77"/>
      <c r="DXY9" s="690"/>
      <c r="DXZ9" s="53"/>
      <c r="DYA9" s="688"/>
      <c r="DYB9" s="688"/>
      <c r="DYC9" s="187"/>
      <c r="DYD9" s="78"/>
      <c r="DYE9" s="689"/>
      <c r="DYF9" s="77"/>
      <c r="DYG9" s="690"/>
      <c r="DYH9" s="53"/>
      <c r="DYI9" s="688"/>
      <c r="DYJ9" s="688"/>
      <c r="DYK9" s="187"/>
      <c r="DYL9" s="78"/>
      <c r="DYM9" s="689"/>
      <c r="DYN9" s="77"/>
      <c r="DYO9" s="690"/>
      <c r="DYP9" s="53"/>
      <c r="DYQ9" s="688"/>
      <c r="DYR9" s="688"/>
      <c r="DYS9" s="187"/>
      <c r="DYT9" s="78"/>
      <c r="DYU9" s="689"/>
      <c r="DYV9" s="77"/>
      <c r="DYW9" s="690"/>
      <c r="DYX9" s="53"/>
      <c r="DYY9" s="688"/>
      <c r="DYZ9" s="688"/>
      <c r="DZA9" s="187"/>
      <c r="DZB9" s="78"/>
      <c r="DZC9" s="689"/>
      <c r="DZD9" s="77"/>
      <c r="DZE9" s="690"/>
      <c r="DZF9" s="53"/>
      <c r="DZG9" s="688"/>
      <c r="DZH9" s="688"/>
      <c r="DZI9" s="187"/>
      <c r="DZJ9" s="78"/>
      <c r="DZK9" s="689"/>
      <c r="DZL9" s="77"/>
      <c r="DZM9" s="690"/>
      <c r="DZN9" s="53"/>
      <c r="DZO9" s="688"/>
      <c r="DZP9" s="688"/>
      <c r="DZQ9" s="187"/>
      <c r="DZR9" s="78"/>
      <c r="DZS9" s="689"/>
      <c r="DZT9" s="77"/>
      <c r="DZU9" s="690"/>
      <c r="DZV9" s="53"/>
      <c r="DZW9" s="688"/>
      <c r="DZX9" s="688"/>
      <c r="DZY9" s="187"/>
      <c r="DZZ9" s="78"/>
      <c r="EAA9" s="689"/>
      <c r="EAB9" s="77"/>
      <c r="EAC9" s="690"/>
      <c r="EAD9" s="53"/>
      <c r="EAE9" s="688"/>
      <c r="EAF9" s="688"/>
      <c r="EAG9" s="187"/>
      <c r="EAH9" s="78"/>
      <c r="EAI9" s="689"/>
      <c r="EAJ9" s="77"/>
      <c r="EAK9" s="690"/>
      <c r="EAL9" s="53"/>
      <c r="EAM9" s="688"/>
      <c r="EAN9" s="688"/>
      <c r="EAO9" s="187"/>
      <c r="EAP9" s="78"/>
      <c r="EAQ9" s="689"/>
      <c r="EAR9" s="77"/>
      <c r="EAS9" s="690"/>
      <c r="EAT9" s="53"/>
      <c r="EAU9" s="688"/>
      <c r="EAV9" s="688"/>
      <c r="EAW9" s="187"/>
      <c r="EAX9" s="78"/>
      <c r="EAY9" s="689"/>
      <c r="EAZ9" s="77"/>
      <c r="EBA9" s="690"/>
      <c r="EBB9" s="53"/>
      <c r="EBC9" s="688"/>
      <c r="EBD9" s="688"/>
      <c r="EBE9" s="187"/>
      <c r="EBF9" s="78"/>
      <c r="EBG9" s="689"/>
      <c r="EBH9" s="77"/>
      <c r="EBI9" s="690"/>
      <c r="EBJ9" s="53"/>
      <c r="EBK9" s="688"/>
      <c r="EBL9" s="688"/>
      <c r="EBM9" s="187"/>
      <c r="EBN9" s="78"/>
      <c r="EBO9" s="689"/>
      <c r="EBP9" s="77"/>
      <c r="EBQ9" s="690"/>
      <c r="EBR9" s="53"/>
      <c r="EBS9" s="688"/>
      <c r="EBT9" s="688"/>
      <c r="EBU9" s="187"/>
      <c r="EBV9" s="78"/>
      <c r="EBW9" s="689"/>
      <c r="EBX9" s="77"/>
      <c r="EBY9" s="690"/>
      <c r="EBZ9" s="53"/>
      <c r="ECA9" s="688"/>
      <c r="ECB9" s="688"/>
      <c r="ECC9" s="187"/>
      <c r="ECD9" s="78"/>
      <c r="ECE9" s="689"/>
      <c r="ECF9" s="77"/>
      <c r="ECG9" s="690"/>
      <c r="ECH9" s="53"/>
      <c r="ECI9" s="688"/>
      <c r="ECJ9" s="688"/>
      <c r="ECK9" s="187"/>
      <c r="ECL9" s="78"/>
      <c r="ECM9" s="689"/>
      <c r="ECN9" s="77"/>
      <c r="ECO9" s="690"/>
      <c r="ECP9" s="53"/>
      <c r="ECQ9" s="688"/>
      <c r="ECR9" s="688"/>
      <c r="ECS9" s="187"/>
      <c r="ECT9" s="78"/>
      <c r="ECU9" s="689"/>
      <c r="ECV9" s="77"/>
      <c r="ECW9" s="690"/>
      <c r="ECX9" s="53"/>
      <c r="ECY9" s="688"/>
      <c r="ECZ9" s="688"/>
      <c r="EDA9" s="187"/>
      <c r="EDB9" s="78"/>
      <c r="EDC9" s="689"/>
      <c r="EDD9" s="77"/>
      <c r="EDE9" s="690"/>
      <c r="EDF9" s="53"/>
      <c r="EDG9" s="688"/>
      <c r="EDH9" s="688"/>
      <c r="EDI9" s="187"/>
      <c r="EDJ9" s="78"/>
      <c r="EDK9" s="689"/>
      <c r="EDL9" s="77"/>
      <c r="EDM9" s="690"/>
      <c r="EDN9" s="53"/>
      <c r="EDO9" s="688"/>
      <c r="EDP9" s="688"/>
      <c r="EDQ9" s="187"/>
      <c r="EDR9" s="78"/>
      <c r="EDS9" s="689"/>
      <c r="EDT9" s="77"/>
      <c r="EDU9" s="690"/>
      <c r="EDV9" s="53"/>
      <c r="EDW9" s="688"/>
      <c r="EDX9" s="688"/>
      <c r="EDY9" s="187"/>
      <c r="EDZ9" s="78"/>
      <c r="EEA9" s="689"/>
      <c r="EEB9" s="77"/>
      <c r="EEC9" s="690"/>
      <c r="EED9" s="53"/>
      <c r="EEE9" s="688"/>
      <c r="EEF9" s="688"/>
      <c r="EEG9" s="187"/>
      <c r="EEH9" s="78"/>
      <c r="EEI9" s="689"/>
      <c r="EEJ9" s="77"/>
      <c r="EEK9" s="690"/>
      <c r="EEL9" s="53"/>
      <c r="EEM9" s="688"/>
      <c r="EEN9" s="688"/>
      <c r="EEO9" s="187"/>
      <c r="EEP9" s="78"/>
      <c r="EEQ9" s="689"/>
      <c r="EER9" s="77"/>
      <c r="EES9" s="690"/>
      <c r="EET9" s="53"/>
      <c r="EEU9" s="688"/>
      <c r="EEV9" s="688"/>
      <c r="EEW9" s="187"/>
      <c r="EEX9" s="78"/>
      <c r="EEY9" s="689"/>
      <c r="EEZ9" s="77"/>
      <c r="EFA9" s="690"/>
      <c r="EFB9" s="53"/>
      <c r="EFC9" s="688"/>
      <c r="EFD9" s="688"/>
      <c r="EFE9" s="187"/>
      <c r="EFF9" s="78"/>
      <c r="EFG9" s="689"/>
      <c r="EFH9" s="77"/>
      <c r="EFI9" s="690"/>
      <c r="EFJ9" s="53"/>
      <c r="EFK9" s="688"/>
      <c r="EFL9" s="688"/>
      <c r="EFM9" s="187"/>
      <c r="EFN9" s="78"/>
      <c r="EFO9" s="689"/>
      <c r="EFP9" s="77"/>
      <c r="EFQ9" s="690"/>
      <c r="EFR9" s="53"/>
      <c r="EFS9" s="688"/>
      <c r="EFT9" s="688"/>
      <c r="EFU9" s="187"/>
      <c r="EFV9" s="78"/>
      <c r="EFW9" s="689"/>
      <c r="EFX9" s="77"/>
      <c r="EFY9" s="690"/>
      <c r="EFZ9" s="53"/>
      <c r="EGA9" s="688"/>
      <c r="EGB9" s="688"/>
      <c r="EGC9" s="187"/>
      <c r="EGD9" s="78"/>
      <c r="EGE9" s="689"/>
      <c r="EGF9" s="77"/>
      <c r="EGG9" s="690"/>
      <c r="EGH9" s="53"/>
      <c r="EGI9" s="688"/>
      <c r="EGJ9" s="688"/>
      <c r="EGK9" s="187"/>
      <c r="EGL9" s="78"/>
      <c r="EGM9" s="689"/>
      <c r="EGN9" s="77"/>
      <c r="EGO9" s="690"/>
      <c r="EGP9" s="53"/>
      <c r="EGQ9" s="688"/>
      <c r="EGR9" s="688"/>
      <c r="EGS9" s="187"/>
      <c r="EGT9" s="78"/>
      <c r="EGU9" s="689"/>
      <c r="EGV9" s="77"/>
      <c r="EGW9" s="690"/>
      <c r="EGX9" s="53"/>
      <c r="EGY9" s="688"/>
      <c r="EGZ9" s="688"/>
      <c r="EHA9" s="187"/>
      <c r="EHB9" s="78"/>
      <c r="EHC9" s="689"/>
      <c r="EHD9" s="77"/>
      <c r="EHE9" s="690"/>
      <c r="EHF9" s="53"/>
      <c r="EHG9" s="688"/>
      <c r="EHH9" s="688"/>
      <c r="EHI9" s="187"/>
      <c r="EHJ9" s="78"/>
      <c r="EHK9" s="689"/>
      <c r="EHL9" s="77"/>
      <c r="EHM9" s="690"/>
      <c r="EHN9" s="53"/>
      <c r="EHO9" s="688"/>
      <c r="EHP9" s="688"/>
      <c r="EHQ9" s="187"/>
      <c r="EHR9" s="78"/>
      <c r="EHS9" s="689"/>
      <c r="EHT9" s="77"/>
      <c r="EHU9" s="690"/>
      <c r="EHV9" s="53"/>
      <c r="EHW9" s="688"/>
      <c r="EHX9" s="688"/>
      <c r="EHY9" s="187"/>
      <c r="EHZ9" s="78"/>
      <c r="EIA9" s="689"/>
      <c r="EIB9" s="77"/>
      <c r="EIC9" s="690"/>
      <c r="EID9" s="53"/>
      <c r="EIE9" s="688"/>
      <c r="EIF9" s="688"/>
      <c r="EIG9" s="187"/>
      <c r="EIH9" s="78"/>
      <c r="EII9" s="689"/>
      <c r="EIJ9" s="77"/>
      <c r="EIK9" s="690"/>
      <c r="EIL9" s="53"/>
      <c r="EIM9" s="688"/>
      <c r="EIN9" s="688"/>
      <c r="EIO9" s="187"/>
      <c r="EIP9" s="78"/>
      <c r="EIQ9" s="689"/>
      <c r="EIR9" s="77"/>
      <c r="EIS9" s="690"/>
      <c r="EIT9" s="53"/>
      <c r="EIU9" s="688"/>
      <c r="EIV9" s="688"/>
      <c r="EIW9" s="187"/>
      <c r="EIX9" s="78"/>
      <c r="EIY9" s="689"/>
      <c r="EIZ9" s="77"/>
      <c r="EJA9" s="690"/>
      <c r="EJB9" s="53"/>
      <c r="EJC9" s="688"/>
      <c r="EJD9" s="688"/>
      <c r="EJE9" s="187"/>
      <c r="EJF9" s="78"/>
      <c r="EJG9" s="689"/>
      <c r="EJH9" s="77"/>
      <c r="EJI9" s="690"/>
      <c r="EJJ9" s="53"/>
      <c r="EJK9" s="688"/>
      <c r="EJL9" s="688"/>
      <c r="EJM9" s="187"/>
      <c r="EJN9" s="78"/>
      <c r="EJO9" s="689"/>
      <c r="EJP9" s="77"/>
      <c r="EJQ9" s="690"/>
      <c r="EJR9" s="53"/>
      <c r="EJS9" s="688"/>
      <c r="EJT9" s="688"/>
      <c r="EJU9" s="187"/>
      <c r="EJV9" s="78"/>
      <c r="EJW9" s="689"/>
      <c r="EJX9" s="77"/>
      <c r="EJY9" s="690"/>
      <c r="EJZ9" s="53"/>
      <c r="EKA9" s="688"/>
      <c r="EKB9" s="688"/>
      <c r="EKC9" s="187"/>
      <c r="EKD9" s="78"/>
      <c r="EKE9" s="689"/>
      <c r="EKF9" s="77"/>
      <c r="EKG9" s="690"/>
      <c r="EKH9" s="53"/>
      <c r="EKI9" s="688"/>
      <c r="EKJ9" s="688"/>
      <c r="EKK9" s="187"/>
      <c r="EKL9" s="78"/>
      <c r="EKM9" s="689"/>
      <c r="EKN9" s="77"/>
      <c r="EKO9" s="690"/>
      <c r="EKP9" s="53"/>
      <c r="EKQ9" s="688"/>
      <c r="EKR9" s="688"/>
      <c r="EKS9" s="187"/>
      <c r="EKT9" s="78"/>
      <c r="EKU9" s="689"/>
      <c r="EKV9" s="77"/>
      <c r="EKW9" s="690"/>
      <c r="EKX9" s="53"/>
      <c r="EKY9" s="688"/>
      <c r="EKZ9" s="688"/>
      <c r="ELA9" s="187"/>
      <c r="ELB9" s="78"/>
      <c r="ELC9" s="689"/>
      <c r="ELD9" s="77"/>
      <c r="ELE9" s="690"/>
      <c r="ELF9" s="53"/>
      <c r="ELG9" s="688"/>
      <c r="ELH9" s="688"/>
      <c r="ELI9" s="187"/>
      <c r="ELJ9" s="78"/>
      <c r="ELK9" s="689"/>
      <c r="ELL9" s="77"/>
      <c r="ELM9" s="690"/>
      <c r="ELN9" s="53"/>
      <c r="ELO9" s="688"/>
      <c r="ELP9" s="688"/>
      <c r="ELQ9" s="187"/>
      <c r="ELR9" s="78"/>
      <c r="ELS9" s="689"/>
      <c r="ELT9" s="77"/>
      <c r="ELU9" s="690"/>
      <c r="ELV9" s="53"/>
      <c r="ELW9" s="688"/>
      <c r="ELX9" s="688"/>
      <c r="ELY9" s="187"/>
      <c r="ELZ9" s="78"/>
      <c r="EMA9" s="689"/>
      <c r="EMB9" s="77"/>
      <c r="EMC9" s="690"/>
      <c r="EMD9" s="53"/>
      <c r="EME9" s="688"/>
      <c r="EMF9" s="688"/>
      <c r="EMG9" s="187"/>
      <c r="EMH9" s="78"/>
      <c r="EMI9" s="689"/>
      <c r="EMJ9" s="77"/>
      <c r="EMK9" s="690"/>
      <c r="EML9" s="53"/>
      <c r="EMM9" s="688"/>
      <c r="EMN9" s="688"/>
      <c r="EMO9" s="187"/>
      <c r="EMP9" s="78"/>
      <c r="EMQ9" s="689"/>
      <c r="EMR9" s="77"/>
      <c r="EMS9" s="690"/>
      <c r="EMT9" s="53"/>
      <c r="EMU9" s="688"/>
      <c r="EMV9" s="688"/>
      <c r="EMW9" s="187"/>
      <c r="EMX9" s="78"/>
      <c r="EMY9" s="689"/>
      <c r="EMZ9" s="77"/>
      <c r="ENA9" s="690"/>
      <c r="ENB9" s="53"/>
      <c r="ENC9" s="688"/>
      <c r="END9" s="688"/>
      <c r="ENE9" s="187"/>
      <c r="ENF9" s="78"/>
      <c r="ENG9" s="689"/>
      <c r="ENH9" s="77"/>
      <c r="ENI9" s="690"/>
      <c r="ENJ9" s="53"/>
      <c r="ENK9" s="688"/>
      <c r="ENL9" s="688"/>
      <c r="ENM9" s="187"/>
      <c r="ENN9" s="78"/>
      <c r="ENO9" s="689"/>
      <c r="ENP9" s="77"/>
      <c r="ENQ9" s="690"/>
      <c r="ENR9" s="53"/>
      <c r="ENS9" s="688"/>
      <c r="ENT9" s="688"/>
      <c r="ENU9" s="187"/>
      <c r="ENV9" s="78"/>
      <c r="ENW9" s="689"/>
      <c r="ENX9" s="77"/>
      <c r="ENY9" s="690"/>
      <c r="ENZ9" s="53"/>
      <c r="EOA9" s="688"/>
      <c r="EOB9" s="688"/>
      <c r="EOC9" s="187"/>
      <c r="EOD9" s="78"/>
      <c r="EOE9" s="689"/>
      <c r="EOF9" s="77"/>
      <c r="EOG9" s="690"/>
      <c r="EOH9" s="53"/>
      <c r="EOI9" s="688"/>
      <c r="EOJ9" s="688"/>
      <c r="EOK9" s="187"/>
      <c r="EOL9" s="78"/>
      <c r="EOM9" s="689"/>
      <c r="EON9" s="77"/>
      <c r="EOO9" s="690"/>
      <c r="EOP9" s="53"/>
      <c r="EOQ9" s="688"/>
      <c r="EOR9" s="688"/>
      <c r="EOS9" s="187"/>
      <c r="EOT9" s="78"/>
      <c r="EOU9" s="689"/>
      <c r="EOV9" s="77"/>
      <c r="EOW9" s="690"/>
      <c r="EOX9" s="53"/>
      <c r="EOY9" s="688"/>
      <c r="EOZ9" s="688"/>
      <c r="EPA9" s="187"/>
      <c r="EPB9" s="78"/>
      <c r="EPC9" s="689"/>
      <c r="EPD9" s="77"/>
      <c r="EPE9" s="690"/>
      <c r="EPF9" s="53"/>
      <c r="EPG9" s="688"/>
      <c r="EPH9" s="688"/>
      <c r="EPI9" s="187"/>
      <c r="EPJ9" s="78"/>
      <c r="EPK9" s="689"/>
      <c r="EPL9" s="77"/>
      <c r="EPM9" s="690"/>
      <c r="EPN9" s="53"/>
      <c r="EPO9" s="688"/>
      <c r="EPP9" s="688"/>
      <c r="EPQ9" s="187"/>
      <c r="EPR9" s="78"/>
      <c r="EPS9" s="689"/>
      <c r="EPT9" s="77"/>
      <c r="EPU9" s="690"/>
      <c r="EPV9" s="53"/>
      <c r="EPW9" s="688"/>
      <c r="EPX9" s="688"/>
      <c r="EPY9" s="187"/>
      <c r="EPZ9" s="78"/>
      <c r="EQA9" s="689"/>
      <c r="EQB9" s="77"/>
      <c r="EQC9" s="690"/>
      <c r="EQD9" s="53"/>
      <c r="EQE9" s="688"/>
      <c r="EQF9" s="688"/>
      <c r="EQG9" s="187"/>
      <c r="EQH9" s="78"/>
      <c r="EQI9" s="689"/>
      <c r="EQJ9" s="77"/>
      <c r="EQK9" s="690"/>
      <c r="EQL9" s="53"/>
      <c r="EQM9" s="688"/>
      <c r="EQN9" s="688"/>
      <c r="EQO9" s="187"/>
      <c r="EQP9" s="78"/>
      <c r="EQQ9" s="689"/>
      <c r="EQR9" s="77"/>
      <c r="EQS9" s="690"/>
      <c r="EQT9" s="53"/>
      <c r="EQU9" s="688"/>
      <c r="EQV9" s="688"/>
      <c r="EQW9" s="187"/>
      <c r="EQX9" s="78"/>
      <c r="EQY9" s="689"/>
      <c r="EQZ9" s="77"/>
      <c r="ERA9" s="690"/>
      <c r="ERB9" s="53"/>
      <c r="ERC9" s="688"/>
      <c r="ERD9" s="688"/>
      <c r="ERE9" s="187"/>
      <c r="ERF9" s="78"/>
      <c r="ERG9" s="689"/>
      <c r="ERH9" s="77"/>
      <c r="ERI9" s="690"/>
      <c r="ERJ9" s="53"/>
      <c r="ERK9" s="688"/>
      <c r="ERL9" s="688"/>
      <c r="ERM9" s="187"/>
      <c r="ERN9" s="78"/>
      <c r="ERO9" s="689"/>
      <c r="ERP9" s="77"/>
      <c r="ERQ9" s="690"/>
      <c r="ERR9" s="53"/>
      <c r="ERS9" s="688"/>
      <c r="ERT9" s="688"/>
      <c r="ERU9" s="187"/>
      <c r="ERV9" s="78"/>
      <c r="ERW9" s="689"/>
      <c r="ERX9" s="77"/>
      <c r="ERY9" s="690"/>
      <c r="ERZ9" s="53"/>
      <c r="ESA9" s="688"/>
      <c r="ESB9" s="688"/>
      <c r="ESC9" s="187"/>
      <c r="ESD9" s="78"/>
      <c r="ESE9" s="689"/>
      <c r="ESF9" s="77"/>
      <c r="ESG9" s="690"/>
      <c r="ESH9" s="53"/>
      <c r="ESI9" s="688"/>
      <c r="ESJ9" s="688"/>
      <c r="ESK9" s="187"/>
      <c r="ESL9" s="78"/>
      <c r="ESM9" s="689"/>
      <c r="ESN9" s="77"/>
      <c r="ESO9" s="690"/>
      <c r="ESP9" s="53"/>
      <c r="ESQ9" s="688"/>
      <c r="ESR9" s="688"/>
      <c r="ESS9" s="187"/>
      <c r="EST9" s="78"/>
      <c r="ESU9" s="689"/>
      <c r="ESV9" s="77"/>
      <c r="ESW9" s="690"/>
      <c r="ESX9" s="53"/>
      <c r="ESY9" s="688"/>
      <c r="ESZ9" s="688"/>
      <c r="ETA9" s="187"/>
      <c r="ETB9" s="78"/>
      <c r="ETC9" s="689"/>
      <c r="ETD9" s="77"/>
      <c r="ETE9" s="690"/>
      <c r="ETF9" s="53"/>
      <c r="ETG9" s="688"/>
      <c r="ETH9" s="688"/>
      <c r="ETI9" s="187"/>
      <c r="ETJ9" s="78"/>
      <c r="ETK9" s="689"/>
      <c r="ETL9" s="77"/>
      <c r="ETM9" s="690"/>
      <c r="ETN9" s="53"/>
      <c r="ETO9" s="688"/>
      <c r="ETP9" s="688"/>
      <c r="ETQ9" s="187"/>
      <c r="ETR9" s="78"/>
      <c r="ETS9" s="689"/>
      <c r="ETT9" s="77"/>
      <c r="ETU9" s="690"/>
      <c r="ETV9" s="53"/>
      <c r="ETW9" s="688"/>
      <c r="ETX9" s="688"/>
      <c r="ETY9" s="187"/>
      <c r="ETZ9" s="78"/>
      <c r="EUA9" s="689"/>
      <c r="EUB9" s="77"/>
      <c r="EUC9" s="690"/>
      <c r="EUD9" s="53"/>
      <c r="EUE9" s="688"/>
      <c r="EUF9" s="688"/>
      <c r="EUG9" s="187"/>
      <c r="EUH9" s="78"/>
      <c r="EUI9" s="689"/>
      <c r="EUJ9" s="77"/>
      <c r="EUK9" s="690"/>
      <c r="EUL9" s="53"/>
      <c r="EUM9" s="688"/>
      <c r="EUN9" s="688"/>
      <c r="EUO9" s="187"/>
      <c r="EUP9" s="78"/>
      <c r="EUQ9" s="689"/>
      <c r="EUR9" s="77"/>
      <c r="EUS9" s="690"/>
      <c r="EUT9" s="53"/>
      <c r="EUU9" s="688"/>
      <c r="EUV9" s="688"/>
      <c r="EUW9" s="187"/>
      <c r="EUX9" s="78"/>
      <c r="EUY9" s="689"/>
      <c r="EUZ9" s="77"/>
      <c r="EVA9" s="690"/>
      <c r="EVB9" s="53"/>
      <c r="EVC9" s="688"/>
      <c r="EVD9" s="688"/>
      <c r="EVE9" s="187"/>
      <c r="EVF9" s="78"/>
      <c r="EVG9" s="689"/>
      <c r="EVH9" s="77"/>
      <c r="EVI9" s="690"/>
      <c r="EVJ9" s="53"/>
      <c r="EVK9" s="688"/>
      <c r="EVL9" s="688"/>
      <c r="EVM9" s="187"/>
      <c r="EVN9" s="78"/>
      <c r="EVO9" s="689"/>
      <c r="EVP9" s="77"/>
      <c r="EVQ9" s="690"/>
      <c r="EVR9" s="53"/>
      <c r="EVS9" s="688"/>
      <c r="EVT9" s="688"/>
      <c r="EVU9" s="187"/>
      <c r="EVV9" s="78"/>
      <c r="EVW9" s="689"/>
      <c r="EVX9" s="77"/>
      <c r="EVY9" s="690"/>
      <c r="EVZ9" s="53"/>
      <c r="EWA9" s="688"/>
      <c r="EWB9" s="688"/>
      <c r="EWC9" s="187"/>
      <c r="EWD9" s="78"/>
      <c r="EWE9" s="689"/>
      <c r="EWF9" s="77"/>
      <c r="EWG9" s="690"/>
      <c r="EWH9" s="53"/>
      <c r="EWI9" s="688"/>
      <c r="EWJ9" s="688"/>
      <c r="EWK9" s="187"/>
      <c r="EWL9" s="78"/>
      <c r="EWM9" s="689"/>
      <c r="EWN9" s="77"/>
      <c r="EWO9" s="690"/>
      <c r="EWP9" s="53"/>
      <c r="EWQ9" s="688"/>
      <c r="EWR9" s="688"/>
      <c r="EWS9" s="187"/>
      <c r="EWT9" s="78"/>
      <c r="EWU9" s="689"/>
      <c r="EWV9" s="77"/>
      <c r="EWW9" s="690"/>
      <c r="EWX9" s="53"/>
      <c r="EWY9" s="688"/>
      <c r="EWZ9" s="688"/>
      <c r="EXA9" s="187"/>
      <c r="EXB9" s="78"/>
      <c r="EXC9" s="689"/>
      <c r="EXD9" s="77"/>
      <c r="EXE9" s="690"/>
      <c r="EXF9" s="53"/>
      <c r="EXG9" s="688"/>
      <c r="EXH9" s="688"/>
      <c r="EXI9" s="187"/>
      <c r="EXJ9" s="78"/>
      <c r="EXK9" s="689"/>
      <c r="EXL9" s="77"/>
      <c r="EXM9" s="690"/>
      <c r="EXN9" s="53"/>
      <c r="EXO9" s="688"/>
      <c r="EXP9" s="688"/>
      <c r="EXQ9" s="187"/>
      <c r="EXR9" s="78"/>
      <c r="EXS9" s="689"/>
      <c r="EXT9" s="77"/>
      <c r="EXU9" s="690"/>
      <c r="EXV9" s="53"/>
      <c r="EXW9" s="688"/>
      <c r="EXX9" s="688"/>
      <c r="EXY9" s="187"/>
      <c r="EXZ9" s="78"/>
      <c r="EYA9" s="689"/>
      <c r="EYB9" s="77"/>
      <c r="EYC9" s="690"/>
      <c r="EYD9" s="53"/>
      <c r="EYE9" s="688"/>
      <c r="EYF9" s="688"/>
      <c r="EYG9" s="187"/>
      <c r="EYH9" s="78"/>
      <c r="EYI9" s="689"/>
      <c r="EYJ9" s="77"/>
      <c r="EYK9" s="690"/>
      <c r="EYL9" s="53"/>
      <c r="EYM9" s="688"/>
      <c r="EYN9" s="688"/>
      <c r="EYO9" s="187"/>
      <c r="EYP9" s="78"/>
      <c r="EYQ9" s="689"/>
      <c r="EYR9" s="77"/>
      <c r="EYS9" s="690"/>
      <c r="EYT9" s="53"/>
      <c r="EYU9" s="688"/>
      <c r="EYV9" s="688"/>
      <c r="EYW9" s="187"/>
      <c r="EYX9" s="78"/>
      <c r="EYY9" s="689"/>
      <c r="EYZ9" s="77"/>
      <c r="EZA9" s="690"/>
      <c r="EZB9" s="53"/>
      <c r="EZC9" s="688"/>
      <c r="EZD9" s="688"/>
      <c r="EZE9" s="187"/>
      <c r="EZF9" s="78"/>
      <c r="EZG9" s="689"/>
      <c r="EZH9" s="77"/>
      <c r="EZI9" s="690"/>
      <c r="EZJ9" s="53"/>
      <c r="EZK9" s="688"/>
      <c r="EZL9" s="688"/>
      <c r="EZM9" s="187"/>
      <c r="EZN9" s="78"/>
      <c r="EZO9" s="689"/>
      <c r="EZP9" s="77"/>
      <c r="EZQ9" s="690"/>
      <c r="EZR9" s="53"/>
      <c r="EZS9" s="688"/>
      <c r="EZT9" s="688"/>
      <c r="EZU9" s="187"/>
      <c r="EZV9" s="78"/>
      <c r="EZW9" s="689"/>
      <c r="EZX9" s="77"/>
      <c r="EZY9" s="690"/>
      <c r="EZZ9" s="53"/>
      <c r="FAA9" s="688"/>
      <c r="FAB9" s="688"/>
      <c r="FAC9" s="187"/>
      <c r="FAD9" s="78"/>
      <c r="FAE9" s="689"/>
      <c r="FAF9" s="77"/>
      <c r="FAG9" s="690"/>
      <c r="FAH9" s="53"/>
      <c r="FAI9" s="688"/>
      <c r="FAJ9" s="688"/>
      <c r="FAK9" s="187"/>
      <c r="FAL9" s="78"/>
      <c r="FAM9" s="689"/>
      <c r="FAN9" s="77"/>
      <c r="FAO9" s="690"/>
      <c r="FAP9" s="53"/>
      <c r="FAQ9" s="688"/>
      <c r="FAR9" s="688"/>
      <c r="FAS9" s="187"/>
      <c r="FAT9" s="78"/>
      <c r="FAU9" s="689"/>
      <c r="FAV9" s="77"/>
      <c r="FAW9" s="690"/>
      <c r="FAX9" s="53"/>
      <c r="FAY9" s="688"/>
      <c r="FAZ9" s="688"/>
      <c r="FBA9" s="187"/>
      <c r="FBB9" s="78"/>
      <c r="FBC9" s="689"/>
      <c r="FBD9" s="77"/>
      <c r="FBE9" s="690"/>
      <c r="FBF9" s="53"/>
      <c r="FBG9" s="688"/>
      <c r="FBH9" s="688"/>
      <c r="FBI9" s="187"/>
      <c r="FBJ9" s="78"/>
      <c r="FBK9" s="689"/>
      <c r="FBL9" s="77"/>
      <c r="FBM9" s="690"/>
      <c r="FBN9" s="53"/>
      <c r="FBO9" s="688"/>
      <c r="FBP9" s="688"/>
      <c r="FBQ9" s="187"/>
      <c r="FBR9" s="78"/>
      <c r="FBS9" s="689"/>
      <c r="FBT9" s="77"/>
      <c r="FBU9" s="690"/>
      <c r="FBV9" s="53"/>
      <c r="FBW9" s="688"/>
      <c r="FBX9" s="688"/>
      <c r="FBY9" s="187"/>
      <c r="FBZ9" s="78"/>
      <c r="FCA9" s="689"/>
      <c r="FCB9" s="77"/>
      <c r="FCC9" s="690"/>
      <c r="FCD9" s="53"/>
      <c r="FCE9" s="688"/>
      <c r="FCF9" s="688"/>
      <c r="FCG9" s="187"/>
      <c r="FCH9" s="78"/>
      <c r="FCI9" s="689"/>
      <c r="FCJ9" s="77"/>
      <c r="FCK9" s="690"/>
      <c r="FCL9" s="53"/>
      <c r="FCM9" s="688"/>
      <c r="FCN9" s="688"/>
      <c r="FCO9" s="187"/>
      <c r="FCP9" s="78"/>
      <c r="FCQ9" s="689"/>
      <c r="FCR9" s="77"/>
      <c r="FCS9" s="690"/>
      <c r="FCT9" s="53"/>
      <c r="FCU9" s="688"/>
      <c r="FCV9" s="688"/>
      <c r="FCW9" s="187"/>
      <c r="FCX9" s="78"/>
      <c r="FCY9" s="689"/>
      <c r="FCZ9" s="77"/>
      <c r="FDA9" s="690"/>
      <c r="FDB9" s="53"/>
      <c r="FDC9" s="688"/>
      <c r="FDD9" s="688"/>
      <c r="FDE9" s="187"/>
      <c r="FDF9" s="78"/>
      <c r="FDG9" s="689"/>
      <c r="FDH9" s="77"/>
      <c r="FDI9" s="690"/>
      <c r="FDJ9" s="53"/>
      <c r="FDK9" s="688"/>
      <c r="FDL9" s="688"/>
      <c r="FDM9" s="187"/>
      <c r="FDN9" s="78"/>
      <c r="FDO9" s="689"/>
      <c r="FDP9" s="77"/>
      <c r="FDQ9" s="690"/>
      <c r="FDR9" s="53"/>
      <c r="FDS9" s="688"/>
      <c r="FDT9" s="688"/>
      <c r="FDU9" s="187"/>
      <c r="FDV9" s="78"/>
      <c r="FDW9" s="689"/>
      <c r="FDX9" s="77"/>
      <c r="FDY9" s="690"/>
      <c r="FDZ9" s="53"/>
      <c r="FEA9" s="688"/>
      <c r="FEB9" s="688"/>
      <c r="FEC9" s="187"/>
      <c r="FED9" s="78"/>
      <c r="FEE9" s="689"/>
      <c r="FEF9" s="77"/>
      <c r="FEG9" s="690"/>
      <c r="FEH9" s="53"/>
      <c r="FEI9" s="688"/>
      <c r="FEJ9" s="688"/>
      <c r="FEK9" s="187"/>
      <c r="FEL9" s="78"/>
      <c r="FEM9" s="689"/>
      <c r="FEN9" s="77"/>
      <c r="FEO9" s="690"/>
      <c r="FEP9" s="53"/>
      <c r="FEQ9" s="688"/>
      <c r="FER9" s="688"/>
      <c r="FES9" s="187"/>
      <c r="FET9" s="78"/>
      <c r="FEU9" s="689"/>
      <c r="FEV9" s="77"/>
      <c r="FEW9" s="690"/>
      <c r="FEX9" s="53"/>
      <c r="FEY9" s="688"/>
      <c r="FEZ9" s="688"/>
      <c r="FFA9" s="187"/>
      <c r="FFB9" s="78"/>
      <c r="FFC9" s="689"/>
      <c r="FFD9" s="77"/>
      <c r="FFE9" s="690"/>
      <c r="FFF9" s="53"/>
      <c r="FFG9" s="688"/>
      <c r="FFH9" s="688"/>
      <c r="FFI9" s="187"/>
      <c r="FFJ9" s="78"/>
      <c r="FFK9" s="689"/>
      <c r="FFL9" s="77"/>
      <c r="FFM9" s="690"/>
      <c r="FFN9" s="53"/>
      <c r="FFO9" s="688"/>
      <c r="FFP9" s="688"/>
      <c r="FFQ9" s="187"/>
      <c r="FFR9" s="78"/>
      <c r="FFS9" s="689"/>
      <c r="FFT9" s="77"/>
      <c r="FFU9" s="690"/>
      <c r="FFV9" s="53"/>
      <c r="FFW9" s="688"/>
      <c r="FFX9" s="688"/>
      <c r="FFY9" s="187"/>
      <c r="FFZ9" s="78"/>
      <c r="FGA9" s="689"/>
      <c r="FGB9" s="77"/>
      <c r="FGC9" s="690"/>
      <c r="FGD9" s="53"/>
      <c r="FGE9" s="688"/>
      <c r="FGF9" s="688"/>
      <c r="FGG9" s="187"/>
      <c r="FGH9" s="78"/>
      <c r="FGI9" s="689"/>
      <c r="FGJ9" s="77"/>
      <c r="FGK9" s="690"/>
      <c r="FGL9" s="53"/>
      <c r="FGM9" s="688"/>
      <c r="FGN9" s="688"/>
      <c r="FGO9" s="187"/>
      <c r="FGP9" s="78"/>
      <c r="FGQ9" s="689"/>
      <c r="FGR9" s="77"/>
      <c r="FGS9" s="690"/>
      <c r="FGT9" s="53"/>
      <c r="FGU9" s="688"/>
      <c r="FGV9" s="688"/>
      <c r="FGW9" s="187"/>
      <c r="FGX9" s="78"/>
      <c r="FGY9" s="689"/>
      <c r="FGZ9" s="77"/>
      <c r="FHA9" s="690"/>
      <c r="FHB9" s="53"/>
      <c r="FHC9" s="688"/>
      <c r="FHD9" s="688"/>
      <c r="FHE9" s="187"/>
      <c r="FHF9" s="78"/>
      <c r="FHG9" s="689"/>
      <c r="FHH9" s="77"/>
      <c r="FHI9" s="690"/>
      <c r="FHJ9" s="53"/>
      <c r="FHK9" s="688"/>
      <c r="FHL9" s="688"/>
      <c r="FHM9" s="187"/>
      <c r="FHN9" s="78"/>
      <c r="FHO9" s="689"/>
      <c r="FHP9" s="77"/>
      <c r="FHQ9" s="690"/>
      <c r="FHR9" s="53"/>
      <c r="FHS9" s="688"/>
      <c r="FHT9" s="688"/>
      <c r="FHU9" s="187"/>
      <c r="FHV9" s="78"/>
      <c r="FHW9" s="689"/>
      <c r="FHX9" s="77"/>
      <c r="FHY9" s="690"/>
      <c r="FHZ9" s="53"/>
      <c r="FIA9" s="688"/>
      <c r="FIB9" s="688"/>
      <c r="FIC9" s="187"/>
      <c r="FID9" s="78"/>
      <c r="FIE9" s="689"/>
      <c r="FIF9" s="77"/>
      <c r="FIG9" s="690"/>
      <c r="FIH9" s="53"/>
      <c r="FII9" s="688"/>
      <c r="FIJ9" s="688"/>
      <c r="FIK9" s="187"/>
      <c r="FIL9" s="78"/>
      <c r="FIM9" s="689"/>
      <c r="FIN9" s="77"/>
      <c r="FIO9" s="690"/>
      <c r="FIP9" s="53"/>
      <c r="FIQ9" s="688"/>
      <c r="FIR9" s="688"/>
      <c r="FIS9" s="187"/>
      <c r="FIT9" s="78"/>
      <c r="FIU9" s="689"/>
      <c r="FIV9" s="77"/>
      <c r="FIW9" s="690"/>
      <c r="FIX9" s="53"/>
      <c r="FIY9" s="688"/>
      <c r="FIZ9" s="688"/>
      <c r="FJA9" s="187"/>
      <c r="FJB9" s="78"/>
      <c r="FJC9" s="689"/>
      <c r="FJD9" s="77"/>
      <c r="FJE9" s="690"/>
      <c r="FJF9" s="53"/>
      <c r="FJG9" s="688"/>
      <c r="FJH9" s="688"/>
      <c r="FJI9" s="187"/>
      <c r="FJJ9" s="78"/>
      <c r="FJK9" s="689"/>
      <c r="FJL9" s="77"/>
      <c r="FJM9" s="690"/>
      <c r="FJN9" s="53"/>
      <c r="FJO9" s="688"/>
      <c r="FJP9" s="688"/>
      <c r="FJQ9" s="187"/>
      <c r="FJR9" s="78"/>
      <c r="FJS9" s="689"/>
      <c r="FJT9" s="77"/>
      <c r="FJU9" s="690"/>
      <c r="FJV9" s="53"/>
      <c r="FJW9" s="688"/>
      <c r="FJX9" s="688"/>
      <c r="FJY9" s="187"/>
      <c r="FJZ9" s="78"/>
      <c r="FKA9" s="689"/>
      <c r="FKB9" s="77"/>
      <c r="FKC9" s="690"/>
      <c r="FKD9" s="53"/>
      <c r="FKE9" s="688"/>
      <c r="FKF9" s="688"/>
      <c r="FKG9" s="187"/>
      <c r="FKH9" s="78"/>
      <c r="FKI9" s="689"/>
      <c r="FKJ9" s="77"/>
      <c r="FKK9" s="690"/>
      <c r="FKL9" s="53"/>
      <c r="FKM9" s="688"/>
      <c r="FKN9" s="688"/>
      <c r="FKO9" s="187"/>
      <c r="FKP9" s="78"/>
      <c r="FKQ9" s="689"/>
      <c r="FKR9" s="77"/>
      <c r="FKS9" s="690"/>
      <c r="FKT9" s="53"/>
      <c r="FKU9" s="688"/>
      <c r="FKV9" s="688"/>
      <c r="FKW9" s="187"/>
      <c r="FKX9" s="78"/>
      <c r="FKY9" s="689"/>
      <c r="FKZ9" s="77"/>
      <c r="FLA9" s="690"/>
      <c r="FLB9" s="53"/>
      <c r="FLC9" s="688"/>
      <c r="FLD9" s="688"/>
      <c r="FLE9" s="187"/>
      <c r="FLF9" s="78"/>
      <c r="FLG9" s="689"/>
      <c r="FLH9" s="77"/>
      <c r="FLI9" s="690"/>
      <c r="FLJ9" s="53"/>
      <c r="FLK9" s="688"/>
      <c r="FLL9" s="688"/>
      <c r="FLM9" s="187"/>
      <c r="FLN9" s="78"/>
      <c r="FLO9" s="689"/>
      <c r="FLP9" s="77"/>
      <c r="FLQ9" s="690"/>
      <c r="FLR9" s="53"/>
      <c r="FLS9" s="688"/>
      <c r="FLT9" s="688"/>
      <c r="FLU9" s="187"/>
      <c r="FLV9" s="78"/>
      <c r="FLW9" s="689"/>
      <c r="FLX9" s="77"/>
      <c r="FLY9" s="690"/>
      <c r="FLZ9" s="53"/>
      <c r="FMA9" s="688"/>
      <c r="FMB9" s="688"/>
      <c r="FMC9" s="187"/>
      <c r="FMD9" s="78"/>
      <c r="FME9" s="689"/>
      <c r="FMF9" s="77"/>
      <c r="FMG9" s="690"/>
      <c r="FMH9" s="53"/>
      <c r="FMI9" s="688"/>
      <c r="FMJ9" s="688"/>
      <c r="FMK9" s="187"/>
      <c r="FML9" s="78"/>
      <c r="FMM9" s="689"/>
      <c r="FMN9" s="77"/>
      <c r="FMO9" s="690"/>
      <c r="FMP9" s="53"/>
      <c r="FMQ9" s="688"/>
      <c r="FMR9" s="688"/>
      <c r="FMS9" s="187"/>
      <c r="FMT9" s="78"/>
      <c r="FMU9" s="689"/>
      <c r="FMV9" s="77"/>
      <c r="FMW9" s="690"/>
      <c r="FMX9" s="53"/>
      <c r="FMY9" s="688"/>
      <c r="FMZ9" s="688"/>
      <c r="FNA9" s="187"/>
      <c r="FNB9" s="78"/>
      <c r="FNC9" s="689"/>
      <c r="FND9" s="77"/>
      <c r="FNE9" s="690"/>
      <c r="FNF9" s="53"/>
      <c r="FNG9" s="688"/>
      <c r="FNH9" s="688"/>
      <c r="FNI9" s="187"/>
      <c r="FNJ9" s="78"/>
      <c r="FNK9" s="689"/>
      <c r="FNL9" s="77"/>
      <c r="FNM9" s="690"/>
      <c r="FNN9" s="53"/>
      <c r="FNO9" s="688"/>
      <c r="FNP9" s="688"/>
      <c r="FNQ9" s="187"/>
      <c r="FNR9" s="78"/>
      <c r="FNS9" s="689"/>
      <c r="FNT9" s="77"/>
      <c r="FNU9" s="690"/>
      <c r="FNV9" s="53"/>
      <c r="FNW9" s="688"/>
      <c r="FNX9" s="688"/>
      <c r="FNY9" s="187"/>
      <c r="FNZ9" s="78"/>
      <c r="FOA9" s="689"/>
      <c r="FOB9" s="77"/>
      <c r="FOC9" s="690"/>
      <c r="FOD9" s="53"/>
      <c r="FOE9" s="688"/>
      <c r="FOF9" s="688"/>
      <c r="FOG9" s="187"/>
      <c r="FOH9" s="78"/>
      <c r="FOI9" s="689"/>
      <c r="FOJ9" s="77"/>
      <c r="FOK9" s="690"/>
      <c r="FOL9" s="53"/>
      <c r="FOM9" s="688"/>
      <c r="FON9" s="688"/>
      <c r="FOO9" s="187"/>
      <c r="FOP9" s="78"/>
      <c r="FOQ9" s="689"/>
      <c r="FOR9" s="77"/>
      <c r="FOS9" s="690"/>
      <c r="FOT9" s="53"/>
      <c r="FOU9" s="688"/>
      <c r="FOV9" s="688"/>
      <c r="FOW9" s="187"/>
      <c r="FOX9" s="78"/>
      <c r="FOY9" s="689"/>
      <c r="FOZ9" s="77"/>
      <c r="FPA9" s="690"/>
      <c r="FPB9" s="53"/>
      <c r="FPC9" s="688"/>
      <c r="FPD9" s="688"/>
      <c r="FPE9" s="187"/>
      <c r="FPF9" s="78"/>
      <c r="FPG9" s="689"/>
      <c r="FPH9" s="77"/>
      <c r="FPI9" s="690"/>
      <c r="FPJ9" s="53"/>
      <c r="FPK9" s="688"/>
      <c r="FPL9" s="688"/>
      <c r="FPM9" s="187"/>
      <c r="FPN9" s="78"/>
      <c r="FPO9" s="689"/>
      <c r="FPP9" s="77"/>
      <c r="FPQ9" s="690"/>
      <c r="FPR9" s="53"/>
      <c r="FPS9" s="688"/>
      <c r="FPT9" s="688"/>
      <c r="FPU9" s="187"/>
      <c r="FPV9" s="78"/>
      <c r="FPW9" s="689"/>
      <c r="FPX9" s="77"/>
      <c r="FPY9" s="690"/>
      <c r="FPZ9" s="53"/>
      <c r="FQA9" s="688"/>
      <c r="FQB9" s="688"/>
      <c r="FQC9" s="187"/>
      <c r="FQD9" s="78"/>
      <c r="FQE9" s="689"/>
      <c r="FQF9" s="77"/>
      <c r="FQG9" s="690"/>
      <c r="FQH9" s="53"/>
      <c r="FQI9" s="688"/>
      <c r="FQJ9" s="688"/>
      <c r="FQK9" s="187"/>
      <c r="FQL9" s="78"/>
      <c r="FQM9" s="689"/>
      <c r="FQN9" s="77"/>
      <c r="FQO9" s="690"/>
      <c r="FQP9" s="53"/>
      <c r="FQQ9" s="688"/>
      <c r="FQR9" s="688"/>
      <c r="FQS9" s="187"/>
      <c r="FQT9" s="78"/>
      <c r="FQU9" s="689"/>
      <c r="FQV9" s="77"/>
      <c r="FQW9" s="690"/>
      <c r="FQX9" s="53"/>
      <c r="FQY9" s="688"/>
      <c r="FQZ9" s="688"/>
      <c r="FRA9" s="187"/>
      <c r="FRB9" s="78"/>
      <c r="FRC9" s="689"/>
      <c r="FRD9" s="77"/>
      <c r="FRE9" s="690"/>
      <c r="FRF9" s="53"/>
      <c r="FRG9" s="688"/>
      <c r="FRH9" s="688"/>
      <c r="FRI9" s="187"/>
      <c r="FRJ9" s="78"/>
      <c r="FRK9" s="689"/>
      <c r="FRL9" s="77"/>
      <c r="FRM9" s="690"/>
      <c r="FRN9" s="53"/>
      <c r="FRO9" s="688"/>
      <c r="FRP9" s="688"/>
      <c r="FRQ9" s="187"/>
      <c r="FRR9" s="78"/>
      <c r="FRS9" s="689"/>
      <c r="FRT9" s="77"/>
      <c r="FRU9" s="690"/>
      <c r="FRV9" s="53"/>
      <c r="FRW9" s="688"/>
      <c r="FRX9" s="688"/>
      <c r="FRY9" s="187"/>
      <c r="FRZ9" s="78"/>
      <c r="FSA9" s="689"/>
      <c r="FSB9" s="77"/>
      <c r="FSC9" s="690"/>
      <c r="FSD9" s="53"/>
      <c r="FSE9" s="688"/>
      <c r="FSF9" s="688"/>
      <c r="FSG9" s="187"/>
      <c r="FSH9" s="78"/>
      <c r="FSI9" s="689"/>
      <c r="FSJ9" s="77"/>
      <c r="FSK9" s="690"/>
      <c r="FSL9" s="53"/>
      <c r="FSM9" s="688"/>
      <c r="FSN9" s="688"/>
      <c r="FSO9" s="187"/>
      <c r="FSP9" s="78"/>
      <c r="FSQ9" s="689"/>
      <c r="FSR9" s="77"/>
      <c r="FSS9" s="690"/>
      <c r="FST9" s="53"/>
      <c r="FSU9" s="688"/>
      <c r="FSV9" s="688"/>
      <c r="FSW9" s="187"/>
      <c r="FSX9" s="78"/>
      <c r="FSY9" s="689"/>
      <c r="FSZ9" s="77"/>
      <c r="FTA9" s="690"/>
      <c r="FTB9" s="53"/>
      <c r="FTC9" s="688"/>
      <c r="FTD9" s="688"/>
      <c r="FTE9" s="187"/>
      <c r="FTF9" s="78"/>
      <c r="FTG9" s="689"/>
      <c r="FTH9" s="77"/>
      <c r="FTI9" s="690"/>
      <c r="FTJ9" s="53"/>
      <c r="FTK9" s="688"/>
      <c r="FTL9" s="688"/>
      <c r="FTM9" s="187"/>
      <c r="FTN9" s="78"/>
      <c r="FTO9" s="689"/>
      <c r="FTP9" s="77"/>
      <c r="FTQ9" s="690"/>
      <c r="FTR9" s="53"/>
      <c r="FTS9" s="688"/>
      <c r="FTT9" s="688"/>
      <c r="FTU9" s="187"/>
      <c r="FTV9" s="78"/>
      <c r="FTW9" s="689"/>
      <c r="FTX9" s="77"/>
      <c r="FTY9" s="690"/>
      <c r="FTZ9" s="53"/>
      <c r="FUA9" s="688"/>
      <c r="FUB9" s="688"/>
      <c r="FUC9" s="187"/>
      <c r="FUD9" s="78"/>
      <c r="FUE9" s="689"/>
      <c r="FUF9" s="77"/>
      <c r="FUG9" s="690"/>
      <c r="FUH9" s="53"/>
      <c r="FUI9" s="688"/>
      <c r="FUJ9" s="688"/>
      <c r="FUK9" s="187"/>
      <c r="FUL9" s="78"/>
      <c r="FUM9" s="689"/>
      <c r="FUN9" s="77"/>
      <c r="FUO9" s="690"/>
      <c r="FUP9" s="53"/>
      <c r="FUQ9" s="688"/>
      <c r="FUR9" s="688"/>
      <c r="FUS9" s="187"/>
      <c r="FUT9" s="78"/>
      <c r="FUU9" s="689"/>
      <c r="FUV9" s="77"/>
      <c r="FUW9" s="690"/>
      <c r="FUX9" s="53"/>
      <c r="FUY9" s="688"/>
      <c r="FUZ9" s="688"/>
      <c r="FVA9" s="187"/>
      <c r="FVB9" s="78"/>
      <c r="FVC9" s="689"/>
      <c r="FVD9" s="77"/>
      <c r="FVE9" s="690"/>
      <c r="FVF9" s="53"/>
      <c r="FVG9" s="688"/>
      <c r="FVH9" s="688"/>
      <c r="FVI9" s="187"/>
      <c r="FVJ9" s="78"/>
      <c r="FVK9" s="689"/>
      <c r="FVL9" s="77"/>
      <c r="FVM9" s="690"/>
      <c r="FVN9" s="53"/>
      <c r="FVO9" s="688"/>
      <c r="FVP9" s="688"/>
      <c r="FVQ9" s="187"/>
      <c r="FVR9" s="78"/>
      <c r="FVS9" s="689"/>
      <c r="FVT9" s="77"/>
      <c r="FVU9" s="690"/>
      <c r="FVV9" s="53"/>
      <c r="FVW9" s="688"/>
      <c r="FVX9" s="688"/>
      <c r="FVY9" s="187"/>
      <c r="FVZ9" s="78"/>
      <c r="FWA9" s="689"/>
      <c r="FWB9" s="77"/>
      <c r="FWC9" s="690"/>
      <c r="FWD9" s="53"/>
      <c r="FWE9" s="688"/>
      <c r="FWF9" s="688"/>
      <c r="FWG9" s="187"/>
      <c r="FWH9" s="78"/>
      <c r="FWI9" s="689"/>
      <c r="FWJ9" s="77"/>
      <c r="FWK9" s="690"/>
      <c r="FWL9" s="53"/>
      <c r="FWM9" s="688"/>
      <c r="FWN9" s="688"/>
      <c r="FWO9" s="187"/>
      <c r="FWP9" s="78"/>
      <c r="FWQ9" s="689"/>
      <c r="FWR9" s="77"/>
      <c r="FWS9" s="690"/>
      <c r="FWT9" s="53"/>
      <c r="FWU9" s="688"/>
      <c r="FWV9" s="688"/>
      <c r="FWW9" s="187"/>
      <c r="FWX9" s="78"/>
      <c r="FWY9" s="689"/>
      <c r="FWZ9" s="77"/>
      <c r="FXA9" s="690"/>
      <c r="FXB9" s="53"/>
      <c r="FXC9" s="688"/>
      <c r="FXD9" s="688"/>
      <c r="FXE9" s="187"/>
      <c r="FXF9" s="78"/>
      <c r="FXG9" s="689"/>
      <c r="FXH9" s="77"/>
      <c r="FXI9" s="690"/>
      <c r="FXJ9" s="53"/>
      <c r="FXK9" s="688"/>
      <c r="FXL9" s="688"/>
      <c r="FXM9" s="187"/>
      <c r="FXN9" s="78"/>
      <c r="FXO9" s="689"/>
      <c r="FXP9" s="77"/>
      <c r="FXQ9" s="690"/>
      <c r="FXR9" s="53"/>
      <c r="FXS9" s="688"/>
      <c r="FXT9" s="688"/>
      <c r="FXU9" s="187"/>
      <c r="FXV9" s="78"/>
      <c r="FXW9" s="689"/>
      <c r="FXX9" s="77"/>
      <c r="FXY9" s="690"/>
      <c r="FXZ9" s="53"/>
      <c r="FYA9" s="688"/>
      <c r="FYB9" s="688"/>
      <c r="FYC9" s="187"/>
      <c r="FYD9" s="78"/>
      <c r="FYE9" s="689"/>
      <c r="FYF9" s="77"/>
      <c r="FYG9" s="690"/>
      <c r="FYH9" s="53"/>
      <c r="FYI9" s="688"/>
      <c r="FYJ9" s="688"/>
      <c r="FYK9" s="187"/>
      <c r="FYL9" s="78"/>
      <c r="FYM9" s="689"/>
      <c r="FYN9" s="77"/>
      <c r="FYO9" s="690"/>
      <c r="FYP9" s="53"/>
      <c r="FYQ9" s="688"/>
      <c r="FYR9" s="688"/>
      <c r="FYS9" s="187"/>
      <c r="FYT9" s="78"/>
      <c r="FYU9" s="689"/>
      <c r="FYV9" s="77"/>
      <c r="FYW9" s="690"/>
      <c r="FYX9" s="53"/>
      <c r="FYY9" s="688"/>
      <c r="FYZ9" s="688"/>
      <c r="FZA9" s="187"/>
      <c r="FZB9" s="78"/>
      <c r="FZC9" s="689"/>
      <c r="FZD9" s="77"/>
      <c r="FZE9" s="690"/>
      <c r="FZF9" s="53"/>
      <c r="FZG9" s="688"/>
      <c r="FZH9" s="688"/>
      <c r="FZI9" s="187"/>
      <c r="FZJ9" s="78"/>
      <c r="FZK9" s="689"/>
      <c r="FZL9" s="77"/>
      <c r="FZM9" s="690"/>
      <c r="FZN9" s="53"/>
      <c r="FZO9" s="688"/>
      <c r="FZP9" s="688"/>
      <c r="FZQ9" s="187"/>
      <c r="FZR9" s="78"/>
      <c r="FZS9" s="689"/>
      <c r="FZT9" s="77"/>
      <c r="FZU9" s="690"/>
      <c r="FZV9" s="53"/>
      <c r="FZW9" s="688"/>
      <c r="FZX9" s="688"/>
      <c r="FZY9" s="187"/>
      <c r="FZZ9" s="78"/>
      <c r="GAA9" s="689"/>
      <c r="GAB9" s="77"/>
      <c r="GAC9" s="690"/>
      <c r="GAD9" s="53"/>
      <c r="GAE9" s="688"/>
      <c r="GAF9" s="688"/>
      <c r="GAG9" s="187"/>
      <c r="GAH9" s="78"/>
      <c r="GAI9" s="689"/>
      <c r="GAJ9" s="77"/>
      <c r="GAK9" s="690"/>
      <c r="GAL9" s="53"/>
      <c r="GAM9" s="688"/>
      <c r="GAN9" s="688"/>
      <c r="GAO9" s="187"/>
      <c r="GAP9" s="78"/>
      <c r="GAQ9" s="689"/>
      <c r="GAR9" s="77"/>
      <c r="GAS9" s="690"/>
      <c r="GAT9" s="53"/>
      <c r="GAU9" s="688"/>
      <c r="GAV9" s="688"/>
      <c r="GAW9" s="187"/>
      <c r="GAX9" s="78"/>
      <c r="GAY9" s="689"/>
      <c r="GAZ9" s="77"/>
      <c r="GBA9" s="690"/>
      <c r="GBB9" s="53"/>
      <c r="GBC9" s="688"/>
      <c r="GBD9" s="688"/>
      <c r="GBE9" s="187"/>
      <c r="GBF9" s="78"/>
      <c r="GBG9" s="689"/>
      <c r="GBH9" s="77"/>
      <c r="GBI9" s="690"/>
      <c r="GBJ9" s="53"/>
      <c r="GBK9" s="688"/>
      <c r="GBL9" s="688"/>
      <c r="GBM9" s="187"/>
      <c r="GBN9" s="78"/>
      <c r="GBO9" s="689"/>
      <c r="GBP9" s="77"/>
      <c r="GBQ9" s="690"/>
      <c r="GBR9" s="53"/>
      <c r="GBS9" s="688"/>
      <c r="GBT9" s="688"/>
      <c r="GBU9" s="187"/>
      <c r="GBV9" s="78"/>
      <c r="GBW9" s="689"/>
      <c r="GBX9" s="77"/>
      <c r="GBY9" s="690"/>
      <c r="GBZ9" s="53"/>
      <c r="GCA9" s="688"/>
      <c r="GCB9" s="688"/>
      <c r="GCC9" s="187"/>
      <c r="GCD9" s="78"/>
      <c r="GCE9" s="689"/>
      <c r="GCF9" s="77"/>
      <c r="GCG9" s="690"/>
      <c r="GCH9" s="53"/>
      <c r="GCI9" s="688"/>
      <c r="GCJ9" s="688"/>
      <c r="GCK9" s="187"/>
      <c r="GCL9" s="78"/>
      <c r="GCM9" s="689"/>
      <c r="GCN9" s="77"/>
      <c r="GCO9" s="690"/>
      <c r="GCP9" s="53"/>
      <c r="GCQ9" s="688"/>
      <c r="GCR9" s="688"/>
      <c r="GCS9" s="187"/>
      <c r="GCT9" s="78"/>
      <c r="GCU9" s="689"/>
      <c r="GCV9" s="77"/>
      <c r="GCW9" s="690"/>
      <c r="GCX9" s="53"/>
      <c r="GCY9" s="688"/>
      <c r="GCZ9" s="688"/>
      <c r="GDA9" s="187"/>
      <c r="GDB9" s="78"/>
      <c r="GDC9" s="689"/>
      <c r="GDD9" s="77"/>
      <c r="GDE9" s="690"/>
      <c r="GDF9" s="53"/>
      <c r="GDG9" s="688"/>
      <c r="GDH9" s="688"/>
      <c r="GDI9" s="187"/>
      <c r="GDJ9" s="78"/>
      <c r="GDK9" s="689"/>
      <c r="GDL9" s="77"/>
      <c r="GDM9" s="690"/>
      <c r="GDN9" s="53"/>
      <c r="GDO9" s="688"/>
      <c r="GDP9" s="688"/>
      <c r="GDQ9" s="187"/>
      <c r="GDR9" s="78"/>
      <c r="GDS9" s="689"/>
      <c r="GDT9" s="77"/>
      <c r="GDU9" s="690"/>
      <c r="GDV9" s="53"/>
      <c r="GDW9" s="688"/>
      <c r="GDX9" s="688"/>
      <c r="GDY9" s="187"/>
      <c r="GDZ9" s="78"/>
      <c r="GEA9" s="689"/>
      <c r="GEB9" s="77"/>
      <c r="GEC9" s="690"/>
      <c r="GED9" s="53"/>
      <c r="GEE9" s="688"/>
      <c r="GEF9" s="688"/>
      <c r="GEG9" s="187"/>
      <c r="GEH9" s="78"/>
      <c r="GEI9" s="689"/>
      <c r="GEJ9" s="77"/>
      <c r="GEK9" s="690"/>
      <c r="GEL9" s="53"/>
      <c r="GEM9" s="688"/>
      <c r="GEN9" s="688"/>
      <c r="GEO9" s="187"/>
      <c r="GEP9" s="78"/>
      <c r="GEQ9" s="689"/>
      <c r="GER9" s="77"/>
      <c r="GES9" s="690"/>
      <c r="GET9" s="53"/>
      <c r="GEU9" s="688"/>
      <c r="GEV9" s="688"/>
      <c r="GEW9" s="187"/>
      <c r="GEX9" s="78"/>
      <c r="GEY9" s="689"/>
      <c r="GEZ9" s="77"/>
      <c r="GFA9" s="690"/>
      <c r="GFB9" s="53"/>
      <c r="GFC9" s="688"/>
      <c r="GFD9" s="688"/>
      <c r="GFE9" s="187"/>
      <c r="GFF9" s="78"/>
      <c r="GFG9" s="689"/>
      <c r="GFH9" s="77"/>
      <c r="GFI9" s="690"/>
      <c r="GFJ9" s="53"/>
      <c r="GFK9" s="688"/>
      <c r="GFL9" s="688"/>
      <c r="GFM9" s="187"/>
      <c r="GFN9" s="78"/>
      <c r="GFO9" s="689"/>
      <c r="GFP9" s="77"/>
      <c r="GFQ9" s="690"/>
      <c r="GFR9" s="53"/>
      <c r="GFS9" s="688"/>
      <c r="GFT9" s="688"/>
      <c r="GFU9" s="187"/>
      <c r="GFV9" s="78"/>
      <c r="GFW9" s="689"/>
      <c r="GFX9" s="77"/>
      <c r="GFY9" s="690"/>
      <c r="GFZ9" s="53"/>
      <c r="GGA9" s="688"/>
      <c r="GGB9" s="688"/>
      <c r="GGC9" s="187"/>
      <c r="GGD9" s="78"/>
      <c r="GGE9" s="689"/>
      <c r="GGF9" s="77"/>
      <c r="GGG9" s="690"/>
      <c r="GGH9" s="53"/>
      <c r="GGI9" s="688"/>
      <c r="GGJ9" s="688"/>
      <c r="GGK9" s="187"/>
      <c r="GGL9" s="78"/>
      <c r="GGM9" s="689"/>
      <c r="GGN9" s="77"/>
      <c r="GGO9" s="690"/>
      <c r="GGP9" s="53"/>
      <c r="GGQ9" s="688"/>
      <c r="GGR9" s="688"/>
      <c r="GGS9" s="187"/>
      <c r="GGT9" s="78"/>
      <c r="GGU9" s="689"/>
      <c r="GGV9" s="77"/>
      <c r="GGW9" s="690"/>
      <c r="GGX9" s="53"/>
      <c r="GGY9" s="688"/>
      <c r="GGZ9" s="688"/>
      <c r="GHA9" s="187"/>
      <c r="GHB9" s="78"/>
      <c r="GHC9" s="689"/>
      <c r="GHD9" s="77"/>
      <c r="GHE9" s="690"/>
      <c r="GHF9" s="53"/>
      <c r="GHG9" s="688"/>
      <c r="GHH9" s="688"/>
      <c r="GHI9" s="187"/>
      <c r="GHJ9" s="78"/>
      <c r="GHK9" s="689"/>
      <c r="GHL9" s="77"/>
      <c r="GHM9" s="690"/>
      <c r="GHN9" s="53"/>
      <c r="GHO9" s="688"/>
      <c r="GHP9" s="688"/>
      <c r="GHQ9" s="187"/>
      <c r="GHR9" s="78"/>
      <c r="GHS9" s="689"/>
      <c r="GHT9" s="77"/>
      <c r="GHU9" s="690"/>
      <c r="GHV9" s="53"/>
      <c r="GHW9" s="688"/>
      <c r="GHX9" s="688"/>
      <c r="GHY9" s="187"/>
      <c r="GHZ9" s="78"/>
      <c r="GIA9" s="689"/>
      <c r="GIB9" s="77"/>
      <c r="GIC9" s="690"/>
      <c r="GID9" s="53"/>
      <c r="GIE9" s="688"/>
      <c r="GIF9" s="688"/>
      <c r="GIG9" s="187"/>
      <c r="GIH9" s="78"/>
      <c r="GII9" s="689"/>
      <c r="GIJ9" s="77"/>
      <c r="GIK9" s="690"/>
      <c r="GIL9" s="53"/>
      <c r="GIM9" s="688"/>
      <c r="GIN9" s="688"/>
      <c r="GIO9" s="187"/>
      <c r="GIP9" s="78"/>
      <c r="GIQ9" s="689"/>
      <c r="GIR9" s="77"/>
      <c r="GIS9" s="690"/>
      <c r="GIT9" s="53"/>
      <c r="GIU9" s="688"/>
      <c r="GIV9" s="688"/>
      <c r="GIW9" s="187"/>
      <c r="GIX9" s="78"/>
      <c r="GIY9" s="689"/>
      <c r="GIZ9" s="77"/>
      <c r="GJA9" s="690"/>
      <c r="GJB9" s="53"/>
      <c r="GJC9" s="688"/>
      <c r="GJD9" s="688"/>
      <c r="GJE9" s="187"/>
      <c r="GJF9" s="78"/>
      <c r="GJG9" s="689"/>
      <c r="GJH9" s="77"/>
      <c r="GJI9" s="690"/>
      <c r="GJJ9" s="53"/>
      <c r="GJK9" s="688"/>
      <c r="GJL9" s="688"/>
      <c r="GJM9" s="187"/>
      <c r="GJN9" s="78"/>
      <c r="GJO9" s="689"/>
      <c r="GJP9" s="77"/>
      <c r="GJQ9" s="690"/>
      <c r="GJR9" s="53"/>
      <c r="GJS9" s="688"/>
      <c r="GJT9" s="688"/>
      <c r="GJU9" s="187"/>
      <c r="GJV9" s="78"/>
      <c r="GJW9" s="689"/>
      <c r="GJX9" s="77"/>
      <c r="GJY9" s="690"/>
      <c r="GJZ9" s="53"/>
      <c r="GKA9" s="688"/>
      <c r="GKB9" s="688"/>
      <c r="GKC9" s="187"/>
      <c r="GKD9" s="78"/>
      <c r="GKE9" s="689"/>
      <c r="GKF9" s="77"/>
      <c r="GKG9" s="690"/>
      <c r="GKH9" s="53"/>
      <c r="GKI9" s="688"/>
      <c r="GKJ9" s="688"/>
      <c r="GKK9" s="187"/>
      <c r="GKL9" s="78"/>
      <c r="GKM9" s="689"/>
      <c r="GKN9" s="77"/>
      <c r="GKO9" s="690"/>
      <c r="GKP9" s="53"/>
      <c r="GKQ9" s="688"/>
      <c r="GKR9" s="688"/>
      <c r="GKS9" s="187"/>
      <c r="GKT9" s="78"/>
      <c r="GKU9" s="689"/>
      <c r="GKV9" s="77"/>
      <c r="GKW9" s="690"/>
      <c r="GKX9" s="53"/>
      <c r="GKY9" s="688"/>
      <c r="GKZ9" s="688"/>
      <c r="GLA9" s="187"/>
      <c r="GLB9" s="78"/>
      <c r="GLC9" s="689"/>
      <c r="GLD9" s="77"/>
      <c r="GLE9" s="690"/>
      <c r="GLF9" s="53"/>
      <c r="GLG9" s="688"/>
      <c r="GLH9" s="688"/>
      <c r="GLI9" s="187"/>
      <c r="GLJ9" s="78"/>
      <c r="GLK9" s="689"/>
      <c r="GLL9" s="77"/>
      <c r="GLM9" s="690"/>
      <c r="GLN9" s="53"/>
      <c r="GLO9" s="688"/>
      <c r="GLP9" s="688"/>
      <c r="GLQ9" s="187"/>
      <c r="GLR9" s="78"/>
      <c r="GLS9" s="689"/>
      <c r="GLT9" s="77"/>
      <c r="GLU9" s="690"/>
      <c r="GLV9" s="53"/>
      <c r="GLW9" s="688"/>
      <c r="GLX9" s="688"/>
      <c r="GLY9" s="187"/>
      <c r="GLZ9" s="78"/>
      <c r="GMA9" s="689"/>
      <c r="GMB9" s="77"/>
      <c r="GMC9" s="690"/>
      <c r="GMD9" s="53"/>
      <c r="GME9" s="688"/>
      <c r="GMF9" s="688"/>
      <c r="GMG9" s="187"/>
      <c r="GMH9" s="78"/>
      <c r="GMI9" s="689"/>
      <c r="GMJ9" s="77"/>
      <c r="GMK9" s="690"/>
      <c r="GML9" s="53"/>
      <c r="GMM9" s="688"/>
      <c r="GMN9" s="688"/>
      <c r="GMO9" s="187"/>
      <c r="GMP9" s="78"/>
      <c r="GMQ9" s="689"/>
      <c r="GMR9" s="77"/>
      <c r="GMS9" s="690"/>
      <c r="GMT9" s="53"/>
      <c r="GMU9" s="688"/>
      <c r="GMV9" s="688"/>
      <c r="GMW9" s="187"/>
      <c r="GMX9" s="78"/>
      <c r="GMY9" s="689"/>
      <c r="GMZ9" s="77"/>
      <c r="GNA9" s="690"/>
      <c r="GNB9" s="53"/>
      <c r="GNC9" s="688"/>
      <c r="GND9" s="688"/>
      <c r="GNE9" s="187"/>
      <c r="GNF9" s="78"/>
      <c r="GNG9" s="689"/>
      <c r="GNH9" s="77"/>
      <c r="GNI9" s="690"/>
      <c r="GNJ9" s="53"/>
      <c r="GNK9" s="688"/>
      <c r="GNL9" s="688"/>
      <c r="GNM9" s="187"/>
      <c r="GNN9" s="78"/>
      <c r="GNO9" s="689"/>
      <c r="GNP9" s="77"/>
      <c r="GNQ9" s="690"/>
      <c r="GNR9" s="53"/>
      <c r="GNS9" s="688"/>
      <c r="GNT9" s="688"/>
      <c r="GNU9" s="187"/>
      <c r="GNV9" s="78"/>
      <c r="GNW9" s="689"/>
      <c r="GNX9" s="77"/>
      <c r="GNY9" s="690"/>
      <c r="GNZ9" s="53"/>
      <c r="GOA9" s="688"/>
      <c r="GOB9" s="688"/>
      <c r="GOC9" s="187"/>
      <c r="GOD9" s="78"/>
      <c r="GOE9" s="689"/>
      <c r="GOF9" s="77"/>
      <c r="GOG9" s="690"/>
      <c r="GOH9" s="53"/>
      <c r="GOI9" s="688"/>
      <c r="GOJ9" s="688"/>
      <c r="GOK9" s="187"/>
      <c r="GOL9" s="78"/>
      <c r="GOM9" s="689"/>
      <c r="GON9" s="77"/>
      <c r="GOO9" s="690"/>
      <c r="GOP9" s="53"/>
      <c r="GOQ9" s="688"/>
      <c r="GOR9" s="688"/>
      <c r="GOS9" s="187"/>
      <c r="GOT9" s="78"/>
      <c r="GOU9" s="689"/>
      <c r="GOV9" s="77"/>
      <c r="GOW9" s="690"/>
      <c r="GOX9" s="53"/>
      <c r="GOY9" s="688"/>
      <c r="GOZ9" s="688"/>
      <c r="GPA9" s="187"/>
      <c r="GPB9" s="78"/>
      <c r="GPC9" s="689"/>
      <c r="GPD9" s="77"/>
      <c r="GPE9" s="690"/>
      <c r="GPF9" s="53"/>
      <c r="GPG9" s="688"/>
      <c r="GPH9" s="688"/>
      <c r="GPI9" s="187"/>
      <c r="GPJ9" s="78"/>
      <c r="GPK9" s="689"/>
      <c r="GPL9" s="77"/>
      <c r="GPM9" s="690"/>
      <c r="GPN9" s="53"/>
      <c r="GPO9" s="688"/>
      <c r="GPP9" s="688"/>
      <c r="GPQ9" s="187"/>
      <c r="GPR9" s="78"/>
      <c r="GPS9" s="689"/>
      <c r="GPT9" s="77"/>
      <c r="GPU9" s="690"/>
      <c r="GPV9" s="53"/>
      <c r="GPW9" s="688"/>
      <c r="GPX9" s="688"/>
      <c r="GPY9" s="187"/>
      <c r="GPZ9" s="78"/>
      <c r="GQA9" s="689"/>
      <c r="GQB9" s="77"/>
      <c r="GQC9" s="690"/>
      <c r="GQD9" s="53"/>
      <c r="GQE9" s="688"/>
      <c r="GQF9" s="688"/>
      <c r="GQG9" s="187"/>
      <c r="GQH9" s="78"/>
      <c r="GQI9" s="689"/>
      <c r="GQJ9" s="77"/>
      <c r="GQK9" s="690"/>
      <c r="GQL9" s="53"/>
      <c r="GQM9" s="688"/>
      <c r="GQN9" s="688"/>
      <c r="GQO9" s="187"/>
      <c r="GQP9" s="78"/>
      <c r="GQQ9" s="689"/>
      <c r="GQR9" s="77"/>
      <c r="GQS9" s="690"/>
      <c r="GQT9" s="53"/>
      <c r="GQU9" s="688"/>
      <c r="GQV9" s="688"/>
      <c r="GQW9" s="187"/>
      <c r="GQX9" s="78"/>
      <c r="GQY9" s="689"/>
      <c r="GQZ9" s="77"/>
      <c r="GRA9" s="690"/>
      <c r="GRB9" s="53"/>
      <c r="GRC9" s="688"/>
      <c r="GRD9" s="688"/>
      <c r="GRE9" s="187"/>
      <c r="GRF9" s="78"/>
      <c r="GRG9" s="689"/>
      <c r="GRH9" s="77"/>
      <c r="GRI9" s="690"/>
      <c r="GRJ9" s="53"/>
      <c r="GRK9" s="688"/>
      <c r="GRL9" s="688"/>
      <c r="GRM9" s="187"/>
      <c r="GRN9" s="78"/>
      <c r="GRO9" s="689"/>
      <c r="GRP9" s="77"/>
      <c r="GRQ9" s="690"/>
      <c r="GRR9" s="53"/>
      <c r="GRS9" s="688"/>
      <c r="GRT9" s="688"/>
      <c r="GRU9" s="187"/>
      <c r="GRV9" s="78"/>
      <c r="GRW9" s="689"/>
      <c r="GRX9" s="77"/>
      <c r="GRY9" s="690"/>
      <c r="GRZ9" s="53"/>
      <c r="GSA9" s="688"/>
      <c r="GSB9" s="688"/>
      <c r="GSC9" s="187"/>
      <c r="GSD9" s="78"/>
      <c r="GSE9" s="689"/>
      <c r="GSF9" s="77"/>
      <c r="GSG9" s="690"/>
      <c r="GSH9" s="53"/>
      <c r="GSI9" s="688"/>
      <c r="GSJ9" s="688"/>
      <c r="GSK9" s="187"/>
      <c r="GSL9" s="78"/>
      <c r="GSM9" s="689"/>
      <c r="GSN9" s="77"/>
      <c r="GSO9" s="690"/>
      <c r="GSP9" s="53"/>
      <c r="GSQ9" s="688"/>
      <c r="GSR9" s="688"/>
      <c r="GSS9" s="187"/>
      <c r="GST9" s="78"/>
      <c r="GSU9" s="689"/>
      <c r="GSV9" s="77"/>
      <c r="GSW9" s="690"/>
      <c r="GSX9" s="53"/>
      <c r="GSY9" s="688"/>
      <c r="GSZ9" s="688"/>
      <c r="GTA9" s="187"/>
      <c r="GTB9" s="78"/>
      <c r="GTC9" s="689"/>
      <c r="GTD9" s="77"/>
      <c r="GTE9" s="690"/>
      <c r="GTF9" s="53"/>
      <c r="GTG9" s="688"/>
      <c r="GTH9" s="688"/>
      <c r="GTI9" s="187"/>
      <c r="GTJ9" s="78"/>
      <c r="GTK9" s="689"/>
      <c r="GTL9" s="77"/>
      <c r="GTM9" s="690"/>
      <c r="GTN9" s="53"/>
      <c r="GTO9" s="688"/>
      <c r="GTP9" s="688"/>
      <c r="GTQ9" s="187"/>
      <c r="GTR9" s="78"/>
      <c r="GTS9" s="689"/>
      <c r="GTT9" s="77"/>
      <c r="GTU9" s="690"/>
      <c r="GTV9" s="53"/>
      <c r="GTW9" s="688"/>
      <c r="GTX9" s="688"/>
      <c r="GTY9" s="187"/>
      <c r="GTZ9" s="78"/>
      <c r="GUA9" s="689"/>
      <c r="GUB9" s="77"/>
      <c r="GUC9" s="690"/>
      <c r="GUD9" s="53"/>
      <c r="GUE9" s="688"/>
      <c r="GUF9" s="688"/>
      <c r="GUG9" s="187"/>
      <c r="GUH9" s="78"/>
      <c r="GUI9" s="689"/>
      <c r="GUJ9" s="77"/>
      <c r="GUK9" s="690"/>
      <c r="GUL9" s="53"/>
      <c r="GUM9" s="688"/>
      <c r="GUN9" s="688"/>
      <c r="GUO9" s="187"/>
      <c r="GUP9" s="78"/>
      <c r="GUQ9" s="689"/>
      <c r="GUR9" s="77"/>
      <c r="GUS9" s="690"/>
      <c r="GUT9" s="53"/>
      <c r="GUU9" s="688"/>
      <c r="GUV9" s="688"/>
      <c r="GUW9" s="187"/>
      <c r="GUX9" s="78"/>
      <c r="GUY9" s="689"/>
      <c r="GUZ9" s="77"/>
      <c r="GVA9" s="690"/>
      <c r="GVB9" s="53"/>
      <c r="GVC9" s="688"/>
      <c r="GVD9" s="688"/>
      <c r="GVE9" s="187"/>
      <c r="GVF9" s="78"/>
      <c r="GVG9" s="689"/>
      <c r="GVH9" s="77"/>
      <c r="GVI9" s="690"/>
      <c r="GVJ9" s="53"/>
      <c r="GVK9" s="688"/>
      <c r="GVL9" s="688"/>
      <c r="GVM9" s="187"/>
      <c r="GVN9" s="78"/>
      <c r="GVO9" s="689"/>
      <c r="GVP9" s="77"/>
      <c r="GVQ9" s="690"/>
      <c r="GVR9" s="53"/>
      <c r="GVS9" s="688"/>
      <c r="GVT9" s="688"/>
      <c r="GVU9" s="187"/>
      <c r="GVV9" s="78"/>
      <c r="GVW9" s="689"/>
      <c r="GVX9" s="77"/>
      <c r="GVY9" s="690"/>
      <c r="GVZ9" s="53"/>
      <c r="GWA9" s="688"/>
      <c r="GWB9" s="688"/>
      <c r="GWC9" s="187"/>
      <c r="GWD9" s="78"/>
      <c r="GWE9" s="689"/>
      <c r="GWF9" s="77"/>
      <c r="GWG9" s="690"/>
      <c r="GWH9" s="53"/>
      <c r="GWI9" s="688"/>
      <c r="GWJ9" s="688"/>
      <c r="GWK9" s="187"/>
      <c r="GWL9" s="78"/>
      <c r="GWM9" s="689"/>
      <c r="GWN9" s="77"/>
      <c r="GWO9" s="690"/>
      <c r="GWP9" s="53"/>
      <c r="GWQ9" s="688"/>
      <c r="GWR9" s="688"/>
      <c r="GWS9" s="187"/>
      <c r="GWT9" s="78"/>
      <c r="GWU9" s="689"/>
      <c r="GWV9" s="77"/>
      <c r="GWW9" s="690"/>
      <c r="GWX9" s="53"/>
      <c r="GWY9" s="688"/>
      <c r="GWZ9" s="688"/>
      <c r="GXA9" s="187"/>
      <c r="GXB9" s="78"/>
      <c r="GXC9" s="689"/>
      <c r="GXD9" s="77"/>
      <c r="GXE9" s="690"/>
      <c r="GXF9" s="53"/>
      <c r="GXG9" s="688"/>
      <c r="GXH9" s="688"/>
      <c r="GXI9" s="187"/>
      <c r="GXJ9" s="78"/>
      <c r="GXK9" s="689"/>
      <c r="GXL9" s="77"/>
      <c r="GXM9" s="690"/>
      <c r="GXN9" s="53"/>
      <c r="GXO9" s="688"/>
      <c r="GXP9" s="688"/>
      <c r="GXQ9" s="187"/>
      <c r="GXR9" s="78"/>
      <c r="GXS9" s="689"/>
      <c r="GXT9" s="77"/>
      <c r="GXU9" s="690"/>
      <c r="GXV9" s="53"/>
      <c r="GXW9" s="688"/>
      <c r="GXX9" s="688"/>
      <c r="GXY9" s="187"/>
      <c r="GXZ9" s="78"/>
      <c r="GYA9" s="689"/>
      <c r="GYB9" s="77"/>
      <c r="GYC9" s="690"/>
      <c r="GYD9" s="53"/>
      <c r="GYE9" s="688"/>
      <c r="GYF9" s="688"/>
      <c r="GYG9" s="187"/>
      <c r="GYH9" s="78"/>
      <c r="GYI9" s="689"/>
      <c r="GYJ9" s="77"/>
      <c r="GYK9" s="690"/>
      <c r="GYL9" s="53"/>
      <c r="GYM9" s="688"/>
      <c r="GYN9" s="688"/>
      <c r="GYO9" s="187"/>
      <c r="GYP9" s="78"/>
      <c r="GYQ9" s="689"/>
      <c r="GYR9" s="77"/>
      <c r="GYS9" s="690"/>
      <c r="GYT9" s="53"/>
      <c r="GYU9" s="688"/>
      <c r="GYV9" s="688"/>
      <c r="GYW9" s="187"/>
      <c r="GYX9" s="78"/>
      <c r="GYY9" s="689"/>
      <c r="GYZ9" s="77"/>
      <c r="GZA9" s="690"/>
      <c r="GZB9" s="53"/>
      <c r="GZC9" s="688"/>
      <c r="GZD9" s="688"/>
      <c r="GZE9" s="187"/>
      <c r="GZF9" s="78"/>
      <c r="GZG9" s="689"/>
      <c r="GZH9" s="77"/>
      <c r="GZI9" s="690"/>
      <c r="GZJ9" s="53"/>
      <c r="GZK9" s="688"/>
      <c r="GZL9" s="688"/>
      <c r="GZM9" s="187"/>
      <c r="GZN9" s="78"/>
      <c r="GZO9" s="689"/>
      <c r="GZP9" s="77"/>
      <c r="GZQ9" s="690"/>
      <c r="GZR9" s="53"/>
      <c r="GZS9" s="688"/>
      <c r="GZT9" s="688"/>
      <c r="GZU9" s="187"/>
      <c r="GZV9" s="78"/>
      <c r="GZW9" s="689"/>
      <c r="GZX9" s="77"/>
      <c r="GZY9" s="690"/>
      <c r="GZZ9" s="53"/>
      <c r="HAA9" s="688"/>
      <c r="HAB9" s="688"/>
      <c r="HAC9" s="187"/>
      <c r="HAD9" s="78"/>
      <c r="HAE9" s="689"/>
      <c r="HAF9" s="77"/>
      <c r="HAG9" s="690"/>
      <c r="HAH9" s="53"/>
      <c r="HAI9" s="688"/>
      <c r="HAJ9" s="688"/>
      <c r="HAK9" s="187"/>
      <c r="HAL9" s="78"/>
      <c r="HAM9" s="689"/>
      <c r="HAN9" s="77"/>
      <c r="HAO9" s="690"/>
      <c r="HAP9" s="53"/>
      <c r="HAQ9" s="688"/>
      <c r="HAR9" s="688"/>
      <c r="HAS9" s="187"/>
      <c r="HAT9" s="78"/>
      <c r="HAU9" s="689"/>
      <c r="HAV9" s="77"/>
      <c r="HAW9" s="690"/>
      <c r="HAX9" s="53"/>
      <c r="HAY9" s="688"/>
      <c r="HAZ9" s="688"/>
      <c r="HBA9" s="187"/>
      <c r="HBB9" s="78"/>
      <c r="HBC9" s="689"/>
      <c r="HBD9" s="77"/>
      <c r="HBE9" s="690"/>
      <c r="HBF9" s="53"/>
      <c r="HBG9" s="688"/>
      <c r="HBH9" s="688"/>
      <c r="HBI9" s="187"/>
      <c r="HBJ9" s="78"/>
      <c r="HBK9" s="689"/>
      <c r="HBL9" s="77"/>
      <c r="HBM9" s="690"/>
      <c r="HBN9" s="53"/>
      <c r="HBO9" s="688"/>
      <c r="HBP9" s="688"/>
      <c r="HBQ9" s="187"/>
      <c r="HBR9" s="78"/>
      <c r="HBS9" s="689"/>
      <c r="HBT9" s="77"/>
      <c r="HBU9" s="690"/>
      <c r="HBV9" s="53"/>
      <c r="HBW9" s="688"/>
      <c r="HBX9" s="688"/>
      <c r="HBY9" s="187"/>
      <c r="HBZ9" s="78"/>
      <c r="HCA9" s="689"/>
      <c r="HCB9" s="77"/>
      <c r="HCC9" s="690"/>
      <c r="HCD9" s="53"/>
      <c r="HCE9" s="688"/>
      <c r="HCF9" s="688"/>
      <c r="HCG9" s="187"/>
      <c r="HCH9" s="78"/>
      <c r="HCI9" s="689"/>
      <c r="HCJ9" s="77"/>
      <c r="HCK9" s="690"/>
      <c r="HCL9" s="53"/>
      <c r="HCM9" s="688"/>
      <c r="HCN9" s="688"/>
      <c r="HCO9" s="187"/>
      <c r="HCP9" s="78"/>
      <c r="HCQ9" s="689"/>
      <c r="HCR9" s="77"/>
      <c r="HCS9" s="690"/>
      <c r="HCT9" s="53"/>
      <c r="HCU9" s="688"/>
      <c r="HCV9" s="688"/>
      <c r="HCW9" s="187"/>
      <c r="HCX9" s="78"/>
      <c r="HCY9" s="689"/>
      <c r="HCZ9" s="77"/>
      <c r="HDA9" s="690"/>
      <c r="HDB9" s="53"/>
      <c r="HDC9" s="688"/>
      <c r="HDD9" s="688"/>
      <c r="HDE9" s="187"/>
      <c r="HDF9" s="78"/>
      <c r="HDG9" s="689"/>
      <c r="HDH9" s="77"/>
      <c r="HDI9" s="690"/>
      <c r="HDJ9" s="53"/>
      <c r="HDK9" s="688"/>
      <c r="HDL9" s="688"/>
      <c r="HDM9" s="187"/>
      <c r="HDN9" s="78"/>
      <c r="HDO9" s="689"/>
      <c r="HDP9" s="77"/>
      <c r="HDQ9" s="690"/>
      <c r="HDR9" s="53"/>
      <c r="HDS9" s="688"/>
      <c r="HDT9" s="688"/>
      <c r="HDU9" s="187"/>
      <c r="HDV9" s="78"/>
      <c r="HDW9" s="689"/>
      <c r="HDX9" s="77"/>
      <c r="HDY9" s="690"/>
      <c r="HDZ9" s="53"/>
      <c r="HEA9" s="688"/>
      <c r="HEB9" s="688"/>
      <c r="HEC9" s="187"/>
      <c r="HED9" s="78"/>
      <c r="HEE9" s="689"/>
      <c r="HEF9" s="77"/>
      <c r="HEG9" s="690"/>
      <c r="HEH9" s="53"/>
      <c r="HEI9" s="688"/>
      <c r="HEJ9" s="688"/>
      <c r="HEK9" s="187"/>
      <c r="HEL9" s="78"/>
      <c r="HEM9" s="689"/>
      <c r="HEN9" s="77"/>
      <c r="HEO9" s="690"/>
      <c r="HEP9" s="53"/>
      <c r="HEQ9" s="688"/>
      <c r="HER9" s="688"/>
      <c r="HES9" s="187"/>
      <c r="HET9" s="78"/>
      <c r="HEU9" s="689"/>
      <c r="HEV9" s="77"/>
      <c r="HEW9" s="690"/>
      <c r="HEX9" s="53"/>
      <c r="HEY9" s="688"/>
      <c r="HEZ9" s="688"/>
      <c r="HFA9" s="187"/>
      <c r="HFB9" s="78"/>
      <c r="HFC9" s="689"/>
      <c r="HFD9" s="77"/>
      <c r="HFE9" s="690"/>
      <c r="HFF9" s="53"/>
      <c r="HFG9" s="688"/>
      <c r="HFH9" s="688"/>
      <c r="HFI9" s="187"/>
      <c r="HFJ9" s="78"/>
      <c r="HFK9" s="689"/>
      <c r="HFL9" s="77"/>
      <c r="HFM9" s="690"/>
      <c r="HFN9" s="53"/>
      <c r="HFO9" s="688"/>
      <c r="HFP9" s="688"/>
      <c r="HFQ9" s="187"/>
      <c r="HFR9" s="78"/>
      <c r="HFS9" s="689"/>
      <c r="HFT9" s="77"/>
      <c r="HFU9" s="690"/>
      <c r="HFV9" s="53"/>
      <c r="HFW9" s="688"/>
      <c r="HFX9" s="688"/>
      <c r="HFY9" s="187"/>
      <c r="HFZ9" s="78"/>
      <c r="HGA9" s="689"/>
      <c r="HGB9" s="77"/>
      <c r="HGC9" s="690"/>
      <c r="HGD9" s="53"/>
      <c r="HGE9" s="688"/>
      <c r="HGF9" s="688"/>
      <c r="HGG9" s="187"/>
      <c r="HGH9" s="78"/>
      <c r="HGI9" s="689"/>
      <c r="HGJ9" s="77"/>
      <c r="HGK9" s="690"/>
      <c r="HGL9" s="53"/>
      <c r="HGM9" s="688"/>
      <c r="HGN9" s="688"/>
      <c r="HGO9" s="187"/>
      <c r="HGP9" s="78"/>
      <c r="HGQ9" s="689"/>
      <c r="HGR9" s="77"/>
      <c r="HGS9" s="690"/>
      <c r="HGT9" s="53"/>
      <c r="HGU9" s="688"/>
      <c r="HGV9" s="688"/>
      <c r="HGW9" s="187"/>
      <c r="HGX9" s="78"/>
      <c r="HGY9" s="689"/>
      <c r="HGZ9" s="77"/>
      <c r="HHA9" s="690"/>
      <c r="HHB9" s="53"/>
      <c r="HHC9" s="688"/>
      <c r="HHD9" s="688"/>
      <c r="HHE9" s="187"/>
      <c r="HHF9" s="78"/>
      <c r="HHG9" s="689"/>
      <c r="HHH9" s="77"/>
      <c r="HHI9" s="690"/>
      <c r="HHJ9" s="53"/>
      <c r="HHK9" s="688"/>
      <c r="HHL9" s="688"/>
      <c r="HHM9" s="187"/>
      <c r="HHN9" s="78"/>
      <c r="HHO9" s="689"/>
      <c r="HHP9" s="77"/>
      <c r="HHQ9" s="690"/>
      <c r="HHR9" s="53"/>
      <c r="HHS9" s="688"/>
      <c r="HHT9" s="688"/>
      <c r="HHU9" s="187"/>
      <c r="HHV9" s="78"/>
      <c r="HHW9" s="689"/>
      <c r="HHX9" s="77"/>
      <c r="HHY9" s="690"/>
      <c r="HHZ9" s="53"/>
      <c r="HIA9" s="688"/>
      <c r="HIB9" s="688"/>
      <c r="HIC9" s="187"/>
      <c r="HID9" s="78"/>
      <c r="HIE9" s="689"/>
      <c r="HIF9" s="77"/>
      <c r="HIG9" s="690"/>
      <c r="HIH9" s="53"/>
      <c r="HII9" s="688"/>
      <c r="HIJ9" s="688"/>
      <c r="HIK9" s="187"/>
      <c r="HIL9" s="78"/>
      <c r="HIM9" s="689"/>
      <c r="HIN9" s="77"/>
      <c r="HIO9" s="690"/>
      <c r="HIP9" s="53"/>
      <c r="HIQ9" s="688"/>
      <c r="HIR9" s="688"/>
      <c r="HIS9" s="187"/>
      <c r="HIT9" s="78"/>
      <c r="HIU9" s="689"/>
      <c r="HIV9" s="77"/>
      <c r="HIW9" s="690"/>
      <c r="HIX9" s="53"/>
      <c r="HIY9" s="688"/>
      <c r="HIZ9" s="688"/>
      <c r="HJA9" s="187"/>
      <c r="HJB9" s="78"/>
      <c r="HJC9" s="689"/>
      <c r="HJD9" s="77"/>
      <c r="HJE9" s="690"/>
      <c r="HJF9" s="53"/>
      <c r="HJG9" s="688"/>
      <c r="HJH9" s="688"/>
      <c r="HJI9" s="187"/>
      <c r="HJJ9" s="78"/>
      <c r="HJK9" s="689"/>
      <c r="HJL9" s="77"/>
      <c r="HJM9" s="690"/>
      <c r="HJN9" s="53"/>
      <c r="HJO9" s="688"/>
      <c r="HJP9" s="688"/>
      <c r="HJQ9" s="187"/>
      <c r="HJR9" s="78"/>
      <c r="HJS9" s="689"/>
      <c r="HJT9" s="77"/>
      <c r="HJU9" s="690"/>
      <c r="HJV9" s="53"/>
      <c r="HJW9" s="688"/>
      <c r="HJX9" s="688"/>
      <c r="HJY9" s="187"/>
      <c r="HJZ9" s="78"/>
      <c r="HKA9" s="689"/>
      <c r="HKB9" s="77"/>
      <c r="HKC9" s="690"/>
      <c r="HKD9" s="53"/>
      <c r="HKE9" s="688"/>
      <c r="HKF9" s="688"/>
      <c r="HKG9" s="187"/>
      <c r="HKH9" s="78"/>
      <c r="HKI9" s="689"/>
      <c r="HKJ9" s="77"/>
      <c r="HKK9" s="690"/>
      <c r="HKL9" s="53"/>
      <c r="HKM9" s="688"/>
      <c r="HKN9" s="688"/>
      <c r="HKO9" s="187"/>
      <c r="HKP9" s="78"/>
      <c r="HKQ9" s="689"/>
      <c r="HKR9" s="77"/>
      <c r="HKS9" s="690"/>
      <c r="HKT9" s="53"/>
      <c r="HKU9" s="688"/>
      <c r="HKV9" s="688"/>
      <c r="HKW9" s="187"/>
      <c r="HKX9" s="78"/>
      <c r="HKY9" s="689"/>
      <c r="HKZ9" s="77"/>
      <c r="HLA9" s="690"/>
      <c r="HLB9" s="53"/>
      <c r="HLC9" s="688"/>
      <c r="HLD9" s="688"/>
      <c r="HLE9" s="187"/>
      <c r="HLF9" s="78"/>
      <c r="HLG9" s="689"/>
      <c r="HLH9" s="77"/>
      <c r="HLI9" s="690"/>
      <c r="HLJ9" s="53"/>
      <c r="HLK9" s="688"/>
      <c r="HLL9" s="688"/>
      <c r="HLM9" s="187"/>
      <c r="HLN9" s="78"/>
      <c r="HLO9" s="689"/>
      <c r="HLP9" s="77"/>
      <c r="HLQ9" s="690"/>
      <c r="HLR9" s="53"/>
      <c r="HLS9" s="688"/>
      <c r="HLT9" s="688"/>
      <c r="HLU9" s="187"/>
      <c r="HLV9" s="78"/>
      <c r="HLW9" s="689"/>
      <c r="HLX9" s="77"/>
      <c r="HLY9" s="690"/>
      <c r="HLZ9" s="53"/>
      <c r="HMA9" s="688"/>
      <c r="HMB9" s="688"/>
      <c r="HMC9" s="187"/>
      <c r="HMD9" s="78"/>
      <c r="HME9" s="689"/>
      <c r="HMF9" s="77"/>
      <c r="HMG9" s="690"/>
      <c r="HMH9" s="53"/>
      <c r="HMI9" s="688"/>
      <c r="HMJ9" s="688"/>
      <c r="HMK9" s="187"/>
      <c r="HML9" s="78"/>
      <c r="HMM9" s="689"/>
      <c r="HMN9" s="77"/>
      <c r="HMO9" s="690"/>
      <c r="HMP9" s="53"/>
      <c r="HMQ9" s="688"/>
      <c r="HMR9" s="688"/>
      <c r="HMS9" s="187"/>
      <c r="HMT9" s="78"/>
      <c r="HMU9" s="689"/>
      <c r="HMV9" s="77"/>
      <c r="HMW9" s="690"/>
      <c r="HMX9" s="53"/>
      <c r="HMY9" s="688"/>
      <c r="HMZ9" s="688"/>
      <c r="HNA9" s="187"/>
      <c r="HNB9" s="78"/>
      <c r="HNC9" s="689"/>
      <c r="HND9" s="77"/>
      <c r="HNE9" s="690"/>
      <c r="HNF9" s="53"/>
      <c r="HNG9" s="688"/>
      <c r="HNH9" s="688"/>
      <c r="HNI9" s="187"/>
      <c r="HNJ9" s="78"/>
      <c r="HNK9" s="689"/>
      <c r="HNL9" s="77"/>
      <c r="HNM9" s="690"/>
      <c r="HNN9" s="53"/>
      <c r="HNO9" s="688"/>
      <c r="HNP9" s="688"/>
      <c r="HNQ9" s="187"/>
      <c r="HNR9" s="78"/>
      <c r="HNS9" s="689"/>
      <c r="HNT9" s="77"/>
      <c r="HNU9" s="690"/>
      <c r="HNV9" s="53"/>
      <c r="HNW9" s="688"/>
      <c r="HNX9" s="688"/>
      <c r="HNY9" s="187"/>
      <c r="HNZ9" s="78"/>
      <c r="HOA9" s="689"/>
      <c r="HOB9" s="77"/>
      <c r="HOC9" s="690"/>
      <c r="HOD9" s="53"/>
      <c r="HOE9" s="688"/>
      <c r="HOF9" s="688"/>
      <c r="HOG9" s="187"/>
      <c r="HOH9" s="78"/>
      <c r="HOI9" s="689"/>
      <c r="HOJ9" s="77"/>
      <c r="HOK9" s="690"/>
      <c r="HOL9" s="53"/>
      <c r="HOM9" s="688"/>
      <c r="HON9" s="688"/>
      <c r="HOO9" s="187"/>
      <c r="HOP9" s="78"/>
      <c r="HOQ9" s="689"/>
      <c r="HOR9" s="77"/>
      <c r="HOS9" s="690"/>
      <c r="HOT9" s="53"/>
      <c r="HOU9" s="688"/>
      <c r="HOV9" s="688"/>
      <c r="HOW9" s="187"/>
      <c r="HOX9" s="78"/>
      <c r="HOY9" s="689"/>
      <c r="HOZ9" s="77"/>
      <c r="HPA9" s="690"/>
      <c r="HPB9" s="53"/>
      <c r="HPC9" s="688"/>
      <c r="HPD9" s="688"/>
      <c r="HPE9" s="187"/>
      <c r="HPF9" s="78"/>
      <c r="HPG9" s="689"/>
      <c r="HPH9" s="77"/>
      <c r="HPI9" s="690"/>
      <c r="HPJ9" s="53"/>
      <c r="HPK9" s="688"/>
      <c r="HPL9" s="688"/>
      <c r="HPM9" s="187"/>
      <c r="HPN9" s="78"/>
      <c r="HPO9" s="689"/>
      <c r="HPP9" s="77"/>
      <c r="HPQ9" s="690"/>
      <c r="HPR9" s="53"/>
      <c r="HPS9" s="688"/>
      <c r="HPT9" s="688"/>
      <c r="HPU9" s="187"/>
      <c r="HPV9" s="78"/>
      <c r="HPW9" s="689"/>
      <c r="HPX9" s="77"/>
      <c r="HPY9" s="690"/>
      <c r="HPZ9" s="53"/>
      <c r="HQA9" s="688"/>
      <c r="HQB9" s="688"/>
      <c r="HQC9" s="187"/>
      <c r="HQD9" s="78"/>
      <c r="HQE9" s="689"/>
      <c r="HQF9" s="77"/>
      <c r="HQG9" s="690"/>
      <c r="HQH9" s="53"/>
      <c r="HQI9" s="688"/>
      <c r="HQJ9" s="688"/>
      <c r="HQK9" s="187"/>
      <c r="HQL9" s="78"/>
      <c r="HQM9" s="689"/>
      <c r="HQN9" s="77"/>
      <c r="HQO9" s="690"/>
      <c r="HQP9" s="53"/>
      <c r="HQQ9" s="688"/>
      <c r="HQR9" s="688"/>
      <c r="HQS9" s="187"/>
      <c r="HQT9" s="78"/>
      <c r="HQU9" s="689"/>
      <c r="HQV9" s="77"/>
      <c r="HQW9" s="690"/>
      <c r="HQX9" s="53"/>
      <c r="HQY9" s="688"/>
      <c r="HQZ9" s="688"/>
      <c r="HRA9" s="187"/>
      <c r="HRB9" s="78"/>
      <c r="HRC9" s="689"/>
      <c r="HRD9" s="77"/>
      <c r="HRE9" s="690"/>
      <c r="HRF9" s="53"/>
      <c r="HRG9" s="688"/>
      <c r="HRH9" s="688"/>
      <c r="HRI9" s="187"/>
      <c r="HRJ9" s="78"/>
      <c r="HRK9" s="689"/>
      <c r="HRL9" s="77"/>
      <c r="HRM9" s="690"/>
      <c r="HRN9" s="53"/>
      <c r="HRO9" s="688"/>
      <c r="HRP9" s="688"/>
      <c r="HRQ9" s="187"/>
      <c r="HRR9" s="78"/>
      <c r="HRS9" s="689"/>
      <c r="HRT9" s="77"/>
      <c r="HRU9" s="690"/>
      <c r="HRV9" s="53"/>
      <c r="HRW9" s="688"/>
      <c r="HRX9" s="688"/>
      <c r="HRY9" s="187"/>
      <c r="HRZ9" s="78"/>
      <c r="HSA9" s="689"/>
      <c r="HSB9" s="77"/>
      <c r="HSC9" s="690"/>
      <c r="HSD9" s="53"/>
      <c r="HSE9" s="688"/>
      <c r="HSF9" s="688"/>
      <c r="HSG9" s="187"/>
      <c r="HSH9" s="78"/>
      <c r="HSI9" s="689"/>
      <c r="HSJ9" s="77"/>
      <c r="HSK9" s="690"/>
      <c r="HSL9" s="53"/>
      <c r="HSM9" s="688"/>
      <c r="HSN9" s="688"/>
      <c r="HSO9" s="187"/>
      <c r="HSP9" s="78"/>
      <c r="HSQ9" s="689"/>
      <c r="HSR9" s="77"/>
      <c r="HSS9" s="690"/>
      <c r="HST9" s="53"/>
      <c r="HSU9" s="688"/>
      <c r="HSV9" s="688"/>
      <c r="HSW9" s="187"/>
      <c r="HSX9" s="78"/>
      <c r="HSY9" s="689"/>
      <c r="HSZ9" s="77"/>
      <c r="HTA9" s="690"/>
      <c r="HTB9" s="53"/>
      <c r="HTC9" s="688"/>
      <c r="HTD9" s="688"/>
      <c r="HTE9" s="187"/>
      <c r="HTF9" s="78"/>
      <c r="HTG9" s="689"/>
      <c r="HTH9" s="77"/>
      <c r="HTI9" s="690"/>
      <c r="HTJ9" s="53"/>
      <c r="HTK9" s="688"/>
      <c r="HTL9" s="688"/>
      <c r="HTM9" s="187"/>
      <c r="HTN9" s="78"/>
      <c r="HTO9" s="689"/>
      <c r="HTP9" s="77"/>
      <c r="HTQ9" s="690"/>
      <c r="HTR9" s="53"/>
      <c r="HTS9" s="688"/>
      <c r="HTT9" s="688"/>
      <c r="HTU9" s="187"/>
      <c r="HTV9" s="78"/>
      <c r="HTW9" s="689"/>
      <c r="HTX9" s="77"/>
      <c r="HTY9" s="690"/>
      <c r="HTZ9" s="53"/>
      <c r="HUA9" s="688"/>
      <c r="HUB9" s="688"/>
      <c r="HUC9" s="187"/>
      <c r="HUD9" s="78"/>
      <c r="HUE9" s="689"/>
      <c r="HUF9" s="77"/>
      <c r="HUG9" s="690"/>
      <c r="HUH9" s="53"/>
      <c r="HUI9" s="688"/>
      <c r="HUJ9" s="688"/>
      <c r="HUK9" s="187"/>
      <c r="HUL9" s="78"/>
      <c r="HUM9" s="689"/>
      <c r="HUN9" s="77"/>
      <c r="HUO9" s="690"/>
      <c r="HUP9" s="53"/>
      <c r="HUQ9" s="688"/>
      <c r="HUR9" s="688"/>
      <c r="HUS9" s="187"/>
      <c r="HUT9" s="78"/>
      <c r="HUU9" s="689"/>
      <c r="HUV9" s="77"/>
      <c r="HUW9" s="690"/>
      <c r="HUX9" s="53"/>
      <c r="HUY9" s="688"/>
      <c r="HUZ9" s="688"/>
      <c r="HVA9" s="187"/>
      <c r="HVB9" s="78"/>
      <c r="HVC9" s="689"/>
      <c r="HVD9" s="77"/>
      <c r="HVE9" s="690"/>
      <c r="HVF9" s="53"/>
      <c r="HVG9" s="688"/>
      <c r="HVH9" s="688"/>
      <c r="HVI9" s="187"/>
      <c r="HVJ9" s="78"/>
      <c r="HVK9" s="689"/>
      <c r="HVL9" s="77"/>
      <c r="HVM9" s="690"/>
      <c r="HVN9" s="53"/>
      <c r="HVO9" s="688"/>
      <c r="HVP9" s="688"/>
      <c r="HVQ9" s="187"/>
      <c r="HVR9" s="78"/>
      <c r="HVS9" s="689"/>
      <c r="HVT9" s="77"/>
      <c r="HVU9" s="690"/>
      <c r="HVV9" s="53"/>
      <c r="HVW9" s="688"/>
      <c r="HVX9" s="688"/>
      <c r="HVY9" s="187"/>
      <c r="HVZ9" s="78"/>
      <c r="HWA9" s="689"/>
      <c r="HWB9" s="77"/>
      <c r="HWC9" s="690"/>
      <c r="HWD9" s="53"/>
      <c r="HWE9" s="688"/>
      <c r="HWF9" s="688"/>
      <c r="HWG9" s="187"/>
      <c r="HWH9" s="78"/>
      <c r="HWI9" s="689"/>
      <c r="HWJ9" s="77"/>
      <c r="HWK9" s="690"/>
      <c r="HWL9" s="53"/>
      <c r="HWM9" s="688"/>
      <c r="HWN9" s="688"/>
      <c r="HWO9" s="187"/>
      <c r="HWP9" s="78"/>
      <c r="HWQ9" s="689"/>
      <c r="HWR9" s="77"/>
      <c r="HWS9" s="690"/>
      <c r="HWT9" s="53"/>
      <c r="HWU9" s="688"/>
      <c r="HWV9" s="688"/>
      <c r="HWW9" s="187"/>
      <c r="HWX9" s="78"/>
      <c r="HWY9" s="689"/>
      <c r="HWZ9" s="77"/>
      <c r="HXA9" s="690"/>
      <c r="HXB9" s="53"/>
      <c r="HXC9" s="688"/>
      <c r="HXD9" s="688"/>
      <c r="HXE9" s="187"/>
      <c r="HXF9" s="78"/>
      <c r="HXG9" s="689"/>
      <c r="HXH9" s="77"/>
      <c r="HXI9" s="690"/>
      <c r="HXJ9" s="53"/>
      <c r="HXK9" s="688"/>
      <c r="HXL9" s="688"/>
      <c r="HXM9" s="187"/>
      <c r="HXN9" s="78"/>
      <c r="HXO9" s="689"/>
      <c r="HXP9" s="77"/>
      <c r="HXQ9" s="690"/>
      <c r="HXR9" s="53"/>
      <c r="HXS9" s="688"/>
      <c r="HXT9" s="688"/>
      <c r="HXU9" s="187"/>
      <c r="HXV9" s="78"/>
      <c r="HXW9" s="689"/>
      <c r="HXX9" s="77"/>
      <c r="HXY9" s="690"/>
      <c r="HXZ9" s="53"/>
      <c r="HYA9" s="688"/>
      <c r="HYB9" s="688"/>
      <c r="HYC9" s="187"/>
      <c r="HYD9" s="78"/>
      <c r="HYE9" s="689"/>
      <c r="HYF9" s="77"/>
      <c r="HYG9" s="690"/>
      <c r="HYH9" s="53"/>
      <c r="HYI9" s="688"/>
      <c r="HYJ9" s="688"/>
      <c r="HYK9" s="187"/>
      <c r="HYL9" s="78"/>
      <c r="HYM9" s="689"/>
      <c r="HYN9" s="77"/>
      <c r="HYO9" s="690"/>
      <c r="HYP9" s="53"/>
      <c r="HYQ9" s="688"/>
      <c r="HYR9" s="688"/>
      <c r="HYS9" s="187"/>
      <c r="HYT9" s="78"/>
      <c r="HYU9" s="689"/>
      <c r="HYV9" s="77"/>
      <c r="HYW9" s="690"/>
      <c r="HYX9" s="53"/>
      <c r="HYY9" s="688"/>
      <c r="HYZ9" s="688"/>
      <c r="HZA9" s="187"/>
      <c r="HZB9" s="78"/>
      <c r="HZC9" s="689"/>
      <c r="HZD9" s="77"/>
      <c r="HZE9" s="690"/>
      <c r="HZF9" s="53"/>
      <c r="HZG9" s="688"/>
      <c r="HZH9" s="688"/>
      <c r="HZI9" s="187"/>
      <c r="HZJ9" s="78"/>
      <c r="HZK9" s="689"/>
      <c r="HZL9" s="77"/>
      <c r="HZM9" s="690"/>
      <c r="HZN9" s="53"/>
      <c r="HZO9" s="688"/>
      <c r="HZP9" s="688"/>
      <c r="HZQ9" s="187"/>
      <c r="HZR9" s="78"/>
      <c r="HZS9" s="689"/>
      <c r="HZT9" s="77"/>
      <c r="HZU9" s="690"/>
      <c r="HZV9" s="53"/>
      <c r="HZW9" s="688"/>
      <c r="HZX9" s="688"/>
      <c r="HZY9" s="187"/>
      <c r="HZZ9" s="78"/>
      <c r="IAA9" s="689"/>
      <c r="IAB9" s="77"/>
      <c r="IAC9" s="690"/>
      <c r="IAD9" s="53"/>
      <c r="IAE9" s="688"/>
      <c r="IAF9" s="688"/>
      <c r="IAG9" s="187"/>
      <c r="IAH9" s="78"/>
      <c r="IAI9" s="689"/>
      <c r="IAJ9" s="77"/>
      <c r="IAK9" s="690"/>
      <c r="IAL9" s="53"/>
      <c r="IAM9" s="688"/>
      <c r="IAN9" s="688"/>
      <c r="IAO9" s="187"/>
      <c r="IAP9" s="78"/>
      <c r="IAQ9" s="689"/>
      <c r="IAR9" s="77"/>
      <c r="IAS9" s="690"/>
      <c r="IAT9" s="53"/>
      <c r="IAU9" s="688"/>
      <c r="IAV9" s="688"/>
      <c r="IAW9" s="187"/>
      <c r="IAX9" s="78"/>
      <c r="IAY9" s="689"/>
      <c r="IAZ9" s="77"/>
      <c r="IBA9" s="690"/>
      <c r="IBB9" s="53"/>
      <c r="IBC9" s="688"/>
      <c r="IBD9" s="688"/>
      <c r="IBE9" s="187"/>
      <c r="IBF9" s="78"/>
      <c r="IBG9" s="689"/>
      <c r="IBH9" s="77"/>
      <c r="IBI9" s="690"/>
      <c r="IBJ9" s="53"/>
      <c r="IBK9" s="688"/>
      <c r="IBL9" s="688"/>
      <c r="IBM9" s="187"/>
      <c r="IBN9" s="78"/>
      <c r="IBO9" s="689"/>
      <c r="IBP9" s="77"/>
      <c r="IBQ9" s="690"/>
      <c r="IBR9" s="53"/>
      <c r="IBS9" s="688"/>
      <c r="IBT9" s="688"/>
      <c r="IBU9" s="187"/>
      <c r="IBV9" s="78"/>
      <c r="IBW9" s="689"/>
      <c r="IBX9" s="77"/>
      <c r="IBY9" s="690"/>
      <c r="IBZ9" s="53"/>
      <c r="ICA9" s="688"/>
      <c r="ICB9" s="688"/>
      <c r="ICC9" s="187"/>
      <c r="ICD9" s="78"/>
      <c r="ICE9" s="689"/>
      <c r="ICF9" s="77"/>
      <c r="ICG9" s="690"/>
      <c r="ICH9" s="53"/>
      <c r="ICI9" s="688"/>
      <c r="ICJ9" s="688"/>
      <c r="ICK9" s="187"/>
      <c r="ICL9" s="78"/>
      <c r="ICM9" s="689"/>
      <c r="ICN9" s="77"/>
      <c r="ICO9" s="690"/>
      <c r="ICP9" s="53"/>
      <c r="ICQ9" s="688"/>
      <c r="ICR9" s="688"/>
      <c r="ICS9" s="187"/>
      <c r="ICT9" s="78"/>
      <c r="ICU9" s="689"/>
      <c r="ICV9" s="77"/>
      <c r="ICW9" s="690"/>
      <c r="ICX9" s="53"/>
      <c r="ICY9" s="688"/>
      <c r="ICZ9" s="688"/>
      <c r="IDA9" s="187"/>
      <c r="IDB9" s="78"/>
      <c r="IDC9" s="689"/>
      <c r="IDD9" s="77"/>
      <c r="IDE9" s="690"/>
      <c r="IDF9" s="53"/>
      <c r="IDG9" s="688"/>
      <c r="IDH9" s="688"/>
      <c r="IDI9" s="187"/>
      <c r="IDJ9" s="78"/>
      <c r="IDK9" s="689"/>
      <c r="IDL9" s="77"/>
      <c r="IDM9" s="690"/>
      <c r="IDN9" s="53"/>
      <c r="IDO9" s="688"/>
      <c r="IDP9" s="688"/>
      <c r="IDQ9" s="187"/>
      <c r="IDR9" s="78"/>
      <c r="IDS9" s="689"/>
      <c r="IDT9" s="77"/>
      <c r="IDU9" s="690"/>
      <c r="IDV9" s="53"/>
      <c r="IDW9" s="688"/>
      <c r="IDX9" s="688"/>
      <c r="IDY9" s="187"/>
      <c r="IDZ9" s="78"/>
      <c r="IEA9" s="689"/>
      <c r="IEB9" s="77"/>
      <c r="IEC9" s="690"/>
      <c r="IED9" s="53"/>
      <c r="IEE9" s="688"/>
      <c r="IEF9" s="688"/>
      <c r="IEG9" s="187"/>
      <c r="IEH9" s="78"/>
      <c r="IEI9" s="689"/>
      <c r="IEJ9" s="77"/>
      <c r="IEK9" s="690"/>
      <c r="IEL9" s="53"/>
      <c r="IEM9" s="688"/>
      <c r="IEN9" s="688"/>
      <c r="IEO9" s="187"/>
      <c r="IEP9" s="78"/>
      <c r="IEQ9" s="689"/>
      <c r="IER9" s="77"/>
      <c r="IES9" s="690"/>
      <c r="IET9" s="53"/>
      <c r="IEU9" s="688"/>
      <c r="IEV9" s="688"/>
      <c r="IEW9" s="187"/>
      <c r="IEX9" s="78"/>
      <c r="IEY9" s="689"/>
      <c r="IEZ9" s="77"/>
      <c r="IFA9" s="690"/>
      <c r="IFB9" s="53"/>
      <c r="IFC9" s="688"/>
      <c r="IFD9" s="688"/>
      <c r="IFE9" s="187"/>
      <c r="IFF9" s="78"/>
      <c r="IFG9" s="689"/>
      <c r="IFH9" s="77"/>
      <c r="IFI9" s="690"/>
      <c r="IFJ9" s="53"/>
      <c r="IFK9" s="688"/>
      <c r="IFL9" s="688"/>
      <c r="IFM9" s="187"/>
      <c r="IFN9" s="78"/>
      <c r="IFO9" s="689"/>
      <c r="IFP9" s="77"/>
      <c r="IFQ9" s="690"/>
      <c r="IFR9" s="53"/>
      <c r="IFS9" s="688"/>
      <c r="IFT9" s="688"/>
      <c r="IFU9" s="187"/>
      <c r="IFV9" s="78"/>
      <c r="IFW9" s="689"/>
      <c r="IFX9" s="77"/>
      <c r="IFY9" s="690"/>
      <c r="IFZ9" s="53"/>
      <c r="IGA9" s="688"/>
      <c r="IGB9" s="688"/>
      <c r="IGC9" s="187"/>
      <c r="IGD9" s="78"/>
      <c r="IGE9" s="689"/>
      <c r="IGF9" s="77"/>
      <c r="IGG9" s="690"/>
      <c r="IGH9" s="53"/>
      <c r="IGI9" s="688"/>
      <c r="IGJ9" s="688"/>
      <c r="IGK9" s="187"/>
      <c r="IGL9" s="78"/>
      <c r="IGM9" s="689"/>
      <c r="IGN9" s="77"/>
      <c r="IGO9" s="690"/>
      <c r="IGP9" s="53"/>
      <c r="IGQ9" s="688"/>
      <c r="IGR9" s="688"/>
      <c r="IGS9" s="187"/>
      <c r="IGT9" s="78"/>
      <c r="IGU9" s="689"/>
      <c r="IGV9" s="77"/>
      <c r="IGW9" s="690"/>
      <c r="IGX9" s="53"/>
      <c r="IGY9" s="688"/>
      <c r="IGZ9" s="688"/>
      <c r="IHA9" s="187"/>
      <c r="IHB9" s="78"/>
      <c r="IHC9" s="689"/>
      <c r="IHD9" s="77"/>
      <c r="IHE9" s="690"/>
      <c r="IHF9" s="53"/>
      <c r="IHG9" s="688"/>
      <c r="IHH9" s="688"/>
      <c r="IHI9" s="187"/>
      <c r="IHJ9" s="78"/>
      <c r="IHK9" s="689"/>
      <c r="IHL9" s="77"/>
      <c r="IHM9" s="690"/>
      <c r="IHN9" s="53"/>
      <c r="IHO9" s="688"/>
      <c r="IHP9" s="688"/>
      <c r="IHQ9" s="187"/>
      <c r="IHR9" s="78"/>
      <c r="IHS9" s="689"/>
      <c r="IHT9" s="77"/>
      <c r="IHU9" s="690"/>
      <c r="IHV9" s="53"/>
      <c r="IHW9" s="688"/>
      <c r="IHX9" s="688"/>
      <c r="IHY9" s="187"/>
      <c r="IHZ9" s="78"/>
      <c r="IIA9" s="689"/>
      <c r="IIB9" s="77"/>
      <c r="IIC9" s="690"/>
      <c r="IID9" s="53"/>
      <c r="IIE9" s="688"/>
      <c r="IIF9" s="688"/>
      <c r="IIG9" s="187"/>
      <c r="IIH9" s="78"/>
      <c r="III9" s="689"/>
      <c r="IIJ9" s="77"/>
      <c r="IIK9" s="690"/>
      <c r="IIL9" s="53"/>
      <c r="IIM9" s="688"/>
      <c r="IIN9" s="688"/>
      <c r="IIO9" s="187"/>
      <c r="IIP9" s="78"/>
      <c r="IIQ9" s="689"/>
      <c r="IIR9" s="77"/>
      <c r="IIS9" s="690"/>
      <c r="IIT9" s="53"/>
      <c r="IIU9" s="688"/>
      <c r="IIV9" s="688"/>
      <c r="IIW9" s="187"/>
      <c r="IIX9" s="78"/>
      <c r="IIY9" s="689"/>
      <c r="IIZ9" s="77"/>
      <c r="IJA9" s="690"/>
      <c r="IJB9" s="53"/>
      <c r="IJC9" s="688"/>
      <c r="IJD9" s="688"/>
      <c r="IJE9" s="187"/>
      <c r="IJF9" s="78"/>
      <c r="IJG9" s="689"/>
      <c r="IJH9" s="77"/>
      <c r="IJI9" s="690"/>
      <c r="IJJ9" s="53"/>
      <c r="IJK9" s="688"/>
      <c r="IJL9" s="688"/>
      <c r="IJM9" s="187"/>
      <c r="IJN9" s="78"/>
      <c r="IJO9" s="689"/>
      <c r="IJP9" s="77"/>
      <c r="IJQ9" s="690"/>
      <c r="IJR9" s="53"/>
      <c r="IJS9" s="688"/>
      <c r="IJT9" s="688"/>
      <c r="IJU9" s="187"/>
      <c r="IJV9" s="78"/>
      <c r="IJW9" s="689"/>
      <c r="IJX9" s="77"/>
      <c r="IJY9" s="690"/>
      <c r="IJZ9" s="53"/>
      <c r="IKA9" s="688"/>
      <c r="IKB9" s="688"/>
      <c r="IKC9" s="187"/>
      <c r="IKD9" s="78"/>
      <c r="IKE9" s="689"/>
      <c r="IKF9" s="77"/>
      <c r="IKG9" s="690"/>
      <c r="IKH9" s="53"/>
      <c r="IKI9" s="688"/>
      <c r="IKJ9" s="688"/>
      <c r="IKK9" s="187"/>
      <c r="IKL9" s="78"/>
      <c r="IKM9" s="689"/>
      <c r="IKN9" s="77"/>
      <c r="IKO9" s="690"/>
      <c r="IKP9" s="53"/>
      <c r="IKQ9" s="688"/>
      <c r="IKR9" s="688"/>
      <c r="IKS9" s="187"/>
      <c r="IKT9" s="78"/>
      <c r="IKU9" s="689"/>
      <c r="IKV9" s="77"/>
      <c r="IKW9" s="690"/>
      <c r="IKX9" s="53"/>
      <c r="IKY9" s="688"/>
      <c r="IKZ9" s="688"/>
      <c r="ILA9" s="187"/>
      <c r="ILB9" s="78"/>
      <c r="ILC9" s="689"/>
      <c r="ILD9" s="77"/>
      <c r="ILE9" s="690"/>
      <c r="ILF9" s="53"/>
      <c r="ILG9" s="688"/>
      <c r="ILH9" s="688"/>
      <c r="ILI9" s="187"/>
      <c r="ILJ9" s="78"/>
      <c r="ILK9" s="689"/>
      <c r="ILL9" s="77"/>
      <c r="ILM9" s="690"/>
      <c r="ILN9" s="53"/>
      <c r="ILO9" s="688"/>
      <c r="ILP9" s="688"/>
      <c r="ILQ9" s="187"/>
      <c r="ILR9" s="78"/>
      <c r="ILS9" s="689"/>
      <c r="ILT9" s="77"/>
      <c r="ILU9" s="690"/>
      <c r="ILV9" s="53"/>
      <c r="ILW9" s="688"/>
      <c r="ILX9" s="688"/>
      <c r="ILY9" s="187"/>
      <c r="ILZ9" s="78"/>
      <c r="IMA9" s="689"/>
      <c r="IMB9" s="77"/>
      <c r="IMC9" s="690"/>
      <c r="IMD9" s="53"/>
      <c r="IME9" s="688"/>
      <c r="IMF9" s="688"/>
      <c r="IMG9" s="187"/>
      <c r="IMH9" s="78"/>
      <c r="IMI9" s="689"/>
      <c r="IMJ9" s="77"/>
      <c r="IMK9" s="690"/>
      <c r="IML9" s="53"/>
      <c r="IMM9" s="688"/>
      <c r="IMN9" s="688"/>
      <c r="IMO9" s="187"/>
      <c r="IMP9" s="78"/>
      <c r="IMQ9" s="689"/>
      <c r="IMR9" s="77"/>
      <c r="IMS9" s="690"/>
      <c r="IMT9" s="53"/>
      <c r="IMU9" s="688"/>
      <c r="IMV9" s="688"/>
      <c r="IMW9" s="187"/>
      <c r="IMX9" s="78"/>
      <c r="IMY9" s="689"/>
      <c r="IMZ9" s="77"/>
      <c r="INA9" s="690"/>
      <c r="INB9" s="53"/>
      <c r="INC9" s="688"/>
      <c r="IND9" s="688"/>
      <c r="INE9" s="187"/>
      <c r="INF9" s="78"/>
      <c r="ING9" s="689"/>
      <c r="INH9" s="77"/>
      <c r="INI9" s="690"/>
      <c r="INJ9" s="53"/>
      <c r="INK9" s="688"/>
      <c r="INL9" s="688"/>
      <c r="INM9" s="187"/>
      <c r="INN9" s="78"/>
      <c r="INO9" s="689"/>
      <c r="INP9" s="77"/>
      <c r="INQ9" s="690"/>
      <c r="INR9" s="53"/>
      <c r="INS9" s="688"/>
      <c r="INT9" s="688"/>
      <c r="INU9" s="187"/>
      <c r="INV9" s="78"/>
      <c r="INW9" s="689"/>
      <c r="INX9" s="77"/>
      <c r="INY9" s="690"/>
      <c r="INZ9" s="53"/>
      <c r="IOA9" s="688"/>
      <c r="IOB9" s="688"/>
      <c r="IOC9" s="187"/>
      <c r="IOD9" s="78"/>
      <c r="IOE9" s="689"/>
      <c r="IOF9" s="77"/>
      <c r="IOG9" s="690"/>
      <c r="IOH9" s="53"/>
      <c r="IOI9" s="688"/>
      <c r="IOJ9" s="688"/>
      <c r="IOK9" s="187"/>
      <c r="IOL9" s="78"/>
      <c r="IOM9" s="689"/>
      <c r="ION9" s="77"/>
      <c r="IOO9" s="690"/>
      <c r="IOP9" s="53"/>
      <c r="IOQ9" s="688"/>
      <c r="IOR9" s="688"/>
      <c r="IOS9" s="187"/>
      <c r="IOT9" s="78"/>
      <c r="IOU9" s="689"/>
      <c r="IOV9" s="77"/>
      <c r="IOW9" s="690"/>
      <c r="IOX9" s="53"/>
      <c r="IOY9" s="688"/>
      <c r="IOZ9" s="688"/>
      <c r="IPA9" s="187"/>
      <c r="IPB9" s="78"/>
      <c r="IPC9" s="689"/>
      <c r="IPD9" s="77"/>
      <c r="IPE9" s="690"/>
      <c r="IPF9" s="53"/>
      <c r="IPG9" s="688"/>
      <c r="IPH9" s="688"/>
      <c r="IPI9" s="187"/>
      <c r="IPJ9" s="78"/>
      <c r="IPK9" s="689"/>
      <c r="IPL9" s="77"/>
      <c r="IPM9" s="690"/>
      <c r="IPN9" s="53"/>
      <c r="IPO9" s="688"/>
      <c r="IPP9" s="688"/>
      <c r="IPQ9" s="187"/>
      <c r="IPR9" s="78"/>
      <c r="IPS9" s="689"/>
      <c r="IPT9" s="77"/>
      <c r="IPU9" s="690"/>
      <c r="IPV9" s="53"/>
      <c r="IPW9" s="688"/>
      <c r="IPX9" s="688"/>
      <c r="IPY9" s="187"/>
      <c r="IPZ9" s="78"/>
      <c r="IQA9" s="689"/>
      <c r="IQB9" s="77"/>
      <c r="IQC9" s="690"/>
      <c r="IQD9" s="53"/>
      <c r="IQE9" s="688"/>
      <c r="IQF9" s="688"/>
      <c r="IQG9" s="187"/>
      <c r="IQH9" s="78"/>
      <c r="IQI9" s="689"/>
      <c r="IQJ9" s="77"/>
      <c r="IQK9" s="690"/>
      <c r="IQL9" s="53"/>
      <c r="IQM9" s="688"/>
      <c r="IQN9" s="688"/>
      <c r="IQO9" s="187"/>
      <c r="IQP9" s="78"/>
      <c r="IQQ9" s="689"/>
      <c r="IQR9" s="77"/>
      <c r="IQS9" s="690"/>
      <c r="IQT9" s="53"/>
      <c r="IQU9" s="688"/>
      <c r="IQV9" s="688"/>
      <c r="IQW9" s="187"/>
      <c r="IQX9" s="78"/>
      <c r="IQY9" s="689"/>
      <c r="IQZ9" s="77"/>
      <c r="IRA9" s="690"/>
      <c r="IRB9" s="53"/>
      <c r="IRC9" s="688"/>
      <c r="IRD9" s="688"/>
      <c r="IRE9" s="187"/>
      <c r="IRF9" s="78"/>
      <c r="IRG9" s="689"/>
      <c r="IRH9" s="77"/>
      <c r="IRI9" s="690"/>
      <c r="IRJ9" s="53"/>
      <c r="IRK9" s="688"/>
      <c r="IRL9" s="688"/>
      <c r="IRM9" s="187"/>
      <c r="IRN9" s="78"/>
      <c r="IRO9" s="689"/>
      <c r="IRP9" s="77"/>
      <c r="IRQ9" s="690"/>
      <c r="IRR9" s="53"/>
      <c r="IRS9" s="688"/>
      <c r="IRT9" s="688"/>
      <c r="IRU9" s="187"/>
      <c r="IRV9" s="78"/>
      <c r="IRW9" s="689"/>
      <c r="IRX9" s="77"/>
      <c r="IRY9" s="690"/>
      <c r="IRZ9" s="53"/>
      <c r="ISA9" s="688"/>
      <c r="ISB9" s="688"/>
      <c r="ISC9" s="187"/>
      <c r="ISD9" s="78"/>
      <c r="ISE9" s="689"/>
      <c r="ISF9" s="77"/>
      <c r="ISG9" s="690"/>
      <c r="ISH9" s="53"/>
      <c r="ISI9" s="688"/>
      <c r="ISJ9" s="688"/>
      <c r="ISK9" s="187"/>
      <c r="ISL9" s="78"/>
      <c r="ISM9" s="689"/>
      <c r="ISN9" s="77"/>
      <c r="ISO9" s="690"/>
      <c r="ISP9" s="53"/>
      <c r="ISQ9" s="688"/>
      <c r="ISR9" s="688"/>
      <c r="ISS9" s="187"/>
      <c r="IST9" s="78"/>
      <c r="ISU9" s="689"/>
      <c r="ISV9" s="77"/>
      <c r="ISW9" s="690"/>
      <c r="ISX9" s="53"/>
      <c r="ISY9" s="688"/>
      <c r="ISZ9" s="688"/>
      <c r="ITA9" s="187"/>
      <c r="ITB9" s="78"/>
      <c r="ITC9" s="689"/>
      <c r="ITD9" s="77"/>
      <c r="ITE9" s="690"/>
      <c r="ITF9" s="53"/>
      <c r="ITG9" s="688"/>
      <c r="ITH9" s="688"/>
      <c r="ITI9" s="187"/>
      <c r="ITJ9" s="78"/>
      <c r="ITK9" s="689"/>
      <c r="ITL9" s="77"/>
      <c r="ITM9" s="690"/>
      <c r="ITN9" s="53"/>
      <c r="ITO9" s="688"/>
      <c r="ITP9" s="688"/>
      <c r="ITQ9" s="187"/>
      <c r="ITR9" s="78"/>
      <c r="ITS9" s="689"/>
      <c r="ITT9" s="77"/>
      <c r="ITU9" s="690"/>
      <c r="ITV9" s="53"/>
      <c r="ITW9" s="688"/>
      <c r="ITX9" s="688"/>
      <c r="ITY9" s="187"/>
      <c r="ITZ9" s="78"/>
      <c r="IUA9" s="689"/>
      <c r="IUB9" s="77"/>
      <c r="IUC9" s="690"/>
      <c r="IUD9" s="53"/>
      <c r="IUE9" s="688"/>
      <c r="IUF9" s="688"/>
      <c r="IUG9" s="187"/>
      <c r="IUH9" s="78"/>
      <c r="IUI9" s="689"/>
      <c r="IUJ9" s="77"/>
      <c r="IUK9" s="690"/>
      <c r="IUL9" s="53"/>
      <c r="IUM9" s="688"/>
      <c r="IUN9" s="688"/>
      <c r="IUO9" s="187"/>
      <c r="IUP9" s="78"/>
      <c r="IUQ9" s="689"/>
      <c r="IUR9" s="77"/>
      <c r="IUS9" s="690"/>
      <c r="IUT9" s="53"/>
      <c r="IUU9" s="688"/>
      <c r="IUV9" s="688"/>
      <c r="IUW9" s="187"/>
      <c r="IUX9" s="78"/>
      <c r="IUY9" s="689"/>
      <c r="IUZ9" s="77"/>
      <c r="IVA9" s="690"/>
      <c r="IVB9" s="53"/>
      <c r="IVC9" s="688"/>
      <c r="IVD9" s="688"/>
      <c r="IVE9" s="187"/>
      <c r="IVF9" s="78"/>
      <c r="IVG9" s="689"/>
      <c r="IVH9" s="77"/>
      <c r="IVI9" s="690"/>
      <c r="IVJ9" s="53"/>
      <c r="IVK9" s="688"/>
      <c r="IVL9" s="688"/>
      <c r="IVM9" s="187"/>
      <c r="IVN9" s="78"/>
      <c r="IVO9" s="689"/>
      <c r="IVP9" s="77"/>
      <c r="IVQ9" s="690"/>
      <c r="IVR9" s="53"/>
      <c r="IVS9" s="688"/>
      <c r="IVT9" s="688"/>
      <c r="IVU9" s="187"/>
      <c r="IVV9" s="78"/>
      <c r="IVW9" s="689"/>
      <c r="IVX9" s="77"/>
      <c r="IVY9" s="690"/>
      <c r="IVZ9" s="53"/>
      <c r="IWA9" s="688"/>
      <c r="IWB9" s="688"/>
      <c r="IWC9" s="187"/>
      <c r="IWD9" s="78"/>
      <c r="IWE9" s="689"/>
      <c r="IWF9" s="77"/>
      <c r="IWG9" s="690"/>
      <c r="IWH9" s="53"/>
      <c r="IWI9" s="688"/>
      <c r="IWJ9" s="688"/>
      <c r="IWK9" s="187"/>
      <c r="IWL9" s="78"/>
      <c r="IWM9" s="689"/>
      <c r="IWN9" s="77"/>
      <c r="IWO9" s="690"/>
      <c r="IWP9" s="53"/>
      <c r="IWQ9" s="688"/>
      <c r="IWR9" s="688"/>
      <c r="IWS9" s="187"/>
      <c r="IWT9" s="78"/>
      <c r="IWU9" s="689"/>
      <c r="IWV9" s="77"/>
      <c r="IWW9" s="690"/>
      <c r="IWX9" s="53"/>
      <c r="IWY9" s="688"/>
      <c r="IWZ9" s="688"/>
      <c r="IXA9" s="187"/>
      <c r="IXB9" s="78"/>
      <c r="IXC9" s="689"/>
      <c r="IXD9" s="77"/>
      <c r="IXE9" s="690"/>
      <c r="IXF9" s="53"/>
      <c r="IXG9" s="688"/>
      <c r="IXH9" s="688"/>
      <c r="IXI9" s="187"/>
      <c r="IXJ9" s="78"/>
      <c r="IXK9" s="689"/>
      <c r="IXL9" s="77"/>
      <c r="IXM9" s="690"/>
      <c r="IXN9" s="53"/>
      <c r="IXO9" s="688"/>
      <c r="IXP9" s="688"/>
      <c r="IXQ9" s="187"/>
      <c r="IXR9" s="78"/>
      <c r="IXS9" s="689"/>
      <c r="IXT9" s="77"/>
      <c r="IXU9" s="690"/>
      <c r="IXV9" s="53"/>
      <c r="IXW9" s="688"/>
      <c r="IXX9" s="688"/>
      <c r="IXY9" s="187"/>
      <c r="IXZ9" s="78"/>
      <c r="IYA9" s="689"/>
      <c r="IYB9" s="77"/>
      <c r="IYC9" s="690"/>
      <c r="IYD9" s="53"/>
      <c r="IYE9" s="688"/>
      <c r="IYF9" s="688"/>
      <c r="IYG9" s="187"/>
      <c r="IYH9" s="78"/>
      <c r="IYI9" s="689"/>
      <c r="IYJ9" s="77"/>
      <c r="IYK9" s="690"/>
      <c r="IYL9" s="53"/>
      <c r="IYM9" s="688"/>
      <c r="IYN9" s="688"/>
      <c r="IYO9" s="187"/>
      <c r="IYP9" s="78"/>
      <c r="IYQ9" s="689"/>
      <c r="IYR9" s="77"/>
      <c r="IYS9" s="690"/>
      <c r="IYT9" s="53"/>
      <c r="IYU9" s="688"/>
      <c r="IYV9" s="688"/>
      <c r="IYW9" s="187"/>
      <c r="IYX9" s="78"/>
      <c r="IYY9" s="689"/>
      <c r="IYZ9" s="77"/>
      <c r="IZA9" s="690"/>
      <c r="IZB9" s="53"/>
      <c r="IZC9" s="688"/>
      <c r="IZD9" s="688"/>
      <c r="IZE9" s="187"/>
      <c r="IZF9" s="78"/>
      <c r="IZG9" s="689"/>
      <c r="IZH9" s="77"/>
      <c r="IZI9" s="690"/>
      <c r="IZJ9" s="53"/>
      <c r="IZK9" s="688"/>
      <c r="IZL9" s="688"/>
      <c r="IZM9" s="187"/>
      <c r="IZN9" s="78"/>
      <c r="IZO9" s="689"/>
      <c r="IZP9" s="77"/>
      <c r="IZQ9" s="690"/>
      <c r="IZR9" s="53"/>
      <c r="IZS9" s="688"/>
      <c r="IZT9" s="688"/>
      <c r="IZU9" s="187"/>
      <c r="IZV9" s="78"/>
      <c r="IZW9" s="689"/>
      <c r="IZX9" s="77"/>
      <c r="IZY9" s="690"/>
      <c r="IZZ9" s="53"/>
      <c r="JAA9" s="688"/>
      <c r="JAB9" s="688"/>
      <c r="JAC9" s="187"/>
      <c r="JAD9" s="78"/>
      <c r="JAE9" s="689"/>
      <c r="JAF9" s="77"/>
      <c r="JAG9" s="690"/>
      <c r="JAH9" s="53"/>
      <c r="JAI9" s="688"/>
      <c r="JAJ9" s="688"/>
      <c r="JAK9" s="187"/>
      <c r="JAL9" s="78"/>
      <c r="JAM9" s="689"/>
      <c r="JAN9" s="77"/>
      <c r="JAO9" s="690"/>
      <c r="JAP9" s="53"/>
      <c r="JAQ9" s="688"/>
      <c r="JAR9" s="688"/>
      <c r="JAS9" s="187"/>
      <c r="JAT9" s="78"/>
      <c r="JAU9" s="689"/>
      <c r="JAV9" s="77"/>
      <c r="JAW9" s="690"/>
      <c r="JAX9" s="53"/>
      <c r="JAY9" s="688"/>
      <c r="JAZ9" s="688"/>
      <c r="JBA9" s="187"/>
      <c r="JBB9" s="78"/>
      <c r="JBC9" s="689"/>
      <c r="JBD9" s="77"/>
      <c r="JBE9" s="690"/>
      <c r="JBF9" s="53"/>
      <c r="JBG9" s="688"/>
      <c r="JBH9" s="688"/>
      <c r="JBI9" s="187"/>
      <c r="JBJ9" s="78"/>
      <c r="JBK9" s="689"/>
      <c r="JBL9" s="77"/>
      <c r="JBM9" s="690"/>
      <c r="JBN9" s="53"/>
      <c r="JBO9" s="688"/>
      <c r="JBP9" s="688"/>
      <c r="JBQ9" s="187"/>
      <c r="JBR9" s="78"/>
      <c r="JBS9" s="689"/>
      <c r="JBT9" s="77"/>
      <c r="JBU9" s="690"/>
      <c r="JBV9" s="53"/>
      <c r="JBW9" s="688"/>
      <c r="JBX9" s="688"/>
      <c r="JBY9" s="187"/>
      <c r="JBZ9" s="78"/>
      <c r="JCA9" s="689"/>
      <c r="JCB9" s="77"/>
      <c r="JCC9" s="690"/>
      <c r="JCD9" s="53"/>
      <c r="JCE9" s="688"/>
      <c r="JCF9" s="688"/>
      <c r="JCG9" s="187"/>
      <c r="JCH9" s="78"/>
      <c r="JCI9" s="689"/>
      <c r="JCJ9" s="77"/>
      <c r="JCK9" s="690"/>
      <c r="JCL9" s="53"/>
      <c r="JCM9" s="688"/>
      <c r="JCN9" s="688"/>
      <c r="JCO9" s="187"/>
      <c r="JCP9" s="78"/>
      <c r="JCQ9" s="689"/>
      <c r="JCR9" s="77"/>
      <c r="JCS9" s="690"/>
      <c r="JCT9" s="53"/>
      <c r="JCU9" s="688"/>
      <c r="JCV9" s="688"/>
      <c r="JCW9" s="187"/>
      <c r="JCX9" s="78"/>
      <c r="JCY9" s="689"/>
      <c r="JCZ9" s="77"/>
      <c r="JDA9" s="690"/>
      <c r="JDB9" s="53"/>
      <c r="JDC9" s="688"/>
      <c r="JDD9" s="688"/>
      <c r="JDE9" s="187"/>
      <c r="JDF9" s="78"/>
      <c r="JDG9" s="689"/>
      <c r="JDH9" s="77"/>
      <c r="JDI9" s="690"/>
      <c r="JDJ9" s="53"/>
      <c r="JDK9" s="688"/>
      <c r="JDL9" s="688"/>
      <c r="JDM9" s="187"/>
      <c r="JDN9" s="78"/>
      <c r="JDO9" s="689"/>
      <c r="JDP9" s="77"/>
      <c r="JDQ9" s="690"/>
      <c r="JDR9" s="53"/>
      <c r="JDS9" s="688"/>
      <c r="JDT9" s="688"/>
      <c r="JDU9" s="187"/>
      <c r="JDV9" s="78"/>
      <c r="JDW9" s="689"/>
      <c r="JDX9" s="77"/>
      <c r="JDY9" s="690"/>
      <c r="JDZ9" s="53"/>
      <c r="JEA9" s="688"/>
      <c r="JEB9" s="688"/>
      <c r="JEC9" s="187"/>
      <c r="JED9" s="78"/>
      <c r="JEE9" s="689"/>
      <c r="JEF9" s="77"/>
      <c r="JEG9" s="690"/>
      <c r="JEH9" s="53"/>
      <c r="JEI9" s="688"/>
      <c r="JEJ9" s="688"/>
      <c r="JEK9" s="187"/>
      <c r="JEL9" s="78"/>
      <c r="JEM9" s="689"/>
      <c r="JEN9" s="77"/>
      <c r="JEO9" s="690"/>
      <c r="JEP9" s="53"/>
      <c r="JEQ9" s="688"/>
      <c r="JER9" s="688"/>
      <c r="JES9" s="187"/>
      <c r="JET9" s="78"/>
      <c r="JEU9" s="689"/>
      <c r="JEV9" s="77"/>
      <c r="JEW9" s="690"/>
      <c r="JEX9" s="53"/>
      <c r="JEY9" s="688"/>
      <c r="JEZ9" s="688"/>
      <c r="JFA9" s="187"/>
      <c r="JFB9" s="78"/>
      <c r="JFC9" s="689"/>
      <c r="JFD9" s="77"/>
      <c r="JFE9" s="690"/>
      <c r="JFF9" s="53"/>
      <c r="JFG9" s="688"/>
      <c r="JFH9" s="688"/>
      <c r="JFI9" s="187"/>
      <c r="JFJ9" s="78"/>
      <c r="JFK9" s="689"/>
      <c r="JFL9" s="77"/>
      <c r="JFM9" s="690"/>
      <c r="JFN9" s="53"/>
      <c r="JFO9" s="688"/>
      <c r="JFP9" s="688"/>
      <c r="JFQ9" s="187"/>
      <c r="JFR9" s="78"/>
      <c r="JFS9" s="689"/>
      <c r="JFT9" s="77"/>
      <c r="JFU9" s="690"/>
      <c r="JFV9" s="53"/>
      <c r="JFW9" s="688"/>
      <c r="JFX9" s="688"/>
      <c r="JFY9" s="187"/>
      <c r="JFZ9" s="78"/>
      <c r="JGA9" s="689"/>
      <c r="JGB9" s="77"/>
      <c r="JGC9" s="690"/>
      <c r="JGD9" s="53"/>
      <c r="JGE9" s="688"/>
      <c r="JGF9" s="688"/>
      <c r="JGG9" s="187"/>
      <c r="JGH9" s="78"/>
      <c r="JGI9" s="689"/>
      <c r="JGJ9" s="77"/>
      <c r="JGK9" s="690"/>
      <c r="JGL9" s="53"/>
      <c r="JGM9" s="688"/>
      <c r="JGN9" s="688"/>
      <c r="JGO9" s="187"/>
      <c r="JGP9" s="78"/>
      <c r="JGQ9" s="689"/>
      <c r="JGR9" s="77"/>
      <c r="JGS9" s="690"/>
      <c r="JGT9" s="53"/>
      <c r="JGU9" s="688"/>
      <c r="JGV9" s="688"/>
      <c r="JGW9" s="187"/>
      <c r="JGX9" s="78"/>
      <c r="JGY9" s="689"/>
      <c r="JGZ9" s="77"/>
      <c r="JHA9" s="690"/>
      <c r="JHB9" s="53"/>
      <c r="JHC9" s="688"/>
      <c r="JHD9" s="688"/>
      <c r="JHE9" s="187"/>
      <c r="JHF9" s="78"/>
      <c r="JHG9" s="689"/>
      <c r="JHH9" s="77"/>
      <c r="JHI9" s="690"/>
      <c r="JHJ9" s="53"/>
      <c r="JHK9" s="688"/>
      <c r="JHL9" s="688"/>
      <c r="JHM9" s="187"/>
      <c r="JHN9" s="78"/>
      <c r="JHO9" s="689"/>
      <c r="JHP9" s="77"/>
      <c r="JHQ9" s="690"/>
      <c r="JHR9" s="53"/>
      <c r="JHS9" s="688"/>
      <c r="JHT9" s="688"/>
      <c r="JHU9" s="187"/>
      <c r="JHV9" s="78"/>
      <c r="JHW9" s="689"/>
      <c r="JHX9" s="77"/>
      <c r="JHY9" s="690"/>
      <c r="JHZ9" s="53"/>
      <c r="JIA9" s="688"/>
      <c r="JIB9" s="688"/>
      <c r="JIC9" s="187"/>
      <c r="JID9" s="78"/>
      <c r="JIE9" s="689"/>
      <c r="JIF9" s="77"/>
      <c r="JIG9" s="690"/>
      <c r="JIH9" s="53"/>
      <c r="JII9" s="688"/>
      <c r="JIJ9" s="688"/>
      <c r="JIK9" s="187"/>
      <c r="JIL9" s="78"/>
      <c r="JIM9" s="689"/>
      <c r="JIN9" s="77"/>
      <c r="JIO9" s="690"/>
      <c r="JIP9" s="53"/>
      <c r="JIQ9" s="688"/>
      <c r="JIR9" s="688"/>
      <c r="JIS9" s="187"/>
      <c r="JIT9" s="78"/>
      <c r="JIU9" s="689"/>
      <c r="JIV9" s="77"/>
      <c r="JIW9" s="690"/>
      <c r="JIX9" s="53"/>
      <c r="JIY9" s="688"/>
      <c r="JIZ9" s="688"/>
      <c r="JJA9" s="187"/>
      <c r="JJB9" s="78"/>
      <c r="JJC9" s="689"/>
      <c r="JJD9" s="77"/>
      <c r="JJE9" s="690"/>
      <c r="JJF9" s="53"/>
      <c r="JJG9" s="688"/>
      <c r="JJH9" s="688"/>
      <c r="JJI9" s="187"/>
      <c r="JJJ9" s="78"/>
      <c r="JJK9" s="689"/>
      <c r="JJL9" s="77"/>
      <c r="JJM9" s="690"/>
      <c r="JJN9" s="53"/>
      <c r="JJO9" s="688"/>
      <c r="JJP9" s="688"/>
      <c r="JJQ9" s="187"/>
      <c r="JJR9" s="78"/>
      <c r="JJS9" s="689"/>
      <c r="JJT9" s="77"/>
      <c r="JJU9" s="690"/>
      <c r="JJV9" s="53"/>
      <c r="JJW9" s="688"/>
      <c r="JJX9" s="688"/>
      <c r="JJY9" s="187"/>
      <c r="JJZ9" s="78"/>
      <c r="JKA9" s="689"/>
      <c r="JKB9" s="77"/>
      <c r="JKC9" s="690"/>
      <c r="JKD9" s="53"/>
      <c r="JKE9" s="688"/>
      <c r="JKF9" s="688"/>
      <c r="JKG9" s="187"/>
      <c r="JKH9" s="78"/>
      <c r="JKI9" s="689"/>
      <c r="JKJ9" s="77"/>
      <c r="JKK9" s="690"/>
      <c r="JKL9" s="53"/>
      <c r="JKM9" s="688"/>
      <c r="JKN9" s="688"/>
      <c r="JKO9" s="187"/>
      <c r="JKP9" s="78"/>
      <c r="JKQ9" s="689"/>
      <c r="JKR9" s="77"/>
      <c r="JKS9" s="690"/>
      <c r="JKT9" s="53"/>
      <c r="JKU9" s="688"/>
      <c r="JKV9" s="688"/>
      <c r="JKW9" s="187"/>
      <c r="JKX9" s="78"/>
      <c r="JKY9" s="689"/>
      <c r="JKZ9" s="77"/>
      <c r="JLA9" s="690"/>
      <c r="JLB9" s="53"/>
      <c r="JLC9" s="688"/>
      <c r="JLD9" s="688"/>
      <c r="JLE9" s="187"/>
      <c r="JLF9" s="78"/>
      <c r="JLG9" s="689"/>
      <c r="JLH9" s="77"/>
      <c r="JLI9" s="690"/>
      <c r="JLJ9" s="53"/>
      <c r="JLK9" s="688"/>
      <c r="JLL9" s="688"/>
      <c r="JLM9" s="187"/>
      <c r="JLN9" s="78"/>
      <c r="JLO9" s="689"/>
      <c r="JLP9" s="77"/>
      <c r="JLQ9" s="690"/>
      <c r="JLR9" s="53"/>
      <c r="JLS9" s="688"/>
      <c r="JLT9" s="688"/>
      <c r="JLU9" s="187"/>
      <c r="JLV9" s="78"/>
      <c r="JLW9" s="689"/>
      <c r="JLX9" s="77"/>
      <c r="JLY9" s="690"/>
      <c r="JLZ9" s="53"/>
      <c r="JMA9" s="688"/>
      <c r="JMB9" s="688"/>
      <c r="JMC9" s="187"/>
      <c r="JMD9" s="78"/>
      <c r="JME9" s="689"/>
      <c r="JMF9" s="77"/>
      <c r="JMG9" s="690"/>
      <c r="JMH9" s="53"/>
      <c r="JMI9" s="688"/>
      <c r="JMJ9" s="688"/>
      <c r="JMK9" s="187"/>
      <c r="JML9" s="78"/>
      <c r="JMM9" s="689"/>
      <c r="JMN9" s="77"/>
      <c r="JMO9" s="690"/>
      <c r="JMP9" s="53"/>
      <c r="JMQ9" s="688"/>
      <c r="JMR9" s="688"/>
      <c r="JMS9" s="187"/>
      <c r="JMT9" s="78"/>
      <c r="JMU9" s="689"/>
      <c r="JMV9" s="77"/>
      <c r="JMW9" s="690"/>
      <c r="JMX9" s="53"/>
      <c r="JMY9" s="688"/>
      <c r="JMZ9" s="688"/>
      <c r="JNA9" s="187"/>
      <c r="JNB9" s="78"/>
      <c r="JNC9" s="689"/>
      <c r="JND9" s="77"/>
      <c r="JNE9" s="690"/>
      <c r="JNF9" s="53"/>
      <c r="JNG9" s="688"/>
      <c r="JNH9" s="688"/>
      <c r="JNI9" s="187"/>
      <c r="JNJ9" s="78"/>
      <c r="JNK9" s="689"/>
      <c r="JNL9" s="77"/>
      <c r="JNM9" s="690"/>
      <c r="JNN9" s="53"/>
      <c r="JNO9" s="688"/>
      <c r="JNP9" s="688"/>
      <c r="JNQ9" s="187"/>
      <c r="JNR9" s="78"/>
      <c r="JNS9" s="689"/>
      <c r="JNT9" s="77"/>
      <c r="JNU9" s="690"/>
      <c r="JNV9" s="53"/>
      <c r="JNW9" s="688"/>
      <c r="JNX9" s="688"/>
      <c r="JNY9" s="187"/>
      <c r="JNZ9" s="78"/>
      <c r="JOA9" s="689"/>
      <c r="JOB9" s="77"/>
      <c r="JOC9" s="690"/>
      <c r="JOD9" s="53"/>
      <c r="JOE9" s="688"/>
      <c r="JOF9" s="688"/>
      <c r="JOG9" s="187"/>
      <c r="JOH9" s="78"/>
      <c r="JOI9" s="689"/>
      <c r="JOJ9" s="77"/>
      <c r="JOK9" s="690"/>
      <c r="JOL9" s="53"/>
      <c r="JOM9" s="688"/>
      <c r="JON9" s="688"/>
      <c r="JOO9" s="187"/>
      <c r="JOP9" s="78"/>
      <c r="JOQ9" s="689"/>
      <c r="JOR9" s="77"/>
      <c r="JOS9" s="690"/>
      <c r="JOT9" s="53"/>
      <c r="JOU9" s="688"/>
      <c r="JOV9" s="688"/>
      <c r="JOW9" s="187"/>
      <c r="JOX9" s="78"/>
      <c r="JOY9" s="689"/>
      <c r="JOZ9" s="77"/>
      <c r="JPA9" s="690"/>
      <c r="JPB9" s="53"/>
      <c r="JPC9" s="688"/>
      <c r="JPD9" s="688"/>
      <c r="JPE9" s="187"/>
      <c r="JPF9" s="78"/>
      <c r="JPG9" s="689"/>
      <c r="JPH9" s="77"/>
      <c r="JPI9" s="690"/>
      <c r="JPJ9" s="53"/>
      <c r="JPK9" s="688"/>
      <c r="JPL9" s="688"/>
      <c r="JPM9" s="187"/>
      <c r="JPN9" s="78"/>
      <c r="JPO9" s="689"/>
      <c r="JPP9" s="77"/>
      <c r="JPQ9" s="690"/>
      <c r="JPR9" s="53"/>
      <c r="JPS9" s="688"/>
      <c r="JPT9" s="688"/>
      <c r="JPU9" s="187"/>
      <c r="JPV9" s="78"/>
      <c r="JPW9" s="689"/>
      <c r="JPX9" s="77"/>
      <c r="JPY9" s="690"/>
      <c r="JPZ9" s="53"/>
      <c r="JQA9" s="688"/>
      <c r="JQB9" s="688"/>
      <c r="JQC9" s="187"/>
      <c r="JQD9" s="78"/>
      <c r="JQE9" s="689"/>
      <c r="JQF9" s="77"/>
      <c r="JQG9" s="690"/>
      <c r="JQH9" s="53"/>
      <c r="JQI9" s="688"/>
      <c r="JQJ9" s="688"/>
      <c r="JQK9" s="187"/>
      <c r="JQL9" s="78"/>
      <c r="JQM9" s="689"/>
      <c r="JQN9" s="77"/>
      <c r="JQO9" s="690"/>
      <c r="JQP9" s="53"/>
      <c r="JQQ9" s="688"/>
      <c r="JQR9" s="688"/>
      <c r="JQS9" s="187"/>
      <c r="JQT9" s="78"/>
      <c r="JQU9" s="689"/>
      <c r="JQV9" s="77"/>
      <c r="JQW9" s="690"/>
      <c r="JQX9" s="53"/>
      <c r="JQY9" s="688"/>
      <c r="JQZ9" s="688"/>
      <c r="JRA9" s="187"/>
      <c r="JRB9" s="78"/>
      <c r="JRC9" s="689"/>
      <c r="JRD9" s="77"/>
      <c r="JRE9" s="690"/>
      <c r="JRF9" s="53"/>
      <c r="JRG9" s="688"/>
      <c r="JRH9" s="688"/>
      <c r="JRI9" s="187"/>
      <c r="JRJ9" s="78"/>
      <c r="JRK9" s="689"/>
      <c r="JRL9" s="77"/>
      <c r="JRM9" s="690"/>
      <c r="JRN9" s="53"/>
      <c r="JRO9" s="688"/>
      <c r="JRP9" s="688"/>
      <c r="JRQ9" s="187"/>
      <c r="JRR9" s="78"/>
      <c r="JRS9" s="689"/>
      <c r="JRT9" s="77"/>
      <c r="JRU9" s="690"/>
      <c r="JRV9" s="53"/>
      <c r="JRW9" s="688"/>
      <c r="JRX9" s="688"/>
      <c r="JRY9" s="187"/>
      <c r="JRZ9" s="78"/>
      <c r="JSA9" s="689"/>
      <c r="JSB9" s="77"/>
      <c r="JSC9" s="690"/>
      <c r="JSD9" s="53"/>
      <c r="JSE9" s="688"/>
      <c r="JSF9" s="688"/>
      <c r="JSG9" s="187"/>
      <c r="JSH9" s="78"/>
      <c r="JSI9" s="689"/>
      <c r="JSJ9" s="77"/>
      <c r="JSK9" s="690"/>
      <c r="JSL9" s="53"/>
      <c r="JSM9" s="688"/>
      <c r="JSN9" s="688"/>
      <c r="JSO9" s="187"/>
      <c r="JSP9" s="78"/>
      <c r="JSQ9" s="689"/>
      <c r="JSR9" s="77"/>
      <c r="JSS9" s="690"/>
      <c r="JST9" s="53"/>
      <c r="JSU9" s="688"/>
      <c r="JSV9" s="688"/>
      <c r="JSW9" s="187"/>
      <c r="JSX9" s="78"/>
      <c r="JSY9" s="689"/>
      <c r="JSZ9" s="77"/>
      <c r="JTA9" s="690"/>
      <c r="JTB9" s="53"/>
      <c r="JTC9" s="688"/>
      <c r="JTD9" s="688"/>
      <c r="JTE9" s="187"/>
      <c r="JTF9" s="78"/>
      <c r="JTG9" s="689"/>
      <c r="JTH9" s="77"/>
      <c r="JTI9" s="690"/>
      <c r="JTJ9" s="53"/>
      <c r="JTK9" s="688"/>
      <c r="JTL9" s="688"/>
      <c r="JTM9" s="187"/>
      <c r="JTN9" s="78"/>
      <c r="JTO9" s="689"/>
      <c r="JTP9" s="77"/>
      <c r="JTQ9" s="690"/>
      <c r="JTR9" s="53"/>
      <c r="JTS9" s="688"/>
      <c r="JTT9" s="688"/>
      <c r="JTU9" s="187"/>
      <c r="JTV9" s="78"/>
      <c r="JTW9" s="689"/>
      <c r="JTX9" s="77"/>
      <c r="JTY9" s="690"/>
      <c r="JTZ9" s="53"/>
      <c r="JUA9" s="688"/>
      <c r="JUB9" s="688"/>
      <c r="JUC9" s="187"/>
      <c r="JUD9" s="78"/>
      <c r="JUE9" s="689"/>
      <c r="JUF9" s="77"/>
      <c r="JUG9" s="690"/>
      <c r="JUH9" s="53"/>
      <c r="JUI9" s="688"/>
      <c r="JUJ9" s="688"/>
      <c r="JUK9" s="187"/>
      <c r="JUL9" s="78"/>
      <c r="JUM9" s="689"/>
      <c r="JUN9" s="77"/>
      <c r="JUO9" s="690"/>
      <c r="JUP9" s="53"/>
      <c r="JUQ9" s="688"/>
      <c r="JUR9" s="688"/>
      <c r="JUS9" s="187"/>
      <c r="JUT9" s="78"/>
      <c r="JUU9" s="689"/>
      <c r="JUV9" s="77"/>
      <c r="JUW9" s="690"/>
      <c r="JUX9" s="53"/>
      <c r="JUY9" s="688"/>
      <c r="JUZ9" s="688"/>
      <c r="JVA9" s="187"/>
      <c r="JVB9" s="78"/>
      <c r="JVC9" s="689"/>
      <c r="JVD9" s="77"/>
      <c r="JVE9" s="690"/>
      <c r="JVF9" s="53"/>
      <c r="JVG9" s="688"/>
      <c r="JVH9" s="688"/>
      <c r="JVI9" s="187"/>
      <c r="JVJ9" s="78"/>
      <c r="JVK9" s="689"/>
      <c r="JVL9" s="77"/>
      <c r="JVM9" s="690"/>
      <c r="JVN9" s="53"/>
      <c r="JVO9" s="688"/>
      <c r="JVP9" s="688"/>
      <c r="JVQ9" s="187"/>
      <c r="JVR9" s="78"/>
      <c r="JVS9" s="689"/>
      <c r="JVT9" s="77"/>
      <c r="JVU9" s="690"/>
      <c r="JVV9" s="53"/>
      <c r="JVW9" s="688"/>
      <c r="JVX9" s="688"/>
      <c r="JVY9" s="187"/>
      <c r="JVZ9" s="78"/>
      <c r="JWA9" s="689"/>
      <c r="JWB9" s="77"/>
      <c r="JWC9" s="690"/>
      <c r="JWD9" s="53"/>
      <c r="JWE9" s="688"/>
      <c r="JWF9" s="688"/>
      <c r="JWG9" s="187"/>
      <c r="JWH9" s="78"/>
      <c r="JWI9" s="689"/>
      <c r="JWJ9" s="77"/>
      <c r="JWK9" s="690"/>
      <c r="JWL9" s="53"/>
      <c r="JWM9" s="688"/>
      <c r="JWN9" s="688"/>
      <c r="JWO9" s="187"/>
      <c r="JWP9" s="78"/>
      <c r="JWQ9" s="689"/>
      <c r="JWR9" s="77"/>
      <c r="JWS9" s="690"/>
      <c r="JWT9" s="53"/>
      <c r="JWU9" s="688"/>
      <c r="JWV9" s="688"/>
      <c r="JWW9" s="187"/>
      <c r="JWX9" s="78"/>
      <c r="JWY9" s="689"/>
      <c r="JWZ9" s="77"/>
      <c r="JXA9" s="690"/>
      <c r="JXB9" s="53"/>
      <c r="JXC9" s="688"/>
      <c r="JXD9" s="688"/>
      <c r="JXE9" s="187"/>
      <c r="JXF9" s="78"/>
      <c r="JXG9" s="689"/>
      <c r="JXH9" s="77"/>
      <c r="JXI9" s="690"/>
      <c r="JXJ9" s="53"/>
      <c r="JXK9" s="688"/>
      <c r="JXL9" s="688"/>
      <c r="JXM9" s="187"/>
      <c r="JXN9" s="78"/>
      <c r="JXO9" s="689"/>
      <c r="JXP9" s="77"/>
      <c r="JXQ9" s="690"/>
      <c r="JXR9" s="53"/>
      <c r="JXS9" s="688"/>
      <c r="JXT9" s="688"/>
      <c r="JXU9" s="187"/>
      <c r="JXV9" s="78"/>
      <c r="JXW9" s="689"/>
      <c r="JXX9" s="77"/>
      <c r="JXY9" s="690"/>
      <c r="JXZ9" s="53"/>
      <c r="JYA9" s="688"/>
      <c r="JYB9" s="688"/>
      <c r="JYC9" s="187"/>
      <c r="JYD9" s="78"/>
      <c r="JYE9" s="689"/>
      <c r="JYF9" s="77"/>
      <c r="JYG9" s="690"/>
      <c r="JYH9" s="53"/>
      <c r="JYI9" s="688"/>
      <c r="JYJ9" s="688"/>
      <c r="JYK9" s="187"/>
      <c r="JYL9" s="78"/>
      <c r="JYM9" s="689"/>
      <c r="JYN9" s="77"/>
      <c r="JYO9" s="690"/>
      <c r="JYP9" s="53"/>
      <c r="JYQ9" s="688"/>
      <c r="JYR9" s="688"/>
      <c r="JYS9" s="187"/>
      <c r="JYT9" s="78"/>
      <c r="JYU9" s="689"/>
      <c r="JYV9" s="77"/>
      <c r="JYW9" s="690"/>
      <c r="JYX9" s="53"/>
      <c r="JYY9" s="688"/>
      <c r="JYZ9" s="688"/>
      <c r="JZA9" s="187"/>
      <c r="JZB9" s="78"/>
      <c r="JZC9" s="689"/>
      <c r="JZD9" s="77"/>
      <c r="JZE9" s="690"/>
      <c r="JZF9" s="53"/>
      <c r="JZG9" s="688"/>
      <c r="JZH9" s="688"/>
      <c r="JZI9" s="187"/>
      <c r="JZJ9" s="78"/>
      <c r="JZK9" s="689"/>
      <c r="JZL9" s="77"/>
      <c r="JZM9" s="690"/>
      <c r="JZN9" s="53"/>
      <c r="JZO9" s="688"/>
      <c r="JZP9" s="688"/>
      <c r="JZQ9" s="187"/>
      <c r="JZR9" s="78"/>
      <c r="JZS9" s="689"/>
      <c r="JZT9" s="77"/>
      <c r="JZU9" s="690"/>
      <c r="JZV9" s="53"/>
      <c r="JZW9" s="688"/>
      <c r="JZX9" s="688"/>
      <c r="JZY9" s="187"/>
      <c r="JZZ9" s="78"/>
      <c r="KAA9" s="689"/>
      <c r="KAB9" s="77"/>
      <c r="KAC9" s="690"/>
      <c r="KAD9" s="53"/>
      <c r="KAE9" s="688"/>
      <c r="KAF9" s="688"/>
      <c r="KAG9" s="187"/>
      <c r="KAH9" s="78"/>
      <c r="KAI9" s="689"/>
      <c r="KAJ9" s="77"/>
      <c r="KAK9" s="690"/>
      <c r="KAL9" s="53"/>
      <c r="KAM9" s="688"/>
      <c r="KAN9" s="688"/>
      <c r="KAO9" s="187"/>
      <c r="KAP9" s="78"/>
      <c r="KAQ9" s="689"/>
      <c r="KAR9" s="77"/>
      <c r="KAS9" s="690"/>
      <c r="KAT9" s="53"/>
      <c r="KAU9" s="688"/>
      <c r="KAV9" s="688"/>
      <c r="KAW9" s="187"/>
      <c r="KAX9" s="78"/>
      <c r="KAY9" s="689"/>
      <c r="KAZ9" s="77"/>
      <c r="KBA9" s="690"/>
      <c r="KBB9" s="53"/>
      <c r="KBC9" s="688"/>
      <c r="KBD9" s="688"/>
      <c r="KBE9" s="187"/>
      <c r="KBF9" s="78"/>
      <c r="KBG9" s="689"/>
      <c r="KBH9" s="77"/>
      <c r="KBI9" s="690"/>
      <c r="KBJ9" s="53"/>
      <c r="KBK9" s="688"/>
      <c r="KBL9" s="688"/>
      <c r="KBM9" s="187"/>
      <c r="KBN9" s="78"/>
      <c r="KBO9" s="689"/>
      <c r="KBP9" s="77"/>
      <c r="KBQ9" s="690"/>
      <c r="KBR9" s="53"/>
      <c r="KBS9" s="688"/>
      <c r="KBT9" s="688"/>
      <c r="KBU9" s="187"/>
      <c r="KBV9" s="78"/>
      <c r="KBW9" s="689"/>
      <c r="KBX9" s="77"/>
      <c r="KBY9" s="690"/>
      <c r="KBZ9" s="53"/>
      <c r="KCA9" s="688"/>
      <c r="KCB9" s="688"/>
      <c r="KCC9" s="187"/>
      <c r="KCD9" s="78"/>
      <c r="KCE9" s="689"/>
      <c r="KCF9" s="77"/>
      <c r="KCG9" s="690"/>
      <c r="KCH9" s="53"/>
      <c r="KCI9" s="688"/>
      <c r="KCJ9" s="688"/>
      <c r="KCK9" s="187"/>
      <c r="KCL9" s="78"/>
      <c r="KCM9" s="689"/>
      <c r="KCN9" s="77"/>
      <c r="KCO9" s="690"/>
      <c r="KCP9" s="53"/>
      <c r="KCQ9" s="688"/>
      <c r="KCR9" s="688"/>
      <c r="KCS9" s="187"/>
      <c r="KCT9" s="78"/>
      <c r="KCU9" s="689"/>
      <c r="KCV9" s="77"/>
      <c r="KCW9" s="690"/>
      <c r="KCX9" s="53"/>
      <c r="KCY9" s="688"/>
      <c r="KCZ9" s="688"/>
      <c r="KDA9" s="187"/>
      <c r="KDB9" s="78"/>
      <c r="KDC9" s="689"/>
      <c r="KDD9" s="77"/>
      <c r="KDE9" s="690"/>
      <c r="KDF9" s="53"/>
      <c r="KDG9" s="688"/>
      <c r="KDH9" s="688"/>
      <c r="KDI9" s="187"/>
      <c r="KDJ9" s="78"/>
      <c r="KDK9" s="689"/>
      <c r="KDL9" s="77"/>
      <c r="KDM9" s="690"/>
      <c r="KDN9" s="53"/>
      <c r="KDO9" s="688"/>
      <c r="KDP9" s="688"/>
      <c r="KDQ9" s="187"/>
      <c r="KDR9" s="78"/>
      <c r="KDS9" s="689"/>
      <c r="KDT9" s="77"/>
      <c r="KDU9" s="690"/>
      <c r="KDV9" s="53"/>
      <c r="KDW9" s="688"/>
      <c r="KDX9" s="688"/>
      <c r="KDY9" s="187"/>
      <c r="KDZ9" s="78"/>
      <c r="KEA9" s="689"/>
      <c r="KEB9" s="77"/>
      <c r="KEC9" s="690"/>
      <c r="KED9" s="53"/>
      <c r="KEE9" s="688"/>
      <c r="KEF9" s="688"/>
      <c r="KEG9" s="187"/>
      <c r="KEH9" s="78"/>
      <c r="KEI9" s="689"/>
      <c r="KEJ9" s="77"/>
      <c r="KEK9" s="690"/>
      <c r="KEL9" s="53"/>
      <c r="KEM9" s="688"/>
      <c r="KEN9" s="688"/>
      <c r="KEO9" s="187"/>
      <c r="KEP9" s="78"/>
      <c r="KEQ9" s="689"/>
      <c r="KER9" s="77"/>
      <c r="KES9" s="690"/>
      <c r="KET9" s="53"/>
      <c r="KEU9" s="688"/>
      <c r="KEV9" s="688"/>
      <c r="KEW9" s="187"/>
      <c r="KEX9" s="78"/>
      <c r="KEY9" s="689"/>
      <c r="KEZ9" s="77"/>
      <c r="KFA9" s="690"/>
      <c r="KFB9" s="53"/>
      <c r="KFC9" s="688"/>
      <c r="KFD9" s="688"/>
      <c r="KFE9" s="187"/>
      <c r="KFF9" s="78"/>
      <c r="KFG9" s="689"/>
      <c r="KFH9" s="77"/>
      <c r="KFI9" s="690"/>
      <c r="KFJ9" s="53"/>
      <c r="KFK9" s="688"/>
      <c r="KFL9" s="688"/>
      <c r="KFM9" s="187"/>
      <c r="KFN9" s="78"/>
      <c r="KFO9" s="689"/>
      <c r="KFP9" s="77"/>
      <c r="KFQ9" s="690"/>
      <c r="KFR9" s="53"/>
      <c r="KFS9" s="688"/>
      <c r="KFT9" s="688"/>
      <c r="KFU9" s="187"/>
      <c r="KFV9" s="78"/>
      <c r="KFW9" s="689"/>
      <c r="KFX9" s="77"/>
      <c r="KFY9" s="690"/>
      <c r="KFZ9" s="53"/>
      <c r="KGA9" s="688"/>
      <c r="KGB9" s="688"/>
      <c r="KGC9" s="187"/>
      <c r="KGD9" s="78"/>
      <c r="KGE9" s="689"/>
      <c r="KGF9" s="77"/>
      <c r="KGG9" s="690"/>
      <c r="KGH9" s="53"/>
      <c r="KGI9" s="688"/>
      <c r="KGJ9" s="688"/>
      <c r="KGK9" s="187"/>
      <c r="KGL9" s="78"/>
      <c r="KGM9" s="689"/>
      <c r="KGN9" s="77"/>
      <c r="KGO9" s="690"/>
      <c r="KGP9" s="53"/>
      <c r="KGQ9" s="688"/>
      <c r="KGR9" s="688"/>
      <c r="KGS9" s="187"/>
      <c r="KGT9" s="78"/>
      <c r="KGU9" s="689"/>
      <c r="KGV9" s="77"/>
      <c r="KGW9" s="690"/>
      <c r="KGX9" s="53"/>
      <c r="KGY9" s="688"/>
      <c r="KGZ9" s="688"/>
      <c r="KHA9" s="187"/>
      <c r="KHB9" s="78"/>
      <c r="KHC9" s="689"/>
      <c r="KHD9" s="77"/>
      <c r="KHE9" s="690"/>
      <c r="KHF9" s="53"/>
      <c r="KHG9" s="688"/>
      <c r="KHH9" s="688"/>
      <c r="KHI9" s="187"/>
      <c r="KHJ9" s="78"/>
      <c r="KHK9" s="689"/>
      <c r="KHL9" s="77"/>
      <c r="KHM9" s="690"/>
      <c r="KHN9" s="53"/>
      <c r="KHO9" s="688"/>
      <c r="KHP9" s="688"/>
      <c r="KHQ9" s="187"/>
      <c r="KHR9" s="78"/>
      <c r="KHS9" s="689"/>
      <c r="KHT9" s="77"/>
      <c r="KHU9" s="690"/>
      <c r="KHV9" s="53"/>
      <c r="KHW9" s="688"/>
      <c r="KHX9" s="688"/>
      <c r="KHY9" s="187"/>
      <c r="KHZ9" s="78"/>
      <c r="KIA9" s="689"/>
      <c r="KIB9" s="77"/>
      <c r="KIC9" s="690"/>
      <c r="KID9" s="53"/>
      <c r="KIE9" s="688"/>
      <c r="KIF9" s="688"/>
      <c r="KIG9" s="187"/>
      <c r="KIH9" s="78"/>
      <c r="KII9" s="689"/>
      <c r="KIJ9" s="77"/>
      <c r="KIK9" s="690"/>
      <c r="KIL9" s="53"/>
      <c r="KIM9" s="688"/>
      <c r="KIN9" s="688"/>
      <c r="KIO9" s="187"/>
      <c r="KIP9" s="78"/>
      <c r="KIQ9" s="689"/>
      <c r="KIR9" s="77"/>
      <c r="KIS9" s="690"/>
      <c r="KIT9" s="53"/>
      <c r="KIU9" s="688"/>
      <c r="KIV9" s="688"/>
      <c r="KIW9" s="187"/>
      <c r="KIX9" s="78"/>
      <c r="KIY9" s="689"/>
      <c r="KIZ9" s="77"/>
      <c r="KJA9" s="690"/>
      <c r="KJB9" s="53"/>
      <c r="KJC9" s="688"/>
      <c r="KJD9" s="688"/>
      <c r="KJE9" s="187"/>
      <c r="KJF9" s="78"/>
      <c r="KJG9" s="689"/>
      <c r="KJH9" s="77"/>
      <c r="KJI9" s="690"/>
      <c r="KJJ9" s="53"/>
      <c r="KJK9" s="688"/>
      <c r="KJL9" s="688"/>
      <c r="KJM9" s="187"/>
      <c r="KJN9" s="78"/>
      <c r="KJO9" s="689"/>
      <c r="KJP9" s="77"/>
      <c r="KJQ9" s="690"/>
      <c r="KJR9" s="53"/>
      <c r="KJS9" s="688"/>
      <c r="KJT9" s="688"/>
      <c r="KJU9" s="187"/>
      <c r="KJV9" s="78"/>
      <c r="KJW9" s="689"/>
      <c r="KJX9" s="77"/>
      <c r="KJY9" s="690"/>
      <c r="KJZ9" s="53"/>
      <c r="KKA9" s="688"/>
      <c r="KKB9" s="688"/>
      <c r="KKC9" s="187"/>
      <c r="KKD9" s="78"/>
      <c r="KKE9" s="689"/>
      <c r="KKF9" s="77"/>
      <c r="KKG9" s="690"/>
      <c r="KKH9" s="53"/>
      <c r="KKI9" s="688"/>
      <c r="KKJ9" s="688"/>
      <c r="KKK9" s="187"/>
      <c r="KKL9" s="78"/>
      <c r="KKM9" s="689"/>
      <c r="KKN9" s="77"/>
      <c r="KKO9" s="690"/>
      <c r="KKP9" s="53"/>
      <c r="KKQ9" s="688"/>
      <c r="KKR9" s="688"/>
      <c r="KKS9" s="187"/>
      <c r="KKT9" s="78"/>
      <c r="KKU9" s="689"/>
      <c r="KKV9" s="77"/>
      <c r="KKW9" s="690"/>
      <c r="KKX9" s="53"/>
      <c r="KKY9" s="688"/>
      <c r="KKZ9" s="688"/>
      <c r="KLA9" s="187"/>
      <c r="KLB9" s="78"/>
      <c r="KLC9" s="689"/>
      <c r="KLD9" s="77"/>
      <c r="KLE9" s="690"/>
      <c r="KLF9" s="53"/>
      <c r="KLG9" s="688"/>
      <c r="KLH9" s="688"/>
      <c r="KLI9" s="187"/>
      <c r="KLJ9" s="78"/>
      <c r="KLK9" s="689"/>
      <c r="KLL9" s="77"/>
      <c r="KLM9" s="690"/>
      <c r="KLN9" s="53"/>
      <c r="KLO9" s="688"/>
      <c r="KLP9" s="688"/>
      <c r="KLQ9" s="187"/>
      <c r="KLR9" s="78"/>
      <c r="KLS9" s="689"/>
      <c r="KLT9" s="77"/>
      <c r="KLU9" s="690"/>
      <c r="KLV9" s="53"/>
      <c r="KLW9" s="688"/>
      <c r="KLX9" s="688"/>
      <c r="KLY9" s="187"/>
      <c r="KLZ9" s="78"/>
      <c r="KMA9" s="689"/>
      <c r="KMB9" s="77"/>
      <c r="KMC9" s="690"/>
      <c r="KMD9" s="53"/>
      <c r="KME9" s="688"/>
      <c r="KMF9" s="688"/>
      <c r="KMG9" s="187"/>
      <c r="KMH9" s="78"/>
      <c r="KMI9" s="689"/>
      <c r="KMJ9" s="77"/>
      <c r="KMK9" s="690"/>
      <c r="KML9" s="53"/>
      <c r="KMM9" s="688"/>
      <c r="KMN9" s="688"/>
      <c r="KMO9" s="187"/>
      <c r="KMP9" s="78"/>
      <c r="KMQ9" s="689"/>
      <c r="KMR9" s="77"/>
      <c r="KMS9" s="690"/>
      <c r="KMT9" s="53"/>
      <c r="KMU9" s="688"/>
      <c r="KMV9" s="688"/>
      <c r="KMW9" s="187"/>
      <c r="KMX9" s="78"/>
      <c r="KMY9" s="689"/>
      <c r="KMZ9" s="77"/>
      <c r="KNA9" s="690"/>
      <c r="KNB9" s="53"/>
      <c r="KNC9" s="688"/>
      <c r="KND9" s="688"/>
      <c r="KNE9" s="187"/>
      <c r="KNF9" s="78"/>
      <c r="KNG9" s="689"/>
      <c r="KNH9" s="77"/>
      <c r="KNI9" s="690"/>
      <c r="KNJ9" s="53"/>
      <c r="KNK9" s="688"/>
      <c r="KNL9" s="688"/>
      <c r="KNM9" s="187"/>
      <c r="KNN9" s="78"/>
      <c r="KNO9" s="689"/>
      <c r="KNP9" s="77"/>
      <c r="KNQ9" s="690"/>
      <c r="KNR9" s="53"/>
      <c r="KNS9" s="688"/>
      <c r="KNT9" s="688"/>
      <c r="KNU9" s="187"/>
      <c r="KNV9" s="78"/>
      <c r="KNW9" s="689"/>
      <c r="KNX9" s="77"/>
      <c r="KNY9" s="690"/>
      <c r="KNZ9" s="53"/>
      <c r="KOA9" s="688"/>
      <c r="KOB9" s="688"/>
      <c r="KOC9" s="187"/>
      <c r="KOD9" s="78"/>
      <c r="KOE9" s="689"/>
      <c r="KOF9" s="77"/>
      <c r="KOG9" s="690"/>
      <c r="KOH9" s="53"/>
      <c r="KOI9" s="688"/>
      <c r="KOJ9" s="688"/>
      <c r="KOK9" s="187"/>
      <c r="KOL9" s="78"/>
      <c r="KOM9" s="689"/>
      <c r="KON9" s="77"/>
      <c r="KOO9" s="690"/>
      <c r="KOP9" s="53"/>
      <c r="KOQ9" s="688"/>
      <c r="KOR9" s="688"/>
      <c r="KOS9" s="187"/>
      <c r="KOT9" s="78"/>
      <c r="KOU9" s="689"/>
      <c r="KOV9" s="77"/>
      <c r="KOW9" s="690"/>
      <c r="KOX9" s="53"/>
      <c r="KOY9" s="688"/>
      <c r="KOZ9" s="688"/>
      <c r="KPA9" s="187"/>
      <c r="KPB9" s="78"/>
      <c r="KPC9" s="689"/>
      <c r="KPD9" s="77"/>
      <c r="KPE9" s="690"/>
      <c r="KPF9" s="53"/>
      <c r="KPG9" s="688"/>
      <c r="KPH9" s="688"/>
      <c r="KPI9" s="187"/>
      <c r="KPJ9" s="78"/>
      <c r="KPK9" s="689"/>
      <c r="KPL9" s="77"/>
      <c r="KPM9" s="690"/>
      <c r="KPN9" s="53"/>
      <c r="KPO9" s="688"/>
      <c r="KPP9" s="688"/>
      <c r="KPQ9" s="187"/>
      <c r="KPR9" s="78"/>
      <c r="KPS9" s="689"/>
      <c r="KPT9" s="77"/>
      <c r="KPU9" s="690"/>
      <c r="KPV9" s="53"/>
      <c r="KPW9" s="688"/>
      <c r="KPX9" s="688"/>
      <c r="KPY9" s="187"/>
      <c r="KPZ9" s="78"/>
      <c r="KQA9" s="689"/>
      <c r="KQB9" s="77"/>
      <c r="KQC9" s="690"/>
      <c r="KQD9" s="53"/>
      <c r="KQE9" s="688"/>
      <c r="KQF9" s="688"/>
      <c r="KQG9" s="187"/>
      <c r="KQH9" s="78"/>
      <c r="KQI9" s="689"/>
      <c r="KQJ9" s="77"/>
      <c r="KQK9" s="690"/>
      <c r="KQL9" s="53"/>
      <c r="KQM9" s="688"/>
      <c r="KQN9" s="688"/>
      <c r="KQO9" s="187"/>
      <c r="KQP9" s="78"/>
      <c r="KQQ9" s="689"/>
      <c r="KQR9" s="77"/>
      <c r="KQS9" s="690"/>
      <c r="KQT9" s="53"/>
      <c r="KQU9" s="688"/>
      <c r="KQV9" s="688"/>
      <c r="KQW9" s="187"/>
      <c r="KQX9" s="78"/>
      <c r="KQY9" s="689"/>
      <c r="KQZ9" s="77"/>
      <c r="KRA9" s="690"/>
      <c r="KRB9" s="53"/>
      <c r="KRC9" s="688"/>
      <c r="KRD9" s="688"/>
      <c r="KRE9" s="187"/>
      <c r="KRF9" s="78"/>
      <c r="KRG9" s="689"/>
      <c r="KRH9" s="77"/>
      <c r="KRI9" s="690"/>
      <c r="KRJ9" s="53"/>
      <c r="KRK9" s="688"/>
      <c r="KRL9" s="688"/>
      <c r="KRM9" s="187"/>
      <c r="KRN9" s="78"/>
      <c r="KRO9" s="689"/>
      <c r="KRP9" s="77"/>
      <c r="KRQ9" s="690"/>
      <c r="KRR9" s="53"/>
      <c r="KRS9" s="688"/>
      <c r="KRT9" s="688"/>
      <c r="KRU9" s="187"/>
      <c r="KRV9" s="78"/>
      <c r="KRW9" s="689"/>
      <c r="KRX9" s="77"/>
      <c r="KRY9" s="690"/>
      <c r="KRZ9" s="53"/>
      <c r="KSA9" s="688"/>
      <c r="KSB9" s="688"/>
      <c r="KSC9" s="187"/>
      <c r="KSD9" s="78"/>
      <c r="KSE9" s="689"/>
      <c r="KSF9" s="77"/>
      <c r="KSG9" s="690"/>
      <c r="KSH9" s="53"/>
      <c r="KSI9" s="688"/>
      <c r="KSJ9" s="688"/>
      <c r="KSK9" s="187"/>
      <c r="KSL9" s="78"/>
      <c r="KSM9" s="689"/>
      <c r="KSN9" s="77"/>
      <c r="KSO9" s="690"/>
      <c r="KSP9" s="53"/>
      <c r="KSQ9" s="688"/>
      <c r="KSR9" s="688"/>
      <c r="KSS9" s="187"/>
      <c r="KST9" s="78"/>
      <c r="KSU9" s="689"/>
      <c r="KSV9" s="77"/>
      <c r="KSW9" s="690"/>
      <c r="KSX9" s="53"/>
      <c r="KSY9" s="688"/>
      <c r="KSZ9" s="688"/>
      <c r="KTA9" s="187"/>
      <c r="KTB9" s="78"/>
      <c r="KTC9" s="689"/>
      <c r="KTD9" s="77"/>
      <c r="KTE9" s="690"/>
      <c r="KTF9" s="53"/>
      <c r="KTG9" s="688"/>
      <c r="KTH9" s="688"/>
      <c r="KTI9" s="187"/>
      <c r="KTJ9" s="78"/>
      <c r="KTK9" s="689"/>
      <c r="KTL9" s="77"/>
      <c r="KTM9" s="690"/>
      <c r="KTN9" s="53"/>
      <c r="KTO9" s="688"/>
      <c r="KTP9" s="688"/>
      <c r="KTQ9" s="187"/>
      <c r="KTR9" s="78"/>
      <c r="KTS9" s="689"/>
      <c r="KTT9" s="77"/>
      <c r="KTU9" s="690"/>
      <c r="KTV9" s="53"/>
      <c r="KTW9" s="688"/>
      <c r="KTX9" s="688"/>
      <c r="KTY9" s="187"/>
      <c r="KTZ9" s="78"/>
      <c r="KUA9" s="689"/>
      <c r="KUB9" s="77"/>
      <c r="KUC9" s="690"/>
      <c r="KUD9" s="53"/>
      <c r="KUE9" s="688"/>
      <c r="KUF9" s="688"/>
      <c r="KUG9" s="187"/>
      <c r="KUH9" s="78"/>
      <c r="KUI9" s="689"/>
      <c r="KUJ9" s="77"/>
      <c r="KUK9" s="690"/>
      <c r="KUL9" s="53"/>
      <c r="KUM9" s="688"/>
      <c r="KUN9" s="688"/>
      <c r="KUO9" s="187"/>
      <c r="KUP9" s="78"/>
      <c r="KUQ9" s="689"/>
      <c r="KUR9" s="77"/>
      <c r="KUS9" s="690"/>
      <c r="KUT9" s="53"/>
      <c r="KUU9" s="688"/>
      <c r="KUV9" s="688"/>
      <c r="KUW9" s="187"/>
      <c r="KUX9" s="78"/>
      <c r="KUY9" s="689"/>
      <c r="KUZ9" s="77"/>
      <c r="KVA9" s="690"/>
      <c r="KVB9" s="53"/>
      <c r="KVC9" s="688"/>
      <c r="KVD9" s="688"/>
      <c r="KVE9" s="187"/>
      <c r="KVF9" s="78"/>
      <c r="KVG9" s="689"/>
      <c r="KVH9" s="77"/>
      <c r="KVI9" s="690"/>
      <c r="KVJ9" s="53"/>
      <c r="KVK9" s="688"/>
      <c r="KVL9" s="688"/>
      <c r="KVM9" s="187"/>
      <c r="KVN9" s="78"/>
      <c r="KVO9" s="689"/>
      <c r="KVP9" s="77"/>
      <c r="KVQ9" s="690"/>
      <c r="KVR9" s="53"/>
      <c r="KVS9" s="688"/>
      <c r="KVT9" s="688"/>
      <c r="KVU9" s="187"/>
      <c r="KVV9" s="78"/>
      <c r="KVW9" s="689"/>
      <c r="KVX9" s="77"/>
      <c r="KVY9" s="690"/>
      <c r="KVZ9" s="53"/>
      <c r="KWA9" s="688"/>
      <c r="KWB9" s="688"/>
      <c r="KWC9" s="187"/>
      <c r="KWD9" s="78"/>
      <c r="KWE9" s="689"/>
      <c r="KWF9" s="77"/>
      <c r="KWG9" s="690"/>
      <c r="KWH9" s="53"/>
      <c r="KWI9" s="688"/>
      <c r="KWJ9" s="688"/>
      <c r="KWK9" s="187"/>
      <c r="KWL9" s="78"/>
      <c r="KWM9" s="689"/>
      <c r="KWN9" s="77"/>
      <c r="KWO9" s="690"/>
      <c r="KWP9" s="53"/>
      <c r="KWQ9" s="688"/>
      <c r="KWR9" s="688"/>
      <c r="KWS9" s="187"/>
      <c r="KWT9" s="78"/>
      <c r="KWU9" s="689"/>
      <c r="KWV9" s="77"/>
      <c r="KWW9" s="690"/>
      <c r="KWX9" s="53"/>
      <c r="KWY9" s="688"/>
      <c r="KWZ9" s="688"/>
      <c r="KXA9" s="187"/>
      <c r="KXB9" s="78"/>
      <c r="KXC9" s="689"/>
      <c r="KXD9" s="77"/>
      <c r="KXE9" s="690"/>
      <c r="KXF9" s="53"/>
      <c r="KXG9" s="688"/>
      <c r="KXH9" s="688"/>
      <c r="KXI9" s="187"/>
      <c r="KXJ9" s="78"/>
      <c r="KXK9" s="689"/>
      <c r="KXL9" s="77"/>
      <c r="KXM9" s="690"/>
      <c r="KXN9" s="53"/>
      <c r="KXO9" s="688"/>
      <c r="KXP9" s="688"/>
      <c r="KXQ9" s="187"/>
      <c r="KXR9" s="78"/>
      <c r="KXS9" s="689"/>
      <c r="KXT9" s="77"/>
      <c r="KXU9" s="690"/>
      <c r="KXV9" s="53"/>
      <c r="KXW9" s="688"/>
      <c r="KXX9" s="688"/>
      <c r="KXY9" s="187"/>
      <c r="KXZ9" s="78"/>
      <c r="KYA9" s="689"/>
      <c r="KYB9" s="77"/>
      <c r="KYC9" s="690"/>
      <c r="KYD9" s="53"/>
      <c r="KYE9" s="688"/>
      <c r="KYF9" s="688"/>
      <c r="KYG9" s="187"/>
      <c r="KYH9" s="78"/>
      <c r="KYI9" s="689"/>
      <c r="KYJ9" s="77"/>
      <c r="KYK9" s="690"/>
      <c r="KYL9" s="53"/>
      <c r="KYM9" s="688"/>
      <c r="KYN9" s="688"/>
      <c r="KYO9" s="187"/>
      <c r="KYP9" s="78"/>
      <c r="KYQ9" s="689"/>
      <c r="KYR9" s="77"/>
      <c r="KYS9" s="690"/>
      <c r="KYT9" s="53"/>
      <c r="KYU9" s="688"/>
      <c r="KYV9" s="688"/>
      <c r="KYW9" s="187"/>
      <c r="KYX9" s="78"/>
      <c r="KYY9" s="689"/>
      <c r="KYZ9" s="77"/>
      <c r="KZA9" s="690"/>
      <c r="KZB9" s="53"/>
      <c r="KZC9" s="688"/>
      <c r="KZD9" s="688"/>
      <c r="KZE9" s="187"/>
      <c r="KZF9" s="78"/>
      <c r="KZG9" s="689"/>
      <c r="KZH9" s="77"/>
      <c r="KZI9" s="690"/>
      <c r="KZJ9" s="53"/>
      <c r="KZK9" s="688"/>
      <c r="KZL9" s="688"/>
      <c r="KZM9" s="187"/>
      <c r="KZN9" s="78"/>
      <c r="KZO9" s="689"/>
      <c r="KZP9" s="77"/>
      <c r="KZQ9" s="690"/>
      <c r="KZR9" s="53"/>
      <c r="KZS9" s="688"/>
      <c r="KZT9" s="688"/>
      <c r="KZU9" s="187"/>
      <c r="KZV9" s="78"/>
      <c r="KZW9" s="689"/>
      <c r="KZX9" s="77"/>
      <c r="KZY9" s="690"/>
      <c r="KZZ9" s="53"/>
      <c r="LAA9" s="688"/>
      <c r="LAB9" s="688"/>
      <c r="LAC9" s="187"/>
      <c r="LAD9" s="78"/>
      <c r="LAE9" s="689"/>
      <c r="LAF9" s="77"/>
      <c r="LAG9" s="690"/>
      <c r="LAH9" s="53"/>
      <c r="LAI9" s="688"/>
      <c r="LAJ9" s="688"/>
      <c r="LAK9" s="187"/>
      <c r="LAL9" s="78"/>
      <c r="LAM9" s="689"/>
      <c r="LAN9" s="77"/>
      <c r="LAO9" s="690"/>
      <c r="LAP9" s="53"/>
      <c r="LAQ9" s="688"/>
      <c r="LAR9" s="688"/>
      <c r="LAS9" s="187"/>
      <c r="LAT9" s="78"/>
      <c r="LAU9" s="689"/>
      <c r="LAV9" s="77"/>
      <c r="LAW9" s="690"/>
      <c r="LAX9" s="53"/>
      <c r="LAY9" s="688"/>
      <c r="LAZ9" s="688"/>
      <c r="LBA9" s="187"/>
      <c r="LBB9" s="78"/>
      <c r="LBC9" s="689"/>
      <c r="LBD9" s="77"/>
      <c r="LBE9" s="690"/>
      <c r="LBF9" s="53"/>
      <c r="LBG9" s="688"/>
      <c r="LBH9" s="688"/>
      <c r="LBI9" s="187"/>
      <c r="LBJ9" s="78"/>
      <c r="LBK9" s="689"/>
      <c r="LBL9" s="77"/>
      <c r="LBM9" s="690"/>
      <c r="LBN9" s="53"/>
      <c r="LBO9" s="688"/>
      <c r="LBP9" s="688"/>
      <c r="LBQ9" s="187"/>
      <c r="LBR9" s="78"/>
      <c r="LBS9" s="689"/>
      <c r="LBT9" s="77"/>
      <c r="LBU9" s="690"/>
      <c r="LBV9" s="53"/>
      <c r="LBW9" s="688"/>
      <c r="LBX9" s="688"/>
      <c r="LBY9" s="187"/>
      <c r="LBZ9" s="78"/>
      <c r="LCA9" s="689"/>
      <c r="LCB9" s="77"/>
      <c r="LCC9" s="690"/>
      <c r="LCD9" s="53"/>
      <c r="LCE9" s="688"/>
      <c r="LCF9" s="688"/>
      <c r="LCG9" s="187"/>
      <c r="LCH9" s="78"/>
      <c r="LCI9" s="689"/>
      <c r="LCJ9" s="77"/>
      <c r="LCK9" s="690"/>
      <c r="LCL9" s="53"/>
      <c r="LCM9" s="688"/>
      <c r="LCN9" s="688"/>
      <c r="LCO9" s="187"/>
      <c r="LCP9" s="78"/>
      <c r="LCQ9" s="689"/>
      <c r="LCR9" s="77"/>
      <c r="LCS9" s="690"/>
      <c r="LCT9" s="53"/>
      <c r="LCU9" s="688"/>
      <c r="LCV9" s="688"/>
      <c r="LCW9" s="187"/>
      <c r="LCX9" s="78"/>
      <c r="LCY9" s="689"/>
      <c r="LCZ9" s="77"/>
      <c r="LDA9" s="690"/>
      <c r="LDB9" s="53"/>
      <c r="LDC9" s="688"/>
      <c r="LDD9" s="688"/>
      <c r="LDE9" s="187"/>
      <c r="LDF9" s="78"/>
      <c r="LDG9" s="689"/>
      <c r="LDH9" s="77"/>
      <c r="LDI9" s="690"/>
      <c r="LDJ9" s="53"/>
      <c r="LDK9" s="688"/>
      <c r="LDL9" s="688"/>
      <c r="LDM9" s="187"/>
      <c r="LDN9" s="78"/>
      <c r="LDO9" s="689"/>
      <c r="LDP9" s="77"/>
      <c r="LDQ9" s="690"/>
      <c r="LDR9" s="53"/>
      <c r="LDS9" s="688"/>
      <c r="LDT9" s="688"/>
      <c r="LDU9" s="187"/>
      <c r="LDV9" s="78"/>
      <c r="LDW9" s="689"/>
      <c r="LDX9" s="77"/>
      <c r="LDY9" s="690"/>
      <c r="LDZ9" s="53"/>
      <c r="LEA9" s="688"/>
      <c r="LEB9" s="688"/>
      <c r="LEC9" s="187"/>
      <c r="LED9" s="78"/>
      <c r="LEE9" s="689"/>
      <c r="LEF9" s="77"/>
      <c r="LEG9" s="690"/>
      <c r="LEH9" s="53"/>
      <c r="LEI9" s="688"/>
      <c r="LEJ9" s="688"/>
      <c r="LEK9" s="187"/>
      <c r="LEL9" s="78"/>
      <c r="LEM9" s="689"/>
      <c r="LEN9" s="77"/>
      <c r="LEO9" s="690"/>
      <c r="LEP9" s="53"/>
      <c r="LEQ9" s="688"/>
      <c r="LER9" s="688"/>
      <c r="LES9" s="187"/>
      <c r="LET9" s="78"/>
      <c r="LEU9" s="689"/>
      <c r="LEV9" s="77"/>
      <c r="LEW9" s="690"/>
      <c r="LEX9" s="53"/>
      <c r="LEY9" s="688"/>
      <c r="LEZ9" s="688"/>
      <c r="LFA9" s="187"/>
      <c r="LFB9" s="78"/>
      <c r="LFC9" s="689"/>
      <c r="LFD9" s="77"/>
      <c r="LFE9" s="690"/>
      <c r="LFF9" s="53"/>
      <c r="LFG9" s="688"/>
      <c r="LFH9" s="688"/>
      <c r="LFI9" s="187"/>
      <c r="LFJ9" s="78"/>
      <c r="LFK9" s="689"/>
      <c r="LFL9" s="77"/>
      <c r="LFM9" s="690"/>
      <c r="LFN9" s="53"/>
      <c r="LFO9" s="688"/>
      <c r="LFP9" s="688"/>
      <c r="LFQ9" s="187"/>
      <c r="LFR9" s="78"/>
      <c r="LFS9" s="689"/>
      <c r="LFT9" s="77"/>
      <c r="LFU9" s="690"/>
      <c r="LFV9" s="53"/>
      <c r="LFW9" s="688"/>
      <c r="LFX9" s="688"/>
      <c r="LFY9" s="187"/>
      <c r="LFZ9" s="78"/>
      <c r="LGA9" s="689"/>
      <c r="LGB9" s="77"/>
      <c r="LGC9" s="690"/>
      <c r="LGD9" s="53"/>
      <c r="LGE9" s="688"/>
      <c r="LGF9" s="688"/>
      <c r="LGG9" s="187"/>
      <c r="LGH9" s="78"/>
      <c r="LGI9" s="689"/>
      <c r="LGJ9" s="77"/>
      <c r="LGK9" s="690"/>
      <c r="LGL9" s="53"/>
      <c r="LGM9" s="688"/>
      <c r="LGN9" s="688"/>
      <c r="LGO9" s="187"/>
      <c r="LGP9" s="78"/>
      <c r="LGQ9" s="689"/>
      <c r="LGR9" s="77"/>
      <c r="LGS9" s="690"/>
      <c r="LGT9" s="53"/>
      <c r="LGU9" s="688"/>
      <c r="LGV9" s="688"/>
      <c r="LGW9" s="187"/>
      <c r="LGX9" s="78"/>
      <c r="LGY9" s="689"/>
      <c r="LGZ9" s="77"/>
      <c r="LHA9" s="690"/>
      <c r="LHB9" s="53"/>
      <c r="LHC9" s="688"/>
      <c r="LHD9" s="688"/>
      <c r="LHE9" s="187"/>
      <c r="LHF9" s="78"/>
      <c r="LHG9" s="689"/>
      <c r="LHH9" s="77"/>
      <c r="LHI9" s="690"/>
      <c r="LHJ9" s="53"/>
      <c r="LHK9" s="688"/>
      <c r="LHL9" s="688"/>
      <c r="LHM9" s="187"/>
      <c r="LHN9" s="78"/>
      <c r="LHO9" s="689"/>
      <c r="LHP9" s="77"/>
      <c r="LHQ9" s="690"/>
      <c r="LHR9" s="53"/>
      <c r="LHS9" s="688"/>
      <c r="LHT9" s="688"/>
      <c r="LHU9" s="187"/>
      <c r="LHV9" s="78"/>
      <c r="LHW9" s="689"/>
      <c r="LHX9" s="77"/>
      <c r="LHY9" s="690"/>
      <c r="LHZ9" s="53"/>
      <c r="LIA9" s="688"/>
      <c r="LIB9" s="688"/>
      <c r="LIC9" s="187"/>
      <c r="LID9" s="78"/>
      <c r="LIE9" s="689"/>
      <c r="LIF9" s="77"/>
      <c r="LIG9" s="690"/>
      <c r="LIH9" s="53"/>
      <c r="LII9" s="688"/>
      <c r="LIJ9" s="688"/>
      <c r="LIK9" s="187"/>
      <c r="LIL9" s="78"/>
      <c r="LIM9" s="689"/>
      <c r="LIN9" s="77"/>
      <c r="LIO9" s="690"/>
      <c r="LIP9" s="53"/>
      <c r="LIQ9" s="688"/>
      <c r="LIR9" s="688"/>
      <c r="LIS9" s="187"/>
      <c r="LIT9" s="78"/>
      <c r="LIU9" s="689"/>
      <c r="LIV9" s="77"/>
      <c r="LIW9" s="690"/>
      <c r="LIX9" s="53"/>
      <c r="LIY9" s="688"/>
      <c r="LIZ9" s="688"/>
      <c r="LJA9" s="187"/>
      <c r="LJB9" s="78"/>
      <c r="LJC9" s="689"/>
      <c r="LJD9" s="77"/>
      <c r="LJE9" s="690"/>
      <c r="LJF9" s="53"/>
      <c r="LJG9" s="688"/>
      <c r="LJH9" s="688"/>
      <c r="LJI9" s="187"/>
      <c r="LJJ9" s="78"/>
      <c r="LJK9" s="689"/>
      <c r="LJL9" s="77"/>
      <c r="LJM9" s="690"/>
      <c r="LJN9" s="53"/>
      <c r="LJO9" s="688"/>
      <c r="LJP9" s="688"/>
      <c r="LJQ9" s="187"/>
      <c r="LJR9" s="78"/>
      <c r="LJS9" s="689"/>
      <c r="LJT9" s="77"/>
      <c r="LJU9" s="690"/>
      <c r="LJV9" s="53"/>
      <c r="LJW9" s="688"/>
      <c r="LJX9" s="688"/>
      <c r="LJY9" s="187"/>
      <c r="LJZ9" s="78"/>
      <c r="LKA9" s="689"/>
      <c r="LKB9" s="77"/>
      <c r="LKC9" s="690"/>
      <c r="LKD9" s="53"/>
      <c r="LKE9" s="688"/>
      <c r="LKF9" s="688"/>
      <c r="LKG9" s="187"/>
      <c r="LKH9" s="78"/>
      <c r="LKI9" s="689"/>
      <c r="LKJ9" s="77"/>
      <c r="LKK9" s="690"/>
      <c r="LKL9" s="53"/>
      <c r="LKM9" s="688"/>
      <c r="LKN9" s="688"/>
      <c r="LKO9" s="187"/>
      <c r="LKP9" s="78"/>
      <c r="LKQ9" s="689"/>
      <c r="LKR9" s="77"/>
      <c r="LKS9" s="690"/>
      <c r="LKT9" s="53"/>
      <c r="LKU9" s="688"/>
      <c r="LKV9" s="688"/>
      <c r="LKW9" s="187"/>
      <c r="LKX9" s="78"/>
      <c r="LKY9" s="689"/>
      <c r="LKZ9" s="77"/>
      <c r="LLA9" s="690"/>
      <c r="LLB9" s="53"/>
      <c r="LLC9" s="688"/>
      <c r="LLD9" s="688"/>
      <c r="LLE9" s="187"/>
      <c r="LLF9" s="78"/>
      <c r="LLG9" s="689"/>
      <c r="LLH9" s="77"/>
      <c r="LLI9" s="690"/>
      <c r="LLJ9" s="53"/>
      <c r="LLK9" s="688"/>
      <c r="LLL9" s="688"/>
      <c r="LLM9" s="187"/>
      <c r="LLN9" s="78"/>
      <c r="LLO9" s="689"/>
      <c r="LLP9" s="77"/>
      <c r="LLQ9" s="690"/>
      <c r="LLR9" s="53"/>
      <c r="LLS9" s="688"/>
      <c r="LLT9" s="688"/>
      <c r="LLU9" s="187"/>
      <c r="LLV9" s="78"/>
      <c r="LLW9" s="689"/>
      <c r="LLX9" s="77"/>
      <c r="LLY9" s="690"/>
      <c r="LLZ9" s="53"/>
      <c r="LMA9" s="688"/>
      <c r="LMB9" s="688"/>
      <c r="LMC9" s="187"/>
      <c r="LMD9" s="78"/>
      <c r="LME9" s="689"/>
      <c r="LMF9" s="77"/>
      <c r="LMG9" s="690"/>
      <c r="LMH9" s="53"/>
      <c r="LMI9" s="688"/>
      <c r="LMJ9" s="688"/>
      <c r="LMK9" s="187"/>
      <c r="LML9" s="78"/>
      <c r="LMM9" s="689"/>
      <c r="LMN9" s="77"/>
      <c r="LMO9" s="690"/>
      <c r="LMP9" s="53"/>
      <c r="LMQ9" s="688"/>
      <c r="LMR9" s="688"/>
      <c r="LMS9" s="187"/>
      <c r="LMT9" s="78"/>
      <c r="LMU9" s="689"/>
      <c r="LMV9" s="77"/>
      <c r="LMW9" s="690"/>
      <c r="LMX9" s="53"/>
      <c r="LMY9" s="688"/>
      <c r="LMZ9" s="688"/>
      <c r="LNA9" s="187"/>
      <c r="LNB9" s="78"/>
      <c r="LNC9" s="689"/>
      <c r="LND9" s="77"/>
      <c r="LNE9" s="690"/>
      <c r="LNF9" s="53"/>
      <c r="LNG9" s="688"/>
      <c r="LNH9" s="688"/>
      <c r="LNI9" s="187"/>
      <c r="LNJ9" s="78"/>
      <c r="LNK9" s="689"/>
      <c r="LNL9" s="77"/>
      <c r="LNM9" s="690"/>
      <c r="LNN9" s="53"/>
      <c r="LNO9" s="688"/>
      <c r="LNP9" s="688"/>
      <c r="LNQ9" s="187"/>
      <c r="LNR9" s="78"/>
      <c r="LNS9" s="689"/>
      <c r="LNT9" s="77"/>
      <c r="LNU9" s="690"/>
      <c r="LNV9" s="53"/>
      <c r="LNW9" s="688"/>
      <c r="LNX9" s="688"/>
      <c r="LNY9" s="187"/>
      <c r="LNZ9" s="78"/>
      <c r="LOA9" s="689"/>
      <c r="LOB9" s="77"/>
      <c r="LOC9" s="690"/>
      <c r="LOD9" s="53"/>
      <c r="LOE9" s="688"/>
      <c r="LOF9" s="688"/>
      <c r="LOG9" s="187"/>
      <c r="LOH9" s="78"/>
      <c r="LOI9" s="689"/>
      <c r="LOJ9" s="77"/>
      <c r="LOK9" s="690"/>
      <c r="LOL9" s="53"/>
      <c r="LOM9" s="688"/>
      <c r="LON9" s="688"/>
      <c r="LOO9" s="187"/>
      <c r="LOP9" s="78"/>
      <c r="LOQ9" s="689"/>
      <c r="LOR9" s="77"/>
      <c r="LOS9" s="690"/>
      <c r="LOT9" s="53"/>
      <c r="LOU9" s="688"/>
      <c r="LOV9" s="688"/>
      <c r="LOW9" s="187"/>
      <c r="LOX9" s="78"/>
      <c r="LOY9" s="689"/>
      <c r="LOZ9" s="77"/>
      <c r="LPA9" s="690"/>
      <c r="LPB9" s="53"/>
      <c r="LPC9" s="688"/>
      <c r="LPD9" s="688"/>
      <c r="LPE9" s="187"/>
      <c r="LPF9" s="78"/>
      <c r="LPG9" s="689"/>
      <c r="LPH9" s="77"/>
      <c r="LPI9" s="690"/>
      <c r="LPJ9" s="53"/>
      <c r="LPK9" s="688"/>
      <c r="LPL9" s="688"/>
      <c r="LPM9" s="187"/>
      <c r="LPN9" s="78"/>
      <c r="LPO9" s="689"/>
      <c r="LPP9" s="77"/>
      <c r="LPQ9" s="690"/>
      <c r="LPR9" s="53"/>
      <c r="LPS9" s="688"/>
      <c r="LPT9" s="688"/>
      <c r="LPU9" s="187"/>
      <c r="LPV9" s="78"/>
      <c r="LPW9" s="689"/>
      <c r="LPX9" s="77"/>
      <c r="LPY9" s="690"/>
      <c r="LPZ9" s="53"/>
      <c r="LQA9" s="688"/>
      <c r="LQB9" s="688"/>
      <c r="LQC9" s="187"/>
      <c r="LQD9" s="78"/>
      <c r="LQE9" s="689"/>
      <c r="LQF9" s="77"/>
      <c r="LQG9" s="690"/>
      <c r="LQH9" s="53"/>
      <c r="LQI9" s="688"/>
      <c r="LQJ9" s="688"/>
      <c r="LQK9" s="187"/>
      <c r="LQL9" s="78"/>
      <c r="LQM9" s="689"/>
      <c r="LQN9" s="77"/>
      <c r="LQO9" s="690"/>
      <c r="LQP9" s="53"/>
      <c r="LQQ9" s="688"/>
      <c r="LQR9" s="688"/>
      <c r="LQS9" s="187"/>
      <c r="LQT9" s="78"/>
      <c r="LQU9" s="689"/>
      <c r="LQV9" s="77"/>
      <c r="LQW9" s="690"/>
      <c r="LQX9" s="53"/>
      <c r="LQY9" s="688"/>
      <c r="LQZ9" s="688"/>
      <c r="LRA9" s="187"/>
      <c r="LRB9" s="78"/>
      <c r="LRC9" s="689"/>
      <c r="LRD9" s="77"/>
      <c r="LRE9" s="690"/>
      <c r="LRF9" s="53"/>
      <c r="LRG9" s="688"/>
      <c r="LRH9" s="688"/>
      <c r="LRI9" s="187"/>
      <c r="LRJ9" s="78"/>
      <c r="LRK9" s="689"/>
      <c r="LRL9" s="77"/>
      <c r="LRM9" s="690"/>
      <c r="LRN9" s="53"/>
      <c r="LRO9" s="688"/>
      <c r="LRP9" s="688"/>
      <c r="LRQ9" s="187"/>
      <c r="LRR9" s="78"/>
      <c r="LRS9" s="689"/>
      <c r="LRT9" s="77"/>
      <c r="LRU9" s="690"/>
      <c r="LRV9" s="53"/>
      <c r="LRW9" s="688"/>
      <c r="LRX9" s="688"/>
      <c r="LRY9" s="187"/>
      <c r="LRZ9" s="78"/>
      <c r="LSA9" s="689"/>
      <c r="LSB9" s="77"/>
      <c r="LSC9" s="690"/>
      <c r="LSD9" s="53"/>
      <c r="LSE9" s="688"/>
      <c r="LSF9" s="688"/>
      <c r="LSG9" s="187"/>
      <c r="LSH9" s="78"/>
      <c r="LSI9" s="689"/>
      <c r="LSJ9" s="77"/>
      <c r="LSK9" s="690"/>
      <c r="LSL9" s="53"/>
      <c r="LSM9" s="688"/>
      <c r="LSN9" s="688"/>
      <c r="LSO9" s="187"/>
      <c r="LSP9" s="78"/>
      <c r="LSQ9" s="689"/>
      <c r="LSR9" s="77"/>
      <c r="LSS9" s="690"/>
      <c r="LST9" s="53"/>
      <c r="LSU9" s="688"/>
      <c r="LSV9" s="688"/>
      <c r="LSW9" s="187"/>
      <c r="LSX9" s="78"/>
      <c r="LSY9" s="689"/>
      <c r="LSZ9" s="77"/>
      <c r="LTA9" s="690"/>
      <c r="LTB9" s="53"/>
      <c r="LTC9" s="688"/>
      <c r="LTD9" s="688"/>
      <c r="LTE9" s="187"/>
      <c r="LTF9" s="78"/>
      <c r="LTG9" s="689"/>
      <c r="LTH9" s="77"/>
      <c r="LTI9" s="690"/>
      <c r="LTJ9" s="53"/>
      <c r="LTK9" s="688"/>
      <c r="LTL9" s="688"/>
      <c r="LTM9" s="187"/>
      <c r="LTN9" s="78"/>
      <c r="LTO9" s="689"/>
      <c r="LTP9" s="77"/>
      <c r="LTQ9" s="690"/>
      <c r="LTR9" s="53"/>
      <c r="LTS9" s="688"/>
      <c r="LTT9" s="688"/>
      <c r="LTU9" s="187"/>
      <c r="LTV9" s="78"/>
      <c r="LTW9" s="689"/>
      <c r="LTX9" s="77"/>
      <c r="LTY9" s="690"/>
      <c r="LTZ9" s="53"/>
      <c r="LUA9" s="688"/>
      <c r="LUB9" s="688"/>
      <c r="LUC9" s="187"/>
      <c r="LUD9" s="78"/>
      <c r="LUE9" s="689"/>
      <c r="LUF9" s="77"/>
      <c r="LUG9" s="690"/>
      <c r="LUH9" s="53"/>
      <c r="LUI9" s="688"/>
      <c r="LUJ9" s="688"/>
      <c r="LUK9" s="187"/>
      <c r="LUL9" s="78"/>
      <c r="LUM9" s="689"/>
      <c r="LUN9" s="77"/>
      <c r="LUO9" s="690"/>
      <c r="LUP9" s="53"/>
      <c r="LUQ9" s="688"/>
      <c r="LUR9" s="688"/>
      <c r="LUS9" s="187"/>
      <c r="LUT9" s="78"/>
      <c r="LUU9" s="689"/>
      <c r="LUV9" s="77"/>
      <c r="LUW9" s="690"/>
      <c r="LUX9" s="53"/>
      <c r="LUY9" s="688"/>
      <c r="LUZ9" s="688"/>
      <c r="LVA9" s="187"/>
      <c r="LVB9" s="78"/>
      <c r="LVC9" s="689"/>
      <c r="LVD9" s="77"/>
      <c r="LVE9" s="690"/>
      <c r="LVF9" s="53"/>
      <c r="LVG9" s="688"/>
      <c r="LVH9" s="688"/>
      <c r="LVI9" s="187"/>
      <c r="LVJ9" s="78"/>
      <c r="LVK9" s="689"/>
      <c r="LVL9" s="77"/>
      <c r="LVM9" s="690"/>
      <c r="LVN9" s="53"/>
      <c r="LVO9" s="688"/>
      <c r="LVP9" s="688"/>
      <c r="LVQ9" s="187"/>
      <c r="LVR9" s="78"/>
      <c r="LVS9" s="689"/>
      <c r="LVT9" s="77"/>
      <c r="LVU9" s="690"/>
      <c r="LVV9" s="53"/>
      <c r="LVW9" s="688"/>
      <c r="LVX9" s="688"/>
      <c r="LVY9" s="187"/>
      <c r="LVZ9" s="78"/>
      <c r="LWA9" s="689"/>
      <c r="LWB9" s="77"/>
      <c r="LWC9" s="690"/>
      <c r="LWD9" s="53"/>
      <c r="LWE9" s="688"/>
      <c r="LWF9" s="688"/>
      <c r="LWG9" s="187"/>
      <c r="LWH9" s="78"/>
      <c r="LWI9" s="689"/>
      <c r="LWJ9" s="77"/>
      <c r="LWK9" s="690"/>
      <c r="LWL9" s="53"/>
      <c r="LWM9" s="688"/>
      <c r="LWN9" s="688"/>
      <c r="LWO9" s="187"/>
      <c r="LWP9" s="78"/>
      <c r="LWQ9" s="689"/>
      <c r="LWR9" s="77"/>
      <c r="LWS9" s="690"/>
      <c r="LWT9" s="53"/>
      <c r="LWU9" s="688"/>
      <c r="LWV9" s="688"/>
      <c r="LWW9" s="187"/>
      <c r="LWX9" s="78"/>
      <c r="LWY9" s="689"/>
      <c r="LWZ9" s="77"/>
      <c r="LXA9" s="690"/>
      <c r="LXB9" s="53"/>
      <c r="LXC9" s="688"/>
      <c r="LXD9" s="688"/>
      <c r="LXE9" s="187"/>
      <c r="LXF9" s="78"/>
      <c r="LXG9" s="689"/>
      <c r="LXH9" s="77"/>
      <c r="LXI9" s="690"/>
      <c r="LXJ9" s="53"/>
      <c r="LXK9" s="688"/>
      <c r="LXL9" s="688"/>
      <c r="LXM9" s="187"/>
      <c r="LXN9" s="78"/>
      <c r="LXO9" s="689"/>
      <c r="LXP9" s="77"/>
      <c r="LXQ9" s="690"/>
      <c r="LXR9" s="53"/>
      <c r="LXS9" s="688"/>
      <c r="LXT9" s="688"/>
      <c r="LXU9" s="187"/>
      <c r="LXV9" s="78"/>
      <c r="LXW9" s="689"/>
      <c r="LXX9" s="77"/>
      <c r="LXY9" s="690"/>
      <c r="LXZ9" s="53"/>
      <c r="LYA9" s="688"/>
      <c r="LYB9" s="688"/>
      <c r="LYC9" s="187"/>
      <c r="LYD9" s="78"/>
      <c r="LYE9" s="689"/>
      <c r="LYF9" s="77"/>
      <c r="LYG9" s="690"/>
      <c r="LYH9" s="53"/>
      <c r="LYI9" s="688"/>
      <c r="LYJ9" s="688"/>
      <c r="LYK9" s="187"/>
      <c r="LYL9" s="78"/>
      <c r="LYM9" s="689"/>
      <c r="LYN9" s="77"/>
      <c r="LYO9" s="690"/>
      <c r="LYP9" s="53"/>
      <c r="LYQ9" s="688"/>
      <c r="LYR9" s="688"/>
      <c r="LYS9" s="187"/>
      <c r="LYT9" s="78"/>
      <c r="LYU9" s="689"/>
      <c r="LYV9" s="77"/>
      <c r="LYW9" s="690"/>
      <c r="LYX9" s="53"/>
      <c r="LYY9" s="688"/>
      <c r="LYZ9" s="688"/>
      <c r="LZA9" s="187"/>
      <c r="LZB9" s="78"/>
      <c r="LZC9" s="689"/>
      <c r="LZD9" s="77"/>
      <c r="LZE9" s="690"/>
      <c r="LZF9" s="53"/>
      <c r="LZG9" s="688"/>
      <c r="LZH9" s="688"/>
      <c r="LZI9" s="187"/>
      <c r="LZJ9" s="78"/>
      <c r="LZK9" s="689"/>
      <c r="LZL9" s="77"/>
      <c r="LZM9" s="690"/>
      <c r="LZN9" s="53"/>
      <c r="LZO9" s="688"/>
      <c r="LZP9" s="688"/>
      <c r="LZQ9" s="187"/>
      <c r="LZR9" s="78"/>
      <c r="LZS9" s="689"/>
      <c r="LZT9" s="77"/>
      <c r="LZU9" s="690"/>
      <c r="LZV9" s="53"/>
      <c r="LZW9" s="688"/>
      <c r="LZX9" s="688"/>
      <c r="LZY9" s="187"/>
      <c r="LZZ9" s="78"/>
      <c r="MAA9" s="689"/>
      <c r="MAB9" s="77"/>
      <c r="MAC9" s="690"/>
      <c r="MAD9" s="53"/>
      <c r="MAE9" s="688"/>
      <c r="MAF9" s="688"/>
      <c r="MAG9" s="187"/>
      <c r="MAH9" s="78"/>
      <c r="MAI9" s="689"/>
      <c r="MAJ9" s="77"/>
      <c r="MAK9" s="690"/>
      <c r="MAL9" s="53"/>
      <c r="MAM9" s="688"/>
      <c r="MAN9" s="688"/>
      <c r="MAO9" s="187"/>
      <c r="MAP9" s="78"/>
      <c r="MAQ9" s="689"/>
      <c r="MAR9" s="77"/>
      <c r="MAS9" s="690"/>
      <c r="MAT9" s="53"/>
      <c r="MAU9" s="688"/>
      <c r="MAV9" s="688"/>
      <c r="MAW9" s="187"/>
      <c r="MAX9" s="78"/>
      <c r="MAY9" s="689"/>
      <c r="MAZ9" s="77"/>
      <c r="MBA9" s="690"/>
      <c r="MBB9" s="53"/>
      <c r="MBC9" s="688"/>
      <c r="MBD9" s="688"/>
      <c r="MBE9" s="187"/>
      <c r="MBF9" s="78"/>
      <c r="MBG9" s="689"/>
      <c r="MBH9" s="77"/>
      <c r="MBI9" s="690"/>
      <c r="MBJ9" s="53"/>
      <c r="MBK9" s="688"/>
      <c r="MBL9" s="688"/>
      <c r="MBM9" s="187"/>
      <c r="MBN9" s="78"/>
      <c r="MBO9" s="689"/>
      <c r="MBP9" s="77"/>
      <c r="MBQ9" s="690"/>
      <c r="MBR9" s="53"/>
      <c r="MBS9" s="688"/>
      <c r="MBT9" s="688"/>
      <c r="MBU9" s="187"/>
      <c r="MBV9" s="78"/>
      <c r="MBW9" s="689"/>
      <c r="MBX9" s="77"/>
      <c r="MBY9" s="690"/>
      <c r="MBZ9" s="53"/>
      <c r="MCA9" s="688"/>
      <c r="MCB9" s="688"/>
      <c r="MCC9" s="187"/>
      <c r="MCD9" s="78"/>
      <c r="MCE9" s="689"/>
      <c r="MCF9" s="77"/>
      <c r="MCG9" s="690"/>
      <c r="MCH9" s="53"/>
      <c r="MCI9" s="688"/>
      <c r="MCJ9" s="688"/>
      <c r="MCK9" s="187"/>
      <c r="MCL9" s="78"/>
      <c r="MCM9" s="689"/>
      <c r="MCN9" s="77"/>
      <c r="MCO9" s="690"/>
      <c r="MCP9" s="53"/>
      <c r="MCQ9" s="688"/>
      <c r="MCR9" s="688"/>
      <c r="MCS9" s="187"/>
      <c r="MCT9" s="78"/>
      <c r="MCU9" s="689"/>
      <c r="MCV9" s="77"/>
      <c r="MCW9" s="690"/>
      <c r="MCX9" s="53"/>
      <c r="MCY9" s="688"/>
      <c r="MCZ9" s="688"/>
      <c r="MDA9" s="187"/>
      <c r="MDB9" s="78"/>
      <c r="MDC9" s="689"/>
      <c r="MDD9" s="77"/>
      <c r="MDE9" s="690"/>
      <c r="MDF9" s="53"/>
      <c r="MDG9" s="688"/>
      <c r="MDH9" s="688"/>
      <c r="MDI9" s="187"/>
      <c r="MDJ9" s="78"/>
      <c r="MDK9" s="689"/>
      <c r="MDL9" s="77"/>
      <c r="MDM9" s="690"/>
      <c r="MDN9" s="53"/>
      <c r="MDO9" s="688"/>
      <c r="MDP9" s="688"/>
      <c r="MDQ9" s="187"/>
      <c r="MDR9" s="78"/>
      <c r="MDS9" s="689"/>
      <c r="MDT9" s="77"/>
      <c r="MDU9" s="690"/>
      <c r="MDV9" s="53"/>
      <c r="MDW9" s="688"/>
      <c r="MDX9" s="688"/>
      <c r="MDY9" s="187"/>
      <c r="MDZ9" s="78"/>
      <c r="MEA9" s="689"/>
      <c r="MEB9" s="77"/>
      <c r="MEC9" s="690"/>
      <c r="MED9" s="53"/>
      <c r="MEE9" s="688"/>
      <c r="MEF9" s="688"/>
      <c r="MEG9" s="187"/>
      <c r="MEH9" s="78"/>
      <c r="MEI9" s="689"/>
      <c r="MEJ9" s="77"/>
      <c r="MEK9" s="690"/>
      <c r="MEL9" s="53"/>
      <c r="MEM9" s="688"/>
      <c r="MEN9" s="688"/>
      <c r="MEO9" s="187"/>
      <c r="MEP9" s="78"/>
      <c r="MEQ9" s="689"/>
      <c r="MER9" s="77"/>
      <c r="MES9" s="690"/>
      <c r="MET9" s="53"/>
      <c r="MEU9" s="688"/>
      <c r="MEV9" s="688"/>
      <c r="MEW9" s="187"/>
      <c r="MEX9" s="78"/>
      <c r="MEY9" s="689"/>
      <c r="MEZ9" s="77"/>
      <c r="MFA9" s="690"/>
      <c r="MFB9" s="53"/>
      <c r="MFC9" s="688"/>
      <c r="MFD9" s="688"/>
      <c r="MFE9" s="187"/>
      <c r="MFF9" s="78"/>
      <c r="MFG9" s="689"/>
      <c r="MFH9" s="77"/>
      <c r="MFI9" s="690"/>
      <c r="MFJ9" s="53"/>
      <c r="MFK9" s="688"/>
      <c r="MFL9" s="688"/>
      <c r="MFM9" s="187"/>
      <c r="MFN9" s="78"/>
      <c r="MFO9" s="689"/>
      <c r="MFP9" s="77"/>
      <c r="MFQ9" s="690"/>
      <c r="MFR9" s="53"/>
      <c r="MFS9" s="688"/>
      <c r="MFT9" s="688"/>
      <c r="MFU9" s="187"/>
      <c r="MFV9" s="78"/>
      <c r="MFW9" s="689"/>
      <c r="MFX9" s="77"/>
      <c r="MFY9" s="690"/>
      <c r="MFZ9" s="53"/>
      <c r="MGA9" s="688"/>
      <c r="MGB9" s="688"/>
      <c r="MGC9" s="187"/>
      <c r="MGD9" s="78"/>
      <c r="MGE9" s="689"/>
      <c r="MGF9" s="77"/>
      <c r="MGG9" s="690"/>
      <c r="MGH9" s="53"/>
      <c r="MGI9" s="688"/>
      <c r="MGJ9" s="688"/>
      <c r="MGK9" s="187"/>
      <c r="MGL9" s="78"/>
      <c r="MGM9" s="689"/>
      <c r="MGN9" s="77"/>
      <c r="MGO9" s="690"/>
      <c r="MGP9" s="53"/>
      <c r="MGQ9" s="688"/>
      <c r="MGR9" s="688"/>
      <c r="MGS9" s="187"/>
      <c r="MGT9" s="78"/>
      <c r="MGU9" s="689"/>
      <c r="MGV9" s="77"/>
      <c r="MGW9" s="690"/>
      <c r="MGX9" s="53"/>
      <c r="MGY9" s="688"/>
      <c r="MGZ9" s="688"/>
      <c r="MHA9" s="187"/>
      <c r="MHB9" s="78"/>
      <c r="MHC9" s="689"/>
      <c r="MHD9" s="77"/>
      <c r="MHE9" s="690"/>
      <c r="MHF9" s="53"/>
      <c r="MHG9" s="688"/>
      <c r="MHH9" s="688"/>
      <c r="MHI9" s="187"/>
      <c r="MHJ9" s="78"/>
      <c r="MHK9" s="689"/>
      <c r="MHL9" s="77"/>
      <c r="MHM9" s="690"/>
      <c r="MHN9" s="53"/>
      <c r="MHO9" s="688"/>
      <c r="MHP9" s="688"/>
      <c r="MHQ9" s="187"/>
      <c r="MHR9" s="78"/>
      <c r="MHS9" s="689"/>
      <c r="MHT9" s="77"/>
      <c r="MHU9" s="690"/>
      <c r="MHV9" s="53"/>
      <c r="MHW9" s="688"/>
      <c r="MHX9" s="688"/>
      <c r="MHY9" s="187"/>
      <c r="MHZ9" s="78"/>
      <c r="MIA9" s="689"/>
      <c r="MIB9" s="77"/>
      <c r="MIC9" s="690"/>
      <c r="MID9" s="53"/>
      <c r="MIE9" s="688"/>
      <c r="MIF9" s="688"/>
      <c r="MIG9" s="187"/>
      <c r="MIH9" s="78"/>
      <c r="MII9" s="689"/>
      <c r="MIJ9" s="77"/>
      <c r="MIK9" s="690"/>
      <c r="MIL9" s="53"/>
      <c r="MIM9" s="688"/>
      <c r="MIN9" s="688"/>
      <c r="MIO9" s="187"/>
      <c r="MIP9" s="78"/>
      <c r="MIQ9" s="689"/>
      <c r="MIR9" s="77"/>
      <c r="MIS9" s="690"/>
      <c r="MIT9" s="53"/>
      <c r="MIU9" s="688"/>
      <c r="MIV9" s="688"/>
      <c r="MIW9" s="187"/>
      <c r="MIX9" s="78"/>
      <c r="MIY9" s="689"/>
      <c r="MIZ9" s="77"/>
      <c r="MJA9" s="690"/>
      <c r="MJB9" s="53"/>
      <c r="MJC9" s="688"/>
      <c r="MJD9" s="688"/>
      <c r="MJE9" s="187"/>
      <c r="MJF9" s="78"/>
      <c r="MJG9" s="689"/>
      <c r="MJH9" s="77"/>
      <c r="MJI9" s="690"/>
      <c r="MJJ9" s="53"/>
      <c r="MJK9" s="688"/>
      <c r="MJL9" s="688"/>
      <c r="MJM9" s="187"/>
      <c r="MJN9" s="78"/>
      <c r="MJO9" s="689"/>
      <c r="MJP9" s="77"/>
      <c r="MJQ9" s="690"/>
      <c r="MJR9" s="53"/>
      <c r="MJS9" s="688"/>
      <c r="MJT9" s="688"/>
      <c r="MJU9" s="187"/>
      <c r="MJV9" s="78"/>
      <c r="MJW9" s="689"/>
      <c r="MJX9" s="77"/>
      <c r="MJY9" s="690"/>
      <c r="MJZ9" s="53"/>
      <c r="MKA9" s="688"/>
      <c r="MKB9" s="688"/>
      <c r="MKC9" s="187"/>
      <c r="MKD9" s="78"/>
      <c r="MKE9" s="689"/>
      <c r="MKF9" s="77"/>
      <c r="MKG9" s="690"/>
      <c r="MKH9" s="53"/>
      <c r="MKI9" s="688"/>
      <c r="MKJ9" s="688"/>
      <c r="MKK9" s="187"/>
      <c r="MKL9" s="78"/>
      <c r="MKM9" s="689"/>
      <c r="MKN9" s="77"/>
      <c r="MKO9" s="690"/>
      <c r="MKP9" s="53"/>
      <c r="MKQ9" s="688"/>
      <c r="MKR9" s="688"/>
      <c r="MKS9" s="187"/>
      <c r="MKT9" s="78"/>
      <c r="MKU9" s="689"/>
      <c r="MKV9" s="77"/>
      <c r="MKW9" s="690"/>
      <c r="MKX9" s="53"/>
      <c r="MKY9" s="688"/>
      <c r="MKZ9" s="688"/>
      <c r="MLA9" s="187"/>
      <c r="MLB9" s="78"/>
      <c r="MLC9" s="689"/>
      <c r="MLD9" s="77"/>
      <c r="MLE9" s="690"/>
      <c r="MLF9" s="53"/>
      <c r="MLG9" s="688"/>
      <c r="MLH9" s="688"/>
      <c r="MLI9" s="187"/>
      <c r="MLJ9" s="78"/>
      <c r="MLK9" s="689"/>
      <c r="MLL9" s="77"/>
      <c r="MLM9" s="690"/>
      <c r="MLN9" s="53"/>
      <c r="MLO9" s="688"/>
      <c r="MLP9" s="688"/>
      <c r="MLQ9" s="187"/>
      <c r="MLR9" s="78"/>
      <c r="MLS9" s="689"/>
      <c r="MLT9" s="77"/>
      <c r="MLU9" s="690"/>
      <c r="MLV9" s="53"/>
      <c r="MLW9" s="688"/>
      <c r="MLX9" s="688"/>
      <c r="MLY9" s="187"/>
      <c r="MLZ9" s="78"/>
      <c r="MMA9" s="689"/>
      <c r="MMB9" s="77"/>
      <c r="MMC9" s="690"/>
      <c r="MMD9" s="53"/>
      <c r="MME9" s="688"/>
      <c r="MMF9" s="688"/>
      <c r="MMG9" s="187"/>
      <c r="MMH9" s="78"/>
      <c r="MMI9" s="689"/>
      <c r="MMJ9" s="77"/>
      <c r="MMK9" s="690"/>
      <c r="MML9" s="53"/>
      <c r="MMM9" s="688"/>
      <c r="MMN9" s="688"/>
      <c r="MMO9" s="187"/>
      <c r="MMP9" s="78"/>
      <c r="MMQ9" s="689"/>
      <c r="MMR9" s="77"/>
      <c r="MMS9" s="690"/>
      <c r="MMT9" s="53"/>
      <c r="MMU9" s="688"/>
      <c r="MMV9" s="688"/>
      <c r="MMW9" s="187"/>
      <c r="MMX9" s="78"/>
      <c r="MMY9" s="689"/>
      <c r="MMZ9" s="77"/>
      <c r="MNA9" s="690"/>
      <c r="MNB9" s="53"/>
      <c r="MNC9" s="688"/>
      <c r="MND9" s="688"/>
      <c r="MNE9" s="187"/>
      <c r="MNF9" s="78"/>
      <c r="MNG9" s="689"/>
      <c r="MNH9" s="77"/>
      <c r="MNI9" s="690"/>
      <c r="MNJ9" s="53"/>
      <c r="MNK9" s="688"/>
      <c r="MNL9" s="688"/>
      <c r="MNM9" s="187"/>
      <c r="MNN9" s="78"/>
      <c r="MNO9" s="689"/>
      <c r="MNP9" s="77"/>
      <c r="MNQ9" s="690"/>
      <c r="MNR9" s="53"/>
      <c r="MNS9" s="688"/>
      <c r="MNT9" s="688"/>
      <c r="MNU9" s="187"/>
      <c r="MNV9" s="78"/>
      <c r="MNW9" s="689"/>
      <c r="MNX9" s="77"/>
      <c r="MNY9" s="690"/>
      <c r="MNZ9" s="53"/>
      <c r="MOA9" s="688"/>
      <c r="MOB9" s="688"/>
      <c r="MOC9" s="187"/>
      <c r="MOD9" s="78"/>
      <c r="MOE9" s="689"/>
      <c r="MOF9" s="77"/>
      <c r="MOG9" s="690"/>
      <c r="MOH9" s="53"/>
      <c r="MOI9" s="688"/>
      <c r="MOJ9" s="688"/>
      <c r="MOK9" s="187"/>
      <c r="MOL9" s="78"/>
      <c r="MOM9" s="689"/>
      <c r="MON9" s="77"/>
      <c r="MOO9" s="690"/>
      <c r="MOP9" s="53"/>
      <c r="MOQ9" s="688"/>
      <c r="MOR9" s="688"/>
      <c r="MOS9" s="187"/>
      <c r="MOT9" s="78"/>
      <c r="MOU9" s="689"/>
      <c r="MOV9" s="77"/>
      <c r="MOW9" s="690"/>
      <c r="MOX9" s="53"/>
      <c r="MOY9" s="688"/>
      <c r="MOZ9" s="688"/>
      <c r="MPA9" s="187"/>
      <c r="MPB9" s="78"/>
      <c r="MPC9" s="689"/>
      <c r="MPD9" s="77"/>
      <c r="MPE9" s="690"/>
      <c r="MPF9" s="53"/>
      <c r="MPG9" s="688"/>
      <c r="MPH9" s="688"/>
      <c r="MPI9" s="187"/>
      <c r="MPJ9" s="78"/>
      <c r="MPK9" s="689"/>
      <c r="MPL9" s="77"/>
      <c r="MPM9" s="690"/>
      <c r="MPN9" s="53"/>
      <c r="MPO9" s="688"/>
      <c r="MPP9" s="688"/>
      <c r="MPQ9" s="187"/>
      <c r="MPR9" s="78"/>
      <c r="MPS9" s="689"/>
      <c r="MPT9" s="77"/>
      <c r="MPU9" s="690"/>
      <c r="MPV9" s="53"/>
      <c r="MPW9" s="688"/>
      <c r="MPX9" s="688"/>
      <c r="MPY9" s="187"/>
      <c r="MPZ9" s="78"/>
      <c r="MQA9" s="689"/>
      <c r="MQB9" s="77"/>
      <c r="MQC9" s="690"/>
      <c r="MQD9" s="53"/>
      <c r="MQE9" s="688"/>
      <c r="MQF9" s="688"/>
      <c r="MQG9" s="187"/>
      <c r="MQH9" s="78"/>
      <c r="MQI9" s="689"/>
      <c r="MQJ9" s="77"/>
      <c r="MQK9" s="690"/>
      <c r="MQL9" s="53"/>
      <c r="MQM9" s="688"/>
      <c r="MQN9" s="688"/>
      <c r="MQO9" s="187"/>
      <c r="MQP9" s="78"/>
      <c r="MQQ9" s="689"/>
      <c r="MQR9" s="77"/>
      <c r="MQS9" s="690"/>
      <c r="MQT9" s="53"/>
      <c r="MQU9" s="688"/>
      <c r="MQV9" s="688"/>
      <c r="MQW9" s="187"/>
      <c r="MQX9" s="78"/>
      <c r="MQY9" s="689"/>
      <c r="MQZ9" s="77"/>
      <c r="MRA9" s="690"/>
      <c r="MRB9" s="53"/>
      <c r="MRC9" s="688"/>
      <c r="MRD9" s="688"/>
      <c r="MRE9" s="187"/>
      <c r="MRF9" s="78"/>
      <c r="MRG9" s="689"/>
      <c r="MRH9" s="77"/>
      <c r="MRI9" s="690"/>
      <c r="MRJ9" s="53"/>
      <c r="MRK9" s="688"/>
      <c r="MRL9" s="688"/>
      <c r="MRM9" s="187"/>
      <c r="MRN9" s="78"/>
      <c r="MRO9" s="689"/>
      <c r="MRP9" s="77"/>
      <c r="MRQ9" s="690"/>
      <c r="MRR9" s="53"/>
      <c r="MRS9" s="688"/>
      <c r="MRT9" s="688"/>
      <c r="MRU9" s="187"/>
      <c r="MRV9" s="78"/>
      <c r="MRW9" s="689"/>
      <c r="MRX9" s="77"/>
      <c r="MRY9" s="690"/>
      <c r="MRZ9" s="53"/>
      <c r="MSA9" s="688"/>
      <c r="MSB9" s="688"/>
      <c r="MSC9" s="187"/>
      <c r="MSD9" s="78"/>
      <c r="MSE9" s="689"/>
      <c r="MSF9" s="77"/>
      <c r="MSG9" s="690"/>
      <c r="MSH9" s="53"/>
      <c r="MSI9" s="688"/>
      <c r="MSJ9" s="688"/>
      <c r="MSK9" s="187"/>
      <c r="MSL9" s="78"/>
      <c r="MSM9" s="689"/>
      <c r="MSN9" s="77"/>
      <c r="MSO9" s="690"/>
      <c r="MSP9" s="53"/>
      <c r="MSQ9" s="688"/>
      <c r="MSR9" s="688"/>
      <c r="MSS9" s="187"/>
      <c r="MST9" s="78"/>
      <c r="MSU9" s="689"/>
      <c r="MSV9" s="77"/>
      <c r="MSW9" s="690"/>
      <c r="MSX9" s="53"/>
      <c r="MSY9" s="688"/>
      <c r="MSZ9" s="688"/>
      <c r="MTA9" s="187"/>
      <c r="MTB9" s="78"/>
      <c r="MTC9" s="689"/>
      <c r="MTD9" s="77"/>
      <c r="MTE9" s="690"/>
      <c r="MTF9" s="53"/>
      <c r="MTG9" s="688"/>
      <c r="MTH9" s="688"/>
      <c r="MTI9" s="187"/>
      <c r="MTJ9" s="78"/>
      <c r="MTK9" s="689"/>
      <c r="MTL9" s="77"/>
      <c r="MTM9" s="690"/>
      <c r="MTN9" s="53"/>
      <c r="MTO9" s="688"/>
      <c r="MTP9" s="688"/>
      <c r="MTQ9" s="187"/>
      <c r="MTR9" s="78"/>
      <c r="MTS9" s="689"/>
      <c r="MTT9" s="77"/>
      <c r="MTU9" s="690"/>
      <c r="MTV9" s="53"/>
      <c r="MTW9" s="688"/>
      <c r="MTX9" s="688"/>
      <c r="MTY9" s="187"/>
      <c r="MTZ9" s="78"/>
      <c r="MUA9" s="689"/>
      <c r="MUB9" s="77"/>
      <c r="MUC9" s="690"/>
      <c r="MUD9" s="53"/>
      <c r="MUE9" s="688"/>
      <c r="MUF9" s="688"/>
      <c r="MUG9" s="187"/>
      <c r="MUH9" s="78"/>
      <c r="MUI9" s="689"/>
      <c r="MUJ9" s="77"/>
      <c r="MUK9" s="690"/>
      <c r="MUL9" s="53"/>
      <c r="MUM9" s="688"/>
      <c r="MUN9" s="688"/>
      <c r="MUO9" s="187"/>
      <c r="MUP9" s="78"/>
      <c r="MUQ9" s="689"/>
      <c r="MUR9" s="77"/>
      <c r="MUS9" s="690"/>
      <c r="MUT9" s="53"/>
      <c r="MUU9" s="688"/>
      <c r="MUV9" s="688"/>
      <c r="MUW9" s="187"/>
      <c r="MUX9" s="78"/>
      <c r="MUY9" s="689"/>
      <c r="MUZ9" s="77"/>
      <c r="MVA9" s="690"/>
      <c r="MVB9" s="53"/>
      <c r="MVC9" s="688"/>
      <c r="MVD9" s="688"/>
      <c r="MVE9" s="187"/>
      <c r="MVF9" s="78"/>
      <c r="MVG9" s="689"/>
      <c r="MVH9" s="77"/>
      <c r="MVI9" s="690"/>
      <c r="MVJ9" s="53"/>
      <c r="MVK9" s="688"/>
      <c r="MVL9" s="688"/>
      <c r="MVM9" s="187"/>
      <c r="MVN9" s="78"/>
      <c r="MVO9" s="689"/>
      <c r="MVP9" s="77"/>
      <c r="MVQ9" s="690"/>
      <c r="MVR9" s="53"/>
      <c r="MVS9" s="688"/>
      <c r="MVT9" s="688"/>
      <c r="MVU9" s="187"/>
      <c r="MVV9" s="78"/>
      <c r="MVW9" s="689"/>
      <c r="MVX9" s="77"/>
      <c r="MVY9" s="690"/>
      <c r="MVZ9" s="53"/>
      <c r="MWA9" s="688"/>
      <c r="MWB9" s="688"/>
      <c r="MWC9" s="187"/>
      <c r="MWD9" s="78"/>
      <c r="MWE9" s="689"/>
      <c r="MWF9" s="77"/>
      <c r="MWG9" s="690"/>
      <c r="MWH9" s="53"/>
      <c r="MWI9" s="688"/>
      <c r="MWJ9" s="688"/>
      <c r="MWK9" s="187"/>
      <c r="MWL9" s="78"/>
      <c r="MWM9" s="689"/>
      <c r="MWN9" s="77"/>
      <c r="MWO9" s="690"/>
      <c r="MWP9" s="53"/>
      <c r="MWQ9" s="688"/>
      <c r="MWR9" s="688"/>
      <c r="MWS9" s="187"/>
      <c r="MWT9" s="78"/>
      <c r="MWU9" s="689"/>
      <c r="MWV9" s="77"/>
      <c r="MWW9" s="690"/>
      <c r="MWX9" s="53"/>
      <c r="MWY9" s="688"/>
      <c r="MWZ9" s="688"/>
      <c r="MXA9" s="187"/>
      <c r="MXB9" s="78"/>
      <c r="MXC9" s="689"/>
      <c r="MXD9" s="77"/>
      <c r="MXE9" s="690"/>
      <c r="MXF9" s="53"/>
      <c r="MXG9" s="688"/>
      <c r="MXH9" s="688"/>
      <c r="MXI9" s="187"/>
      <c r="MXJ9" s="78"/>
      <c r="MXK9" s="689"/>
      <c r="MXL9" s="77"/>
      <c r="MXM9" s="690"/>
      <c r="MXN9" s="53"/>
      <c r="MXO9" s="688"/>
      <c r="MXP9" s="688"/>
      <c r="MXQ9" s="187"/>
      <c r="MXR9" s="78"/>
      <c r="MXS9" s="689"/>
      <c r="MXT9" s="77"/>
      <c r="MXU9" s="690"/>
      <c r="MXV9" s="53"/>
      <c r="MXW9" s="688"/>
      <c r="MXX9" s="688"/>
      <c r="MXY9" s="187"/>
      <c r="MXZ9" s="78"/>
      <c r="MYA9" s="689"/>
      <c r="MYB9" s="77"/>
      <c r="MYC9" s="690"/>
      <c r="MYD9" s="53"/>
      <c r="MYE9" s="688"/>
      <c r="MYF9" s="688"/>
      <c r="MYG9" s="187"/>
      <c r="MYH9" s="78"/>
      <c r="MYI9" s="689"/>
      <c r="MYJ9" s="77"/>
      <c r="MYK9" s="690"/>
      <c r="MYL9" s="53"/>
      <c r="MYM9" s="688"/>
      <c r="MYN9" s="688"/>
      <c r="MYO9" s="187"/>
      <c r="MYP9" s="78"/>
      <c r="MYQ9" s="689"/>
      <c r="MYR9" s="77"/>
      <c r="MYS9" s="690"/>
      <c r="MYT9" s="53"/>
      <c r="MYU9" s="688"/>
      <c r="MYV9" s="688"/>
      <c r="MYW9" s="187"/>
      <c r="MYX9" s="78"/>
      <c r="MYY9" s="689"/>
      <c r="MYZ9" s="77"/>
      <c r="MZA9" s="690"/>
      <c r="MZB9" s="53"/>
      <c r="MZC9" s="688"/>
      <c r="MZD9" s="688"/>
      <c r="MZE9" s="187"/>
      <c r="MZF9" s="78"/>
      <c r="MZG9" s="689"/>
      <c r="MZH9" s="77"/>
      <c r="MZI9" s="690"/>
      <c r="MZJ9" s="53"/>
      <c r="MZK9" s="688"/>
      <c r="MZL9" s="688"/>
      <c r="MZM9" s="187"/>
      <c r="MZN9" s="78"/>
      <c r="MZO9" s="689"/>
      <c r="MZP9" s="77"/>
      <c r="MZQ9" s="690"/>
      <c r="MZR9" s="53"/>
      <c r="MZS9" s="688"/>
      <c r="MZT9" s="688"/>
      <c r="MZU9" s="187"/>
      <c r="MZV9" s="78"/>
      <c r="MZW9" s="689"/>
      <c r="MZX9" s="77"/>
      <c r="MZY9" s="690"/>
      <c r="MZZ9" s="53"/>
      <c r="NAA9" s="688"/>
      <c r="NAB9" s="688"/>
      <c r="NAC9" s="187"/>
      <c r="NAD9" s="78"/>
      <c r="NAE9" s="689"/>
      <c r="NAF9" s="77"/>
      <c r="NAG9" s="690"/>
      <c r="NAH9" s="53"/>
      <c r="NAI9" s="688"/>
      <c r="NAJ9" s="688"/>
      <c r="NAK9" s="187"/>
      <c r="NAL9" s="78"/>
      <c r="NAM9" s="689"/>
      <c r="NAN9" s="77"/>
      <c r="NAO9" s="690"/>
      <c r="NAP9" s="53"/>
      <c r="NAQ9" s="688"/>
      <c r="NAR9" s="688"/>
      <c r="NAS9" s="187"/>
      <c r="NAT9" s="78"/>
      <c r="NAU9" s="689"/>
      <c r="NAV9" s="77"/>
      <c r="NAW9" s="690"/>
      <c r="NAX9" s="53"/>
      <c r="NAY9" s="688"/>
      <c r="NAZ9" s="688"/>
      <c r="NBA9" s="187"/>
      <c r="NBB9" s="78"/>
      <c r="NBC9" s="689"/>
      <c r="NBD9" s="77"/>
      <c r="NBE9" s="690"/>
      <c r="NBF9" s="53"/>
      <c r="NBG9" s="688"/>
      <c r="NBH9" s="688"/>
      <c r="NBI9" s="187"/>
      <c r="NBJ9" s="78"/>
      <c r="NBK9" s="689"/>
      <c r="NBL9" s="77"/>
      <c r="NBM9" s="690"/>
      <c r="NBN9" s="53"/>
      <c r="NBO9" s="688"/>
      <c r="NBP9" s="688"/>
      <c r="NBQ9" s="187"/>
      <c r="NBR9" s="78"/>
      <c r="NBS9" s="689"/>
      <c r="NBT9" s="77"/>
      <c r="NBU9" s="690"/>
      <c r="NBV9" s="53"/>
      <c r="NBW9" s="688"/>
      <c r="NBX9" s="688"/>
      <c r="NBY9" s="187"/>
      <c r="NBZ9" s="78"/>
      <c r="NCA9" s="689"/>
      <c r="NCB9" s="77"/>
      <c r="NCC9" s="690"/>
      <c r="NCD9" s="53"/>
      <c r="NCE9" s="688"/>
      <c r="NCF9" s="688"/>
      <c r="NCG9" s="187"/>
      <c r="NCH9" s="78"/>
      <c r="NCI9" s="689"/>
      <c r="NCJ9" s="77"/>
      <c r="NCK9" s="690"/>
      <c r="NCL9" s="53"/>
      <c r="NCM9" s="688"/>
      <c r="NCN9" s="688"/>
      <c r="NCO9" s="187"/>
      <c r="NCP9" s="78"/>
      <c r="NCQ9" s="689"/>
      <c r="NCR9" s="77"/>
      <c r="NCS9" s="690"/>
      <c r="NCT9" s="53"/>
      <c r="NCU9" s="688"/>
      <c r="NCV9" s="688"/>
      <c r="NCW9" s="187"/>
      <c r="NCX9" s="78"/>
      <c r="NCY9" s="689"/>
      <c r="NCZ9" s="77"/>
      <c r="NDA9" s="690"/>
      <c r="NDB9" s="53"/>
      <c r="NDC9" s="688"/>
      <c r="NDD9" s="688"/>
      <c r="NDE9" s="187"/>
      <c r="NDF9" s="78"/>
      <c r="NDG9" s="689"/>
      <c r="NDH9" s="77"/>
      <c r="NDI9" s="690"/>
      <c r="NDJ9" s="53"/>
      <c r="NDK9" s="688"/>
      <c r="NDL9" s="688"/>
      <c r="NDM9" s="187"/>
      <c r="NDN9" s="78"/>
      <c r="NDO9" s="689"/>
      <c r="NDP9" s="77"/>
      <c r="NDQ9" s="690"/>
      <c r="NDR9" s="53"/>
      <c r="NDS9" s="688"/>
      <c r="NDT9" s="688"/>
      <c r="NDU9" s="187"/>
      <c r="NDV9" s="78"/>
      <c r="NDW9" s="689"/>
      <c r="NDX9" s="77"/>
      <c r="NDY9" s="690"/>
      <c r="NDZ9" s="53"/>
      <c r="NEA9" s="688"/>
      <c r="NEB9" s="688"/>
      <c r="NEC9" s="187"/>
      <c r="NED9" s="78"/>
      <c r="NEE9" s="689"/>
      <c r="NEF9" s="77"/>
      <c r="NEG9" s="690"/>
      <c r="NEH9" s="53"/>
      <c r="NEI9" s="688"/>
      <c r="NEJ9" s="688"/>
      <c r="NEK9" s="187"/>
      <c r="NEL9" s="78"/>
      <c r="NEM9" s="689"/>
      <c r="NEN9" s="77"/>
      <c r="NEO9" s="690"/>
      <c r="NEP9" s="53"/>
      <c r="NEQ9" s="688"/>
      <c r="NER9" s="688"/>
      <c r="NES9" s="187"/>
      <c r="NET9" s="78"/>
      <c r="NEU9" s="689"/>
      <c r="NEV9" s="77"/>
      <c r="NEW9" s="690"/>
      <c r="NEX9" s="53"/>
      <c r="NEY9" s="688"/>
      <c r="NEZ9" s="688"/>
      <c r="NFA9" s="187"/>
      <c r="NFB9" s="78"/>
      <c r="NFC9" s="689"/>
      <c r="NFD9" s="77"/>
      <c r="NFE9" s="690"/>
      <c r="NFF9" s="53"/>
      <c r="NFG9" s="688"/>
      <c r="NFH9" s="688"/>
      <c r="NFI9" s="187"/>
      <c r="NFJ9" s="78"/>
      <c r="NFK9" s="689"/>
      <c r="NFL9" s="77"/>
      <c r="NFM9" s="690"/>
      <c r="NFN9" s="53"/>
      <c r="NFO9" s="688"/>
      <c r="NFP9" s="688"/>
      <c r="NFQ9" s="187"/>
      <c r="NFR9" s="78"/>
      <c r="NFS9" s="689"/>
      <c r="NFT9" s="77"/>
      <c r="NFU9" s="690"/>
      <c r="NFV9" s="53"/>
      <c r="NFW9" s="688"/>
      <c r="NFX9" s="688"/>
      <c r="NFY9" s="187"/>
      <c r="NFZ9" s="78"/>
      <c r="NGA9" s="689"/>
      <c r="NGB9" s="77"/>
      <c r="NGC9" s="690"/>
      <c r="NGD9" s="53"/>
      <c r="NGE9" s="688"/>
      <c r="NGF9" s="688"/>
      <c r="NGG9" s="187"/>
      <c r="NGH9" s="78"/>
      <c r="NGI9" s="689"/>
      <c r="NGJ9" s="77"/>
      <c r="NGK9" s="690"/>
      <c r="NGL9" s="53"/>
      <c r="NGM9" s="688"/>
      <c r="NGN9" s="688"/>
      <c r="NGO9" s="187"/>
      <c r="NGP9" s="78"/>
      <c r="NGQ9" s="689"/>
      <c r="NGR9" s="77"/>
      <c r="NGS9" s="690"/>
      <c r="NGT9" s="53"/>
      <c r="NGU9" s="688"/>
      <c r="NGV9" s="688"/>
      <c r="NGW9" s="187"/>
      <c r="NGX9" s="78"/>
      <c r="NGY9" s="689"/>
      <c r="NGZ9" s="77"/>
      <c r="NHA9" s="690"/>
      <c r="NHB9" s="53"/>
      <c r="NHC9" s="688"/>
      <c r="NHD9" s="688"/>
      <c r="NHE9" s="187"/>
      <c r="NHF9" s="78"/>
      <c r="NHG9" s="689"/>
      <c r="NHH9" s="77"/>
      <c r="NHI9" s="690"/>
      <c r="NHJ9" s="53"/>
      <c r="NHK9" s="688"/>
      <c r="NHL9" s="688"/>
      <c r="NHM9" s="187"/>
      <c r="NHN9" s="78"/>
      <c r="NHO9" s="689"/>
      <c r="NHP9" s="77"/>
      <c r="NHQ9" s="690"/>
      <c r="NHR9" s="53"/>
      <c r="NHS9" s="688"/>
      <c r="NHT9" s="688"/>
      <c r="NHU9" s="187"/>
      <c r="NHV9" s="78"/>
      <c r="NHW9" s="689"/>
      <c r="NHX9" s="77"/>
      <c r="NHY9" s="690"/>
      <c r="NHZ9" s="53"/>
      <c r="NIA9" s="688"/>
      <c r="NIB9" s="688"/>
      <c r="NIC9" s="187"/>
      <c r="NID9" s="78"/>
      <c r="NIE9" s="689"/>
      <c r="NIF9" s="77"/>
      <c r="NIG9" s="690"/>
      <c r="NIH9" s="53"/>
      <c r="NII9" s="688"/>
      <c r="NIJ9" s="688"/>
      <c r="NIK9" s="187"/>
      <c r="NIL9" s="78"/>
      <c r="NIM9" s="689"/>
      <c r="NIN9" s="77"/>
      <c r="NIO9" s="690"/>
      <c r="NIP9" s="53"/>
      <c r="NIQ9" s="688"/>
      <c r="NIR9" s="688"/>
      <c r="NIS9" s="187"/>
      <c r="NIT9" s="78"/>
      <c r="NIU9" s="689"/>
      <c r="NIV9" s="77"/>
      <c r="NIW9" s="690"/>
      <c r="NIX9" s="53"/>
      <c r="NIY9" s="688"/>
      <c r="NIZ9" s="688"/>
      <c r="NJA9" s="187"/>
      <c r="NJB9" s="78"/>
      <c r="NJC9" s="689"/>
      <c r="NJD9" s="77"/>
      <c r="NJE9" s="690"/>
      <c r="NJF9" s="53"/>
      <c r="NJG9" s="688"/>
      <c r="NJH9" s="688"/>
      <c r="NJI9" s="187"/>
      <c r="NJJ9" s="78"/>
      <c r="NJK9" s="689"/>
      <c r="NJL9" s="77"/>
      <c r="NJM9" s="690"/>
      <c r="NJN9" s="53"/>
      <c r="NJO9" s="688"/>
      <c r="NJP9" s="688"/>
      <c r="NJQ9" s="187"/>
      <c r="NJR9" s="78"/>
      <c r="NJS9" s="689"/>
      <c r="NJT9" s="77"/>
      <c r="NJU9" s="690"/>
      <c r="NJV9" s="53"/>
      <c r="NJW9" s="688"/>
      <c r="NJX9" s="688"/>
      <c r="NJY9" s="187"/>
      <c r="NJZ9" s="78"/>
      <c r="NKA9" s="689"/>
      <c r="NKB9" s="77"/>
      <c r="NKC9" s="690"/>
      <c r="NKD9" s="53"/>
      <c r="NKE9" s="688"/>
      <c r="NKF9" s="688"/>
      <c r="NKG9" s="187"/>
      <c r="NKH9" s="78"/>
      <c r="NKI9" s="689"/>
      <c r="NKJ9" s="77"/>
      <c r="NKK9" s="690"/>
      <c r="NKL9" s="53"/>
      <c r="NKM9" s="688"/>
      <c r="NKN9" s="688"/>
      <c r="NKO9" s="187"/>
      <c r="NKP9" s="78"/>
      <c r="NKQ9" s="689"/>
      <c r="NKR9" s="77"/>
      <c r="NKS9" s="690"/>
      <c r="NKT9" s="53"/>
      <c r="NKU9" s="688"/>
      <c r="NKV9" s="688"/>
      <c r="NKW9" s="187"/>
      <c r="NKX9" s="78"/>
      <c r="NKY9" s="689"/>
      <c r="NKZ9" s="77"/>
      <c r="NLA9" s="690"/>
      <c r="NLB9" s="53"/>
      <c r="NLC9" s="688"/>
      <c r="NLD9" s="688"/>
      <c r="NLE9" s="187"/>
      <c r="NLF9" s="78"/>
      <c r="NLG9" s="689"/>
      <c r="NLH9" s="77"/>
      <c r="NLI9" s="690"/>
      <c r="NLJ9" s="53"/>
      <c r="NLK9" s="688"/>
      <c r="NLL9" s="688"/>
      <c r="NLM9" s="187"/>
      <c r="NLN9" s="78"/>
      <c r="NLO9" s="689"/>
      <c r="NLP9" s="77"/>
      <c r="NLQ9" s="690"/>
      <c r="NLR9" s="53"/>
      <c r="NLS9" s="688"/>
      <c r="NLT9" s="688"/>
      <c r="NLU9" s="187"/>
      <c r="NLV9" s="78"/>
      <c r="NLW9" s="689"/>
      <c r="NLX9" s="77"/>
      <c r="NLY9" s="690"/>
      <c r="NLZ9" s="53"/>
      <c r="NMA9" s="688"/>
      <c r="NMB9" s="688"/>
      <c r="NMC9" s="187"/>
      <c r="NMD9" s="78"/>
      <c r="NME9" s="689"/>
      <c r="NMF9" s="77"/>
      <c r="NMG9" s="690"/>
      <c r="NMH9" s="53"/>
      <c r="NMI9" s="688"/>
      <c r="NMJ9" s="688"/>
      <c r="NMK9" s="187"/>
      <c r="NML9" s="78"/>
      <c r="NMM9" s="689"/>
      <c r="NMN9" s="77"/>
      <c r="NMO9" s="690"/>
      <c r="NMP9" s="53"/>
      <c r="NMQ9" s="688"/>
      <c r="NMR9" s="688"/>
      <c r="NMS9" s="187"/>
      <c r="NMT9" s="78"/>
      <c r="NMU9" s="689"/>
      <c r="NMV9" s="77"/>
      <c r="NMW9" s="690"/>
      <c r="NMX9" s="53"/>
      <c r="NMY9" s="688"/>
      <c r="NMZ9" s="688"/>
      <c r="NNA9" s="187"/>
      <c r="NNB9" s="78"/>
      <c r="NNC9" s="689"/>
      <c r="NND9" s="77"/>
      <c r="NNE9" s="690"/>
      <c r="NNF9" s="53"/>
      <c r="NNG9" s="688"/>
      <c r="NNH9" s="688"/>
      <c r="NNI9" s="187"/>
      <c r="NNJ9" s="78"/>
      <c r="NNK9" s="689"/>
      <c r="NNL9" s="77"/>
      <c r="NNM9" s="690"/>
      <c r="NNN9" s="53"/>
      <c r="NNO9" s="688"/>
      <c r="NNP9" s="688"/>
      <c r="NNQ9" s="187"/>
      <c r="NNR9" s="78"/>
      <c r="NNS9" s="689"/>
      <c r="NNT9" s="77"/>
      <c r="NNU9" s="690"/>
      <c r="NNV9" s="53"/>
      <c r="NNW9" s="688"/>
      <c r="NNX9" s="688"/>
      <c r="NNY9" s="187"/>
      <c r="NNZ9" s="78"/>
      <c r="NOA9" s="689"/>
      <c r="NOB9" s="77"/>
      <c r="NOC9" s="690"/>
      <c r="NOD9" s="53"/>
      <c r="NOE9" s="688"/>
      <c r="NOF9" s="688"/>
      <c r="NOG9" s="187"/>
      <c r="NOH9" s="78"/>
      <c r="NOI9" s="689"/>
      <c r="NOJ9" s="77"/>
      <c r="NOK9" s="690"/>
      <c r="NOL9" s="53"/>
      <c r="NOM9" s="688"/>
      <c r="NON9" s="688"/>
      <c r="NOO9" s="187"/>
      <c r="NOP9" s="78"/>
      <c r="NOQ9" s="689"/>
      <c r="NOR9" s="77"/>
      <c r="NOS9" s="690"/>
      <c r="NOT9" s="53"/>
      <c r="NOU9" s="688"/>
      <c r="NOV9" s="688"/>
      <c r="NOW9" s="187"/>
      <c r="NOX9" s="78"/>
      <c r="NOY9" s="689"/>
      <c r="NOZ9" s="77"/>
      <c r="NPA9" s="690"/>
      <c r="NPB9" s="53"/>
      <c r="NPC9" s="688"/>
      <c r="NPD9" s="688"/>
      <c r="NPE9" s="187"/>
      <c r="NPF9" s="78"/>
      <c r="NPG9" s="689"/>
      <c r="NPH9" s="77"/>
      <c r="NPI9" s="690"/>
      <c r="NPJ9" s="53"/>
      <c r="NPK9" s="688"/>
      <c r="NPL9" s="688"/>
      <c r="NPM9" s="187"/>
      <c r="NPN9" s="78"/>
      <c r="NPO9" s="689"/>
      <c r="NPP9" s="77"/>
      <c r="NPQ9" s="690"/>
      <c r="NPR9" s="53"/>
      <c r="NPS9" s="688"/>
      <c r="NPT9" s="688"/>
      <c r="NPU9" s="187"/>
      <c r="NPV9" s="78"/>
      <c r="NPW9" s="689"/>
      <c r="NPX9" s="77"/>
      <c r="NPY9" s="690"/>
      <c r="NPZ9" s="53"/>
      <c r="NQA9" s="688"/>
      <c r="NQB9" s="688"/>
      <c r="NQC9" s="187"/>
      <c r="NQD9" s="78"/>
      <c r="NQE9" s="689"/>
      <c r="NQF9" s="77"/>
      <c r="NQG9" s="690"/>
      <c r="NQH9" s="53"/>
      <c r="NQI9" s="688"/>
      <c r="NQJ9" s="688"/>
      <c r="NQK9" s="187"/>
      <c r="NQL9" s="78"/>
      <c r="NQM9" s="689"/>
      <c r="NQN9" s="77"/>
      <c r="NQO9" s="690"/>
      <c r="NQP9" s="53"/>
      <c r="NQQ9" s="688"/>
      <c r="NQR9" s="688"/>
      <c r="NQS9" s="187"/>
      <c r="NQT9" s="78"/>
      <c r="NQU9" s="689"/>
      <c r="NQV9" s="77"/>
      <c r="NQW9" s="690"/>
      <c r="NQX9" s="53"/>
      <c r="NQY9" s="688"/>
      <c r="NQZ9" s="688"/>
      <c r="NRA9" s="187"/>
      <c r="NRB9" s="78"/>
      <c r="NRC9" s="689"/>
      <c r="NRD9" s="77"/>
      <c r="NRE9" s="690"/>
      <c r="NRF9" s="53"/>
      <c r="NRG9" s="688"/>
      <c r="NRH9" s="688"/>
      <c r="NRI9" s="187"/>
      <c r="NRJ9" s="78"/>
      <c r="NRK9" s="689"/>
      <c r="NRL9" s="77"/>
      <c r="NRM9" s="690"/>
      <c r="NRN9" s="53"/>
      <c r="NRO9" s="688"/>
      <c r="NRP9" s="688"/>
      <c r="NRQ9" s="187"/>
      <c r="NRR9" s="78"/>
      <c r="NRS9" s="689"/>
      <c r="NRT9" s="77"/>
      <c r="NRU9" s="690"/>
      <c r="NRV9" s="53"/>
      <c r="NRW9" s="688"/>
      <c r="NRX9" s="688"/>
      <c r="NRY9" s="187"/>
      <c r="NRZ9" s="78"/>
      <c r="NSA9" s="689"/>
      <c r="NSB9" s="77"/>
      <c r="NSC9" s="690"/>
      <c r="NSD9" s="53"/>
      <c r="NSE9" s="688"/>
      <c r="NSF9" s="688"/>
      <c r="NSG9" s="187"/>
      <c r="NSH9" s="78"/>
      <c r="NSI9" s="689"/>
      <c r="NSJ9" s="77"/>
      <c r="NSK9" s="690"/>
      <c r="NSL9" s="53"/>
      <c r="NSM9" s="688"/>
      <c r="NSN9" s="688"/>
      <c r="NSO9" s="187"/>
      <c r="NSP9" s="78"/>
      <c r="NSQ9" s="689"/>
      <c r="NSR9" s="77"/>
      <c r="NSS9" s="690"/>
      <c r="NST9" s="53"/>
      <c r="NSU9" s="688"/>
      <c r="NSV9" s="688"/>
      <c r="NSW9" s="187"/>
      <c r="NSX9" s="78"/>
      <c r="NSY9" s="689"/>
      <c r="NSZ9" s="77"/>
      <c r="NTA9" s="690"/>
      <c r="NTB9" s="53"/>
      <c r="NTC9" s="688"/>
      <c r="NTD9" s="688"/>
      <c r="NTE9" s="187"/>
      <c r="NTF9" s="78"/>
      <c r="NTG9" s="689"/>
      <c r="NTH9" s="77"/>
      <c r="NTI9" s="690"/>
      <c r="NTJ9" s="53"/>
      <c r="NTK9" s="688"/>
      <c r="NTL9" s="688"/>
      <c r="NTM9" s="187"/>
      <c r="NTN9" s="78"/>
      <c r="NTO9" s="689"/>
      <c r="NTP9" s="77"/>
      <c r="NTQ9" s="690"/>
      <c r="NTR9" s="53"/>
      <c r="NTS9" s="688"/>
      <c r="NTT9" s="688"/>
      <c r="NTU9" s="187"/>
      <c r="NTV9" s="78"/>
      <c r="NTW9" s="689"/>
      <c r="NTX9" s="77"/>
      <c r="NTY9" s="690"/>
      <c r="NTZ9" s="53"/>
      <c r="NUA9" s="688"/>
      <c r="NUB9" s="688"/>
      <c r="NUC9" s="187"/>
      <c r="NUD9" s="78"/>
      <c r="NUE9" s="689"/>
      <c r="NUF9" s="77"/>
      <c r="NUG9" s="690"/>
      <c r="NUH9" s="53"/>
      <c r="NUI9" s="688"/>
      <c r="NUJ9" s="688"/>
      <c r="NUK9" s="187"/>
      <c r="NUL9" s="78"/>
      <c r="NUM9" s="689"/>
      <c r="NUN9" s="77"/>
      <c r="NUO9" s="690"/>
      <c r="NUP9" s="53"/>
      <c r="NUQ9" s="688"/>
      <c r="NUR9" s="688"/>
      <c r="NUS9" s="187"/>
      <c r="NUT9" s="78"/>
      <c r="NUU9" s="689"/>
      <c r="NUV9" s="77"/>
      <c r="NUW9" s="690"/>
      <c r="NUX9" s="53"/>
      <c r="NUY9" s="688"/>
      <c r="NUZ9" s="688"/>
      <c r="NVA9" s="187"/>
      <c r="NVB9" s="78"/>
      <c r="NVC9" s="689"/>
      <c r="NVD9" s="77"/>
      <c r="NVE9" s="690"/>
      <c r="NVF9" s="53"/>
      <c r="NVG9" s="688"/>
      <c r="NVH9" s="688"/>
      <c r="NVI9" s="187"/>
      <c r="NVJ9" s="78"/>
      <c r="NVK9" s="689"/>
      <c r="NVL9" s="77"/>
      <c r="NVM9" s="690"/>
      <c r="NVN9" s="53"/>
      <c r="NVO9" s="688"/>
      <c r="NVP9" s="688"/>
      <c r="NVQ9" s="187"/>
      <c r="NVR9" s="78"/>
      <c r="NVS9" s="689"/>
      <c r="NVT9" s="77"/>
      <c r="NVU9" s="690"/>
      <c r="NVV9" s="53"/>
      <c r="NVW9" s="688"/>
      <c r="NVX9" s="688"/>
      <c r="NVY9" s="187"/>
      <c r="NVZ9" s="78"/>
      <c r="NWA9" s="689"/>
      <c r="NWB9" s="77"/>
      <c r="NWC9" s="690"/>
      <c r="NWD9" s="53"/>
      <c r="NWE9" s="688"/>
      <c r="NWF9" s="688"/>
      <c r="NWG9" s="187"/>
      <c r="NWH9" s="78"/>
      <c r="NWI9" s="689"/>
      <c r="NWJ9" s="77"/>
      <c r="NWK9" s="690"/>
      <c r="NWL9" s="53"/>
      <c r="NWM9" s="688"/>
      <c r="NWN9" s="688"/>
      <c r="NWO9" s="187"/>
      <c r="NWP9" s="78"/>
      <c r="NWQ9" s="689"/>
      <c r="NWR9" s="77"/>
      <c r="NWS9" s="690"/>
      <c r="NWT9" s="53"/>
      <c r="NWU9" s="688"/>
      <c r="NWV9" s="688"/>
      <c r="NWW9" s="187"/>
      <c r="NWX9" s="78"/>
      <c r="NWY9" s="689"/>
      <c r="NWZ9" s="77"/>
      <c r="NXA9" s="690"/>
      <c r="NXB9" s="53"/>
      <c r="NXC9" s="688"/>
      <c r="NXD9" s="688"/>
      <c r="NXE9" s="187"/>
      <c r="NXF9" s="78"/>
      <c r="NXG9" s="689"/>
      <c r="NXH9" s="77"/>
      <c r="NXI9" s="690"/>
      <c r="NXJ9" s="53"/>
      <c r="NXK9" s="688"/>
      <c r="NXL9" s="688"/>
      <c r="NXM9" s="187"/>
      <c r="NXN9" s="78"/>
      <c r="NXO9" s="689"/>
      <c r="NXP9" s="77"/>
      <c r="NXQ9" s="690"/>
      <c r="NXR9" s="53"/>
      <c r="NXS9" s="688"/>
      <c r="NXT9" s="688"/>
      <c r="NXU9" s="187"/>
      <c r="NXV9" s="78"/>
      <c r="NXW9" s="689"/>
      <c r="NXX9" s="77"/>
      <c r="NXY9" s="690"/>
      <c r="NXZ9" s="53"/>
      <c r="NYA9" s="688"/>
      <c r="NYB9" s="688"/>
      <c r="NYC9" s="187"/>
      <c r="NYD9" s="78"/>
      <c r="NYE9" s="689"/>
      <c r="NYF9" s="77"/>
      <c r="NYG9" s="690"/>
      <c r="NYH9" s="53"/>
      <c r="NYI9" s="688"/>
      <c r="NYJ9" s="688"/>
      <c r="NYK9" s="187"/>
      <c r="NYL9" s="78"/>
      <c r="NYM9" s="689"/>
      <c r="NYN9" s="77"/>
      <c r="NYO9" s="690"/>
      <c r="NYP9" s="53"/>
      <c r="NYQ9" s="688"/>
      <c r="NYR9" s="688"/>
      <c r="NYS9" s="187"/>
      <c r="NYT9" s="78"/>
      <c r="NYU9" s="689"/>
      <c r="NYV9" s="77"/>
      <c r="NYW9" s="690"/>
      <c r="NYX9" s="53"/>
      <c r="NYY9" s="688"/>
      <c r="NYZ9" s="688"/>
      <c r="NZA9" s="187"/>
      <c r="NZB9" s="78"/>
      <c r="NZC9" s="689"/>
      <c r="NZD9" s="77"/>
      <c r="NZE9" s="690"/>
      <c r="NZF9" s="53"/>
      <c r="NZG9" s="688"/>
      <c r="NZH9" s="688"/>
      <c r="NZI9" s="187"/>
      <c r="NZJ9" s="78"/>
      <c r="NZK9" s="689"/>
      <c r="NZL9" s="77"/>
      <c r="NZM9" s="690"/>
      <c r="NZN9" s="53"/>
      <c r="NZO9" s="688"/>
      <c r="NZP9" s="688"/>
      <c r="NZQ9" s="187"/>
      <c r="NZR9" s="78"/>
      <c r="NZS9" s="689"/>
      <c r="NZT9" s="77"/>
      <c r="NZU9" s="690"/>
      <c r="NZV9" s="53"/>
      <c r="NZW9" s="688"/>
      <c r="NZX9" s="688"/>
      <c r="NZY9" s="187"/>
      <c r="NZZ9" s="78"/>
      <c r="OAA9" s="689"/>
      <c r="OAB9" s="77"/>
      <c r="OAC9" s="690"/>
      <c r="OAD9" s="53"/>
      <c r="OAE9" s="688"/>
      <c r="OAF9" s="688"/>
      <c r="OAG9" s="187"/>
      <c r="OAH9" s="78"/>
      <c r="OAI9" s="689"/>
      <c r="OAJ9" s="77"/>
      <c r="OAK9" s="690"/>
      <c r="OAL9" s="53"/>
      <c r="OAM9" s="688"/>
      <c r="OAN9" s="688"/>
      <c r="OAO9" s="187"/>
      <c r="OAP9" s="78"/>
      <c r="OAQ9" s="689"/>
      <c r="OAR9" s="77"/>
      <c r="OAS9" s="690"/>
      <c r="OAT9" s="53"/>
      <c r="OAU9" s="688"/>
      <c r="OAV9" s="688"/>
      <c r="OAW9" s="187"/>
      <c r="OAX9" s="78"/>
      <c r="OAY9" s="689"/>
      <c r="OAZ9" s="77"/>
      <c r="OBA9" s="690"/>
      <c r="OBB9" s="53"/>
      <c r="OBC9" s="688"/>
      <c r="OBD9" s="688"/>
      <c r="OBE9" s="187"/>
      <c r="OBF9" s="78"/>
      <c r="OBG9" s="689"/>
      <c r="OBH9" s="77"/>
      <c r="OBI9" s="690"/>
      <c r="OBJ9" s="53"/>
      <c r="OBK9" s="688"/>
      <c r="OBL9" s="688"/>
      <c r="OBM9" s="187"/>
      <c r="OBN9" s="78"/>
      <c r="OBO9" s="689"/>
      <c r="OBP9" s="77"/>
      <c r="OBQ9" s="690"/>
      <c r="OBR9" s="53"/>
      <c r="OBS9" s="688"/>
      <c r="OBT9" s="688"/>
      <c r="OBU9" s="187"/>
      <c r="OBV9" s="78"/>
      <c r="OBW9" s="689"/>
      <c r="OBX9" s="77"/>
      <c r="OBY9" s="690"/>
      <c r="OBZ9" s="53"/>
      <c r="OCA9" s="688"/>
      <c r="OCB9" s="688"/>
      <c r="OCC9" s="187"/>
      <c r="OCD9" s="78"/>
      <c r="OCE9" s="689"/>
      <c r="OCF9" s="77"/>
      <c r="OCG9" s="690"/>
      <c r="OCH9" s="53"/>
      <c r="OCI9" s="688"/>
      <c r="OCJ9" s="688"/>
      <c r="OCK9" s="187"/>
      <c r="OCL9" s="78"/>
      <c r="OCM9" s="689"/>
      <c r="OCN9" s="77"/>
      <c r="OCO9" s="690"/>
      <c r="OCP9" s="53"/>
      <c r="OCQ9" s="688"/>
      <c r="OCR9" s="688"/>
      <c r="OCS9" s="187"/>
      <c r="OCT9" s="78"/>
      <c r="OCU9" s="689"/>
      <c r="OCV9" s="77"/>
      <c r="OCW9" s="690"/>
      <c r="OCX9" s="53"/>
      <c r="OCY9" s="688"/>
      <c r="OCZ9" s="688"/>
      <c r="ODA9" s="187"/>
      <c r="ODB9" s="78"/>
      <c r="ODC9" s="689"/>
      <c r="ODD9" s="77"/>
      <c r="ODE9" s="690"/>
      <c r="ODF9" s="53"/>
      <c r="ODG9" s="688"/>
      <c r="ODH9" s="688"/>
      <c r="ODI9" s="187"/>
      <c r="ODJ9" s="78"/>
      <c r="ODK9" s="689"/>
      <c r="ODL9" s="77"/>
      <c r="ODM9" s="690"/>
      <c r="ODN9" s="53"/>
      <c r="ODO9" s="688"/>
      <c r="ODP9" s="688"/>
      <c r="ODQ9" s="187"/>
      <c r="ODR9" s="78"/>
      <c r="ODS9" s="689"/>
      <c r="ODT9" s="77"/>
      <c r="ODU9" s="690"/>
      <c r="ODV9" s="53"/>
      <c r="ODW9" s="688"/>
      <c r="ODX9" s="688"/>
      <c r="ODY9" s="187"/>
      <c r="ODZ9" s="78"/>
      <c r="OEA9" s="689"/>
      <c r="OEB9" s="77"/>
      <c r="OEC9" s="690"/>
      <c r="OED9" s="53"/>
      <c r="OEE9" s="688"/>
      <c r="OEF9" s="688"/>
      <c r="OEG9" s="187"/>
      <c r="OEH9" s="78"/>
      <c r="OEI9" s="689"/>
      <c r="OEJ9" s="77"/>
      <c r="OEK9" s="690"/>
      <c r="OEL9" s="53"/>
      <c r="OEM9" s="688"/>
      <c r="OEN9" s="688"/>
      <c r="OEO9" s="187"/>
      <c r="OEP9" s="78"/>
      <c r="OEQ9" s="689"/>
      <c r="OER9" s="77"/>
      <c r="OES9" s="690"/>
      <c r="OET9" s="53"/>
      <c r="OEU9" s="688"/>
      <c r="OEV9" s="688"/>
      <c r="OEW9" s="187"/>
      <c r="OEX9" s="78"/>
      <c r="OEY9" s="689"/>
      <c r="OEZ9" s="77"/>
      <c r="OFA9" s="690"/>
      <c r="OFB9" s="53"/>
      <c r="OFC9" s="688"/>
      <c r="OFD9" s="688"/>
      <c r="OFE9" s="187"/>
      <c r="OFF9" s="78"/>
      <c r="OFG9" s="689"/>
      <c r="OFH9" s="77"/>
      <c r="OFI9" s="690"/>
      <c r="OFJ9" s="53"/>
      <c r="OFK9" s="688"/>
      <c r="OFL9" s="688"/>
      <c r="OFM9" s="187"/>
      <c r="OFN9" s="78"/>
      <c r="OFO9" s="689"/>
      <c r="OFP9" s="77"/>
      <c r="OFQ9" s="690"/>
      <c r="OFR9" s="53"/>
      <c r="OFS9" s="688"/>
      <c r="OFT9" s="688"/>
      <c r="OFU9" s="187"/>
      <c r="OFV9" s="78"/>
      <c r="OFW9" s="689"/>
      <c r="OFX9" s="77"/>
      <c r="OFY9" s="690"/>
      <c r="OFZ9" s="53"/>
      <c r="OGA9" s="688"/>
      <c r="OGB9" s="688"/>
      <c r="OGC9" s="187"/>
      <c r="OGD9" s="78"/>
      <c r="OGE9" s="689"/>
      <c r="OGF9" s="77"/>
      <c r="OGG9" s="690"/>
      <c r="OGH9" s="53"/>
      <c r="OGI9" s="688"/>
      <c r="OGJ9" s="688"/>
      <c r="OGK9" s="187"/>
      <c r="OGL9" s="78"/>
      <c r="OGM9" s="689"/>
      <c r="OGN9" s="77"/>
      <c r="OGO9" s="690"/>
      <c r="OGP9" s="53"/>
      <c r="OGQ9" s="688"/>
      <c r="OGR9" s="688"/>
      <c r="OGS9" s="187"/>
      <c r="OGT9" s="78"/>
      <c r="OGU9" s="689"/>
      <c r="OGV9" s="77"/>
      <c r="OGW9" s="690"/>
      <c r="OGX9" s="53"/>
      <c r="OGY9" s="688"/>
      <c r="OGZ9" s="688"/>
      <c r="OHA9" s="187"/>
      <c r="OHB9" s="78"/>
      <c r="OHC9" s="689"/>
      <c r="OHD9" s="77"/>
      <c r="OHE9" s="690"/>
      <c r="OHF9" s="53"/>
      <c r="OHG9" s="688"/>
      <c r="OHH9" s="688"/>
      <c r="OHI9" s="187"/>
      <c r="OHJ9" s="78"/>
      <c r="OHK9" s="689"/>
      <c r="OHL9" s="77"/>
      <c r="OHM9" s="690"/>
      <c r="OHN9" s="53"/>
      <c r="OHO9" s="688"/>
      <c r="OHP9" s="688"/>
      <c r="OHQ9" s="187"/>
      <c r="OHR9" s="78"/>
      <c r="OHS9" s="689"/>
      <c r="OHT9" s="77"/>
      <c r="OHU9" s="690"/>
      <c r="OHV9" s="53"/>
      <c r="OHW9" s="688"/>
      <c r="OHX9" s="688"/>
      <c r="OHY9" s="187"/>
      <c r="OHZ9" s="78"/>
      <c r="OIA9" s="689"/>
      <c r="OIB9" s="77"/>
      <c r="OIC9" s="690"/>
      <c r="OID9" s="53"/>
      <c r="OIE9" s="688"/>
      <c r="OIF9" s="688"/>
      <c r="OIG9" s="187"/>
      <c r="OIH9" s="78"/>
      <c r="OII9" s="689"/>
      <c r="OIJ9" s="77"/>
      <c r="OIK9" s="690"/>
      <c r="OIL9" s="53"/>
      <c r="OIM9" s="688"/>
      <c r="OIN9" s="688"/>
      <c r="OIO9" s="187"/>
      <c r="OIP9" s="78"/>
      <c r="OIQ9" s="689"/>
      <c r="OIR9" s="77"/>
      <c r="OIS9" s="690"/>
      <c r="OIT9" s="53"/>
      <c r="OIU9" s="688"/>
      <c r="OIV9" s="688"/>
      <c r="OIW9" s="187"/>
      <c r="OIX9" s="78"/>
      <c r="OIY9" s="689"/>
      <c r="OIZ9" s="77"/>
      <c r="OJA9" s="690"/>
      <c r="OJB9" s="53"/>
      <c r="OJC9" s="688"/>
      <c r="OJD9" s="688"/>
      <c r="OJE9" s="187"/>
      <c r="OJF9" s="78"/>
      <c r="OJG9" s="689"/>
      <c r="OJH9" s="77"/>
      <c r="OJI9" s="690"/>
      <c r="OJJ9" s="53"/>
      <c r="OJK9" s="688"/>
      <c r="OJL9" s="688"/>
      <c r="OJM9" s="187"/>
      <c r="OJN9" s="78"/>
      <c r="OJO9" s="689"/>
      <c r="OJP9" s="77"/>
      <c r="OJQ9" s="690"/>
      <c r="OJR9" s="53"/>
      <c r="OJS9" s="688"/>
      <c r="OJT9" s="688"/>
      <c r="OJU9" s="187"/>
      <c r="OJV9" s="78"/>
      <c r="OJW9" s="689"/>
      <c r="OJX9" s="77"/>
      <c r="OJY9" s="690"/>
      <c r="OJZ9" s="53"/>
      <c r="OKA9" s="688"/>
      <c r="OKB9" s="688"/>
      <c r="OKC9" s="187"/>
      <c r="OKD9" s="78"/>
      <c r="OKE9" s="689"/>
      <c r="OKF9" s="77"/>
      <c r="OKG9" s="690"/>
      <c r="OKH9" s="53"/>
      <c r="OKI9" s="688"/>
      <c r="OKJ9" s="688"/>
      <c r="OKK9" s="187"/>
      <c r="OKL9" s="78"/>
      <c r="OKM9" s="689"/>
      <c r="OKN9" s="77"/>
      <c r="OKO9" s="690"/>
      <c r="OKP9" s="53"/>
      <c r="OKQ9" s="688"/>
      <c r="OKR9" s="688"/>
      <c r="OKS9" s="187"/>
      <c r="OKT9" s="78"/>
      <c r="OKU9" s="689"/>
      <c r="OKV9" s="77"/>
      <c r="OKW9" s="690"/>
      <c r="OKX9" s="53"/>
      <c r="OKY9" s="688"/>
      <c r="OKZ9" s="688"/>
      <c r="OLA9" s="187"/>
      <c r="OLB9" s="78"/>
      <c r="OLC9" s="689"/>
      <c r="OLD9" s="77"/>
      <c r="OLE9" s="690"/>
      <c r="OLF9" s="53"/>
      <c r="OLG9" s="688"/>
      <c r="OLH9" s="688"/>
      <c r="OLI9" s="187"/>
      <c r="OLJ9" s="78"/>
      <c r="OLK9" s="689"/>
      <c r="OLL9" s="77"/>
      <c r="OLM9" s="690"/>
      <c r="OLN9" s="53"/>
      <c r="OLO9" s="688"/>
      <c r="OLP9" s="688"/>
      <c r="OLQ9" s="187"/>
      <c r="OLR9" s="78"/>
      <c r="OLS9" s="689"/>
      <c r="OLT9" s="77"/>
      <c r="OLU9" s="690"/>
      <c r="OLV9" s="53"/>
      <c r="OLW9" s="688"/>
      <c r="OLX9" s="688"/>
      <c r="OLY9" s="187"/>
      <c r="OLZ9" s="78"/>
      <c r="OMA9" s="689"/>
      <c r="OMB9" s="77"/>
      <c r="OMC9" s="690"/>
      <c r="OMD9" s="53"/>
      <c r="OME9" s="688"/>
      <c r="OMF9" s="688"/>
      <c r="OMG9" s="187"/>
      <c r="OMH9" s="78"/>
      <c r="OMI9" s="689"/>
      <c r="OMJ9" s="77"/>
      <c r="OMK9" s="690"/>
      <c r="OML9" s="53"/>
      <c r="OMM9" s="688"/>
      <c r="OMN9" s="688"/>
      <c r="OMO9" s="187"/>
      <c r="OMP9" s="78"/>
      <c r="OMQ9" s="689"/>
      <c r="OMR9" s="77"/>
      <c r="OMS9" s="690"/>
      <c r="OMT9" s="53"/>
      <c r="OMU9" s="688"/>
      <c r="OMV9" s="688"/>
      <c r="OMW9" s="187"/>
      <c r="OMX9" s="78"/>
      <c r="OMY9" s="689"/>
      <c r="OMZ9" s="77"/>
      <c r="ONA9" s="690"/>
      <c r="ONB9" s="53"/>
      <c r="ONC9" s="688"/>
      <c r="OND9" s="688"/>
      <c r="ONE9" s="187"/>
      <c r="ONF9" s="78"/>
      <c r="ONG9" s="689"/>
      <c r="ONH9" s="77"/>
      <c r="ONI9" s="690"/>
      <c r="ONJ9" s="53"/>
      <c r="ONK9" s="688"/>
      <c r="ONL9" s="688"/>
      <c r="ONM9" s="187"/>
      <c r="ONN9" s="78"/>
      <c r="ONO9" s="689"/>
      <c r="ONP9" s="77"/>
      <c r="ONQ9" s="690"/>
      <c r="ONR9" s="53"/>
      <c r="ONS9" s="688"/>
      <c r="ONT9" s="688"/>
      <c r="ONU9" s="187"/>
      <c r="ONV9" s="78"/>
      <c r="ONW9" s="689"/>
      <c r="ONX9" s="77"/>
      <c r="ONY9" s="690"/>
      <c r="ONZ9" s="53"/>
      <c r="OOA9" s="688"/>
      <c r="OOB9" s="688"/>
      <c r="OOC9" s="187"/>
      <c r="OOD9" s="78"/>
      <c r="OOE9" s="689"/>
      <c r="OOF9" s="77"/>
      <c r="OOG9" s="690"/>
      <c r="OOH9" s="53"/>
      <c r="OOI9" s="688"/>
      <c r="OOJ9" s="688"/>
      <c r="OOK9" s="187"/>
      <c r="OOL9" s="78"/>
      <c r="OOM9" s="689"/>
      <c r="OON9" s="77"/>
      <c r="OOO9" s="690"/>
      <c r="OOP9" s="53"/>
      <c r="OOQ9" s="688"/>
      <c r="OOR9" s="688"/>
      <c r="OOS9" s="187"/>
      <c r="OOT9" s="78"/>
      <c r="OOU9" s="689"/>
      <c r="OOV9" s="77"/>
      <c r="OOW9" s="690"/>
      <c r="OOX9" s="53"/>
      <c r="OOY9" s="688"/>
      <c r="OOZ9" s="688"/>
      <c r="OPA9" s="187"/>
      <c r="OPB9" s="78"/>
      <c r="OPC9" s="689"/>
      <c r="OPD9" s="77"/>
      <c r="OPE9" s="690"/>
      <c r="OPF9" s="53"/>
      <c r="OPG9" s="688"/>
      <c r="OPH9" s="688"/>
      <c r="OPI9" s="187"/>
      <c r="OPJ9" s="78"/>
      <c r="OPK9" s="689"/>
      <c r="OPL9" s="77"/>
      <c r="OPM9" s="690"/>
      <c r="OPN9" s="53"/>
      <c r="OPO9" s="688"/>
      <c r="OPP9" s="688"/>
      <c r="OPQ9" s="187"/>
      <c r="OPR9" s="78"/>
      <c r="OPS9" s="689"/>
      <c r="OPT9" s="77"/>
      <c r="OPU9" s="690"/>
      <c r="OPV9" s="53"/>
      <c r="OPW9" s="688"/>
      <c r="OPX9" s="688"/>
      <c r="OPY9" s="187"/>
      <c r="OPZ9" s="78"/>
      <c r="OQA9" s="689"/>
      <c r="OQB9" s="77"/>
      <c r="OQC9" s="690"/>
      <c r="OQD9" s="53"/>
      <c r="OQE9" s="688"/>
      <c r="OQF9" s="688"/>
      <c r="OQG9" s="187"/>
      <c r="OQH9" s="78"/>
      <c r="OQI9" s="689"/>
      <c r="OQJ9" s="77"/>
      <c r="OQK9" s="690"/>
      <c r="OQL9" s="53"/>
      <c r="OQM9" s="688"/>
      <c r="OQN9" s="688"/>
      <c r="OQO9" s="187"/>
      <c r="OQP9" s="78"/>
      <c r="OQQ9" s="689"/>
      <c r="OQR9" s="77"/>
      <c r="OQS9" s="690"/>
      <c r="OQT9" s="53"/>
      <c r="OQU9" s="688"/>
      <c r="OQV9" s="688"/>
      <c r="OQW9" s="187"/>
      <c r="OQX9" s="78"/>
      <c r="OQY9" s="689"/>
      <c r="OQZ9" s="77"/>
      <c r="ORA9" s="690"/>
      <c r="ORB9" s="53"/>
      <c r="ORC9" s="688"/>
      <c r="ORD9" s="688"/>
      <c r="ORE9" s="187"/>
      <c r="ORF9" s="78"/>
      <c r="ORG9" s="689"/>
      <c r="ORH9" s="77"/>
      <c r="ORI9" s="690"/>
      <c r="ORJ9" s="53"/>
      <c r="ORK9" s="688"/>
      <c r="ORL9" s="688"/>
      <c r="ORM9" s="187"/>
      <c r="ORN9" s="78"/>
      <c r="ORO9" s="689"/>
      <c r="ORP9" s="77"/>
      <c r="ORQ9" s="690"/>
      <c r="ORR9" s="53"/>
      <c r="ORS9" s="688"/>
      <c r="ORT9" s="688"/>
      <c r="ORU9" s="187"/>
      <c r="ORV9" s="78"/>
      <c r="ORW9" s="689"/>
      <c r="ORX9" s="77"/>
      <c r="ORY9" s="690"/>
      <c r="ORZ9" s="53"/>
      <c r="OSA9" s="688"/>
      <c r="OSB9" s="688"/>
      <c r="OSC9" s="187"/>
      <c r="OSD9" s="78"/>
      <c r="OSE9" s="689"/>
      <c r="OSF9" s="77"/>
      <c r="OSG9" s="690"/>
      <c r="OSH9" s="53"/>
      <c r="OSI9" s="688"/>
      <c r="OSJ9" s="688"/>
      <c r="OSK9" s="187"/>
      <c r="OSL9" s="78"/>
      <c r="OSM9" s="689"/>
      <c r="OSN9" s="77"/>
      <c r="OSO9" s="690"/>
      <c r="OSP9" s="53"/>
      <c r="OSQ9" s="688"/>
      <c r="OSR9" s="688"/>
      <c r="OSS9" s="187"/>
      <c r="OST9" s="78"/>
      <c r="OSU9" s="689"/>
      <c r="OSV9" s="77"/>
      <c r="OSW9" s="690"/>
      <c r="OSX9" s="53"/>
      <c r="OSY9" s="688"/>
      <c r="OSZ9" s="688"/>
      <c r="OTA9" s="187"/>
      <c r="OTB9" s="78"/>
      <c r="OTC9" s="689"/>
      <c r="OTD9" s="77"/>
      <c r="OTE9" s="690"/>
      <c r="OTF9" s="53"/>
      <c r="OTG9" s="688"/>
      <c r="OTH9" s="688"/>
      <c r="OTI9" s="187"/>
      <c r="OTJ9" s="78"/>
      <c r="OTK9" s="689"/>
      <c r="OTL9" s="77"/>
      <c r="OTM9" s="690"/>
      <c r="OTN9" s="53"/>
      <c r="OTO9" s="688"/>
      <c r="OTP9" s="688"/>
      <c r="OTQ9" s="187"/>
      <c r="OTR9" s="78"/>
      <c r="OTS9" s="689"/>
      <c r="OTT9" s="77"/>
      <c r="OTU9" s="690"/>
      <c r="OTV9" s="53"/>
      <c r="OTW9" s="688"/>
      <c r="OTX9" s="688"/>
      <c r="OTY9" s="187"/>
      <c r="OTZ9" s="78"/>
      <c r="OUA9" s="689"/>
      <c r="OUB9" s="77"/>
      <c r="OUC9" s="690"/>
      <c r="OUD9" s="53"/>
      <c r="OUE9" s="688"/>
      <c r="OUF9" s="688"/>
      <c r="OUG9" s="187"/>
      <c r="OUH9" s="78"/>
      <c r="OUI9" s="689"/>
      <c r="OUJ9" s="77"/>
      <c r="OUK9" s="690"/>
      <c r="OUL9" s="53"/>
      <c r="OUM9" s="688"/>
      <c r="OUN9" s="688"/>
      <c r="OUO9" s="187"/>
      <c r="OUP9" s="78"/>
      <c r="OUQ9" s="689"/>
      <c r="OUR9" s="77"/>
      <c r="OUS9" s="690"/>
      <c r="OUT9" s="53"/>
      <c r="OUU9" s="688"/>
      <c r="OUV9" s="688"/>
      <c r="OUW9" s="187"/>
      <c r="OUX9" s="78"/>
      <c r="OUY9" s="689"/>
      <c r="OUZ9" s="77"/>
      <c r="OVA9" s="690"/>
      <c r="OVB9" s="53"/>
      <c r="OVC9" s="688"/>
      <c r="OVD9" s="688"/>
      <c r="OVE9" s="187"/>
      <c r="OVF9" s="78"/>
      <c r="OVG9" s="689"/>
      <c r="OVH9" s="77"/>
      <c r="OVI9" s="690"/>
      <c r="OVJ9" s="53"/>
      <c r="OVK9" s="688"/>
      <c r="OVL9" s="688"/>
      <c r="OVM9" s="187"/>
      <c r="OVN9" s="78"/>
      <c r="OVO9" s="689"/>
      <c r="OVP9" s="77"/>
      <c r="OVQ9" s="690"/>
      <c r="OVR9" s="53"/>
      <c r="OVS9" s="688"/>
      <c r="OVT9" s="688"/>
      <c r="OVU9" s="187"/>
      <c r="OVV9" s="78"/>
      <c r="OVW9" s="689"/>
      <c r="OVX9" s="77"/>
      <c r="OVY9" s="690"/>
      <c r="OVZ9" s="53"/>
      <c r="OWA9" s="688"/>
      <c r="OWB9" s="688"/>
      <c r="OWC9" s="187"/>
      <c r="OWD9" s="78"/>
      <c r="OWE9" s="689"/>
      <c r="OWF9" s="77"/>
      <c r="OWG9" s="690"/>
      <c r="OWH9" s="53"/>
      <c r="OWI9" s="688"/>
      <c r="OWJ9" s="688"/>
      <c r="OWK9" s="187"/>
      <c r="OWL9" s="78"/>
      <c r="OWM9" s="689"/>
      <c r="OWN9" s="77"/>
      <c r="OWO9" s="690"/>
      <c r="OWP9" s="53"/>
      <c r="OWQ9" s="688"/>
      <c r="OWR9" s="688"/>
      <c r="OWS9" s="187"/>
      <c r="OWT9" s="78"/>
      <c r="OWU9" s="689"/>
      <c r="OWV9" s="77"/>
      <c r="OWW9" s="690"/>
      <c r="OWX9" s="53"/>
      <c r="OWY9" s="688"/>
      <c r="OWZ9" s="688"/>
      <c r="OXA9" s="187"/>
      <c r="OXB9" s="78"/>
      <c r="OXC9" s="689"/>
      <c r="OXD9" s="77"/>
      <c r="OXE9" s="690"/>
      <c r="OXF9" s="53"/>
      <c r="OXG9" s="688"/>
      <c r="OXH9" s="688"/>
      <c r="OXI9" s="187"/>
      <c r="OXJ9" s="78"/>
      <c r="OXK9" s="689"/>
      <c r="OXL9" s="77"/>
      <c r="OXM9" s="690"/>
      <c r="OXN9" s="53"/>
      <c r="OXO9" s="688"/>
      <c r="OXP9" s="688"/>
      <c r="OXQ9" s="187"/>
      <c r="OXR9" s="78"/>
      <c r="OXS9" s="689"/>
      <c r="OXT9" s="77"/>
      <c r="OXU9" s="690"/>
      <c r="OXV9" s="53"/>
      <c r="OXW9" s="688"/>
      <c r="OXX9" s="688"/>
      <c r="OXY9" s="187"/>
      <c r="OXZ9" s="78"/>
      <c r="OYA9" s="689"/>
      <c r="OYB9" s="77"/>
      <c r="OYC9" s="690"/>
      <c r="OYD9" s="53"/>
      <c r="OYE9" s="688"/>
      <c r="OYF9" s="688"/>
      <c r="OYG9" s="187"/>
      <c r="OYH9" s="78"/>
      <c r="OYI9" s="689"/>
      <c r="OYJ9" s="77"/>
      <c r="OYK9" s="690"/>
      <c r="OYL9" s="53"/>
      <c r="OYM9" s="688"/>
      <c r="OYN9" s="688"/>
      <c r="OYO9" s="187"/>
      <c r="OYP9" s="78"/>
      <c r="OYQ9" s="689"/>
      <c r="OYR9" s="77"/>
      <c r="OYS9" s="690"/>
      <c r="OYT9" s="53"/>
      <c r="OYU9" s="688"/>
      <c r="OYV9" s="688"/>
      <c r="OYW9" s="187"/>
      <c r="OYX9" s="78"/>
      <c r="OYY9" s="689"/>
      <c r="OYZ9" s="77"/>
      <c r="OZA9" s="690"/>
      <c r="OZB9" s="53"/>
      <c r="OZC9" s="688"/>
      <c r="OZD9" s="688"/>
      <c r="OZE9" s="187"/>
      <c r="OZF9" s="78"/>
      <c r="OZG9" s="689"/>
      <c r="OZH9" s="77"/>
      <c r="OZI9" s="690"/>
      <c r="OZJ9" s="53"/>
      <c r="OZK9" s="688"/>
      <c r="OZL9" s="688"/>
      <c r="OZM9" s="187"/>
      <c r="OZN9" s="78"/>
      <c r="OZO9" s="689"/>
      <c r="OZP9" s="77"/>
      <c r="OZQ9" s="690"/>
      <c r="OZR9" s="53"/>
      <c r="OZS9" s="688"/>
      <c r="OZT9" s="688"/>
      <c r="OZU9" s="187"/>
      <c r="OZV9" s="78"/>
      <c r="OZW9" s="689"/>
      <c r="OZX9" s="77"/>
      <c r="OZY9" s="690"/>
      <c r="OZZ9" s="53"/>
      <c r="PAA9" s="688"/>
      <c r="PAB9" s="688"/>
      <c r="PAC9" s="187"/>
      <c r="PAD9" s="78"/>
      <c r="PAE9" s="689"/>
      <c r="PAF9" s="77"/>
      <c r="PAG9" s="690"/>
      <c r="PAH9" s="53"/>
      <c r="PAI9" s="688"/>
      <c r="PAJ9" s="688"/>
      <c r="PAK9" s="187"/>
      <c r="PAL9" s="78"/>
      <c r="PAM9" s="689"/>
      <c r="PAN9" s="77"/>
      <c r="PAO9" s="690"/>
      <c r="PAP9" s="53"/>
      <c r="PAQ9" s="688"/>
      <c r="PAR9" s="688"/>
      <c r="PAS9" s="187"/>
      <c r="PAT9" s="78"/>
      <c r="PAU9" s="689"/>
      <c r="PAV9" s="77"/>
      <c r="PAW9" s="690"/>
      <c r="PAX9" s="53"/>
      <c r="PAY9" s="688"/>
      <c r="PAZ9" s="688"/>
      <c r="PBA9" s="187"/>
      <c r="PBB9" s="78"/>
      <c r="PBC9" s="689"/>
      <c r="PBD9" s="77"/>
      <c r="PBE9" s="690"/>
      <c r="PBF9" s="53"/>
      <c r="PBG9" s="688"/>
      <c r="PBH9" s="688"/>
      <c r="PBI9" s="187"/>
      <c r="PBJ9" s="78"/>
      <c r="PBK9" s="689"/>
      <c r="PBL9" s="77"/>
      <c r="PBM9" s="690"/>
      <c r="PBN9" s="53"/>
      <c r="PBO9" s="688"/>
      <c r="PBP9" s="688"/>
      <c r="PBQ9" s="187"/>
      <c r="PBR9" s="78"/>
      <c r="PBS9" s="689"/>
      <c r="PBT9" s="77"/>
      <c r="PBU9" s="690"/>
      <c r="PBV9" s="53"/>
      <c r="PBW9" s="688"/>
      <c r="PBX9" s="688"/>
      <c r="PBY9" s="187"/>
      <c r="PBZ9" s="78"/>
      <c r="PCA9" s="689"/>
      <c r="PCB9" s="77"/>
      <c r="PCC9" s="690"/>
      <c r="PCD9" s="53"/>
      <c r="PCE9" s="688"/>
      <c r="PCF9" s="688"/>
      <c r="PCG9" s="187"/>
      <c r="PCH9" s="78"/>
      <c r="PCI9" s="689"/>
      <c r="PCJ9" s="77"/>
      <c r="PCK9" s="690"/>
      <c r="PCL9" s="53"/>
      <c r="PCM9" s="688"/>
      <c r="PCN9" s="688"/>
      <c r="PCO9" s="187"/>
      <c r="PCP9" s="78"/>
      <c r="PCQ9" s="689"/>
      <c r="PCR9" s="77"/>
      <c r="PCS9" s="690"/>
      <c r="PCT9" s="53"/>
      <c r="PCU9" s="688"/>
      <c r="PCV9" s="688"/>
      <c r="PCW9" s="187"/>
      <c r="PCX9" s="78"/>
      <c r="PCY9" s="689"/>
      <c r="PCZ9" s="77"/>
      <c r="PDA9" s="690"/>
      <c r="PDB9" s="53"/>
      <c r="PDC9" s="688"/>
      <c r="PDD9" s="688"/>
      <c r="PDE9" s="187"/>
      <c r="PDF9" s="78"/>
      <c r="PDG9" s="689"/>
      <c r="PDH9" s="77"/>
      <c r="PDI9" s="690"/>
      <c r="PDJ9" s="53"/>
      <c r="PDK9" s="688"/>
      <c r="PDL9" s="688"/>
      <c r="PDM9" s="187"/>
      <c r="PDN9" s="78"/>
      <c r="PDO9" s="689"/>
      <c r="PDP9" s="77"/>
      <c r="PDQ9" s="690"/>
      <c r="PDR9" s="53"/>
      <c r="PDS9" s="688"/>
      <c r="PDT9" s="688"/>
      <c r="PDU9" s="187"/>
      <c r="PDV9" s="78"/>
      <c r="PDW9" s="689"/>
      <c r="PDX9" s="77"/>
      <c r="PDY9" s="690"/>
      <c r="PDZ9" s="53"/>
      <c r="PEA9" s="688"/>
      <c r="PEB9" s="688"/>
      <c r="PEC9" s="187"/>
      <c r="PED9" s="78"/>
      <c r="PEE9" s="689"/>
      <c r="PEF9" s="77"/>
      <c r="PEG9" s="690"/>
      <c r="PEH9" s="53"/>
      <c r="PEI9" s="688"/>
      <c r="PEJ9" s="688"/>
      <c r="PEK9" s="187"/>
      <c r="PEL9" s="78"/>
      <c r="PEM9" s="689"/>
      <c r="PEN9" s="77"/>
      <c r="PEO9" s="690"/>
      <c r="PEP9" s="53"/>
      <c r="PEQ9" s="688"/>
      <c r="PER9" s="688"/>
      <c r="PES9" s="187"/>
      <c r="PET9" s="78"/>
      <c r="PEU9" s="689"/>
      <c r="PEV9" s="77"/>
      <c r="PEW9" s="690"/>
      <c r="PEX9" s="53"/>
      <c r="PEY9" s="688"/>
      <c r="PEZ9" s="688"/>
      <c r="PFA9" s="187"/>
      <c r="PFB9" s="78"/>
      <c r="PFC9" s="689"/>
      <c r="PFD9" s="77"/>
      <c r="PFE9" s="690"/>
      <c r="PFF9" s="53"/>
      <c r="PFG9" s="688"/>
      <c r="PFH9" s="688"/>
      <c r="PFI9" s="187"/>
      <c r="PFJ9" s="78"/>
      <c r="PFK9" s="689"/>
      <c r="PFL9" s="77"/>
      <c r="PFM9" s="690"/>
      <c r="PFN9" s="53"/>
      <c r="PFO9" s="688"/>
      <c r="PFP9" s="688"/>
      <c r="PFQ9" s="187"/>
      <c r="PFR9" s="78"/>
      <c r="PFS9" s="689"/>
      <c r="PFT9" s="77"/>
      <c r="PFU9" s="690"/>
      <c r="PFV9" s="53"/>
      <c r="PFW9" s="688"/>
      <c r="PFX9" s="688"/>
      <c r="PFY9" s="187"/>
      <c r="PFZ9" s="78"/>
      <c r="PGA9" s="689"/>
      <c r="PGB9" s="77"/>
      <c r="PGC9" s="690"/>
      <c r="PGD9" s="53"/>
      <c r="PGE9" s="688"/>
      <c r="PGF9" s="688"/>
      <c r="PGG9" s="187"/>
      <c r="PGH9" s="78"/>
      <c r="PGI9" s="689"/>
      <c r="PGJ9" s="77"/>
      <c r="PGK9" s="690"/>
      <c r="PGL9" s="53"/>
      <c r="PGM9" s="688"/>
      <c r="PGN9" s="688"/>
      <c r="PGO9" s="187"/>
      <c r="PGP9" s="78"/>
      <c r="PGQ9" s="689"/>
      <c r="PGR9" s="77"/>
      <c r="PGS9" s="690"/>
      <c r="PGT9" s="53"/>
      <c r="PGU9" s="688"/>
      <c r="PGV9" s="688"/>
      <c r="PGW9" s="187"/>
      <c r="PGX9" s="78"/>
      <c r="PGY9" s="689"/>
      <c r="PGZ9" s="77"/>
      <c r="PHA9" s="690"/>
      <c r="PHB9" s="53"/>
      <c r="PHC9" s="688"/>
      <c r="PHD9" s="688"/>
      <c r="PHE9" s="187"/>
      <c r="PHF9" s="78"/>
      <c r="PHG9" s="689"/>
      <c r="PHH9" s="77"/>
      <c r="PHI9" s="690"/>
      <c r="PHJ9" s="53"/>
      <c r="PHK9" s="688"/>
      <c r="PHL9" s="688"/>
      <c r="PHM9" s="187"/>
      <c r="PHN9" s="78"/>
      <c r="PHO9" s="689"/>
      <c r="PHP9" s="77"/>
      <c r="PHQ9" s="690"/>
      <c r="PHR9" s="53"/>
      <c r="PHS9" s="688"/>
      <c r="PHT9" s="688"/>
      <c r="PHU9" s="187"/>
      <c r="PHV9" s="78"/>
      <c r="PHW9" s="689"/>
      <c r="PHX9" s="77"/>
      <c r="PHY9" s="690"/>
      <c r="PHZ9" s="53"/>
      <c r="PIA9" s="688"/>
      <c r="PIB9" s="688"/>
      <c r="PIC9" s="187"/>
      <c r="PID9" s="78"/>
      <c r="PIE9" s="689"/>
      <c r="PIF9" s="77"/>
      <c r="PIG9" s="690"/>
      <c r="PIH9" s="53"/>
      <c r="PII9" s="688"/>
      <c r="PIJ9" s="688"/>
      <c r="PIK9" s="187"/>
      <c r="PIL9" s="78"/>
      <c r="PIM9" s="689"/>
      <c r="PIN9" s="77"/>
      <c r="PIO9" s="690"/>
      <c r="PIP9" s="53"/>
      <c r="PIQ9" s="688"/>
      <c r="PIR9" s="688"/>
      <c r="PIS9" s="187"/>
      <c r="PIT9" s="78"/>
      <c r="PIU9" s="689"/>
      <c r="PIV9" s="77"/>
      <c r="PIW9" s="690"/>
      <c r="PIX9" s="53"/>
      <c r="PIY9" s="688"/>
      <c r="PIZ9" s="688"/>
      <c r="PJA9" s="187"/>
      <c r="PJB9" s="78"/>
      <c r="PJC9" s="689"/>
      <c r="PJD9" s="77"/>
      <c r="PJE9" s="690"/>
      <c r="PJF9" s="53"/>
      <c r="PJG9" s="688"/>
      <c r="PJH9" s="688"/>
      <c r="PJI9" s="187"/>
      <c r="PJJ9" s="78"/>
      <c r="PJK9" s="689"/>
      <c r="PJL9" s="77"/>
      <c r="PJM9" s="690"/>
      <c r="PJN9" s="53"/>
      <c r="PJO9" s="688"/>
      <c r="PJP9" s="688"/>
      <c r="PJQ9" s="187"/>
      <c r="PJR9" s="78"/>
      <c r="PJS9" s="689"/>
      <c r="PJT9" s="77"/>
      <c r="PJU9" s="690"/>
      <c r="PJV9" s="53"/>
      <c r="PJW9" s="688"/>
      <c r="PJX9" s="688"/>
      <c r="PJY9" s="187"/>
      <c r="PJZ9" s="78"/>
      <c r="PKA9" s="689"/>
      <c r="PKB9" s="77"/>
      <c r="PKC9" s="690"/>
      <c r="PKD9" s="53"/>
      <c r="PKE9" s="688"/>
      <c r="PKF9" s="688"/>
      <c r="PKG9" s="187"/>
      <c r="PKH9" s="78"/>
      <c r="PKI9" s="689"/>
      <c r="PKJ9" s="77"/>
      <c r="PKK9" s="690"/>
      <c r="PKL9" s="53"/>
      <c r="PKM9" s="688"/>
      <c r="PKN9" s="688"/>
      <c r="PKO9" s="187"/>
      <c r="PKP9" s="78"/>
      <c r="PKQ9" s="689"/>
      <c r="PKR9" s="77"/>
      <c r="PKS9" s="690"/>
      <c r="PKT9" s="53"/>
      <c r="PKU9" s="688"/>
      <c r="PKV9" s="688"/>
      <c r="PKW9" s="187"/>
      <c r="PKX9" s="78"/>
      <c r="PKY9" s="689"/>
      <c r="PKZ9" s="77"/>
      <c r="PLA9" s="690"/>
      <c r="PLB9" s="53"/>
      <c r="PLC9" s="688"/>
      <c r="PLD9" s="688"/>
      <c r="PLE9" s="187"/>
      <c r="PLF9" s="78"/>
      <c r="PLG9" s="689"/>
      <c r="PLH9" s="77"/>
      <c r="PLI9" s="690"/>
      <c r="PLJ9" s="53"/>
      <c r="PLK9" s="688"/>
      <c r="PLL9" s="688"/>
      <c r="PLM9" s="187"/>
      <c r="PLN9" s="78"/>
      <c r="PLO9" s="689"/>
      <c r="PLP9" s="77"/>
      <c r="PLQ9" s="690"/>
      <c r="PLR9" s="53"/>
      <c r="PLS9" s="688"/>
      <c r="PLT9" s="688"/>
      <c r="PLU9" s="187"/>
      <c r="PLV9" s="78"/>
      <c r="PLW9" s="689"/>
      <c r="PLX9" s="77"/>
      <c r="PLY9" s="690"/>
      <c r="PLZ9" s="53"/>
      <c r="PMA9" s="688"/>
      <c r="PMB9" s="688"/>
      <c r="PMC9" s="187"/>
      <c r="PMD9" s="78"/>
      <c r="PME9" s="689"/>
      <c r="PMF9" s="77"/>
      <c r="PMG9" s="690"/>
      <c r="PMH9" s="53"/>
      <c r="PMI9" s="688"/>
      <c r="PMJ9" s="688"/>
      <c r="PMK9" s="187"/>
      <c r="PML9" s="78"/>
      <c r="PMM9" s="689"/>
      <c r="PMN9" s="77"/>
      <c r="PMO9" s="690"/>
      <c r="PMP9" s="53"/>
      <c r="PMQ9" s="688"/>
      <c r="PMR9" s="688"/>
      <c r="PMS9" s="187"/>
      <c r="PMT9" s="78"/>
      <c r="PMU9" s="689"/>
      <c r="PMV9" s="77"/>
      <c r="PMW9" s="690"/>
      <c r="PMX9" s="53"/>
      <c r="PMY9" s="688"/>
      <c r="PMZ9" s="688"/>
      <c r="PNA9" s="187"/>
      <c r="PNB9" s="78"/>
      <c r="PNC9" s="689"/>
      <c r="PND9" s="77"/>
      <c r="PNE9" s="690"/>
      <c r="PNF9" s="53"/>
      <c r="PNG9" s="688"/>
      <c r="PNH9" s="688"/>
      <c r="PNI9" s="187"/>
      <c r="PNJ9" s="78"/>
      <c r="PNK9" s="689"/>
      <c r="PNL9" s="77"/>
      <c r="PNM9" s="690"/>
      <c r="PNN9" s="53"/>
      <c r="PNO9" s="688"/>
      <c r="PNP9" s="688"/>
      <c r="PNQ9" s="187"/>
      <c r="PNR9" s="78"/>
      <c r="PNS9" s="689"/>
      <c r="PNT9" s="77"/>
      <c r="PNU9" s="690"/>
      <c r="PNV9" s="53"/>
      <c r="PNW9" s="688"/>
      <c r="PNX9" s="688"/>
      <c r="PNY9" s="187"/>
      <c r="PNZ9" s="78"/>
      <c r="POA9" s="689"/>
      <c r="POB9" s="77"/>
      <c r="POC9" s="690"/>
      <c r="POD9" s="53"/>
      <c r="POE9" s="688"/>
      <c r="POF9" s="688"/>
      <c r="POG9" s="187"/>
      <c r="POH9" s="78"/>
      <c r="POI9" s="689"/>
      <c r="POJ9" s="77"/>
      <c r="POK9" s="690"/>
      <c r="POL9" s="53"/>
      <c r="POM9" s="688"/>
      <c r="PON9" s="688"/>
      <c r="POO9" s="187"/>
      <c r="POP9" s="78"/>
      <c r="POQ9" s="689"/>
      <c r="POR9" s="77"/>
      <c r="POS9" s="690"/>
      <c r="POT9" s="53"/>
      <c r="POU9" s="688"/>
      <c r="POV9" s="688"/>
      <c r="POW9" s="187"/>
      <c r="POX9" s="78"/>
      <c r="POY9" s="689"/>
      <c r="POZ9" s="77"/>
      <c r="PPA9" s="690"/>
      <c r="PPB9" s="53"/>
      <c r="PPC9" s="688"/>
      <c r="PPD9" s="688"/>
      <c r="PPE9" s="187"/>
      <c r="PPF9" s="78"/>
      <c r="PPG9" s="689"/>
      <c r="PPH9" s="77"/>
      <c r="PPI9" s="690"/>
      <c r="PPJ9" s="53"/>
      <c r="PPK9" s="688"/>
      <c r="PPL9" s="688"/>
      <c r="PPM9" s="187"/>
      <c r="PPN9" s="78"/>
      <c r="PPO9" s="689"/>
      <c r="PPP9" s="77"/>
      <c r="PPQ9" s="690"/>
      <c r="PPR9" s="53"/>
      <c r="PPS9" s="688"/>
      <c r="PPT9" s="688"/>
      <c r="PPU9" s="187"/>
      <c r="PPV9" s="78"/>
      <c r="PPW9" s="689"/>
      <c r="PPX9" s="77"/>
      <c r="PPY9" s="690"/>
      <c r="PPZ9" s="53"/>
      <c r="PQA9" s="688"/>
      <c r="PQB9" s="688"/>
      <c r="PQC9" s="187"/>
      <c r="PQD9" s="78"/>
      <c r="PQE9" s="689"/>
      <c r="PQF9" s="77"/>
      <c r="PQG9" s="690"/>
      <c r="PQH9" s="53"/>
      <c r="PQI9" s="688"/>
      <c r="PQJ9" s="688"/>
      <c r="PQK9" s="187"/>
      <c r="PQL9" s="78"/>
      <c r="PQM9" s="689"/>
      <c r="PQN9" s="77"/>
      <c r="PQO9" s="690"/>
      <c r="PQP9" s="53"/>
      <c r="PQQ9" s="688"/>
      <c r="PQR9" s="688"/>
      <c r="PQS9" s="187"/>
      <c r="PQT9" s="78"/>
      <c r="PQU9" s="689"/>
      <c r="PQV9" s="77"/>
      <c r="PQW9" s="690"/>
      <c r="PQX9" s="53"/>
      <c r="PQY9" s="688"/>
      <c r="PQZ9" s="688"/>
      <c r="PRA9" s="187"/>
      <c r="PRB9" s="78"/>
      <c r="PRC9" s="689"/>
      <c r="PRD9" s="77"/>
      <c r="PRE9" s="690"/>
      <c r="PRF9" s="53"/>
      <c r="PRG9" s="688"/>
      <c r="PRH9" s="688"/>
      <c r="PRI9" s="187"/>
      <c r="PRJ9" s="78"/>
      <c r="PRK9" s="689"/>
      <c r="PRL9" s="77"/>
      <c r="PRM9" s="690"/>
      <c r="PRN9" s="53"/>
      <c r="PRO9" s="688"/>
      <c r="PRP9" s="688"/>
      <c r="PRQ9" s="187"/>
      <c r="PRR9" s="78"/>
      <c r="PRS9" s="689"/>
      <c r="PRT9" s="77"/>
      <c r="PRU9" s="690"/>
      <c r="PRV9" s="53"/>
      <c r="PRW9" s="688"/>
      <c r="PRX9" s="688"/>
      <c r="PRY9" s="187"/>
      <c r="PRZ9" s="78"/>
      <c r="PSA9" s="689"/>
      <c r="PSB9" s="77"/>
      <c r="PSC9" s="690"/>
      <c r="PSD9" s="53"/>
      <c r="PSE9" s="688"/>
      <c r="PSF9" s="688"/>
      <c r="PSG9" s="187"/>
      <c r="PSH9" s="78"/>
      <c r="PSI9" s="689"/>
      <c r="PSJ9" s="77"/>
      <c r="PSK9" s="690"/>
      <c r="PSL9" s="53"/>
      <c r="PSM9" s="688"/>
      <c r="PSN9" s="688"/>
      <c r="PSO9" s="187"/>
      <c r="PSP9" s="78"/>
      <c r="PSQ9" s="689"/>
      <c r="PSR9" s="77"/>
      <c r="PSS9" s="690"/>
      <c r="PST9" s="53"/>
      <c r="PSU9" s="688"/>
      <c r="PSV9" s="688"/>
      <c r="PSW9" s="187"/>
      <c r="PSX9" s="78"/>
      <c r="PSY9" s="689"/>
      <c r="PSZ9" s="77"/>
      <c r="PTA9" s="690"/>
      <c r="PTB9" s="53"/>
      <c r="PTC9" s="688"/>
      <c r="PTD9" s="688"/>
      <c r="PTE9" s="187"/>
      <c r="PTF9" s="78"/>
      <c r="PTG9" s="689"/>
      <c r="PTH9" s="77"/>
      <c r="PTI9" s="690"/>
      <c r="PTJ9" s="53"/>
      <c r="PTK9" s="688"/>
      <c r="PTL9" s="688"/>
      <c r="PTM9" s="187"/>
      <c r="PTN9" s="78"/>
      <c r="PTO9" s="689"/>
      <c r="PTP9" s="77"/>
      <c r="PTQ9" s="690"/>
      <c r="PTR9" s="53"/>
      <c r="PTS9" s="688"/>
      <c r="PTT9" s="688"/>
      <c r="PTU9" s="187"/>
      <c r="PTV9" s="78"/>
      <c r="PTW9" s="689"/>
      <c r="PTX9" s="77"/>
      <c r="PTY9" s="690"/>
      <c r="PTZ9" s="53"/>
      <c r="PUA9" s="688"/>
      <c r="PUB9" s="688"/>
      <c r="PUC9" s="187"/>
      <c r="PUD9" s="78"/>
      <c r="PUE9" s="689"/>
      <c r="PUF9" s="77"/>
      <c r="PUG9" s="690"/>
      <c r="PUH9" s="53"/>
      <c r="PUI9" s="688"/>
      <c r="PUJ9" s="688"/>
      <c r="PUK9" s="187"/>
      <c r="PUL9" s="78"/>
      <c r="PUM9" s="689"/>
      <c r="PUN9" s="77"/>
      <c r="PUO9" s="690"/>
      <c r="PUP9" s="53"/>
      <c r="PUQ9" s="688"/>
      <c r="PUR9" s="688"/>
      <c r="PUS9" s="187"/>
      <c r="PUT9" s="78"/>
      <c r="PUU9" s="689"/>
      <c r="PUV9" s="77"/>
      <c r="PUW9" s="690"/>
      <c r="PUX9" s="53"/>
      <c r="PUY9" s="688"/>
      <c r="PUZ9" s="688"/>
      <c r="PVA9" s="187"/>
      <c r="PVB9" s="78"/>
      <c r="PVC9" s="689"/>
      <c r="PVD9" s="77"/>
      <c r="PVE9" s="690"/>
      <c r="PVF9" s="53"/>
      <c r="PVG9" s="688"/>
      <c r="PVH9" s="688"/>
      <c r="PVI9" s="187"/>
      <c r="PVJ9" s="78"/>
      <c r="PVK9" s="689"/>
      <c r="PVL9" s="77"/>
      <c r="PVM9" s="690"/>
      <c r="PVN9" s="53"/>
      <c r="PVO9" s="688"/>
      <c r="PVP9" s="688"/>
      <c r="PVQ9" s="187"/>
      <c r="PVR9" s="78"/>
      <c r="PVS9" s="689"/>
      <c r="PVT9" s="77"/>
      <c r="PVU9" s="690"/>
      <c r="PVV9" s="53"/>
      <c r="PVW9" s="688"/>
      <c r="PVX9" s="688"/>
      <c r="PVY9" s="187"/>
      <c r="PVZ9" s="78"/>
      <c r="PWA9" s="689"/>
      <c r="PWB9" s="77"/>
      <c r="PWC9" s="690"/>
      <c r="PWD9" s="53"/>
      <c r="PWE9" s="688"/>
      <c r="PWF9" s="688"/>
      <c r="PWG9" s="187"/>
      <c r="PWH9" s="78"/>
      <c r="PWI9" s="689"/>
      <c r="PWJ9" s="77"/>
      <c r="PWK9" s="690"/>
      <c r="PWL9" s="53"/>
      <c r="PWM9" s="688"/>
      <c r="PWN9" s="688"/>
      <c r="PWO9" s="187"/>
      <c r="PWP9" s="78"/>
      <c r="PWQ9" s="689"/>
      <c r="PWR9" s="77"/>
      <c r="PWS9" s="690"/>
      <c r="PWT9" s="53"/>
      <c r="PWU9" s="688"/>
      <c r="PWV9" s="688"/>
      <c r="PWW9" s="187"/>
      <c r="PWX9" s="78"/>
      <c r="PWY9" s="689"/>
      <c r="PWZ9" s="77"/>
      <c r="PXA9" s="690"/>
      <c r="PXB9" s="53"/>
      <c r="PXC9" s="688"/>
      <c r="PXD9" s="688"/>
      <c r="PXE9" s="187"/>
      <c r="PXF9" s="78"/>
      <c r="PXG9" s="689"/>
      <c r="PXH9" s="77"/>
      <c r="PXI9" s="690"/>
      <c r="PXJ9" s="53"/>
      <c r="PXK9" s="688"/>
      <c r="PXL9" s="688"/>
      <c r="PXM9" s="187"/>
      <c r="PXN9" s="78"/>
      <c r="PXO9" s="689"/>
      <c r="PXP9" s="77"/>
      <c r="PXQ9" s="690"/>
      <c r="PXR9" s="53"/>
      <c r="PXS9" s="688"/>
      <c r="PXT9" s="688"/>
      <c r="PXU9" s="187"/>
      <c r="PXV9" s="78"/>
      <c r="PXW9" s="689"/>
      <c r="PXX9" s="77"/>
      <c r="PXY9" s="690"/>
      <c r="PXZ9" s="53"/>
      <c r="PYA9" s="688"/>
      <c r="PYB9" s="688"/>
      <c r="PYC9" s="187"/>
      <c r="PYD9" s="78"/>
      <c r="PYE9" s="689"/>
      <c r="PYF9" s="77"/>
      <c r="PYG9" s="690"/>
      <c r="PYH9" s="53"/>
      <c r="PYI9" s="688"/>
      <c r="PYJ9" s="688"/>
      <c r="PYK9" s="187"/>
      <c r="PYL9" s="78"/>
      <c r="PYM9" s="689"/>
      <c r="PYN9" s="77"/>
      <c r="PYO9" s="690"/>
      <c r="PYP9" s="53"/>
      <c r="PYQ9" s="688"/>
      <c r="PYR9" s="688"/>
      <c r="PYS9" s="187"/>
      <c r="PYT9" s="78"/>
      <c r="PYU9" s="689"/>
      <c r="PYV9" s="77"/>
      <c r="PYW9" s="690"/>
      <c r="PYX9" s="53"/>
      <c r="PYY9" s="688"/>
      <c r="PYZ9" s="688"/>
      <c r="PZA9" s="187"/>
      <c r="PZB9" s="78"/>
      <c r="PZC9" s="689"/>
      <c r="PZD9" s="77"/>
      <c r="PZE9" s="690"/>
      <c r="PZF9" s="53"/>
      <c r="PZG9" s="688"/>
      <c r="PZH9" s="688"/>
      <c r="PZI9" s="187"/>
      <c r="PZJ9" s="78"/>
      <c r="PZK9" s="689"/>
      <c r="PZL9" s="77"/>
      <c r="PZM9" s="690"/>
      <c r="PZN9" s="53"/>
      <c r="PZO9" s="688"/>
      <c r="PZP9" s="688"/>
      <c r="PZQ9" s="187"/>
      <c r="PZR9" s="78"/>
      <c r="PZS9" s="689"/>
      <c r="PZT9" s="77"/>
      <c r="PZU9" s="690"/>
      <c r="PZV9" s="53"/>
      <c r="PZW9" s="688"/>
      <c r="PZX9" s="688"/>
      <c r="PZY9" s="187"/>
      <c r="PZZ9" s="78"/>
      <c r="QAA9" s="689"/>
      <c r="QAB9" s="77"/>
      <c r="QAC9" s="690"/>
      <c r="QAD9" s="53"/>
      <c r="QAE9" s="688"/>
      <c r="QAF9" s="688"/>
      <c r="QAG9" s="187"/>
      <c r="QAH9" s="78"/>
      <c r="QAI9" s="689"/>
      <c r="QAJ9" s="77"/>
      <c r="QAK9" s="690"/>
      <c r="QAL9" s="53"/>
      <c r="QAM9" s="688"/>
      <c r="QAN9" s="688"/>
      <c r="QAO9" s="187"/>
      <c r="QAP9" s="78"/>
      <c r="QAQ9" s="689"/>
      <c r="QAR9" s="77"/>
      <c r="QAS9" s="690"/>
      <c r="QAT9" s="53"/>
      <c r="QAU9" s="688"/>
      <c r="QAV9" s="688"/>
      <c r="QAW9" s="187"/>
      <c r="QAX9" s="78"/>
      <c r="QAY9" s="689"/>
      <c r="QAZ9" s="77"/>
      <c r="QBA9" s="690"/>
      <c r="QBB9" s="53"/>
      <c r="QBC9" s="688"/>
      <c r="QBD9" s="688"/>
      <c r="QBE9" s="187"/>
      <c r="QBF9" s="78"/>
      <c r="QBG9" s="689"/>
      <c r="QBH9" s="77"/>
      <c r="QBI9" s="690"/>
      <c r="QBJ9" s="53"/>
      <c r="QBK9" s="688"/>
      <c r="QBL9" s="688"/>
      <c r="QBM9" s="187"/>
      <c r="QBN9" s="78"/>
      <c r="QBO9" s="689"/>
      <c r="QBP9" s="77"/>
      <c r="QBQ9" s="690"/>
      <c r="QBR9" s="53"/>
      <c r="QBS9" s="688"/>
      <c r="QBT9" s="688"/>
      <c r="QBU9" s="187"/>
      <c r="QBV9" s="78"/>
      <c r="QBW9" s="689"/>
      <c r="QBX9" s="77"/>
      <c r="QBY9" s="690"/>
      <c r="QBZ9" s="53"/>
      <c r="QCA9" s="688"/>
      <c r="QCB9" s="688"/>
      <c r="QCC9" s="187"/>
      <c r="QCD9" s="78"/>
      <c r="QCE9" s="689"/>
      <c r="QCF9" s="77"/>
      <c r="QCG9" s="690"/>
      <c r="QCH9" s="53"/>
      <c r="QCI9" s="688"/>
      <c r="QCJ9" s="688"/>
      <c r="QCK9" s="187"/>
      <c r="QCL9" s="78"/>
      <c r="QCM9" s="689"/>
      <c r="QCN9" s="77"/>
      <c r="QCO9" s="690"/>
      <c r="QCP9" s="53"/>
      <c r="QCQ9" s="688"/>
      <c r="QCR9" s="688"/>
      <c r="QCS9" s="187"/>
      <c r="QCT9" s="78"/>
      <c r="QCU9" s="689"/>
      <c r="QCV9" s="77"/>
      <c r="QCW9" s="690"/>
      <c r="QCX9" s="53"/>
      <c r="QCY9" s="688"/>
      <c r="QCZ9" s="688"/>
      <c r="QDA9" s="187"/>
      <c r="QDB9" s="78"/>
      <c r="QDC9" s="689"/>
      <c r="QDD9" s="77"/>
      <c r="QDE9" s="690"/>
      <c r="QDF9" s="53"/>
      <c r="QDG9" s="688"/>
      <c r="QDH9" s="688"/>
      <c r="QDI9" s="187"/>
      <c r="QDJ9" s="78"/>
      <c r="QDK9" s="689"/>
      <c r="QDL9" s="77"/>
      <c r="QDM9" s="690"/>
      <c r="QDN9" s="53"/>
      <c r="QDO9" s="688"/>
      <c r="QDP9" s="688"/>
      <c r="QDQ9" s="187"/>
      <c r="QDR9" s="78"/>
      <c r="QDS9" s="689"/>
      <c r="QDT9" s="77"/>
      <c r="QDU9" s="690"/>
      <c r="QDV9" s="53"/>
      <c r="QDW9" s="688"/>
      <c r="QDX9" s="688"/>
      <c r="QDY9" s="187"/>
      <c r="QDZ9" s="78"/>
      <c r="QEA9" s="689"/>
      <c r="QEB9" s="77"/>
      <c r="QEC9" s="690"/>
      <c r="QED9" s="53"/>
      <c r="QEE9" s="688"/>
      <c r="QEF9" s="688"/>
      <c r="QEG9" s="187"/>
      <c r="QEH9" s="78"/>
      <c r="QEI9" s="689"/>
      <c r="QEJ9" s="77"/>
      <c r="QEK9" s="690"/>
      <c r="QEL9" s="53"/>
      <c r="QEM9" s="688"/>
      <c r="QEN9" s="688"/>
      <c r="QEO9" s="187"/>
      <c r="QEP9" s="78"/>
      <c r="QEQ9" s="689"/>
      <c r="QER9" s="77"/>
      <c r="QES9" s="690"/>
      <c r="QET9" s="53"/>
      <c r="QEU9" s="688"/>
      <c r="QEV9" s="688"/>
      <c r="QEW9" s="187"/>
      <c r="QEX9" s="78"/>
      <c r="QEY9" s="689"/>
      <c r="QEZ9" s="77"/>
      <c r="QFA9" s="690"/>
      <c r="QFB9" s="53"/>
      <c r="QFC9" s="688"/>
      <c r="QFD9" s="688"/>
      <c r="QFE9" s="187"/>
      <c r="QFF9" s="78"/>
      <c r="QFG9" s="689"/>
      <c r="QFH9" s="77"/>
      <c r="QFI9" s="690"/>
      <c r="QFJ9" s="53"/>
      <c r="QFK9" s="688"/>
      <c r="QFL9" s="688"/>
      <c r="QFM9" s="187"/>
      <c r="QFN9" s="78"/>
      <c r="QFO9" s="689"/>
      <c r="QFP9" s="77"/>
      <c r="QFQ9" s="690"/>
      <c r="QFR9" s="53"/>
      <c r="QFS9" s="688"/>
      <c r="QFT9" s="688"/>
      <c r="QFU9" s="187"/>
      <c r="QFV9" s="78"/>
      <c r="QFW9" s="689"/>
      <c r="QFX9" s="77"/>
      <c r="QFY9" s="690"/>
      <c r="QFZ9" s="53"/>
      <c r="QGA9" s="688"/>
      <c r="QGB9" s="688"/>
      <c r="QGC9" s="187"/>
      <c r="QGD9" s="78"/>
      <c r="QGE9" s="689"/>
      <c r="QGF9" s="77"/>
      <c r="QGG9" s="690"/>
      <c r="QGH9" s="53"/>
      <c r="QGI9" s="688"/>
      <c r="QGJ9" s="688"/>
      <c r="QGK9" s="187"/>
      <c r="QGL9" s="78"/>
      <c r="QGM9" s="689"/>
      <c r="QGN9" s="77"/>
      <c r="QGO9" s="690"/>
      <c r="QGP9" s="53"/>
      <c r="QGQ9" s="688"/>
      <c r="QGR9" s="688"/>
      <c r="QGS9" s="187"/>
      <c r="QGT9" s="78"/>
      <c r="QGU9" s="689"/>
      <c r="QGV9" s="77"/>
      <c r="QGW9" s="690"/>
      <c r="QGX9" s="53"/>
      <c r="QGY9" s="688"/>
      <c r="QGZ9" s="688"/>
      <c r="QHA9" s="187"/>
      <c r="QHB9" s="78"/>
      <c r="QHC9" s="689"/>
      <c r="QHD9" s="77"/>
      <c r="QHE9" s="690"/>
      <c r="QHF9" s="53"/>
      <c r="QHG9" s="688"/>
      <c r="QHH9" s="688"/>
      <c r="QHI9" s="187"/>
      <c r="QHJ9" s="78"/>
      <c r="QHK9" s="689"/>
      <c r="QHL9" s="77"/>
      <c r="QHM9" s="690"/>
      <c r="QHN9" s="53"/>
      <c r="QHO9" s="688"/>
      <c r="QHP9" s="688"/>
      <c r="QHQ9" s="187"/>
      <c r="QHR9" s="78"/>
      <c r="QHS9" s="689"/>
      <c r="QHT9" s="77"/>
      <c r="QHU9" s="690"/>
      <c r="QHV9" s="53"/>
      <c r="QHW9" s="688"/>
      <c r="QHX9" s="688"/>
      <c r="QHY9" s="187"/>
      <c r="QHZ9" s="78"/>
      <c r="QIA9" s="689"/>
      <c r="QIB9" s="77"/>
      <c r="QIC9" s="690"/>
      <c r="QID9" s="53"/>
      <c r="QIE9" s="688"/>
      <c r="QIF9" s="688"/>
      <c r="QIG9" s="187"/>
      <c r="QIH9" s="78"/>
      <c r="QII9" s="689"/>
      <c r="QIJ9" s="77"/>
      <c r="QIK9" s="690"/>
      <c r="QIL9" s="53"/>
      <c r="QIM9" s="688"/>
      <c r="QIN9" s="688"/>
      <c r="QIO9" s="187"/>
      <c r="QIP9" s="78"/>
      <c r="QIQ9" s="689"/>
      <c r="QIR9" s="77"/>
      <c r="QIS9" s="690"/>
      <c r="QIT9" s="53"/>
      <c r="QIU9" s="688"/>
      <c r="QIV9" s="688"/>
      <c r="QIW9" s="187"/>
      <c r="QIX9" s="78"/>
      <c r="QIY9" s="689"/>
      <c r="QIZ9" s="77"/>
      <c r="QJA9" s="690"/>
      <c r="QJB9" s="53"/>
      <c r="QJC9" s="688"/>
      <c r="QJD9" s="688"/>
      <c r="QJE9" s="187"/>
      <c r="QJF9" s="78"/>
      <c r="QJG9" s="689"/>
      <c r="QJH9" s="77"/>
      <c r="QJI9" s="690"/>
      <c r="QJJ9" s="53"/>
      <c r="QJK9" s="688"/>
      <c r="QJL9" s="688"/>
      <c r="QJM9" s="187"/>
      <c r="QJN9" s="78"/>
      <c r="QJO9" s="689"/>
      <c r="QJP9" s="77"/>
      <c r="QJQ9" s="690"/>
      <c r="QJR9" s="53"/>
      <c r="QJS9" s="688"/>
      <c r="QJT9" s="688"/>
      <c r="QJU9" s="187"/>
      <c r="QJV9" s="78"/>
      <c r="QJW9" s="689"/>
      <c r="QJX9" s="77"/>
      <c r="QJY9" s="690"/>
      <c r="QJZ9" s="53"/>
      <c r="QKA9" s="688"/>
      <c r="QKB9" s="688"/>
      <c r="QKC9" s="187"/>
      <c r="QKD9" s="78"/>
      <c r="QKE9" s="689"/>
      <c r="QKF9" s="77"/>
      <c r="QKG9" s="690"/>
      <c r="QKH9" s="53"/>
      <c r="QKI9" s="688"/>
      <c r="QKJ9" s="688"/>
      <c r="QKK9" s="187"/>
      <c r="QKL9" s="78"/>
      <c r="QKM9" s="689"/>
      <c r="QKN9" s="77"/>
      <c r="QKO9" s="690"/>
      <c r="QKP9" s="53"/>
      <c r="QKQ9" s="688"/>
      <c r="QKR9" s="688"/>
      <c r="QKS9" s="187"/>
      <c r="QKT9" s="78"/>
      <c r="QKU9" s="689"/>
      <c r="QKV9" s="77"/>
      <c r="QKW9" s="690"/>
      <c r="QKX9" s="53"/>
      <c r="QKY9" s="688"/>
      <c r="QKZ9" s="688"/>
      <c r="QLA9" s="187"/>
      <c r="QLB9" s="78"/>
      <c r="QLC9" s="689"/>
      <c r="QLD9" s="77"/>
      <c r="QLE9" s="690"/>
      <c r="QLF9" s="53"/>
      <c r="QLG9" s="688"/>
      <c r="QLH9" s="688"/>
      <c r="QLI9" s="187"/>
      <c r="QLJ9" s="78"/>
      <c r="QLK9" s="689"/>
      <c r="QLL9" s="77"/>
      <c r="QLM9" s="690"/>
      <c r="QLN9" s="53"/>
      <c r="QLO9" s="688"/>
      <c r="QLP9" s="688"/>
      <c r="QLQ9" s="187"/>
      <c r="QLR9" s="78"/>
      <c r="QLS9" s="689"/>
      <c r="QLT9" s="77"/>
      <c r="QLU9" s="690"/>
      <c r="QLV9" s="53"/>
      <c r="QLW9" s="688"/>
      <c r="QLX9" s="688"/>
      <c r="QLY9" s="187"/>
      <c r="QLZ9" s="78"/>
      <c r="QMA9" s="689"/>
      <c r="QMB9" s="77"/>
      <c r="QMC9" s="690"/>
      <c r="QMD9" s="53"/>
      <c r="QME9" s="688"/>
      <c r="QMF9" s="688"/>
      <c r="QMG9" s="187"/>
      <c r="QMH9" s="78"/>
      <c r="QMI9" s="689"/>
      <c r="QMJ9" s="77"/>
      <c r="QMK9" s="690"/>
      <c r="QML9" s="53"/>
      <c r="QMM9" s="688"/>
      <c r="QMN9" s="688"/>
      <c r="QMO9" s="187"/>
      <c r="QMP9" s="78"/>
      <c r="QMQ9" s="689"/>
      <c r="QMR9" s="77"/>
      <c r="QMS9" s="690"/>
      <c r="QMT9" s="53"/>
      <c r="QMU9" s="688"/>
      <c r="QMV9" s="688"/>
      <c r="QMW9" s="187"/>
      <c r="QMX9" s="78"/>
      <c r="QMY9" s="689"/>
      <c r="QMZ9" s="77"/>
      <c r="QNA9" s="690"/>
      <c r="QNB9" s="53"/>
      <c r="QNC9" s="688"/>
      <c r="QND9" s="688"/>
      <c r="QNE9" s="187"/>
      <c r="QNF9" s="78"/>
      <c r="QNG9" s="689"/>
      <c r="QNH9" s="77"/>
      <c r="QNI9" s="690"/>
      <c r="QNJ9" s="53"/>
      <c r="QNK9" s="688"/>
      <c r="QNL9" s="688"/>
      <c r="QNM9" s="187"/>
      <c r="QNN9" s="78"/>
      <c r="QNO9" s="689"/>
      <c r="QNP9" s="77"/>
      <c r="QNQ9" s="690"/>
      <c r="QNR9" s="53"/>
      <c r="QNS9" s="688"/>
      <c r="QNT9" s="688"/>
      <c r="QNU9" s="187"/>
      <c r="QNV9" s="78"/>
      <c r="QNW9" s="689"/>
      <c r="QNX9" s="77"/>
      <c r="QNY9" s="690"/>
      <c r="QNZ9" s="53"/>
      <c r="QOA9" s="688"/>
      <c r="QOB9" s="688"/>
      <c r="QOC9" s="187"/>
      <c r="QOD9" s="78"/>
      <c r="QOE9" s="689"/>
      <c r="QOF9" s="77"/>
      <c r="QOG9" s="690"/>
      <c r="QOH9" s="53"/>
      <c r="QOI9" s="688"/>
      <c r="QOJ9" s="688"/>
      <c r="QOK9" s="187"/>
      <c r="QOL9" s="78"/>
      <c r="QOM9" s="689"/>
      <c r="QON9" s="77"/>
      <c r="QOO9" s="690"/>
      <c r="QOP9" s="53"/>
      <c r="QOQ9" s="688"/>
      <c r="QOR9" s="688"/>
      <c r="QOS9" s="187"/>
      <c r="QOT9" s="78"/>
      <c r="QOU9" s="689"/>
      <c r="QOV9" s="77"/>
      <c r="QOW9" s="690"/>
      <c r="QOX9" s="53"/>
      <c r="QOY9" s="688"/>
      <c r="QOZ9" s="688"/>
      <c r="QPA9" s="187"/>
      <c r="QPB9" s="78"/>
      <c r="QPC9" s="689"/>
      <c r="QPD9" s="77"/>
      <c r="QPE9" s="690"/>
      <c r="QPF9" s="53"/>
      <c r="QPG9" s="688"/>
      <c r="QPH9" s="688"/>
      <c r="QPI9" s="187"/>
      <c r="QPJ9" s="78"/>
      <c r="QPK9" s="689"/>
      <c r="QPL9" s="77"/>
      <c r="QPM9" s="690"/>
      <c r="QPN9" s="53"/>
      <c r="QPO9" s="688"/>
      <c r="QPP9" s="688"/>
      <c r="QPQ9" s="187"/>
      <c r="QPR9" s="78"/>
      <c r="QPS9" s="689"/>
      <c r="QPT9" s="77"/>
      <c r="QPU9" s="690"/>
      <c r="QPV9" s="53"/>
      <c r="QPW9" s="688"/>
      <c r="QPX9" s="688"/>
      <c r="QPY9" s="187"/>
      <c r="QPZ9" s="78"/>
      <c r="QQA9" s="689"/>
      <c r="QQB9" s="77"/>
      <c r="QQC9" s="690"/>
      <c r="QQD9" s="53"/>
      <c r="QQE9" s="688"/>
      <c r="QQF9" s="688"/>
      <c r="QQG9" s="187"/>
      <c r="QQH9" s="78"/>
      <c r="QQI9" s="689"/>
      <c r="QQJ9" s="77"/>
      <c r="QQK9" s="690"/>
      <c r="QQL9" s="53"/>
      <c r="QQM9" s="688"/>
      <c r="QQN9" s="688"/>
      <c r="QQO9" s="187"/>
      <c r="QQP9" s="78"/>
      <c r="QQQ9" s="689"/>
      <c r="QQR9" s="77"/>
      <c r="QQS9" s="690"/>
      <c r="QQT9" s="53"/>
      <c r="QQU9" s="688"/>
      <c r="QQV9" s="688"/>
      <c r="QQW9" s="187"/>
      <c r="QQX9" s="78"/>
      <c r="QQY9" s="689"/>
      <c r="QQZ9" s="77"/>
      <c r="QRA9" s="690"/>
      <c r="QRB9" s="53"/>
      <c r="QRC9" s="688"/>
      <c r="QRD9" s="688"/>
      <c r="QRE9" s="187"/>
      <c r="QRF9" s="78"/>
      <c r="QRG9" s="689"/>
      <c r="QRH9" s="77"/>
      <c r="QRI9" s="690"/>
      <c r="QRJ9" s="53"/>
      <c r="QRK9" s="688"/>
      <c r="QRL9" s="688"/>
      <c r="QRM9" s="187"/>
      <c r="QRN9" s="78"/>
      <c r="QRO9" s="689"/>
      <c r="QRP9" s="77"/>
      <c r="QRQ9" s="690"/>
      <c r="QRR9" s="53"/>
      <c r="QRS9" s="688"/>
      <c r="QRT9" s="688"/>
      <c r="QRU9" s="187"/>
      <c r="QRV9" s="78"/>
      <c r="QRW9" s="689"/>
      <c r="QRX9" s="77"/>
      <c r="QRY9" s="690"/>
      <c r="QRZ9" s="53"/>
      <c r="QSA9" s="688"/>
      <c r="QSB9" s="688"/>
      <c r="QSC9" s="187"/>
      <c r="QSD9" s="78"/>
      <c r="QSE9" s="689"/>
      <c r="QSF9" s="77"/>
      <c r="QSG9" s="690"/>
      <c r="QSH9" s="53"/>
      <c r="QSI9" s="688"/>
      <c r="QSJ9" s="688"/>
      <c r="QSK9" s="187"/>
      <c r="QSL9" s="78"/>
      <c r="QSM9" s="689"/>
      <c r="QSN9" s="77"/>
      <c r="QSO9" s="690"/>
      <c r="QSP9" s="53"/>
      <c r="QSQ9" s="688"/>
      <c r="QSR9" s="688"/>
      <c r="QSS9" s="187"/>
      <c r="QST9" s="78"/>
      <c r="QSU9" s="689"/>
      <c r="QSV9" s="77"/>
      <c r="QSW9" s="690"/>
      <c r="QSX9" s="53"/>
      <c r="QSY9" s="688"/>
      <c r="QSZ9" s="688"/>
      <c r="QTA9" s="187"/>
      <c r="QTB9" s="78"/>
      <c r="QTC9" s="689"/>
      <c r="QTD9" s="77"/>
      <c r="QTE9" s="690"/>
      <c r="QTF9" s="53"/>
      <c r="QTG9" s="688"/>
      <c r="QTH9" s="688"/>
      <c r="QTI9" s="187"/>
      <c r="QTJ9" s="78"/>
      <c r="QTK9" s="689"/>
      <c r="QTL9" s="77"/>
      <c r="QTM9" s="690"/>
      <c r="QTN9" s="53"/>
      <c r="QTO9" s="688"/>
      <c r="QTP9" s="688"/>
      <c r="QTQ9" s="187"/>
      <c r="QTR9" s="78"/>
      <c r="QTS9" s="689"/>
      <c r="QTT9" s="77"/>
      <c r="QTU9" s="690"/>
      <c r="QTV9" s="53"/>
      <c r="QTW9" s="688"/>
      <c r="QTX9" s="688"/>
      <c r="QTY9" s="187"/>
      <c r="QTZ9" s="78"/>
      <c r="QUA9" s="689"/>
      <c r="QUB9" s="77"/>
      <c r="QUC9" s="690"/>
      <c r="QUD9" s="53"/>
      <c r="QUE9" s="688"/>
      <c r="QUF9" s="688"/>
      <c r="QUG9" s="187"/>
      <c r="QUH9" s="78"/>
      <c r="QUI9" s="689"/>
      <c r="QUJ9" s="77"/>
      <c r="QUK9" s="690"/>
      <c r="QUL9" s="53"/>
      <c r="QUM9" s="688"/>
      <c r="QUN9" s="688"/>
      <c r="QUO9" s="187"/>
      <c r="QUP9" s="78"/>
      <c r="QUQ9" s="689"/>
      <c r="QUR9" s="77"/>
      <c r="QUS9" s="690"/>
      <c r="QUT9" s="53"/>
      <c r="QUU9" s="688"/>
      <c r="QUV9" s="688"/>
      <c r="QUW9" s="187"/>
      <c r="QUX9" s="78"/>
      <c r="QUY9" s="689"/>
      <c r="QUZ9" s="77"/>
      <c r="QVA9" s="690"/>
      <c r="QVB9" s="53"/>
      <c r="QVC9" s="688"/>
      <c r="QVD9" s="688"/>
      <c r="QVE9" s="187"/>
      <c r="QVF9" s="78"/>
      <c r="QVG9" s="689"/>
      <c r="QVH9" s="77"/>
      <c r="QVI9" s="690"/>
      <c r="QVJ9" s="53"/>
      <c r="QVK9" s="688"/>
      <c r="QVL9" s="688"/>
      <c r="QVM9" s="187"/>
      <c r="QVN9" s="78"/>
      <c r="QVO9" s="689"/>
      <c r="QVP9" s="77"/>
      <c r="QVQ9" s="690"/>
      <c r="QVR9" s="53"/>
      <c r="QVS9" s="688"/>
      <c r="QVT9" s="688"/>
      <c r="QVU9" s="187"/>
      <c r="QVV9" s="78"/>
      <c r="QVW9" s="689"/>
      <c r="QVX9" s="77"/>
      <c r="QVY9" s="690"/>
      <c r="QVZ9" s="53"/>
      <c r="QWA9" s="688"/>
      <c r="QWB9" s="688"/>
      <c r="QWC9" s="187"/>
      <c r="QWD9" s="78"/>
      <c r="QWE9" s="689"/>
      <c r="QWF9" s="77"/>
      <c r="QWG9" s="690"/>
      <c r="QWH9" s="53"/>
      <c r="QWI9" s="688"/>
      <c r="QWJ9" s="688"/>
      <c r="QWK9" s="187"/>
      <c r="QWL9" s="78"/>
      <c r="QWM9" s="689"/>
      <c r="QWN9" s="77"/>
      <c r="QWO9" s="690"/>
      <c r="QWP9" s="53"/>
      <c r="QWQ9" s="688"/>
      <c r="QWR9" s="688"/>
      <c r="QWS9" s="187"/>
      <c r="QWT9" s="78"/>
      <c r="QWU9" s="689"/>
      <c r="QWV9" s="77"/>
      <c r="QWW9" s="690"/>
      <c r="QWX9" s="53"/>
      <c r="QWY9" s="688"/>
      <c r="QWZ9" s="688"/>
      <c r="QXA9" s="187"/>
      <c r="QXB9" s="78"/>
      <c r="QXC9" s="689"/>
      <c r="QXD9" s="77"/>
      <c r="QXE9" s="690"/>
      <c r="QXF9" s="53"/>
      <c r="QXG9" s="688"/>
      <c r="QXH9" s="688"/>
      <c r="QXI9" s="187"/>
      <c r="QXJ9" s="78"/>
      <c r="QXK9" s="689"/>
      <c r="QXL9" s="77"/>
      <c r="QXM9" s="690"/>
      <c r="QXN9" s="53"/>
      <c r="QXO9" s="688"/>
      <c r="QXP9" s="688"/>
      <c r="QXQ9" s="187"/>
      <c r="QXR9" s="78"/>
      <c r="QXS9" s="689"/>
      <c r="QXT9" s="77"/>
      <c r="QXU9" s="690"/>
      <c r="QXV9" s="53"/>
      <c r="QXW9" s="688"/>
      <c r="QXX9" s="688"/>
      <c r="QXY9" s="187"/>
      <c r="QXZ9" s="78"/>
      <c r="QYA9" s="689"/>
      <c r="QYB9" s="77"/>
      <c r="QYC9" s="690"/>
      <c r="QYD9" s="53"/>
      <c r="QYE9" s="688"/>
      <c r="QYF9" s="688"/>
      <c r="QYG9" s="187"/>
      <c r="QYH9" s="78"/>
      <c r="QYI9" s="689"/>
      <c r="QYJ9" s="77"/>
      <c r="QYK9" s="690"/>
      <c r="QYL9" s="53"/>
      <c r="QYM9" s="688"/>
      <c r="QYN9" s="688"/>
      <c r="QYO9" s="187"/>
      <c r="QYP9" s="78"/>
      <c r="QYQ9" s="689"/>
      <c r="QYR9" s="77"/>
      <c r="QYS9" s="690"/>
      <c r="QYT9" s="53"/>
      <c r="QYU9" s="688"/>
      <c r="QYV9" s="688"/>
      <c r="QYW9" s="187"/>
      <c r="QYX9" s="78"/>
      <c r="QYY9" s="689"/>
      <c r="QYZ9" s="77"/>
      <c r="QZA9" s="690"/>
      <c r="QZB9" s="53"/>
      <c r="QZC9" s="688"/>
      <c r="QZD9" s="688"/>
      <c r="QZE9" s="187"/>
      <c r="QZF9" s="78"/>
      <c r="QZG9" s="689"/>
      <c r="QZH9" s="77"/>
      <c r="QZI9" s="690"/>
      <c r="QZJ9" s="53"/>
      <c r="QZK9" s="688"/>
      <c r="QZL9" s="688"/>
      <c r="QZM9" s="187"/>
      <c r="QZN9" s="78"/>
      <c r="QZO9" s="689"/>
      <c r="QZP9" s="77"/>
      <c r="QZQ9" s="690"/>
      <c r="QZR9" s="53"/>
      <c r="QZS9" s="688"/>
      <c r="QZT9" s="688"/>
      <c r="QZU9" s="187"/>
      <c r="QZV9" s="78"/>
      <c r="QZW9" s="689"/>
      <c r="QZX9" s="77"/>
      <c r="QZY9" s="690"/>
      <c r="QZZ9" s="53"/>
      <c r="RAA9" s="688"/>
      <c r="RAB9" s="688"/>
      <c r="RAC9" s="187"/>
      <c r="RAD9" s="78"/>
      <c r="RAE9" s="689"/>
      <c r="RAF9" s="77"/>
      <c r="RAG9" s="690"/>
      <c r="RAH9" s="53"/>
      <c r="RAI9" s="688"/>
      <c r="RAJ9" s="688"/>
      <c r="RAK9" s="187"/>
      <c r="RAL9" s="78"/>
      <c r="RAM9" s="689"/>
      <c r="RAN9" s="77"/>
      <c r="RAO9" s="690"/>
      <c r="RAP9" s="53"/>
      <c r="RAQ9" s="688"/>
      <c r="RAR9" s="688"/>
      <c r="RAS9" s="187"/>
      <c r="RAT9" s="78"/>
      <c r="RAU9" s="689"/>
      <c r="RAV9" s="77"/>
      <c r="RAW9" s="690"/>
      <c r="RAX9" s="53"/>
      <c r="RAY9" s="688"/>
      <c r="RAZ9" s="688"/>
      <c r="RBA9" s="187"/>
      <c r="RBB9" s="78"/>
      <c r="RBC9" s="689"/>
      <c r="RBD9" s="77"/>
      <c r="RBE9" s="690"/>
      <c r="RBF9" s="53"/>
      <c r="RBG9" s="688"/>
      <c r="RBH9" s="688"/>
      <c r="RBI9" s="187"/>
      <c r="RBJ9" s="78"/>
      <c r="RBK9" s="689"/>
      <c r="RBL9" s="77"/>
      <c r="RBM9" s="690"/>
      <c r="RBN9" s="53"/>
      <c r="RBO9" s="688"/>
      <c r="RBP9" s="688"/>
      <c r="RBQ9" s="187"/>
      <c r="RBR9" s="78"/>
      <c r="RBS9" s="689"/>
      <c r="RBT9" s="77"/>
      <c r="RBU9" s="690"/>
      <c r="RBV9" s="53"/>
      <c r="RBW9" s="688"/>
      <c r="RBX9" s="688"/>
      <c r="RBY9" s="187"/>
      <c r="RBZ9" s="78"/>
      <c r="RCA9" s="689"/>
      <c r="RCB9" s="77"/>
      <c r="RCC9" s="690"/>
      <c r="RCD9" s="53"/>
      <c r="RCE9" s="688"/>
      <c r="RCF9" s="688"/>
      <c r="RCG9" s="187"/>
      <c r="RCH9" s="78"/>
      <c r="RCI9" s="689"/>
      <c r="RCJ9" s="77"/>
      <c r="RCK9" s="690"/>
      <c r="RCL9" s="53"/>
      <c r="RCM9" s="688"/>
      <c r="RCN9" s="688"/>
      <c r="RCO9" s="187"/>
      <c r="RCP9" s="78"/>
      <c r="RCQ9" s="689"/>
      <c r="RCR9" s="77"/>
      <c r="RCS9" s="690"/>
      <c r="RCT9" s="53"/>
      <c r="RCU9" s="688"/>
      <c r="RCV9" s="688"/>
      <c r="RCW9" s="187"/>
      <c r="RCX9" s="78"/>
      <c r="RCY9" s="689"/>
      <c r="RCZ9" s="77"/>
      <c r="RDA9" s="690"/>
      <c r="RDB9" s="53"/>
      <c r="RDC9" s="688"/>
      <c r="RDD9" s="688"/>
      <c r="RDE9" s="187"/>
      <c r="RDF9" s="78"/>
      <c r="RDG9" s="689"/>
      <c r="RDH9" s="77"/>
      <c r="RDI9" s="690"/>
      <c r="RDJ9" s="53"/>
      <c r="RDK9" s="688"/>
      <c r="RDL9" s="688"/>
      <c r="RDM9" s="187"/>
      <c r="RDN9" s="78"/>
      <c r="RDO9" s="689"/>
      <c r="RDP9" s="77"/>
      <c r="RDQ9" s="690"/>
      <c r="RDR9" s="53"/>
      <c r="RDS9" s="688"/>
      <c r="RDT9" s="688"/>
      <c r="RDU9" s="187"/>
      <c r="RDV9" s="78"/>
      <c r="RDW9" s="689"/>
      <c r="RDX9" s="77"/>
      <c r="RDY9" s="690"/>
      <c r="RDZ9" s="53"/>
      <c r="REA9" s="688"/>
      <c r="REB9" s="688"/>
      <c r="REC9" s="187"/>
      <c r="RED9" s="78"/>
      <c r="REE9" s="689"/>
      <c r="REF9" s="77"/>
      <c r="REG9" s="690"/>
      <c r="REH9" s="53"/>
      <c r="REI9" s="688"/>
      <c r="REJ9" s="688"/>
      <c r="REK9" s="187"/>
      <c r="REL9" s="78"/>
      <c r="REM9" s="689"/>
      <c r="REN9" s="77"/>
      <c r="REO9" s="690"/>
      <c r="REP9" s="53"/>
      <c r="REQ9" s="688"/>
      <c r="RER9" s="688"/>
      <c r="RES9" s="187"/>
      <c r="RET9" s="78"/>
      <c r="REU9" s="689"/>
      <c r="REV9" s="77"/>
      <c r="REW9" s="690"/>
      <c r="REX9" s="53"/>
      <c r="REY9" s="688"/>
      <c r="REZ9" s="688"/>
      <c r="RFA9" s="187"/>
      <c r="RFB9" s="78"/>
      <c r="RFC9" s="689"/>
      <c r="RFD9" s="77"/>
      <c r="RFE9" s="690"/>
      <c r="RFF9" s="53"/>
      <c r="RFG9" s="688"/>
      <c r="RFH9" s="688"/>
      <c r="RFI9" s="187"/>
      <c r="RFJ9" s="78"/>
      <c r="RFK9" s="689"/>
      <c r="RFL9" s="77"/>
      <c r="RFM9" s="690"/>
      <c r="RFN9" s="53"/>
      <c r="RFO9" s="688"/>
      <c r="RFP9" s="688"/>
      <c r="RFQ9" s="187"/>
      <c r="RFR9" s="78"/>
      <c r="RFS9" s="689"/>
      <c r="RFT9" s="77"/>
      <c r="RFU9" s="690"/>
      <c r="RFV9" s="53"/>
      <c r="RFW9" s="688"/>
      <c r="RFX9" s="688"/>
      <c r="RFY9" s="187"/>
      <c r="RFZ9" s="78"/>
      <c r="RGA9" s="689"/>
      <c r="RGB9" s="77"/>
      <c r="RGC9" s="690"/>
      <c r="RGD9" s="53"/>
      <c r="RGE9" s="688"/>
      <c r="RGF9" s="688"/>
      <c r="RGG9" s="187"/>
      <c r="RGH9" s="78"/>
      <c r="RGI9" s="689"/>
      <c r="RGJ9" s="77"/>
      <c r="RGK9" s="690"/>
      <c r="RGL9" s="53"/>
      <c r="RGM9" s="688"/>
      <c r="RGN9" s="688"/>
      <c r="RGO9" s="187"/>
      <c r="RGP9" s="78"/>
      <c r="RGQ9" s="689"/>
      <c r="RGR9" s="77"/>
      <c r="RGS9" s="690"/>
      <c r="RGT9" s="53"/>
      <c r="RGU9" s="688"/>
      <c r="RGV9" s="688"/>
      <c r="RGW9" s="187"/>
      <c r="RGX9" s="78"/>
      <c r="RGY9" s="689"/>
      <c r="RGZ9" s="77"/>
      <c r="RHA9" s="690"/>
      <c r="RHB9" s="53"/>
      <c r="RHC9" s="688"/>
      <c r="RHD9" s="688"/>
      <c r="RHE9" s="187"/>
      <c r="RHF9" s="78"/>
      <c r="RHG9" s="689"/>
      <c r="RHH9" s="77"/>
      <c r="RHI9" s="690"/>
      <c r="RHJ9" s="53"/>
      <c r="RHK9" s="688"/>
      <c r="RHL9" s="688"/>
      <c r="RHM9" s="187"/>
      <c r="RHN9" s="78"/>
      <c r="RHO9" s="689"/>
      <c r="RHP9" s="77"/>
      <c r="RHQ9" s="690"/>
      <c r="RHR9" s="53"/>
      <c r="RHS9" s="688"/>
      <c r="RHT9" s="688"/>
      <c r="RHU9" s="187"/>
      <c r="RHV9" s="78"/>
      <c r="RHW9" s="689"/>
      <c r="RHX9" s="77"/>
      <c r="RHY9" s="690"/>
      <c r="RHZ9" s="53"/>
      <c r="RIA9" s="688"/>
      <c r="RIB9" s="688"/>
      <c r="RIC9" s="187"/>
      <c r="RID9" s="78"/>
      <c r="RIE9" s="689"/>
      <c r="RIF9" s="77"/>
      <c r="RIG9" s="690"/>
      <c r="RIH9" s="53"/>
      <c r="RII9" s="688"/>
      <c r="RIJ9" s="688"/>
      <c r="RIK9" s="187"/>
      <c r="RIL9" s="78"/>
      <c r="RIM9" s="689"/>
      <c r="RIN9" s="77"/>
      <c r="RIO9" s="690"/>
      <c r="RIP9" s="53"/>
      <c r="RIQ9" s="688"/>
      <c r="RIR9" s="688"/>
      <c r="RIS9" s="187"/>
      <c r="RIT9" s="78"/>
      <c r="RIU9" s="689"/>
      <c r="RIV9" s="77"/>
      <c r="RIW9" s="690"/>
      <c r="RIX9" s="53"/>
      <c r="RIY9" s="688"/>
      <c r="RIZ9" s="688"/>
      <c r="RJA9" s="187"/>
      <c r="RJB9" s="78"/>
      <c r="RJC9" s="689"/>
      <c r="RJD9" s="77"/>
      <c r="RJE9" s="690"/>
      <c r="RJF9" s="53"/>
      <c r="RJG9" s="688"/>
      <c r="RJH9" s="688"/>
      <c r="RJI9" s="187"/>
      <c r="RJJ9" s="78"/>
      <c r="RJK9" s="689"/>
      <c r="RJL9" s="77"/>
      <c r="RJM9" s="690"/>
      <c r="RJN9" s="53"/>
      <c r="RJO9" s="688"/>
      <c r="RJP9" s="688"/>
      <c r="RJQ9" s="187"/>
      <c r="RJR9" s="78"/>
      <c r="RJS9" s="689"/>
      <c r="RJT9" s="77"/>
      <c r="RJU9" s="690"/>
      <c r="RJV9" s="53"/>
      <c r="RJW9" s="688"/>
      <c r="RJX9" s="688"/>
      <c r="RJY9" s="187"/>
      <c r="RJZ9" s="78"/>
      <c r="RKA9" s="689"/>
      <c r="RKB9" s="77"/>
      <c r="RKC9" s="690"/>
      <c r="RKD9" s="53"/>
      <c r="RKE9" s="688"/>
      <c r="RKF9" s="688"/>
      <c r="RKG9" s="187"/>
      <c r="RKH9" s="78"/>
      <c r="RKI9" s="689"/>
      <c r="RKJ9" s="77"/>
      <c r="RKK9" s="690"/>
      <c r="RKL9" s="53"/>
      <c r="RKM9" s="688"/>
      <c r="RKN9" s="688"/>
      <c r="RKO9" s="187"/>
      <c r="RKP9" s="78"/>
      <c r="RKQ9" s="689"/>
      <c r="RKR9" s="77"/>
      <c r="RKS9" s="690"/>
      <c r="RKT9" s="53"/>
      <c r="RKU9" s="688"/>
      <c r="RKV9" s="688"/>
      <c r="RKW9" s="187"/>
      <c r="RKX9" s="78"/>
      <c r="RKY9" s="689"/>
      <c r="RKZ9" s="77"/>
      <c r="RLA9" s="690"/>
      <c r="RLB9" s="53"/>
      <c r="RLC9" s="688"/>
      <c r="RLD9" s="688"/>
      <c r="RLE9" s="187"/>
      <c r="RLF9" s="78"/>
      <c r="RLG9" s="689"/>
      <c r="RLH9" s="77"/>
      <c r="RLI9" s="690"/>
      <c r="RLJ9" s="53"/>
      <c r="RLK9" s="688"/>
      <c r="RLL9" s="688"/>
      <c r="RLM9" s="187"/>
      <c r="RLN9" s="78"/>
      <c r="RLO9" s="689"/>
      <c r="RLP9" s="77"/>
      <c r="RLQ9" s="690"/>
      <c r="RLR9" s="53"/>
      <c r="RLS9" s="688"/>
      <c r="RLT9" s="688"/>
      <c r="RLU9" s="187"/>
      <c r="RLV9" s="78"/>
      <c r="RLW9" s="689"/>
      <c r="RLX9" s="77"/>
      <c r="RLY9" s="690"/>
      <c r="RLZ9" s="53"/>
      <c r="RMA9" s="688"/>
      <c r="RMB9" s="688"/>
      <c r="RMC9" s="187"/>
      <c r="RMD9" s="78"/>
      <c r="RME9" s="689"/>
      <c r="RMF9" s="77"/>
      <c r="RMG9" s="690"/>
      <c r="RMH9" s="53"/>
      <c r="RMI9" s="688"/>
      <c r="RMJ9" s="688"/>
      <c r="RMK9" s="187"/>
      <c r="RML9" s="78"/>
      <c r="RMM9" s="689"/>
      <c r="RMN9" s="77"/>
      <c r="RMO9" s="690"/>
      <c r="RMP9" s="53"/>
      <c r="RMQ9" s="688"/>
      <c r="RMR9" s="688"/>
      <c r="RMS9" s="187"/>
      <c r="RMT9" s="78"/>
      <c r="RMU9" s="689"/>
      <c r="RMV9" s="77"/>
      <c r="RMW9" s="690"/>
      <c r="RMX9" s="53"/>
      <c r="RMY9" s="688"/>
      <c r="RMZ9" s="688"/>
      <c r="RNA9" s="187"/>
      <c r="RNB9" s="78"/>
      <c r="RNC9" s="689"/>
      <c r="RND9" s="77"/>
      <c r="RNE9" s="690"/>
      <c r="RNF9" s="53"/>
      <c r="RNG9" s="688"/>
      <c r="RNH9" s="688"/>
      <c r="RNI9" s="187"/>
      <c r="RNJ9" s="78"/>
      <c r="RNK9" s="689"/>
      <c r="RNL9" s="77"/>
      <c r="RNM9" s="690"/>
      <c r="RNN9" s="53"/>
      <c r="RNO9" s="688"/>
      <c r="RNP9" s="688"/>
      <c r="RNQ9" s="187"/>
      <c r="RNR9" s="78"/>
      <c r="RNS9" s="689"/>
      <c r="RNT9" s="77"/>
      <c r="RNU9" s="690"/>
      <c r="RNV9" s="53"/>
      <c r="RNW9" s="688"/>
      <c r="RNX9" s="688"/>
      <c r="RNY9" s="187"/>
      <c r="RNZ9" s="78"/>
      <c r="ROA9" s="689"/>
      <c r="ROB9" s="77"/>
      <c r="ROC9" s="690"/>
      <c r="ROD9" s="53"/>
      <c r="ROE9" s="688"/>
      <c r="ROF9" s="688"/>
      <c r="ROG9" s="187"/>
      <c r="ROH9" s="78"/>
      <c r="ROI9" s="689"/>
      <c r="ROJ9" s="77"/>
      <c r="ROK9" s="690"/>
      <c r="ROL9" s="53"/>
      <c r="ROM9" s="688"/>
      <c r="RON9" s="688"/>
      <c r="ROO9" s="187"/>
      <c r="ROP9" s="78"/>
      <c r="ROQ9" s="689"/>
      <c r="ROR9" s="77"/>
      <c r="ROS9" s="690"/>
      <c r="ROT9" s="53"/>
      <c r="ROU9" s="688"/>
      <c r="ROV9" s="688"/>
      <c r="ROW9" s="187"/>
      <c r="ROX9" s="78"/>
      <c r="ROY9" s="689"/>
      <c r="ROZ9" s="77"/>
      <c r="RPA9" s="690"/>
      <c r="RPB9" s="53"/>
      <c r="RPC9" s="688"/>
      <c r="RPD9" s="688"/>
      <c r="RPE9" s="187"/>
      <c r="RPF9" s="78"/>
      <c r="RPG9" s="689"/>
      <c r="RPH9" s="77"/>
      <c r="RPI9" s="690"/>
      <c r="RPJ9" s="53"/>
      <c r="RPK9" s="688"/>
      <c r="RPL9" s="688"/>
      <c r="RPM9" s="187"/>
      <c r="RPN9" s="78"/>
      <c r="RPO9" s="689"/>
      <c r="RPP9" s="77"/>
      <c r="RPQ9" s="690"/>
      <c r="RPR9" s="53"/>
      <c r="RPS9" s="688"/>
      <c r="RPT9" s="688"/>
      <c r="RPU9" s="187"/>
      <c r="RPV9" s="78"/>
      <c r="RPW9" s="689"/>
      <c r="RPX9" s="77"/>
      <c r="RPY9" s="690"/>
      <c r="RPZ9" s="53"/>
      <c r="RQA9" s="688"/>
      <c r="RQB9" s="688"/>
      <c r="RQC9" s="187"/>
      <c r="RQD9" s="78"/>
      <c r="RQE9" s="689"/>
      <c r="RQF9" s="77"/>
      <c r="RQG9" s="690"/>
      <c r="RQH9" s="53"/>
      <c r="RQI9" s="688"/>
      <c r="RQJ9" s="688"/>
      <c r="RQK9" s="187"/>
      <c r="RQL9" s="78"/>
      <c r="RQM9" s="689"/>
      <c r="RQN9" s="77"/>
      <c r="RQO9" s="690"/>
      <c r="RQP9" s="53"/>
      <c r="RQQ9" s="688"/>
      <c r="RQR9" s="688"/>
      <c r="RQS9" s="187"/>
      <c r="RQT9" s="78"/>
      <c r="RQU9" s="689"/>
      <c r="RQV9" s="77"/>
      <c r="RQW9" s="690"/>
      <c r="RQX9" s="53"/>
      <c r="RQY9" s="688"/>
      <c r="RQZ9" s="688"/>
      <c r="RRA9" s="187"/>
      <c r="RRB9" s="78"/>
      <c r="RRC9" s="689"/>
      <c r="RRD9" s="77"/>
      <c r="RRE9" s="690"/>
      <c r="RRF9" s="53"/>
      <c r="RRG9" s="688"/>
      <c r="RRH9" s="688"/>
      <c r="RRI9" s="187"/>
      <c r="RRJ9" s="78"/>
      <c r="RRK9" s="689"/>
      <c r="RRL9" s="77"/>
      <c r="RRM9" s="690"/>
      <c r="RRN9" s="53"/>
      <c r="RRO9" s="688"/>
      <c r="RRP9" s="688"/>
      <c r="RRQ9" s="187"/>
      <c r="RRR9" s="78"/>
      <c r="RRS9" s="689"/>
      <c r="RRT9" s="77"/>
      <c r="RRU9" s="690"/>
      <c r="RRV9" s="53"/>
      <c r="RRW9" s="688"/>
      <c r="RRX9" s="688"/>
      <c r="RRY9" s="187"/>
      <c r="RRZ9" s="78"/>
      <c r="RSA9" s="689"/>
      <c r="RSB9" s="77"/>
      <c r="RSC9" s="690"/>
      <c r="RSD9" s="53"/>
      <c r="RSE9" s="688"/>
      <c r="RSF9" s="688"/>
      <c r="RSG9" s="187"/>
      <c r="RSH9" s="78"/>
      <c r="RSI9" s="689"/>
      <c r="RSJ9" s="77"/>
      <c r="RSK9" s="690"/>
      <c r="RSL9" s="53"/>
      <c r="RSM9" s="688"/>
      <c r="RSN9" s="688"/>
      <c r="RSO9" s="187"/>
      <c r="RSP9" s="78"/>
      <c r="RSQ9" s="689"/>
      <c r="RSR9" s="77"/>
      <c r="RSS9" s="690"/>
      <c r="RST9" s="53"/>
      <c r="RSU9" s="688"/>
      <c r="RSV9" s="688"/>
      <c r="RSW9" s="187"/>
      <c r="RSX9" s="78"/>
      <c r="RSY9" s="689"/>
      <c r="RSZ9" s="77"/>
      <c r="RTA9" s="690"/>
      <c r="RTB9" s="53"/>
      <c r="RTC9" s="688"/>
      <c r="RTD9" s="688"/>
      <c r="RTE9" s="187"/>
      <c r="RTF9" s="78"/>
      <c r="RTG9" s="689"/>
      <c r="RTH9" s="77"/>
      <c r="RTI9" s="690"/>
      <c r="RTJ9" s="53"/>
      <c r="RTK9" s="688"/>
      <c r="RTL9" s="688"/>
      <c r="RTM9" s="187"/>
      <c r="RTN9" s="78"/>
      <c r="RTO9" s="689"/>
      <c r="RTP9" s="77"/>
      <c r="RTQ9" s="690"/>
      <c r="RTR9" s="53"/>
      <c r="RTS9" s="688"/>
      <c r="RTT9" s="688"/>
      <c r="RTU9" s="187"/>
      <c r="RTV9" s="78"/>
      <c r="RTW9" s="689"/>
      <c r="RTX9" s="77"/>
      <c r="RTY9" s="690"/>
      <c r="RTZ9" s="53"/>
      <c r="RUA9" s="688"/>
      <c r="RUB9" s="688"/>
      <c r="RUC9" s="187"/>
      <c r="RUD9" s="78"/>
      <c r="RUE9" s="689"/>
      <c r="RUF9" s="77"/>
      <c r="RUG9" s="690"/>
      <c r="RUH9" s="53"/>
      <c r="RUI9" s="688"/>
      <c r="RUJ9" s="688"/>
      <c r="RUK9" s="187"/>
      <c r="RUL9" s="78"/>
      <c r="RUM9" s="689"/>
      <c r="RUN9" s="77"/>
      <c r="RUO9" s="690"/>
      <c r="RUP9" s="53"/>
      <c r="RUQ9" s="688"/>
      <c r="RUR9" s="688"/>
      <c r="RUS9" s="187"/>
      <c r="RUT9" s="78"/>
      <c r="RUU9" s="689"/>
      <c r="RUV9" s="77"/>
      <c r="RUW9" s="690"/>
      <c r="RUX9" s="53"/>
      <c r="RUY9" s="688"/>
      <c r="RUZ9" s="688"/>
      <c r="RVA9" s="187"/>
      <c r="RVB9" s="78"/>
      <c r="RVC9" s="689"/>
      <c r="RVD9" s="77"/>
      <c r="RVE9" s="690"/>
      <c r="RVF9" s="53"/>
      <c r="RVG9" s="688"/>
      <c r="RVH9" s="688"/>
      <c r="RVI9" s="187"/>
      <c r="RVJ9" s="78"/>
      <c r="RVK9" s="689"/>
      <c r="RVL9" s="77"/>
      <c r="RVM9" s="690"/>
      <c r="RVN9" s="53"/>
      <c r="RVO9" s="688"/>
      <c r="RVP9" s="688"/>
      <c r="RVQ9" s="187"/>
      <c r="RVR9" s="78"/>
      <c r="RVS9" s="689"/>
      <c r="RVT9" s="77"/>
      <c r="RVU9" s="690"/>
      <c r="RVV9" s="53"/>
      <c r="RVW9" s="688"/>
      <c r="RVX9" s="688"/>
      <c r="RVY9" s="187"/>
      <c r="RVZ9" s="78"/>
      <c r="RWA9" s="689"/>
      <c r="RWB9" s="77"/>
      <c r="RWC9" s="690"/>
      <c r="RWD9" s="53"/>
      <c r="RWE9" s="688"/>
      <c r="RWF9" s="688"/>
      <c r="RWG9" s="187"/>
      <c r="RWH9" s="78"/>
      <c r="RWI9" s="689"/>
      <c r="RWJ9" s="77"/>
      <c r="RWK9" s="690"/>
      <c r="RWL9" s="53"/>
      <c r="RWM9" s="688"/>
      <c r="RWN9" s="688"/>
      <c r="RWO9" s="187"/>
      <c r="RWP9" s="78"/>
      <c r="RWQ9" s="689"/>
      <c r="RWR9" s="77"/>
      <c r="RWS9" s="690"/>
      <c r="RWT9" s="53"/>
      <c r="RWU9" s="688"/>
      <c r="RWV9" s="688"/>
      <c r="RWW9" s="187"/>
      <c r="RWX9" s="78"/>
      <c r="RWY9" s="689"/>
      <c r="RWZ9" s="77"/>
      <c r="RXA9" s="690"/>
      <c r="RXB9" s="53"/>
      <c r="RXC9" s="688"/>
      <c r="RXD9" s="688"/>
      <c r="RXE9" s="187"/>
      <c r="RXF9" s="78"/>
      <c r="RXG9" s="689"/>
      <c r="RXH9" s="77"/>
      <c r="RXI9" s="690"/>
      <c r="RXJ9" s="53"/>
      <c r="RXK9" s="688"/>
      <c r="RXL9" s="688"/>
      <c r="RXM9" s="187"/>
      <c r="RXN9" s="78"/>
      <c r="RXO9" s="689"/>
      <c r="RXP9" s="77"/>
      <c r="RXQ9" s="690"/>
      <c r="RXR9" s="53"/>
      <c r="RXS9" s="688"/>
      <c r="RXT9" s="688"/>
      <c r="RXU9" s="187"/>
      <c r="RXV9" s="78"/>
      <c r="RXW9" s="689"/>
      <c r="RXX9" s="77"/>
      <c r="RXY9" s="690"/>
      <c r="RXZ9" s="53"/>
      <c r="RYA9" s="688"/>
      <c r="RYB9" s="688"/>
      <c r="RYC9" s="187"/>
      <c r="RYD9" s="78"/>
      <c r="RYE9" s="689"/>
      <c r="RYF9" s="77"/>
      <c r="RYG9" s="690"/>
      <c r="RYH9" s="53"/>
      <c r="RYI9" s="688"/>
      <c r="RYJ9" s="688"/>
      <c r="RYK9" s="187"/>
      <c r="RYL9" s="78"/>
      <c r="RYM9" s="689"/>
      <c r="RYN9" s="77"/>
      <c r="RYO9" s="690"/>
      <c r="RYP9" s="53"/>
      <c r="RYQ9" s="688"/>
      <c r="RYR9" s="688"/>
      <c r="RYS9" s="187"/>
      <c r="RYT9" s="78"/>
      <c r="RYU9" s="689"/>
      <c r="RYV9" s="77"/>
      <c r="RYW9" s="690"/>
      <c r="RYX9" s="53"/>
      <c r="RYY9" s="688"/>
      <c r="RYZ9" s="688"/>
      <c r="RZA9" s="187"/>
      <c r="RZB9" s="78"/>
      <c r="RZC9" s="689"/>
      <c r="RZD9" s="77"/>
      <c r="RZE9" s="690"/>
      <c r="RZF9" s="53"/>
      <c r="RZG9" s="688"/>
      <c r="RZH9" s="688"/>
      <c r="RZI9" s="187"/>
      <c r="RZJ9" s="78"/>
      <c r="RZK9" s="689"/>
      <c r="RZL9" s="77"/>
      <c r="RZM9" s="690"/>
      <c r="RZN9" s="53"/>
      <c r="RZO9" s="688"/>
      <c r="RZP9" s="688"/>
      <c r="RZQ9" s="187"/>
      <c r="RZR9" s="78"/>
      <c r="RZS9" s="689"/>
      <c r="RZT9" s="77"/>
      <c r="RZU9" s="690"/>
      <c r="RZV9" s="53"/>
      <c r="RZW9" s="688"/>
      <c r="RZX9" s="688"/>
      <c r="RZY9" s="187"/>
      <c r="RZZ9" s="78"/>
      <c r="SAA9" s="689"/>
      <c r="SAB9" s="77"/>
      <c r="SAC9" s="690"/>
      <c r="SAD9" s="53"/>
      <c r="SAE9" s="688"/>
      <c r="SAF9" s="688"/>
      <c r="SAG9" s="187"/>
      <c r="SAH9" s="78"/>
      <c r="SAI9" s="689"/>
      <c r="SAJ9" s="77"/>
      <c r="SAK9" s="690"/>
      <c r="SAL9" s="53"/>
      <c r="SAM9" s="688"/>
      <c r="SAN9" s="688"/>
      <c r="SAO9" s="187"/>
      <c r="SAP9" s="78"/>
      <c r="SAQ9" s="689"/>
      <c r="SAR9" s="77"/>
      <c r="SAS9" s="690"/>
      <c r="SAT9" s="53"/>
      <c r="SAU9" s="688"/>
      <c r="SAV9" s="688"/>
      <c r="SAW9" s="187"/>
      <c r="SAX9" s="78"/>
      <c r="SAY9" s="689"/>
      <c r="SAZ9" s="77"/>
      <c r="SBA9" s="690"/>
      <c r="SBB9" s="53"/>
      <c r="SBC9" s="688"/>
      <c r="SBD9" s="688"/>
      <c r="SBE9" s="187"/>
      <c r="SBF9" s="78"/>
      <c r="SBG9" s="689"/>
      <c r="SBH9" s="77"/>
      <c r="SBI9" s="690"/>
      <c r="SBJ9" s="53"/>
      <c r="SBK9" s="688"/>
      <c r="SBL9" s="688"/>
      <c r="SBM9" s="187"/>
      <c r="SBN9" s="78"/>
      <c r="SBO9" s="689"/>
      <c r="SBP9" s="77"/>
      <c r="SBQ9" s="690"/>
      <c r="SBR9" s="53"/>
      <c r="SBS9" s="688"/>
      <c r="SBT9" s="688"/>
      <c r="SBU9" s="187"/>
      <c r="SBV9" s="78"/>
      <c r="SBW9" s="689"/>
      <c r="SBX9" s="77"/>
      <c r="SBY9" s="690"/>
      <c r="SBZ9" s="53"/>
      <c r="SCA9" s="688"/>
      <c r="SCB9" s="688"/>
      <c r="SCC9" s="187"/>
      <c r="SCD9" s="78"/>
      <c r="SCE9" s="689"/>
      <c r="SCF9" s="77"/>
      <c r="SCG9" s="690"/>
      <c r="SCH9" s="53"/>
      <c r="SCI9" s="688"/>
      <c r="SCJ9" s="688"/>
      <c r="SCK9" s="187"/>
      <c r="SCL9" s="78"/>
      <c r="SCM9" s="689"/>
      <c r="SCN9" s="77"/>
      <c r="SCO9" s="690"/>
      <c r="SCP9" s="53"/>
      <c r="SCQ9" s="688"/>
      <c r="SCR9" s="688"/>
      <c r="SCS9" s="187"/>
      <c r="SCT9" s="78"/>
      <c r="SCU9" s="689"/>
      <c r="SCV9" s="77"/>
      <c r="SCW9" s="690"/>
      <c r="SCX9" s="53"/>
      <c r="SCY9" s="688"/>
      <c r="SCZ9" s="688"/>
      <c r="SDA9" s="187"/>
      <c r="SDB9" s="78"/>
      <c r="SDC9" s="689"/>
      <c r="SDD9" s="77"/>
      <c r="SDE9" s="690"/>
      <c r="SDF9" s="53"/>
      <c r="SDG9" s="688"/>
      <c r="SDH9" s="688"/>
      <c r="SDI9" s="187"/>
      <c r="SDJ9" s="78"/>
      <c r="SDK9" s="689"/>
      <c r="SDL9" s="77"/>
      <c r="SDM9" s="690"/>
      <c r="SDN9" s="53"/>
      <c r="SDO9" s="688"/>
      <c r="SDP9" s="688"/>
      <c r="SDQ9" s="187"/>
      <c r="SDR9" s="78"/>
      <c r="SDS9" s="689"/>
      <c r="SDT9" s="77"/>
      <c r="SDU9" s="690"/>
      <c r="SDV9" s="53"/>
      <c r="SDW9" s="688"/>
      <c r="SDX9" s="688"/>
      <c r="SDY9" s="187"/>
      <c r="SDZ9" s="78"/>
      <c r="SEA9" s="689"/>
      <c r="SEB9" s="77"/>
      <c r="SEC9" s="690"/>
      <c r="SED9" s="53"/>
      <c r="SEE9" s="688"/>
      <c r="SEF9" s="688"/>
      <c r="SEG9" s="187"/>
      <c r="SEH9" s="78"/>
      <c r="SEI9" s="689"/>
      <c r="SEJ9" s="77"/>
      <c r="SEK9" s="690"/>
      <c r="SEL9" s="53"/>
      <c r="SEM9" s="688"/>
      <c r="SEN9" s="688"/>
      <c r="SEO9" s="187"/>
      <c r="SEP9" s="78"/>
      <c r="SEQ9" s="689"/>
      <c r="SER9" s="77"/>
      <c r="SES9" s="690"/>
      <c r="SET9" s="53"/>
      <c r="SEU9" s="688"/>
      <c r="SEV9" s="688"/>
      <c r="SEW9" s="187"/>
      <c r="SEX9" s="78"/>
      <c r="SEY9" s="689"/>
      <c r="SEZ9" s="77"/>
      <c r="SFA9" s="690"/>
      <c r="SFB9" s="53"/>
      <c r="SFC9" s="688"/>
      <c r="SFD9" s="688"/>
      <c r="SFE9" s="187"/>
      <c r="SFF9" s="78"/>
      <c r="SFG9" s="689"/>
      <c r="SFH9" s="77"/>
      <c r="SFI9" s="690"/>
      <c r="SFJ9" s="53"/>
      <c r="SFK9" s="688"/>
      <c r="SFL9" s="688"/>
      <c r="SFM9" s="187"/>
      <c r="SFN9" s="78"/>
      <c r="SFO9" s="689"/>
      <c r="SFP9" s="77"/>
      <c r="SFQ9" s="690"/>
      <c r="SFR9" s="53"/>
      <c r="SFS9" s="688"/>
      <c r="SFT9" s="688"/>
      <c r="SFU9" s="187"/>
      <c r="SFV9" s="78"/>
      <c r="SFW9" s="689"/>
      <c r="SFX9" s="77"/>
      <c r="SFY9" s="690"/>
      <c r="SFZ9" s="53"/>
      <c r="SGA9" s="688"/>
      <c r="SGB9" s="688"/>
      <c r="SGC9" s="187"/>
      <c r="SGD9" s="78"/>
      <c r="SGE9" s="689"/>
      <c r="SGF9" s="77"/>
      <c r="SGG9" s="690"/>
      <c r="SGH9" s="53"/>
      <c r="SGI9" s="688"/>
      <c r="SGJ9" s="688"/>
      <c r="SGK9" s="187"/>
      <c r="SGL9" s="78"/>
      <c r="SGM9" s="689"/>
      <c r="SGN9" s="77"/>
      <c r="SGO9" s="690"/>
      <c r="SGP9" s="53"/>
      <c r="SGQ9" s="688"/>
      <c r="SGR9" s="688"/>
      <c r="SGS9" s="187"/>
      <c r="SGT9" s="78"/>
      <c r="SGU9" s="689"/>
      <c r="SGV9" s="77"/>
      <c r="SGW9" s="690"/>
      <c r="SGX9" s="53"/>
      <c r="SGY9" s="688"/>
      <c r="SGZ9" s="688"/>
      <c r="SHA9" s="187"/>
      <c r="SHB9" s="78"/>
      <c r="SHC9" s="689"/>
      <c r="SHD9" s="77"/>
      <c r="SHE9" s="690"/>
      <c r="SHF9" s="53"/>
      <c r="SHG9" s="688"/>
      <c r="SHH9" s="688"/>
      <c r="SHI9" s="187"/>
      <c r="SHJ9" s="78"/>
      <c r="SHK9" s="689"/>
      <c r="SHL9" s="77"/>
      <c r="SHM9" s="690"/>
      <c r="SHN9" s="53"/>
      <c r="SHO9" s="688"/>
      <c r="SHP9" s="688"/>
      <c r="SHQ9" s="187"/>
      <c r="SHR9" s="78"/>
      <c r="SHS9" s="689"/>
      <c r="SHT9" s="77"/>
      <c r="SHU9" s="690"/>
      <c r="SHV9" s="53"/>
      <c r="SHW9" s="688"/>
      <c r="SHX9" s="688"/>
      <c r="SHY9" s="187"/>
      <c r="SHZ9" s="78"/>
      <c r="SIA9" s="689"/>
      <c r="SIB9" s="77"/>
      <c r="SIC9" s="690"/>
      <c r="SID9" s="53"/>
      <c r="SIE9" s="688"/>
      <c r="SIF9" s="688"/>
      <c r="SIG9" s="187"/>
      <c r="SIH9" s="78"/>
      <c r="SII9" s="689"/>
      <c r="SIJ9" s="77"/>
      <c r="SIK9" s="690"/>
      <c r="SIL9" s="53"/>
      <c r="SIM9" s="688"/>
      <c r="SIN9" s="688"/>
      <c r="SIO9" s="187"/>
      <c r="SIP9" s="78"/>
      <c r="SIQ9" s="689"/>
      <c r="SIR9" s="77"/>
      <c r="SIS9" s="690"/>
      <c r="SIT9" s="53"/>
      <c r="SIU9" s="688"/>
      <c r="SIV9" s="688"/>
      <c r="SIW9" s="187"/>
      <c r="SIX9" s="78"/>
      <c r="SIY9" s="689"/>
      <c r="SIZ9" s="77"/>
      <c r="SJA9" s="690"/>
      <c r="SJB9" s="53"/>
      <c r="SJC9" s="688"/>
      <c r="SJD9" s="688"/>
      <c r="SJE9" s="187"/>
      <c r="SJF9" s="78"/>
      <c r="SJG9" s="689"/>
      <c r="SJH9" s="77"/>
      <c r="SJI9" s="690"/>
      <c r="SJJ9" s="53"/>
      <c r="SJK9" s="688"/>
      <c r="SJL9" s="688"/>
      <c r="SJM9" s="187"/>
      <c r="SJN9" s="78"/>
      <c r="SJO9" s="689"/>
      <c r="SJP9" s="77"/>
      <c r="SJQ9" s="690"/>
      <c r="SJR9" s="53"/>
      <c r="SJS9" s="688"/>
      <c r="SJT9" s="688"/>
      <c r="SJU9" s="187"/>
      <c r="SJV9" s="78"/>
      <c r="SJW9" s="689"/>
      <c r="SJX9" s="77"/>
      <c r="SJY9" s="690"/>
      <c r="SJZ9" s="53"/>
      <c r="SKA9" s="688"/>
      <c r="SKB9" s="688"/>
      <c r="SKC9" s="187"/>
      <c r="SKD9" s="78"/>
      <c r="SKE9" s="689"/>
      <c r="SKF9" s="77"/>
      <c r="SKG9" s="690"/>
      <c r="SKH9" s="53"/>
      <c r="SKI9" s="688"/>
      <c r="SKJ9" s="688"/>
      <c r="SKK9" s="187"/>
      <c r="SKL9" s="78"/>
      <c r="SKM9" s="689"/>
      <c r="SKN9" s="77"/>
      <c r="SKO9" s="690"/>
      <c r="SKP9" s="53"/>
      <c r="SKQ9" s="688"/>
      <c r="SKR9" s="688"/>
      <c r="SKS9" s="187"/>
      <c r="SKT9" s="78"/>
      <c r="SKU9" s="689"/>
      <c r="SKV9" s="77"/>
      <c r="SKW9" s="690"/>
      <c r="SKX9" s="53"/>
      <c r="SKY9" s="688"/>
      <c r="SKZ9" s="688"/>
      <c r="SLA9" s="187"/>
      <c r="SLB9" s="78"/>
      <c r="SLC9" s="689"/>
      <c r="SLD9" s="77"/>
      <c r="SLE9" s="690"/>
      <c r="SLF9" s="53"/>
      <c r="SLG9" s="688"/>
      <c r="SLH9" s="688"/>
      <c r="SLI9" s="187"/>
      <c r="SLJ9" s="78"/>
      <c r="SLK9" s="689"/>
      <c r="SLL9" s="77"/>
      <c r="SLM9" s="690"/>
      <c r="SLN9" s="53"/>
      <c r="SLO9" s="688"/>
      <c r="SLP9" s="688"/>
      <c r="SLQ9" s="187"/>
      <c r="SLR9" s="78"/>
      <c r="SLS9" s="689"/>
      <c r="SLT9" s="77"/>
      <c r="SLU9" s="690"/>
      <c r="SLV9" s="53"/>
      <c r="SLW9" s="688"/>
      <c r="SLX9" s="688"/>
      <c r="SLY9" s="187"/>
      <c r="SLZ9" s="78"/>
      <c r="SMA9" s="689"/>
      <c r="SMB9" s="77"/>
      <c r="SMC9" s="690"/>
      <c r="SMD9" s="53"/>
      <c r="SME9" s="688"/>
      <c r="SMF9" s="688"/>
      <c r="SMG9" s="187"/>
      <c r="SMH9" s="78"/>
      <c r="SMI9" s="689"/>
      <c r="SMJ9" s="77"/>
      <c r="SMK9" s="690"/>
      <c r="SML9" s="53"/>
      <c r="SMM9" s="688"/>
      <c r="SMN9" s="688"/>
      <c r="SMO9" s="187"/>
      <c r="SMP9" s="78"/>
      <c r="SMQ9" s="689"/>
      <c r="SMR9" s="77"/>
      <c r="SMS9" s="690"/>
      <c r="SMT9" s="53"/>
      <c r="SMU9" s="688"/>
      <c r="SMV9" s="688"/>
      <c r="SMW9" s="187"/>
      <c r="SMX9" s="78"/>
      <c r="SMY9" s="689"/>
      <c r="SMZ9" s="77"/>
      <c r="SNA9" s="690"/>
      <c r="SNB9" s="53"/>
      <c r="SNC9" s="688"/>
      <c r="SND9" s="688"/>
      <c r="SNE9" s="187"/>
      <c r="SNF9" s="78"/>
      <c r="SNG9" s="689"/>
      <c r="SNH9" s="77"/>
      <c r="SNI9" s="690"/>
      <c r="SNJ9" s="53"/>
      <c r="SNK9" s="688"/>
      <c r="SNL9" s="688"/>
      <c r="SNM9" s="187"/>
      <c r="SNN9" s="78"/>
      <c r="SNO9" s="689"/>
      <c r="SNP9" s="77"/>
      <c r="SNQ9" s="690"/>
      <c r="SNR9" s="53"/>
      <c r="SNS9" s="688"/>
      <c r="SNT9" s="688"/>
      <c r="SNU9" s="187"/>
      <c r="SNV9" s="78"/>
      <c r="SNW9" s="689"/>
      <c r="SNX9" s="77"/>
      <c r="SNY9" s="690"/>
      <c r="SNZ9" s="53"/>
      <c r="SOA9" s="688"/>
      <c r="SOB9" s="688"/>
      <c r="SOC9" s="187"/>
      <c r="SOD9" s="78"/>
      <c r="SOE9" s="689"/>
      <c r="SOF9" s="77"/>
      <c r="SOG9" s="690"/>
      <c r="SOH9" s="53"/>
      <c r="SOI9" s="688"/>
      <c r="SOJ9" s="688"/>
      <c r="SOK9" s="187"/>
      <c r="SOL9" s="78"/>
      <c r="SOM9" s="689"/>
      <c r="SON9" s="77"/>
      <c r="SOO9" s="690"/>
      <c r="SOP9" s="53"/>
      <c r="SOQ9" s="688"/>
      <c r="SOR9" s="688"/>
      <c r="SOS9" s="187"/>
      <c r="SOT9" s="78"/>
      <c r="SOU9" s="689"/>
      <c r="SOV9" s="77"/>
      <c r="SOW9" s="690"/>
      <c r="SOX9" s="53"/>
      <c r="SOY9" s="688"/>
      <c r="SOZ9" s="688"/>
      <c r="SPA9" s="187"/>
      <c r="SPB9" s="78"/>
      <c r="SPC9" s="689"/>
      <c r="SPD9" s="77"/>
      <c r="SPE9" s="690"/>
      <c r="SPF9" s="53"/>
      <c r="SPG9" s="688"/>
      <c r="SPH9" s="688"/>
      <c r="SPI9" s="187"/>
      <c r="SPJ9" s="78"/>
      <c r="SPK9" s="689"/>
      <c r="SPL9" s="77"/>
      <c r="SPM9" s="690"/>
      <c r="SPN9" s="53"/>
      <c r="SPO9" s="688"/>
      <c r="SPP9" s="688"/>
      <c r="SPQ9" s="187"/>
      <c r="SPR9" s="78"/>
      <c r="SPS9" s="689"/>
      <c r="SPT9" s="77"/>
      <c r="SPU9" s="690"/>
      <c r="SPV9" s="53"/>
      <c r="SPW9" s="688"/>
      <c r="SPX9" s="688"/>
      <c r="SPY9" s="187"/>
      <c r="SPZ9" s="78"/>
      <c r="SQA9" s="689"/>
      <c r="SQB9" s="77"/>
      <c r="SQC9" s="690"/>
      <c r="SQD9" s="53"/>
      <c r="SQE9" s="688"/>
      <c r="SQF9" s="688"/>
      <c r="SQG9" s="187"/>
      <c r="SQH9" s="78"/>
      <c r="SQI9" s="689"/>
      <c r="SQJ9" s="77"/>
      <c r="SQK9" s="690"/>
      <c r="SQL9" s="53"/>
      <c r="SQM9" s="688"/>
      <c r="SQN9" s="688"/>
      <c r="SQO9" s="187"/>
      <c r="SQP9" s="78"/>
      <c r="SQQ9" s="689"/>
      <c r="SQR9" s="77"/>
      <c r="SQS9" s="690"/>
      <c r="SQT9" s="53"/>
      <c r="SQU9" s="688"/>
      <c r="SQV9" s="688"/>
      <c r="SQW9" s="187"/>
      <c r="SQX9" s="78"/>
      <c r="SQY9" s="689"/>
      <c r="SQZ9" s="77"/>
      <c r="SRA9" s="690"/>
      <c r="SRB9" s="53"/>
      <c r="SRC9" s="688"/>
      <c r="SRD9" s="688"/>
      <c r="SRE9" s="187"/>
      <c r="SRF9" s="78"/>
      <c r="SRG9" s="689"/>
      <c r="SRH9" s="77"/>
      <c r="SRI9" s="690"/>
      <c r="SRJ9" s="53"/>
      <c r="SRK9" s="688"/>
      <c r="SRL9" s="688"/>
      <c r="SRM9" s="187"/>
      <c r="SRN9" s="78"/>
      <c r="SRO9" s="689"/>
      <c r="SRP9" s="77"/>
      <c r="SRQ9" s="690"/>
      <c r="SRR9" s="53"/>
      <c r="SRS9" s="688"/>
      <c r="SRT9" s="688"/>
      <c r="SRU9" s="187"/>
      <c r="SRV9" s="78"/>
      <c r="SRW9" s="689"/>
      <c r="SRX9" s="77"/>
      <c r="SRY9" s="690"/>
      <c r="SRZ9" s="53"/>
      <c r="SSA9" s="688"/>
      <c r="SSB9" s="688"/>
      <c r="SSC9" s="187"/>
      <c r="SSD9" s="78"/>
      <c r="SSE9" s="689"/>
      <c r="SSF9" s="77"/>
      <c r="SSG9" s="690"/>
      <c r="SSH9" s="53"/>
      <c r="SSI9" s="688"/>
      <c r="SSJ9" s="688"/>
      <c r="SSK9" s="187"/>
      <c r="SSL9" s="78"/>
      <c r="SSM9" s="689"/>
      <c r="SSN9" s="77"/>
      <c r="SSO9" s="690"/>
      <c r="SSP9" s="53"/>
      <c r="SSQ9" s="688"/>
      <c r="SSR9" s="688"/>
      <c r="SSS9" s="187"/>
      <c r="SST9" s="78"/>
      <c r="SSU9" s="689"/>
      <c r="SSV9" s="77"/>
      <c r="SSW9" s="690"/>
      <c r="SSX9" s="53"/>
      <c r="SSY9" s="688"/>
      <c r="SSZ9" s="688"/>
      <c r="STA9" s="187"/>
      <c r="STB9" s="78"/>
      <c r="STC9" s="689"/>
      <c r="STD9" s="77"/>
      <c r="STE9" s="690"/>
      <c r="STF9" s="53"/>
      <c r="STG9" s="688"/>
      <c r="STH9" s="688"/>
      <c r="STI9" s="187"/>
      <c r="STJ9" s="78"/>
      <c r="STK9" s="689"/>
      <c r="STL9" s="77"/>
      <c r="STM9" s="690"/>
      <c r="STN9" s="53"/>
      <c r="STO9" s="688"/>
      <c r="STP9" s="688"/>
      <c r="STQ9" s="187"/>
      <c r="STR9" s="78"/>
      <c r="STS9" s="689"/>
      <c r="STT9" s="77"/>
      <c r="STU9" s="690"/>
      <c r="STV9" s="53"/>
      <c r="STW9" s="688"/>
      <c r="STX9" s="688"/>
      <c r="STY9" s="187"/>
      <c r="STZ9" s="78"/>
      <c r="SUA9" s="689"/>
      <c r="SUB9" s="77"/>
      <c r="SUC9" s="690"/>
      <c r="SUD9" s="53"/>
      <c r="SUE9" s="688"/>
      <c r="SUF9" s="688"/>
      <c r="SUG9" s="187"/>
      <c r="SUH9" s="78"/>
      <c r="SUI9" s="689"/>
      <c r="SUJ9" s="77"/>
      <c r="SUK9" s="690"/>
      <c r="SUL9" s="53"/>
      <c r="SUM9" s="688"/>
      <c r="SUN9" s="688"/>
      <c r="SUO9" s="187"/>
      <c r="SUP9" s="78"/>
      <c r="SUQ9" s="689"/>
      <c r="SUR9" s="77"/>
      <c r="SUS9" s="690"/>
      <c r="SUT9" s="53"/>
      <c r="SUU9" s="688"/>
      <c r="SUV9" s="688"/>
      <c r="SUW9" s="187"/>
      <c r="SUX9" s="78"/>
      <c r="SUY9" s="689"/>
      <c r="SUZ9" s="77"/>
      <c r="SVA9" s="690"/>
      <c r="SVB9" s="53"/>
      <c r="SVC9" s="688"/>
      <c r="SVD9" s="688"/>
      <c r="SVE9" s="187"/>
      <c r="SVF9" s="78"/>
      <c r="SVG9" s="689"/>
      <c r="SVH9" s="77"/>
      <c r="SVI9" s="690"/>
      <c r="SVJ9" s="53"/>
      <c r="SVK9" s="688"/>
      <c r="SVL9" s="688"/>
      <c r="SVM9" s="187"/>
      <c r="SVN9" s="78"/>
      <c r="SVO9" s="689"/>
      <c r="SVP9" s="77"/>
      <c r="SVQ9" s="690"/>
      <c r="SVR9" s="53"/>
      <c r="SVS9" s="688"/>
      <c r="SVT9" s="688"/>
      <c r="SVU9" s="187"/>
      <c r="SVV9" s="78"/>
      <c r="SVW9" s="689"/>
      <c r="SVX9" s="77"/>
      <c r="SVY9" s="690"/>
      <c r="SVZ9" s="53"/>
      <c r="SWA9" s="688"/>
      <c r="SWB9" s="688"/>
      <c r="SWC9" s="187"/>
      <c r="SWD9" s="78"/>
      <c r="SWE9" s="689"/>
      <c r="SWF9" s="77"/>
      <c r="SWG9" s="690"/>
      <c r="SWH9" s="53"/>
      <c r="SWI9" s="688"/>
      <c r="SWJ9" s="688"/>
      <c r="SWK9" s="187"/>
      <c r="SWL9" s="78"/>
      <c r="SWM9" s="689"/>
      <c r="SWN9" s="77"/>
      <c r="SWO9" s="690"/>
      <c r="SWP9" s="53"/>
      <c r="SWQ9" s="688"/>
      <c r="SWR9" s="688"/>
      <c r="SWS9" s="187"/>
      <c r="SWT9" s="78"/>
      <c r="SWU9" s="689"/>
      <c r="SWV9" s="77"/>
      <c r="SWW9" s="690"/>
      <c r="SWX9" s="53"/>
      <c r="SWY9" s="688"/>
      <c r="SWZ9" s="688"/>
      <c r="SXA9" s="187"/>
      <c r="SXB9" s="78"/>
      <c r="SXC9" s="689"/>
      <c r="SXD9" s="77"/>
      <c r="SXE9" s="690"/>
      <c r="SXF9" s="53"/>
      <c r="SXG9" s="688"/>
      <c r="SXH9" s="688"/>
      <c r="SXI9" s="187"/>
      <c r="SXJ9" s="78"/>
      <c r="SXK9" s="689"/>
      <c r="SXL9" s="77"/>
      <c r="SXM9" s="690"/>
      <c r="SXN9" s="53"/>
      <c r="SXO9" s="688"/>
      <c r="SXP9" s="688"/>
      <c r="SXQ9" s="187"/>
      <c r="SXR9" s="78"/>
      <c r="SXS9" s="689"/>
      <c r="SXT9" s="77"/>
      <c r="SXU9" s="690"/>
      <c r="SXV9" s="53"/>
      <c r="SXW9" s="688"/>
      <c r="SXX9" s="688"/>
      <c r="SXY9" s="187"/>
      <c r="SXZ9" s="78"/>
      <c r="SYA9" s="689"/>
      <c r="SYB9" s="77"/>
      <c r="SYC9" s="690"/>
      <c r="SYD9" s="53"/>
      <c r="SYE9" s="688"/>
      <c r="SYF9" s="688"/>
      <c r="SYG9" s="187"/>
      <c r="SYH9" s="78"/>
      <c r="SYI9" s="689"/>
      <c r="SYJ9" s="77"/>
      <c r="SYK9" s="690"/>
      <c r="SYL9" s="53"/>
      <c r="SYM9" s="688"/>
      <c r="SYN9" s="688"/>
      <c r="SYO9" s="187"/>
      <c r="SYP9" s="78"/>
      <c r="SYQ9" s="689"/>
      <c r="SYR9" s="77"/>
      <c r="SYS9" s="690"/>
      <c r="SYT9" s="53"/>
      <c r="SYU9" s="688"/>
      <c r="SYV9" s="688"/>
      <c r="SYW9" s="187"/>
      <c r="SYX9" s="78"/>
      <c r="SYY9" s="689"/>
      <c r="SYZ9" s="77"/>
      <c r="SZA9" s="690"/>
      <c r="SZB9" s="53"/>
      <c r="SZC9" s="688"/>
      <c r="SZD9" s="688"/>
      <c r="SZE9" s="187"/>
      <c r="SZF9" s="78"/>
      <c r="SZG9" s="689"/>
      <c r="SZH9" s="77"/>
      <c r="SZI9" s="690"/>
      <c r="SZJ9" s="53"/>
      <c r="SZK9" s="688"/>
      <c r="SZL9" s="688"/>
      <c r="SZM9" s="187"/>
      <c r="SZN9" s="78"/>
      <c r="SZO9" s="689"/>
      <c r="SZP9" s="77"/>
      <c r="SZQ9" s="690"/>
      <c r="SZR9" s="53"/>
      <c r="SZS9" s="688"/>
      <c r="SZT9" s="688"/>
      <c r="SZU9" s="187"/>
      <c r="SZV9" s="78"/>
      <c r="SZW9" s="689"/>
      <c r="SZX9" s="77"/>
      <c r="SZY9" s="690"/>
      <c r="SZZ9" s="53"/>
      <c r="TAA9" s="688"/>
      <c r="TAB9" s="688"/>
      <c r="TAC9" s="187"/>
      <c r="TAD9" s="78"/>
      <c r="TAE9" s="689"/>
      <c r="TAF9" s="77"/>
      <c r="TAG9" s="690"/>
      <c r="TAH9" s="53"/>
      <c r="TAI9" s="688"/>
      <c r="TAJ9" s="688"/>
      <c r="TAK9" s="187"/>
      <c r="TAL9" s="78"/>
      <c r="TAM9" s="689"/>
      <c r="TAN9" s="77"/>
      <c r="TAO9" s="690"/>
      <c r="TAP9" s="53"/>
      <c r="TAQ9" s="688"/>
      <c r="TAR9" s="688"/>
      <c r="TAS9" s="187"/>
      <c r="TAT9" s="78"/>
      <c r="TAU9" s="689"/>
      <c r="TAV9" s="77"/>
      <c r="TAW9" s="690"/>
      <c r="TAX9" s="53"/>
      <c r="TAY9" s="688"/>
      <c r="TAZ9" s="688"/>
      <c r="TBA9" s="187"/>
      <c r="TBB9" s="78"/>
      <c r="TBC9" s="689"/>
      <c r="TBD9" s="77"/>
      <c r="TBE9" s="690"/>
      <c r="TBF9" s="53"/>
      <c r="TBG9" s="688"/>
      <c r="TBH9" s="688"/>
      <c r="TBI9" s="187"/>
      <c r="TBJ9" s="78"/>
      <c r="TBK9" s="689"/>
      <c r="TBL9" s="77"/>
      <c r="TBM9" s="690"/>
      <c r="TBN9" s="53"/>
      <c r="TBO9" s="688"/>
      <c r="TBP9" s="688"/>
      <c r="TBQ9" s="187"/>
      <c r="TBR9" s="78"/>
      <c r="TBS9" s="689"/>
      <c r="TBT9" s="77"/>
      <c r="TBU9" s="690"/>
      <c r="TBV9" s="53"/>
      <c r="TBW9" s="688"/>
      <c r="TBX9" s="688"/>
      <c r="TBY9" s="187"/>
      <c r="TBZ9" s="78"/>
      <c r="TCA9" s="689"/>
      <c r="TCB9" s="77"/>
      <c r="TCC9" s="690"/>
      <c r="TCD9" s="53"/>
      <c r="TCE9" s="688"/>
      <c r="TCF9" s="688"/>
      <c r="TCG9" s="187"/>
      <c r="TCH9" s="78"/>
      <c r="TCI9" s="689"/>
      <c r="TCJ9" s="77"/>
      <c r="TCK9" s="690"/>
      <c r="TCL9" s="53"/>
      <c r="TCM9" s="688"/>
      <c r="TCN9" s="688"/>
      <c r="TCO9" s="187"/>
      <c r="TCP9" s="78"/>
      <c r="TCQ9" s="689"/>
      <c r="TCR9" s="77"/>
      <c r="TCS9" s="690"/>
      <c r="TCT9" s="53"/>
      <c r="TCU9" s="688"/>
      <c r="TCV9" s="688"/>
      <c r="TCW9" s="187"/>
      <c r="TCX9" s="78"/>
      <c r="TCY9" s="689"/>
      <c r="TCZ9" s="77"/>
      <c r="TDA9" s="690"/>
      <c r="TDB9" s="53"/>
      <c r="TDC9" s="688"/>
      <c r="TDD9" s="688"/>
      <c r="TDE9" s="187"/>
      <c r="TDF9" s="78"/>
      <c r="TDG9" s="689"/>
      <c r="TDH9" s="77"/>
      <c r="TDI9" s="690"/>
      <c r="TDJ9" s="53"/>
      <c r="TDK9" s="688"/>
      <c r="TDL9" s="688"/>
      <c r="TDM9" s="187"/>
      <c r="TDN9" s="78"/>
      <c r="TDO9" s="689"/>
      <c r="TDP9" s="77"/>
      <c r="TDQ9" s="690"/>
      <c r="TDR9" s="53"/>
      <c r="TDS9" s="688"/>
      <c r="TDT9" s="688"/>
      <c r="TDU9" s="187"/>
      <c r="TDV9" s="78"/>
      <c r="TDW9" s="689"/>
      <c r="TDX9" s="77"/>
      <c r="TDY9" s="690"/>
      <c r="TDZ9" s="53"/>
      <c r="TEA9" s="688"/>
      <c r="TEB9" s="688"/>
      <c r="TEC9" s="187"/>
      <c r="TED9" s="78"/>
      <c r="TEE9" s="689"/>
      <c r="TEF9" s="77"/>
      <c r="TEG9" s="690"/>
      <c r="TEH9" s="53"/>
      <c r="TEI9" s="688"/>
      <c r="TEJ9" s="688"/>
      <c r="TEK9" s="187"/>
      <c r="TEL9" s="78"/>
      <c r="TEM9" s="689"/>
      <c r="TEN9" s="77"/>
      <c r="TEO9" s="690"/>
      <c r="TEP9" s="53"/>
      <c r="TEQ9" s="688"/>
      <c r="TER9" s="688"/>
      <c r="TES9" s="187"/>
      <c r="TET9" s="78"/>
      <c r="TEU9" s="689"/>
      <c r="TEV9" s="77"/>
      <c r="TEW9" s="690"/>
      <c r="TEX9" s="53"/>
      <c r="TEY9" s="688"/>
      <c r="TEZ9" s="688"/>
      <c r="TFA9" s="187"/>
      <c r="TFB9" s="78"/>
      <c r="TFC9" s="689"/>
      <c r="TFD9" s="77"/>
      <c r="TFE9" s="690"/>
      <c r="TFF9" s="53"/>
      <c r="TFG9" s="688"/>
      <c r="TFH9" s="688"/>
      <c r="TFI9" s="187"/>
      <c r="TFJ9" s="78"/>
      <c r="TFK9" s="689"/>
      <c r="TFL9" s="77"/>
      <c r="TFM9" s="690"/>
      <c r="TFN9" s="53"/>
      <c r="TFO9" s="688"/>
      <c r="TFP9" s="688"/>
      <c r="TFQ9" s="187"/>
      <c r="TFR9" s="78"/>
      <c r="TFS9" s="689"/>
      <c r="TFT9" s="77"/>
      <c r="TFU9" s="690"/>
      <c r="TFV9" s="53"/>
      <c r="TFW9" s="688"/>
      <c r="TFX9" s="688"/>
      <c r="TFY9" s="187"/>
      <c r="TFZ9" s="78"/>
      <c r="TGA9" s="689"/>
      <c r="TGB9" s="77"/>
      <c r="TGC9" s="690"/>
      <c r="TGD9" s="53"/>
      <c r="TGE9" s="688"/>
      <c r="TGF9" s="688"/>
      <c r="TGG9" s="187"/>
      <c r="TGH9" s="78"/>
      <c r="TGI9" s="689"/>
      <c r="TGJ9" s="77"/>
      <c r="TGK9" s="690"/>
      <c r="TGL9" s="53"/>
      <c r="TGM9" s="688"/>
      <c r="TGN9" s="688"/>
      <c r="TGO9" s="187"/>
      <c r="TGP9" s="78"/>
      <c r="TGQ9" s="689"/>
      <c r="TGR9" s="77"/>
      <c r="TGS9" s="690"/>
      <c r="TGT9" s="53"/>
      <c r="TGU9" s="688"/>
      <c r="TGV9" s="688"/>
      <c r="TGW9" s="187"/>
      <c r="TGX9" s="78"/>
      <c r="TGY9" s="689"/>
      <c r="TGZ9" s="77"/>
      <c r="THA9" s="690"/>
      <c r="THB9" s="53"/>
      <c r="THC9" s="688"/>
      <c r="THD9" s="688"/>
      <c r="THE9" s="187"/>
      <c r="THF9" s="78"/>
      <c r="THG9" s="689"/>
      <c r="THH9" s="77"/>
      <c r="THI9" s="690"/>
      <c r="THJ9" s="53"/>
      <c r="THK9" s="688"/>
      <c r="THL9" s="688"/>
      <c r="THM9" s="187"/>
      <c r="THN9" s="78"/>
      <c r="THO9" s="689"/>
      <c r="THP9" s="77"/>
      <c r="THQ9" s="690"/>
      <c r="THR9" s="53"/>
      <c r="THS9" s="688"/>
      <c r="THT9" s="688"/>
      <c r="THU9" s="187"/>
      <c r="THV9" s="78"/>
      <c r="THW9" s="689"/>
      <c r="THX9" s="77"/>
      <c r="THY9" s="690"/>
      <c r="THZ9" s="53"/>
      <c r="TIA9" s="688"/>
      <c r="TIB9" s="688"/>
      <c r="TIC9" s="187"/>
      <c r="TID9" s="78"/>
      <c r="TIE9" s="689"/>
      <c r="TIF9" s="77"/>
      <c r="TIG9" s="690"/>
      <c r="TIH9" s="53"/>
      <c r="TII9" s="688"/>
      <c r="TIJ9" s="688"/>
      <c r="TIK9" s="187"/>
      <c r="TIL9" s="78"/>
      <c r="TIM9" s="689"/>
      <c r="TIN9" s="77"/>
      <c r="TIO9" s="690"/>
      <c r="TIP9" s="53"/>
      <c r="TIQ9" s="688"/>
      <c r="TIR9" s="688"/>
      <c r="TIS9" s="187"/>
      <c r="TIT9" s="78"/>
      <c r="TIU9" s="689"/>
      <c r="TIV9" s="77"/>
      <c r="TIW9" s="690"/>
      <c r="TIX9" s="53"/>
      <c r="TIY9" s="688"/>
      <c r="TIZ9" s="688"/>
      <c r="TJA9" s="187"/>
      <c r="TJB9" s="78"/>
      <c r="TJC9" s="689"/>
      <c r="TJD9" s="77"/>
      <c r="TJE9" s="690"/>
      <c r="TJF9" s="53"/>
      <c r="TJG9" s="688"/>
      <c r="TJH9" s="688"/>
      <c r="TJI9" s="187"/>
      <c r="TJJ9" s="78"/>
      <c r="TJK9" s="689"/>
      <c r="TJL9" s="77"/>
      <c r="TJM9" s="690"/>
      <c r="TJN9" s="53"/>
      <c r="TJO9" s="688"/>
      <c r="TJP9" s="688"/>
      <c r="TJQ9" s="187"/>
      <c r="TJR9" s="78"/>
      <c r="TJS9" s="689"/>
      <c r="TJT9" s="77"/>
      <c r="TJU9" s="690"/>
      <c r="TJV9" s="53"/>
      <c r="TJW9" s="688"/>
      <c r="TJX9" s="688"/>
      <c r="TJY9" s="187"/>
      <c r="TJZ9" s="78"/>
      <c r="TKA9" s="689"/>
      <c r="TKB9" s="77"/>
      <c r="TKC9" s="690"/>
      <c r="TKD9" s="53"/>
      <c r="TKE9" s="688"/>
      <c r="TKF9" s="688"/>
      <c r="TKG9" s="187"/>
      <c r="TKH9" s="78"/>
      <c r="TKI9" s="689"/>
      <c r="TKJ9" s="77"/>
      <c r="TKK9" s="690"/>
      <c r="TKL9" s="53"/>
      <c r="TKM9" s="688"/>
      <c r="TKN9" s="688"/>
      <c r="TKO9" s="187"/>
      <c r="TKP9" s="78"/>
      <c r="TKQ9" s="689"/>
      <c r="TKR9" s="77"/>
      <c r="TKS9" s="690"/>
      <c r="TKT9" s="53"/>
      <c r="TKU9" s="688"/>
      <c r="TKV9" s="688"/>
      <c r="TKW9" s="187"/>
      <c r="TKX9" s="78"/>
      <c r="TKY9" s="689"/>
      <c r="TKZ9" s="77"/>
      <c r="TLA9" s="690"/>
      <c r="TLB9" s="53"/>
      <c r="TLC9" s="688"/>
      <c r="TLD9" s="688"/>
      <c r="TLE9" s="187"/>
      <c r="TLF9" s="78"/>
      <c r="TLG9" s="689"/>
      <c r="TLH9" s="77"/>
      <c r="TLI9" s="690"/>
      <c r="TLJ9" s="53"/>
      <c r="TLK9" s="688"/>
      <c r="TLL9" s="688"/>
      <c r="TLM9" s="187"/>
      <c r="TLN9" s="78"/>
      <c r="TLO9" s="689"/>
      <c r="TLP9" s="77"/>
      <c r="TLQ9" s="690"/>
      <c r="TLR9" s="53"/>
      <c r="TLS9" s="688"/>
      <c r="TLT9" s="688"/>
      <c r="TLU9" s="187"/>
      <c r="TLV9" s="78"/>
      <c r="TLW9" s="689"/>
      <c r="TLX9" s="77"/>
      <c r="TLY9" s="690"/>
      <c r="TLZ9" s="53"/>
      <c r="TMA9" s="688"/>
      <c r="TMB9" s="688"/>
      <c r="TMC9" s="187"/>
      <c r="TMD9" s="78"/>
      <c r="TME9" s="689"/>
      <c r="TMF9" s="77"/>
      <c r="TMG9" s="690"/>
      <c r="TMH9" s="53"/>
      <c r="TMI9" s="688"/>
      <c r="TMJ9" s="688"/>
      <c r="TMK9" s="187"/>
      <c r="TML9" s="78"/>
      <c r="TMM9" s="689"/>
      <c r="TMN9" s="77"/>
      <c r="TMO9" s="690"/>
      <c r="TMP9" s="53"/>
      <c r="TMQ9" s="688"/>
      <c r="TMR9" s="688"/>
      <c r="TMS9" s="187"/>
      <c r="TMT9" s="78"/>
      <c r="TMU9" s="689"/>
      <c r="TMV9" s="77"/>
      <c r="TMW9" s="690"/>
      <c r="TMX9" s="53"/>
      <c r="TMY9" s="688"/>
      <c r="TMZ9" s="688"/>
      <c r="TNA9" s="187"/>
      <c r="TNB9" s="78"/>
      <c r="TNC9" s="689"/>
      <c r="TND9" s="77"/>
      <c r="TNE9" s="690"/>
      <c r="TNF9" s="53"/>
      <c r="TNG9" s="688"/>
      <c r="TNH9" s="688"/>
      <c r="TNI9" s="187"/>
      <c r="TNJ9" s="78"/>
      <c r="TNK9" s="689"/>
      <c r="TNL9" s="77"/>
      <c r="TNM9" s="690"/>
      <c r="TNN9" s="53"/>
      <c r="TNO9" s="688"/>
      <c r="TNP9" s="688"/>
      <c r="TNQ9" s="187"/>
      <c r="TNR9" s="78"/>
      <c r="TNS9" s="689"/>
      <c r="TNT9" s="77"/>
      <c r="TNU9" s="690"/>
      <c r="TNV9" s="53"/>
      <c r="TNW9" s="688"/>
      <c r="TNX9" s="688"/>
      <c r="TNY9" s="187"/>
      <c r="TNZ9" s="78"/>
      <c r="TOA9" s="689"/>
      <c r="TOB9" s="77"/>
      <c r="TOC9" s="690"/>
      <c r="TOD9" s="53"/>
      <c r="TOE9" s="688"/>
      <c r="TOF9" s="688"/>
      <c r="TOG9" s="187"/>
      <c r="TOH9" s="78"/>
      <c r="TOI9" s="689"/>
      <c r="TOJ9" s="77"/>
      <c r="TOK9" s="690"/>
      <c r="TOL9" s="53"/>
      <c r="TOM9" s="688"/>
      <c r="TON9" s="688"/>
      <c r="TOO9" s="187"/>
      <c r="TOP9" s="78"/>
      <c r="TOQ9" s="689"/>
      <c r="TOR9" s="77"/>
      <c r="TOS9" s="690"/>
      <c r="TOT9" s="53"/>
      <c r="TOU9" s="688"/>
      <c r="TOV9" s="688"/>
      <c r="TOW9" s="187"/>
      <c r="TOX9" s="78"/>
      <c r="TOY9" s="689"/>
      <c r="TOZ9" s="77"/>
      <c r="TPA9" s="690"/>
      <c r="TPB9" s="53"/>
      <c r="TPC9" s="688"/>
      <c r="TPD9" s="688"/>
      <c r="TPE9" s="187"/>
      <c r="TPF9" s="78"/>
      <c r="TPG9" s="689"/>
      <c r="TPH9" s="77"/>
      <c r="TPI9" s="690"/>
      <c r="TPJ9" s="53"/>
      <c r="TPK9" s="688"/>
      <c r="TPL9" s="688"/>
      <c r="TPM9" s="187"/>
      <c r="TPN9" s="78"/>
      <c r="TPO9" s="689"/>
      <c r="TPP9" s="77"/>
      <c r="TPQ9" s="690"/>
      <c r="TPR9" s="53"/>
      <c r="TPS9" s="688"/>
      <c r="TPT9" s="688"/>
      <c r="TPU9" s="187"/>
      <c r="TPV9" s="78"/>
      <c r="TPW9" s="689"/>
      <c r="TPX9" s="77"/>
      <c r="TPY9" s="690"/>
      <c r="TPZ9" s="53"/>
      <c r="TQA9" s="688"/>
      <c r="TQB9" s="688"/>
      <c r="TQC9" s="187"/>
      <c r="TQD9" s="78"/>
      <c r="TQE9" s="689"/>
      <c r="TQF9" s="77"/>
      <c r="TQG9" s="690"/>
      <c r="TQH9" s="53"/>
      <c r="TQI9" s="688"/>
      <c r="TQJ9" s="688"/>
      <c r="TQK9" s="187"/>
      <c r="TQL9" s="78"/>
      <c r="TQM9" s="689"/>
      <c r="TQN9" s="77"/>
      <c r="TQO9" s="690"/>
      <c r="TQP9" s="53"/>
      <c r="TQQ9" s="688"/>
      <c r="TQR9" s="688"/>
      <c r="TQS9" s="187"/>
      <c r="TQT9" s="78"/>
      <c r="TQU9" s="689"/>
      <c r="TQV9" s="77"/>
      <c r="TQW9" s="690"/>
      <c r="TQX9" s="53"/>
      <c r="TQY9" s="688"/>
      <c r="TQZ9" s="688"/>
      <c r="TRA9" s="187"/>
      <c r="TRB9" s="78"/>
      <c r="TRC9" s="689"/>
      <c r="TRD9" s="77"/>
      <c r="TRE9" s="690"/>
      <c r="TRF9" s="53"/>
      <c r="TRG9" s="688"/>
      <c r="TRH9" s="688"/>
      <c r="TRI9" s="187"/>
      <c r="TRJ9" s="78"/>
      <c r="TRK9" s="689"/>
      <c r="TRL9" s="77"/>
      <c r="TRM9" s="690"/>
      <c r="TRN9" s="53"/>
      <c r="TRO9" s="688"/>
      <c r="TRP9" s="688"/>
      <c r="TRQ9" s="187"/>
      <c r="TRR9" s="78"/>
      <c r="TRS9" s="689"/>
      <c r="TRT9" s="77"/>
      <c r="TRU9" s="690"/>
      <c r="TRV9" s="53"/>
      <c r="TRW9" s="688"/>
      <c r="TRX9" s="688"/>
      <c r="TRY9" s="187"/>
      <c r="TRZ9" s="78"/>
      <c r="TSA9" s="689"/>
      <c r="TSB9" s="77"/>
      <c r="TSC9" s="690"/>
      <c r="TSD9" s="53"/>
      <c r="TSE9" s="688"/>
      <c r="TSF9" s="688"/>
      <c r="TSG9" s="187"/>
      <c r="TSH9" s="78"/>
      <c r="TSI9" s="689"/>
      <c r="TSJ9" s="77"/>
      <c r="TSK9" s="690"/>
      <c r="TSL9" s="53"/>
      <c r="TSM9" s="688"/>
      <c r="TSN9" s="688"/>
      <c r="TSO9" s="187"/>
      <c r="TSP9" s="78"/>
      <c r="TSQ9" s="689"/>
      <c r="TSR9" s="77"/>
      <c r="TSS9" s="690"/>
      <c r="TST9" s="53"/>
      <c r="TSU9" s="688"/>
      <c r="TSV9" s="688"/>
      <c r="TSW9" s="187"/>
      <c r="TSX9" s="78"/>
      <c r="TSY9" s="689"/>
      <c r="TSZ9" s="77"/>
      <c r="TTA9" s="690"/>
      <c r="TTB9" s="53"/>
      <c r="TTC9" s="688"/>
      <c r="TTD9" s="688"/>
      <c r="TTE9" s="187"/>
      <c r="TTF9" s="78"/>
      <c r="TTG9" s="689"/>
      <c r="TTH9" s="77"/>
      <c r="TTI9" s="690"/>
      <c r="TTJ9" s="53"/>
      <c r="TTK9" s="688"/>
      <c r="TTL9" s="688"/>
      <c r="TTM9" s="187"/>
      <c r="TTN9" s="78"/>
      <c r="TTO9" s="689"/>
      <c r="TTP9" s="77"/>
      <c r="TTQ9" s="690"/>
      <c r="TTR9" s="53"/>
      <c r="TTS9" s="688"/>
      <c r="TTT9" s="688"/>
      <c r="TTU9" s="187"/>
      <c r="TTV9" s="78"/>
      <c r="TTW9" s="689"/>
      <c r="TTX9" s="77"/>
      <c r="TTY9" s="690"/>
      <c r="TTZ9" s="53"/>
      <c r="TUA9" s="688"/>
      <c r="TUB9" s="688"/>
      <c r="TUC9" s="187"/>
      <c r="TUD9" s="78"/>
      <c r="TUE9" s="689"/>
      <c r="TUF9" s="77"/>
      <c r="TUG9" s="690"/>
      <c r="TUH9" s="53"/>
      <c r="TUI9" s="688"/>
      <c r="TUJ9" s="688"/>
      <c r="TUK9" s="187"/>
      <c r="TUL9" s="78"/>
      <c r="TUM9" s="689"/>
      <c r="TUN9" s="77"/>
      <c r="TUO9" s="690"/>
      <c r="TUP9" s="53"/>
      <c r="TUQ9" s="688"/>
      <c r="TUR9" s="688"/>
      <c r="TUS9" s="187"/>
      <c r="TUT9" s="78"/>
      <c r="TUU9" s="689"/>
      <c r="TUV9" s="77"/>
      <c r="TUW9" s="690"/>
      <c r="TUX9" s="53"/>
      <c r="TUY9" s="688"/>
      <c r="TUZ9" s="688"/>
      <c r="TVA9" s="187"/>
      <c r="TVB9" s="78"/>
      <c r="TVC9" s="689"/>
      <c r="TVD9" s="77"/>
      <c r="TVE9" s="690"/>
      <c r="TVF9" s="53"/>
      <c r="TVG9" s="688"/>
      <c r="TVH9" s="688"/>
      <c r="TVI9" s="187"/>
      <c r="TVJ9" s="78"/>
      <c r="TVK9" s="689"/>
      <c r="TVL9" s="77"/>
      <c r="TVM9" s="690"/>
      <c r="TVN9" s="53"/>
      <c r="TVO9" s="688"/>
      <c r="TVP9" s="688"/>
      <c r="TVQ9" s="187"/>
      <c r="TVR9" s="78"/>
      <c r="TVS9" s="689"/>
      <c r="TVT9" s="77"/>
      <c r="TVU9" s="690"/>
      <c r="TVV9" s="53"/>
      <c r="TVW9" s="688"/>
      <c r="TVX9" s="688"/>
      <c r="TVY9" s="187"/>
      <c r="TVZ9" s="78"/>
      <c r="TWA9" s="689"/>
      <c r="TWB9" s="77"/>
      <c r="TWC9" s="690"/>
      <c r="TWD9" s="53"/>
      <c r="TWE9" s="688"/>
      <c r="TWF9" s="688"/>
      <c r="TWG9" s="187"/>
      <c r="TWH9" s="78"/>
      <c r="TWI9" s="689"/>
      <c r="TWJ9" s="77"/>
      <c r="TWK9" s="690"/>
      <c r="TWL9" s="53"/>
      <c r="TWM9" s="688"/>
      <c r="TWN9" s="688"/>
      <c r="TWO9" s="187"/>
      <c r="TWP9" s="78"/>
      <c r="TWQ9" s="689"/>
      <c r="TWR9" s="77"/>
      <c r="TWS9" s="690"/>
      <c r="TWT9" s="53"/>
      <c r="TWU9" s="688"/>
      <c r="TWV9" s="688"/>
      <c r="TWW9" s="187"/>
      <c r="TWX9" s="78"/>
      <c r="TWY9" s="689"/>
      <c r="TWZ9" s="77"/>
      <c r="TXA9" s="690"/>
      <c r="TXB9" s="53"/>
      <c r="TXC9" s="688"/>
      <c r="TXD9" s="688"/>
      <c r="TXE9" s="187"/>
      <c r="TXF9" s="78"/>
      <c r="TXG9" s="689"/>
      <c r="TXH9" s="77"/>
      <c r="TXI9" s="690"/>
      <c r="TXJ9" s="53"/>
      <c r="TXK9" s="688"/>
      <c r="TXL9" s="688"/>
      <c r="TXM9" s="187"/>
      <c r="TXN9" s="78"/>
      <c r="TXO9" s="689"/>
      <c r="TXP9" s="77"/>
      <c r="TXQ9" s="690"/>
      <c r="TXR9" s="53"/>
      <c r="TXS9" s="688"/>
      <c r="TXT9" s="688"/>
      <c r="TXU9" s="187"/>
      <c r="TXV9" s="78"/>
      <c r="TXW9" s="689"/>
      <c r="TXX9" s="77"/>
      <c r="TXY9" s="690"/>
      <c r="TXZ9" s="53"/>
      <c r="TYA9" s="688"/>
      <c r="TYB9" s="688"/>
      <c r="TYC9" s="187"/>
      <c r="TYD9" s="78"/>
      <c r="TYE9" s="689"/>
      <c r="TYF9" s="77"/>
      <c r="TYG9" s="690"/>
      <c r="TYH9" s="53"/>
      <c r="TYI9" s="688"/>
      <c r="TYJ9" s="688"/>
      <c r="TYK9" s="187"/>
      <c r="TYL9" s="78"/>
      <c r="TYM9" s="689"/>
      <c r="TYN9" s="77"/>
      <c r="TYO9" s="690"/>
      <c r="TYP9" s="53"/>
      <c r="TYQ9" s="688"/>
      <c r="TYR9" s="688"/>
      <c r="TYS9" s="187"/>
      <c r="TYT9" s="78"/>
      <c r="TYU9" s="689"/>
      <c r="TYV9" s="77"/>
      <c r="TYW9" s="690"/>
      <c r="TYX9" s="53"/>
      <c r="TYY9" s="688"/>
      <c r="TYZ9" s="688"/>
      <c r="TZA9" s="187"/>
      <c r="TZB9" s="78"/>
      <c r="TZC9" s="689"/>
      <c r="TZD9" s="77"/>
      <c r="TZE9" s="690"/>
      <c r="TZF9" s="53"/>
      <c r="TZG9" s="688"/>
      <c r="TZH9" s="688"/>
      <c r="TZI9" s="187"/>
      <c r="TZJ9" s="78"/>
      <c r="TZK9" s="689"/>
      <c r="TZL9" s="77"/>
      <c r="TZM9" s="690"/>
      <c r="TZN9" s="53"/>
      <c r="TZO9" s="688"/>
      <c r="TZP9" s="688"/>
      <c r="TZQ9" s="187"/>
      <c r="TZR9" s="78"/>
      <c r="TZS9" s="689"/>
      <c r="TZT9" s="77"/>
      <c r="TZU9" s="690"/>
      <c r="TZV9" s="53"/>
      <c r="TZW9" s="688"/>
      <c r="TZX9" s="688"/>
      <c r="TZY9" s="187"/>
      <c r="TZZ9" s="78"/>
      <c r="UAA9" s="689"/>
      <c r="UAB9" s="77"/>
      <c r="UAC9" s="690"/>
      <c r="UAD9" s="53"/>
      <c r="UAE9" s="688"/>
      <c r="UAF9" s="688"/>
      <c r="UAG9" s="187"/>
      <c r="UAH9" s="78"/>
      <c r="UAI9" s="689"/>
      <c r="UAJ9" s="77"/>
      <c r="UAK9" s="690"/>
      <c r="UAL9" s="53"/>
      <c r="UAM9" s="688"/>
      <c r="UAN9" s="688"/>
      <c r="UAO9" s="187"/>
      <c r="UAP9" s="78"/>
      <c r="UAQ9" s="689"/>
      <c r="UAR9" s="77"/>
      <c r="UAS9" s="690"/>
      <c r="UAT9" s="53"/>
      <c r="UAU9" s="688"/>
      <c r="UAV9" s="688"/>
      <c r="UAW9" s="187"/>
      <c r="UAX9" s="78"/>
      <c r="UAY9" s="689"/>
      <c r="UAZ9" s="77"/>
      <c r="UBA9" s="690"/>
      <c r="UBB9" s="53"/>
      <c r="UBC9" s="688"/>
      <c r="UBD9" s="688"/>
      <c r="UBE9" s="187"/>
      <c r="UBF9" s="78"/>
      <c r="UBG9" s="689"/>
      <c r="UBH9" s="77"/>
      <c r="UBI9" s="690"/>
      <c r="UBJ9" s="53"/>
      <c r="UBK9" s="688"/>
      <c r="UBL9" s="688"/>
      <c r="UBM9" s="187"/>
      <c r="UBN9" s="78"/>
      <c r="UBO9" s="689"/>
      <c r="UBP9" s="77"/>
      <c r="UBQ9" s="690"/>
      <c r="UBR9" s="53"/>
      <c r="UBS9" s="688"/>
      <c r="UBT9" s="688"/>
      <c r="UBU9" s="187"/>
      <c r="UBV9" s="78"/>
      <c r="UBW9" s="689"/>
      <c r="UBX9" s="77"/>
      <c r="UBY9" s="690"/>
      <c r="UBZ9" s="53"/>
      <c r="UCA9" s="688"/>
      <c r="UCB9" s="688"/>
      <c r="UCC9" s="187"/>
      <c r="UCD9" s="78"/>
      <c r="UCE9" s="689"/>
      <c r="UCF9" s="77"/>
      <c r="UCG9" s="690"/>
      <c r="UCH9" s="53"/>
      <c r="UCI9" s="688"/>
      <c r="UCJ9" s="688"/>
      <c r="UCK9" s="187"/>
      <c r="UCL9" s="78"/>
      <c r="UCM9" s="689"/>
      <c r="UCN9" s="77"/>
      <c r="UCO9" s="690"/>
      <c r="UCP9" s="53"/>
      <c r="UCQ9" s="688"/>
      <c r="UCR9" s="688"/>
      <c r="UCS9" s="187"/>
      <c r="UCT9" s="78"/>
      <c r="UCU9" s="689"/>
      <c r="UCV9" s="77"/>
      <c r="UCW9" s="690"/>
      <c r="UCX9" s="53"/>
      <c r="UCY9" s="688"/>
      <c r="UCZ9" s="688"/>
      <c r="UDA9" s="187"/>
      <c r="UDB9" s="78"/>
      <c r="UDC9" s="689"/>
      <c r="UDD9" s="77"/>
      <c r="UDE9" s="690"/>
      <c r="UDF9" s="53"/>
      <c r="UDG9" s="688"/>
      <c r="UDH9" s="688"/>
      <c r="UDI9" s="187"/>
      <c r="UDJ9" s="78"/>
      <c r="UDK9" s="689"/>
      <c r="UDL9" s="77"/>
      <c r="UDM9" s="690"/>
      <c r="UDN9" s="53"/>
      <c r="UDO9" s="688"/>
      <c r="UDP9" s="688"/>
      <c r="UDQ9" s="187"/>
      <c r="UDR9" s="78"/>
      <c r="UDS9" s="689"/>
      <c r="UDT9" s="77"/>
      <c r="UDU9" s="690"/>
      <c r="UDV9" s="53"/>
      <c r="UDW9" s="688"/>
      <c r="UDX9" s="688"/>
      <c r="UDY9" s="187"/>
      <c r="UDZ9" s="78"/>
      <c r="UEA9" s="689"/>
      <c r="UEB9" s="77"/>
      <c r="UEC9" s="690"/>
      <c r="UED9" s="53"/>
      <c r="UEE9" s="688"/>
      <c r="UEF9" s="688"/>
      <c r="UEG9" s="187"/>
      <c r="UEH9" s="78"/>
      <c r="UEI9" s="689"/>
      <c r="UEJ9" s="77"/>
      <c r="UEK9" s="690"/>
      <c r="UEL9" s="53"/>
      <c r="UEM9" s="688"/>
      <c r="UEN9" s="688"/>
      <c r="UEO9" s="187"/>
      <c r="UEP9" s="78"/>
      <c r="UEQ9" s="689"/>
      <c r="UER9" s="77"/>
      <c r="UES9" s="690"/>
      <c r="UET9" s="53"/>
      <c r="UEU9" s="688"/>
      <c r="UEV9" s="688"/>
      <c r="UEW9" s="187"/>
      <c r="UEX9" s="78"/>
      <c r="UEY9" s="689"/>
      <c r="UEZ9" s="77"/>
      <c r="UFA9" s="690"/>
      <c r="UFB9" s="53"/>
      <c r="UFC9" s="688"/>
      <c r="UFD9" s="688"/>
      <c r="UFE9" s="187"/>
      <c r="UFF9" s="78"/>
      <c r="UFG9" s="689"/>
      <c r="UFH9" s="77"/>
      <c r="UFI9" s="690"/>
      <c r="UFJ9" s="53"/>
      <c r="UFK9" s="688"/>
      <c r="UFL9" s="688"/>
      <c r="UFM9" s="187"/>
      <c r="UFN9" s="78"/>
      <c r="UFO9" s="689"/>
      <c r="UFP9" s="77"/>
      <c r="UFQ9" s="690"/>
      <c r="UFR9" s="53"/>
      <c r="UFS9" s="688"/>
      <c r="UFT9" s="688"/>
      <c r="UFU9" s="187"/>
      <c r="UFV9" s="78"/>
      <c r="UFW9" s="689"/>
      <c r="UFX9" s="77"/>
      <c r="UFY9" s="690"/>
      <c r="UFZ9" s="53"/>
      <c r="UGA9" s="688"/>
      <c r="UGB9" s="688"/>
      <c r="UGC9" s="187"/>
      <c r="UGD9" s="78"/>
      <c r="UGE9" s="689"/>
      <c r="UGF9" s="77"/>
      <c r="UGG9" s="690"/>
      <c r="UGH9" s="53"/>
      <c r="UGI9" s="688"/>
      <c r="UGJ9" s="688"/>
      <c r="UGK9" s="187"/>
      <c r="UGL9" s="78"/>
      <c r="UGM9" s="689"/>
      <c r="UGN9" s="77"/>
      <c r="UGO9" s="690"/>
      <c r="UGP9" s="53"/>
      <c r="UGQ9" s="688"/>
      <c r="UGR9" s="688"/>
      <c r="UGS9" s="187"/>
      <c r="UGT9" s="78"/>
      <c r="UGU9" s="689"/>
      <c r="UGV9" s="77"/>
      <c r="UGW9" s="690"/>
      <c r="UGX9" s="53"/>
      <c r="UGY9" s="688"/>
      <c r="UGZ9" s="688"/>
      <c r="UHA9" s="187"/>
      <c r="UHB9" s="78"/>
      <c r="UHC9" s="689"/>
      <c r="UHD9" s="77"/>
      <c r="UHE9" s="690"/>
      <c r="UHF9" s="53"/>
      <c r="UHG9" s="688"/>
      <c r="UHH9" s="688"/>
      <c r="UHI9" s="187"/>
      <c r="UHJ9" s="78"/>
      <c r="UHK9" s="689"/>
      <c r="UHL9" s="77"/>
      <c r="UHM9" s="690"/>
      <c r="UHN9" s="53"/>
      <c r="UHO9" s="688"/>
      <c r="UHP9" s="688"/>
      <c r="UHQ9" s="187"/>
      <c r="UHR9" s="78"/>
      <c r="UHS9" s="689"/>
      <c r="UHT9" s="77"/>
      <c r="UHU9" s="690"/>
      <c r="UHV9" s="53"/>
      <c r="UHW9" s="688"/>
      <c r="UHX9" s="688"/>
      <c r="UHY9" s="187"/>
      <c r="UHZ9" s="78"/>
      <c r="UIA9" s="689"/>
      <c r="UIB9" s="77"/>
      <c r="UIC9" s="690"/>
      <c r="UID9" s="53"/>
      <c r="UIE9" s="688"/>
      <c r="UIF9" s="688"/>
      <c r="UIG9" s="187"/>
      <c r="UIH9" s="78"/>
      <c r="UII9" s="689"/>
      <c r="UIJ9" s="77"/>
      <c r="UIK9" s="690"/>
      <c r="UIL9" s="53"/>
      <c r="UIM9" s="688"/>
      <c r="UIN9" s="688"/>
      <c r="UIO9" s="187"/>
      <c r="UIP9" s="78"/>
      <c r="UIQ9" s="689"/>
      <c r="UIR9" s="77"/>
      <c r="UIS9" s="690"/>
      <c r="UIT9" s="53"/>
      <c r="UIU9" s="688"/>
      <c r="UIV9" s="688"/>
      <c r="UIW9" s="187"/>
      <c r="UIX9" s="78"/>
      <c r="UIY9" s="689"/>
      <c r="UIZ9" s="77"/>
      <c r="UJA9" s="690"/>
      <c r="UJB9" s="53"/>
      <c r="UJC9" s="688"/>
      <c r="UJD9" s="688"/>
      <c r="UJE9" s="187"/>
      <c r="UJF9" s="78"/>
      <c r="UJG9" s="689"/>
      <c r="UJH9" s="77"/>
      <c r="UJI9" s="690"/>
      <c r="UJJ9" s="53"/>
      <c r="UJK9" s="688"/>
      <c r="UJL9" s="688"/>
      <c r="UJM9" s="187"/>
      <c r="UJN9" s="78"/>
      <c r="UJO9" s="689"/>
      <c r="UJP9" s="77"/>
      <c r="UJQ9" s="690"/>
      <c r="UJR9" s="53"/>
      <c r="UJS9" s="688"/>
      <c r="UJT9" s="688"/>
      <c r="UJU9" s="187"/>
      <c r="UJV9" s="78"/>
      <c r="UJW9" s="689"/>
      <c r="UJX9" s="77"/>
      <c r="UJY9" s="690"/>
      <c r="UJZ9" s="53"/>
      <c r="UKA9" s="688"/>
      <c r="UKB9" s="688"/>
      <c r="UKC9" s="187"/>
      <c r="UKD9" s="78"/>
      <c r="UKE9" s="689"/>
      <c r="UKF9" s="77"/>
      <c r="UKG9" s="690"/>
      <c r="UKH9" s="53"/>
      <c r="UKI9" s="688"/>
      <c r="UKJ9" s="688"/>
      <c r="UKK9" s="187"/>
      <c r="UKL9" s="78"/>
      <c r="UKM9" s="689"/>
      <c r="UKN9" s="77"/>
      <c r="UKO9" s="690"/>
      <c r="UKP9" s="53"/>
      <c r="UKQ9" s="688"/>
      <c r="UKR9" s="688"/>
      <c r="UKS9" s="187"/>
      <c r="UKT9" s="78"/>
      <c r="UKU9" s="689"/>
      <c r="UKV9" s="77"/>
      <c r="UKW9" s="690"/>
      <c r="UKX9" s="53"/>
      <c r="UKY9" s="688"/>
      <c r="UKZ9" s="688"/>
      <c r="ULA9" s="187"/>
      <c r="ULB9" s="78"/>
      <c r="ULC9" s="689"/>
      <c r="ULD9" s="77"/>
      <c r="ULE9" s="690"/>
      <c r="ULF9" s="53"/>
      <c r="ULG9" s="688"/>
      <c r="ULH9" s="688"/>
      <c r="ULI9" s="187"/>
      <c r="ULJ9" s="78"/>
      <c r="ULK9" s="689"/>
      <c r="ULL9" s="77"/>
      <c r="ULM9" s="690"/>
      <c r="ULN9" s="53"/>
      <c r="ULO9" s="688"/>
      <c r="ULP9" s="688"/>
      <c r="ULQ9" s="187"/>
      <c r="ULR9" s="78"/>
      <c r="ULS9" s="689"/>
      <c r="ULT9" s="77"/>
      <c r="ULU9" s="690"/>
      <c r="ULV9" s="53"/>
      <c r="ULW9" s="688"/>
      <c r="ULX9" s="688"/>
      <c r="ULY9" s="187"/>
      <c r="ULZ9" s="78"/>
      <c r="UMA9" s="689"/>
      <c r="UMB9" s="77"/>
      <c r="UMC9" s="690"/>
      <c r="UMD9" s="53"/>
      <c r="UME9" s="688"/>
      <c r="UMF9" s="688"/>
      <c r="UMG9" s="187"/>
      <c r="UMH9" s="78"/>
      <c r="UMI9" s="689"/>
      <c r="UMJ9" s="77"/>
      <c r="UMK9" s="690"/>
      <c r="UML9" s="53"/>
      <c r="UMM9" s="688"/>
      <c r="UMN9" s="688"/>
      <c r="UMO9" s="187"/>
      <c r="UMP9" s="78"/>
      <c r="UMQ9" s="689"/>
      <c r="UMR9" s="77"/>
      <c r="UMS9" s="690"/>
      <c r="UMT9" s="53"/>
      <c r="UMU9" s="688"/>
      <c r="UMV9" s="688"/>
      <c r="UMW9" s="187"/>
      <c r="UMX9" s="78"/>
      <c r="UMY9" s="689"/>
      <c r="UMZ9" s="77"/>
      <c r="UNA9" s="690"/>
      <c r="UNB9" s="53"/>
      <c r="UNC9" s="688"/>
      <c r="UND9" s="688"/>
      <c r="UNE9" s="187"/>
      <c r="UNF9" s="78"/>
      <c r="UNG9" s="689"/>
      <c r="UNH9" s="77"/>
      <c r="UNI9" s="690"/>
      <c r="UNJ9" s="53"/>
      <c r="UNK9" s="688"/>
      <c r="UNL9" s="688"/>
      <c r="UNM9" s="187"/>
      <c r="UNN9" s="78"/>
      <c r="UNO9" s="689"/>
      <c r="UNP9" s="77"/>
      <c r="UNQ9" s="690"/>
      <c r="UNR9" s="53"/>
      <c r="UNS9" s="688"/>
      <c r="UNT9" s="688"/>
      <c r="UNU9" s="187"/>
      <c r="UNV9" s="78"/>
      <c r="UNW9" s="689"/>
      <c r="UNX9" s="77"/>
      <c r="UNY9" s="690"/>
      <c r="UNZ9" s="53"/>
      <c r="UOA9" s="688"/>
      <c r="UOB9" s="688"/>
      <c r="UOC9" s="187"/>
      <c r="UOD9" s="78"/>
      <c r="UOE9" s="689"/>
      <c r="UOF9" s="77"/>
      <c r="UOG9" s="690"/>
      <c r="UOH9" s="53"/>
      <c r="UOI9" s="688"/>
      <c r="UOJ9" s="688"/>
      <c r="UOK9" s="187"/>
      <c r="UOL9" s="78"/>
      <c r="UOM9" s="689"/>
      <c r="UON9" s="77"/>
      <c r="UOO9" s="690"/>
      <c r="UOP9" s="53"/>
      <c r="UOQ9" s="688"/>
      <c r="UOR9" s="688"/>
      <c r="UOS9" s="187"/>
      <c r="UOT9" s="78"/>
      <c r="UOU9" s="689"/>
      <c r="UOV9" s="77"/>
      <c r="UOW9" s="690"/>
      <c r="UOX9" s="53"/>
      <c r="UOY9" s="688"/>
      <c r="UOZ9" s="688"/>
      <c r="UPA9" s="187"/>
      <c r="UPB9" s="78"/>
      <c r="UPC9" s="689"/>
      <c r="UPD9" s="77"/>
      <c r="UPE9" s="690"/>
      <c r="UPF9" s="53"/>
      <c r="UPG9" s="688"/>
      <c r="UPH9" s="688"/>
      <c r="UPI9" s="187"/>
      <c r="UPJ9" s="78"/>
      <c r="UPK9" s="689"/>
      <c r="UPL9" s="77"/>
      <c r="UPM9" s="690"/>
      <c r="UPN9" s="53"/>
      <c r="UPO9" s="688"/>
      <c r="UPP9" s="688"/>
      <c r="UPQ9" s="187"/>
      <c r="UPR9" s="78"/>
      <c r="UPS9" s="689"/>
      <c r="UPT9" s="77"/>
      <c r="UPU9" s="690"/>
      <c r="UPV9" s="53"/>
      <c r="UPW9" s="688"/>
      <c r="UPX9" s="688"/>
      <c r="UPY9" s="187"/>
      <c r="UPZ9" s="78"/>
      <c r="UQA9" s="689"/>
      <c r="UQB9" s="77"/>
      <c r="UQC9" s="690"/>
      <c r="UQD9" s="53"/>
      <c r="UQE9" s="688"/>
      <c r="UQF9" s="688"/>
      <c r="UQG9" s="187"/>
      <c r="UQH9" s="78"/>
      <c r="UQI9" s="689"/>
      <c r="UQJ9" s="77"/>
      <c r="UQK9" s="690"/>
      <c r="UQL9" s="53"/>
      <c r="UQM9" s="688"/>
      <c r="UQN9" s="688"/>
      <c r="UQO9" s="187"/>
      <c r="UQP9" s="78"/>
      <c r="UQQ9" s="689"/>
      <c r="UQR9" s="77"/>
      <c r="UQS9" s="690"/>
      <c r="UQT9" s="53"/>
      <c r="UQU9" s="688"/>
      <c r="UQV9" s="688"/>
      <c r="UQW9" s="187"/>
      <c r="UQX9" s="78"/>
      <c r="UQY9" s="689"/>
      <c r="UQZ9" s="77"/>
      <c r="URA9" s="690"/>
      <c r="URB9" s="53"/>
      <c r="URC9" s="688"/>
      <c r="URD9" s="688"/>
      <c r="URE9" s="187"/>
      <c r="URF9" s="78"/>
      <c r="URG9" s="689"/>
      <c r="URH9" s="77"/>
      <c r="URI9" s="690"/>
      <c r="URJ9" s="53"/>
      <c r="URK9" s="688"/>
      <c r="URL9" s="688"/>
      <c r="URM9" s="187"/>
      <c r="URN9" s="78"/>
      <c r="URO9" s="689"/>
      <c r="URP9" s="77"/>
      <c r="URQ9" s="690"/>
      <c r="URR9" s="53"/>
      <c r="URS9" s="688"/>
      <c r="URT9" s="688"/>
      <c r="URU9" s="187"/>
      <c r="URV9" s="78"/>
      <c r="URW9" s="689"/>
      <c r="URX9" s="77"/>
      <c r="URY9" s="690"/>
      <c r="URZ9" s="53"/>
      <c r="USA9" s="688"/>
      <c r="USB9" s="688"/>
      <c r="USC9" s="187"/>
      <c r="USD9" s="78"/>
      <c r="USE9" s="689"/>
      <c r="USF9" s="77"/>
      <c r="USG9" s="690"/>
      <c r="USH9" s="53"/>
      <c r="USI9" s="688"/>
      <c r="USJ9" s="688"/>
      <c r="USK9" s="187"/>
      <c r="USL9" s="78"/>
      <c r="USM9" s="689"/>
      <c r="USN9" s="77"/>
      <c r="USO9" s="690"/>
      <c r="USP9" s="53"/>
      <c r="USQ9" s="688"/>
      <c r="USR9" s="688"/>
      <c r="USS9" s="187"/>
      <c r="UST9" s="78"/>
      <c r="USU9" s="689"/>
      <c r="USV9" s="77"/>
      <c r="USW9" s="690"/>
      <c r="USX9" s="53"/>
      <c r="USY9" s="688"/>
      <c r="USZ9" s="688"/>
      <c r="UTA9" s="187"/>
      <c r="UTB9" s="78"/>
      <c r="UTC9" s="689"/>
      <c r="UTD9" s="77"/>
      <c r="UTE9" s="690"/>
      <c r="UTF9" s="53"/>
      <c r="UTG9" s="688"/>
      <c r="UTH9" s="688"/>
      <c r="UTI9" s="187"/>
      <c r="UTJ9" s="78"/>
      <c r="UTK9" s="689"/>
      <c r="UTL9" s="77"/>
      <c r="UTM9" s="690"/>
      <c r="UTN9" s="53"/>
      <c r="UTO9" s="688"/>
      <c r="UTP9" s="688"/>
      <c r="UTQ9" s="187"/>
      <c r="UTR9" s="78"/>
      <c r="UTS9" s="689"/>
      <c r="UTT9" s="77"/>
      <c r="UTU9" s="690"/>
      <c r="UTV9" s="53"/>
      <c r="UTW9" s="688"/>
      <c r="UTX9" s="688"/>
      <c r="UTY9" s="187"/>
      <c r="UTZ9" s="78"/>
      <c r="UUA9" s="689"/>
      <c r="UUB9" s="77"/>
      <c r="UUC9" s="690"/>
      <c r="UUD9" s="53"/>
      <c r="UUE9" s="688"/>
      <c r="UUF9" s="688"/>
      <c r="UUG9" s="187"/>
      <c r="UUH9" s="78"/>
      <c r="UUI9" s="689"/>
      <c r="UUJ9" s="77"/>
      <c r="UUK9" s="690"/>
      <c r="UUL9" s="53"/>
      <c r="UUM9" s="688"/>
      <c r="UUN9" s="688"/>
      <c r="UUO9" s="187"/>
      <c r="UUP9" s="78"/>
      <c r="UUQ9" s="689"/>
      <c r="UUR9" s="77"/>
      <c r="UUS9" s="690"/>
      <c r="UUT9" s="53"/>
      <c r="UUU9" s="688"/>
      <c r="UUV9" s="688"/>
      <c r="UUW9" s="187"/>
      <c r="UUX9" s="78"/>
      <c r="UUY9" s="689"/>
      <c r="UUZ9" s="77"/>
      <c r="UVA9" s="690"/>
      <c r="UVB9" s="53"/>
      <c r="UVC9" s="688"/>
      <c r="UVD9" s="688"/>
      <c r="UVE9" s="187"/>
      <c r="UVF9" s="78"/>
      <c r="UVG9" s="689"/>
      <c r="UVH9" s="77"/>
      <c r="UVI9" s="690"/>
      <c r="UVJ9" s="53"/>
      <c r="UVK9" s="688"/>
      <c r="UVL9" s="688"/>
      <c r="UVM9" s="187"/>
      <c r="UVN9" s="78"/>
      <c r="UVO9" s="689"/>
      <c r="UVP9" s="77"/>
      <c r="UVQ9" s="690"/>
      <c r="UVR9" s="53"/>
      <c r="UVS9" s="688"/>
      <c r="UVT9" s="688"/>
      <c r="UVU9" s="187"/>
      <c r="UVV9" s="78"/>
      <c r="UVW9" s="689"/>
      <c r="UVX9" s="77"/>
      <c r="UVY9" s="690"/>
      <c r="UVZ9" s="53"/>
      <c r="UWA9" s="688"/>
      <c r="UWB9" s="688"/>
      <c r="UWC9" s="187"/>
      <c r="UWD9" s="78"/>
      <c r="UWE9" s="689"/>
      <c r="UWF9" s="77"/>
      <c r="UWG9" s="690"/>
      <c r="UWH9" s="53"/>
      <c r="UWI9" s="688"/>
      <c r="UWJ9" s="688"/>
      <c r="UWK9" s="187"/>
      <c r="UWL9" s="78"/>
      <c r="UWM9" s="689"/>
      <c r="UWN9" s="77"/>
      <c r="UWO9" s="690"/>
      <c r="UWP9" s="53"/>
      <c r="UWQ9" s="688"/>
      <c r="UWR9" s="688"/>
      <c r="UWS9" s="187"/>
      <c r="UWT9" s="78"/>
      <c r="UWU9" s="689"/>
      <c r="UWV9" s="77"/>
      <c r="UWW9" s="690"/>
      <c r="UWX9" s="53"/>
      <c r="UWY9" s="688"/>
      <c r="UWZ9" s="688"/>
      <c r="UXA9" s="187"/>
      <c r="UXB9" s="78"/>
      <c r="UXC9" s="689"/>
      <c r="UXD9" s="77"/>
      <c r="UXE9" s="690"/>
      <c r="UXF9" s="53"/>
      <c r="UXG9" s="688"/>
      <c r="UXH9" s="688"/>
      <c r="UXI9" s="187"/>
      <c r="UXJ9" s="78"/>
      <c r="UXK9" s="689"/>
      <c r="UXL9" s="77"/>
      <c r="UXM9" s="690"/>
      <c r="UXN9" s="53"/>
      <c r="UXO9" s="688"/>
      <c r="UXP9" s="688"/>
      <c r="UXQ9" s="187"/>
      <c r="UXR9" s="78"/>
      <c r="UXS9" s="689"/>
      <c r="UXT9" s="77"/>
      <c r="UXU9" s="690"/>
      <c r="UXV9" s="53"/>
      <c r="UXW9" s="688"/>
      <c r="UXX9" s="688"/>
      <c r="UXY9" s="187"/>
      <c r="UXZ9" s="78"/>
      <c r="UYA9" s="689"/>
      <c r="UYB9" s="77"/>
      <c r="UYC9" s="690"/>
      <c r="UYD9" s="53"/>
      <c r="UYE9" s="688"/>
      <c r="UYF9" s="688"/>
      <c r="UYG9" s="187"/>
      <c r="UYH9" s="78"/>
      <c r="UYI9" s="689"/>
      <c r="UYJ9" s="77"/>
      <c r="UYK9" s="690"/>
      <c r="UYL9" s="53"/>
      <c r="UYM9" s="688"/>
      <c r="UYN9" s="688"/>
      <c r="UYO9" s="187"/>
      <c r="UYP9" s="78"/>
      <c r="UYQ9" s="689"/>
      <c r="UYR9" s="77"/>
      <c r="UYS9" s="690"/>
      <c r="UYT9" s="53"/>
      <c r="UYU9" s="688"/>
      <c r="UYV9" s="688"/>
      <c r="UYW9" s="187"/>
      <c r="UYX9" s="78"/>
      <c r="UYY9" s="689"/>
      <c r="UYZ9" s="77"/>
      <c r="UZA9" s="690"/>
      <c r="UZB9" s="53"/>
      <c r="UZC9" s="688"/>
      <c r="UZD9" s="688"/>
      <c r="UZE9" s="187"/>
      <c r="UZF9" s="78"/>
      <c r="UZG9" s="689"/>
      <c r="UZH9" s="77"/>
      <c r="UZI9" s="690"/>
      <c r="UZJ9" s="53"/>
      <c r="UZK9" s="688"/>
      <c r="UZL9" s="688"/>
      <c r="UZM9" s="187"/>
      <c r="UZN9" s="78"/>
      <c r="UZO9" s="689"/>
      <c r="UZP9" s="77"/>
      <c r="UZQ9" s="690"/>
      <c r="UZR9" s="53"/>
      <c r="UZS9" s="688"/>
      <c r="UZT9" s="688"/>
      <c r="UZU9" s="187"/>
      <c r="UZV9" s="78"/>
      <c r="UZW9" s="689"/>
      <c r="UZX9" s="77"/>
      <c r="UZY9" s="690"/>
      <c r="UZZ9" s="53"/>
      <c r="VAA9" s="688"/>
      <c r="VAB9" s="688"/>
      <c r="VAC9" s="187"/>
      <c r="VAD9" s="78"/>
      <c r="VAE9" s="689"/>
      <c r="VAF9" s="77"/>
      <c r="VAG9" s="690"/>
      <c r="VAH9" s="53"/>
      <c r="VAI9" s="688"/>
      <c r="VAJ9" s="688"/>
      <c r="VAK9" s="187"/>
      <c r="VAL9" s="78"/>
      <c r="VAM9" s="689"/>
      <c r="VAN9" s="77"/>
      <c r="VAO9" s="690"/>
      <c r="VAP9" s="53"/>
      <c r="VAQ9" s="688"/>
      <c r="VAR9" s="688"/>
      <c r="VAS9" s="187"/>
      <c r="VAT9" s="78"/>
      <c r="VAU9" s="689"/>
      <c r="VAV9" s="77"/>
      <c r="VAW9" s="690"/>
      <c r="VAX9" s="53"/>
      <c r="VAY9" s="688"/>
      <c r="VAZ9" s="688"/>
      <c r="VBA9" s="187"/>
      <c r="VBB9" s="78"/>
      <c r="VBC9" s="689"/>
      <c r="VBD9" s="77"/>
      <c r="VBE9" s="690"/>
      <c r="VBF9" s="53"/>
      <c r="VBG9" s="688"/>
      <c r="VBH9" s="688"/>
      <c r="VBI9" s="187"/>
      <c r="VBJ9" s="78"/>
      <c r="VBK9" s="689"/>
      <c r="VBL9" s="77"/>
      <c r="VBM9" s="690"/>
      <c r="VBN9" s="53"/>
      <c r="VBO9" s="688"/>
      <c r="VBP9" s="688"/>
      <c r="VBQ9" s="187"/>
      <c r="VBR9" s="78"/>
      <c r="VBS9" s="689"/>
      <c r="VBT9" s="77"/>
      <c r="VBU9" s="690"/>
      <c r="VBV9" s="53"/>
      <c r="VBW9" s="688"/>
      <c r="VBX9" s="688"/>
      <c r="VBY9" s="187"/>
      <c r="VBZ9" s="78"/>
      <c r="VCA9" s="689"/>
      <c r="VCB9" s="77"/>
      <c r="VCC9" s="690"/>
      <c r="VCD9" s="53"/>
      <c r="VCE9" s="688"/>
      <c r="VCF9" s="688"/>
      <c r="VCG9" s="187"/>
      <c r="VCH9" s="78"/>
      <c r="VCI9" s="689"/>
      <c r="VCJ9" s="77"/>
      <c r="VCK9" s="690"/>
      <c r="VCL9" s="53"/>
      <c r="VCM9" s="688"/>
      <c r="VCN9" s="688"/>
      <c r="VCO9" s="187"/>
      <c r="VCP9" s="78"/>
      <c r="VCQ9" s="689"/>
      <c r="VCR9" s="77"/>
      <c r="VCS9" s="690"/>
      <c r="VCT9" s="53"/>
      <c r="VCU9" s="688"/>
      <c r="VCV9" s="688"/>
      <c r="VCW9" s="187"/>
      <c r="VCX9" s="78"/>
      <c r="VCY9" s="689"/>
      <c r="VCZ9" s="77"/>
      <c r="VDA9" s="690"/>
      <c r="VDB9" s="53"/>
      <c r="VDC9" s="688"/>
      <c r="VDD9" s="688"/>
      <c r="VDE9" s="187"/>
      <c r="VDF9" s="78"/>
      <c r="VDG9" s="689"/>
      <c r="VDH9" s="77"/>
      <c r="VDI9" s="690"/>
      <c r="VDJ9" s="53"/>
      <c r="VDK9" s="688"/>
      <c r="VDL9" s="688"/>
      <c r="VDM9" s="187"/>
      <c r="VDN9" s="78"/>
      <c r="VDO9" s="689"/>
      <c r="VDP9" s="77"/>
      <c r="VDQ9" s="690"/>
      <c r="VDR9" s="53"/>
      <c r="VDS9" s="688"/>
      <c r="VDT9" s="688"/>
      <c r="VDU9" s="187"/>
      <c r="VDV9" s="78"/>
      <c r="VDW9" s="689"/>
      <c r="VDX9" s="77"/>
      <c r="VDY9" s="690"/>
      <c r="VDZ9" s="53"/>
      <c r="VEA9" s="688"/>
      <c r="VEB9" s="688"/>
      <c r="VEC9" s="187"/>
      <c r="VED9" s="78"/>
      <c r="VEE9" s="689"/>
      <c r="VEF9" s="77"/>
      <c r="VEG9" s="690"/>
      <c r="VEH9" s="53"/>
      <c r="VEI9" s="688"/>
      <c r="VEJ9" s="688"/>
      <c r="VEK9" s="187"/>
      <c r="VEL9" s="78"/>
      <c r="VEM9" s="689"/>
      <c r="VEN9" s="77"/>
      <c r="VEO9" s="690"/>
      <c r="VEP9" s="53"/>
      <c r="VEQ9" s="688"/>
      <c r="VER9" s="688"/>
      <c r="VES9" s="187"/>
      <c r="VET9" s="78"/>
      <c r="VEU9" s="689"/>
      <c r="VEV9" s="77"/>
      <c r="VEW9" s="690"/>
      <c r="VEX9" s="53"/>
      <c r="VEY9" s="688"/>
      <c r="VEZ9" s="688"/>
      <c r="VFA9" s="187"/>
      <c r="VFB9" s="78"/>
      <c r="VFC9" s="689"/>
      <c r="VFD9" s="77"/>
      <c r="VFE9" s="690"/>
      <c r="VFF9" s="53"/>
      <c r="VFG9" s="688"/>
      <c r="VFH9" s="688"/>
      <c r="VFI9" s="187"/>
      <c r="VFJ9" s="78"/>
      <c r="VFK9" s="689"/>
      <c r="VFL9" s="77"/>
      <c r="VFM9" s="690"/>
      <c r="VFN9" s="53"/>
      <c r="VFO9" s="688"/>
      <c r="VFP9" s="688"/>
      <c r="VFQ9" s="187"/>
      <c r="VFR9" s="78"/>
      <c r="VFS9" s="689"/>
      <c r="VFT9" s="77"/>
      <c r="VFU9" s="690"/>
      <c r="VFV9" s="53"/>
      <c r="VFW9" s="688"/>
      <c r="VFX9" s="688"/>
      <c r="VFY9" s="187"/>
      <c r="VFZ9" s="78"/>
      <c r="VGA9" s="689"/>
      <c r="VGB9" s="77"/>
      <c r="VGC9" s="690"/>
      <c r="VGD9" s="53"/>
      <c r="VGE9" s="688"/>
      <c r="VGF9" s="688"/>
      <c r="VGG9" s="187"/>
      <c r="VGH9" s="78"/>
      <c r="VGI9" s="689"/>
      <c r="VGJ9" s="77"/>
      <c r="VGK9" s="690"/>
      <c r="VGL9" s="53"/>
      <c r="VGM9" s="688"/>
      <c r="VGN9" s="688"/>
      <c r="VGO9" s="187"/>
      <c r="VGP9" s="78"/>
      <c r="VGQ9" s="689"/>
      <c r="VGR9" s="77"/>
      <c r="VGS9" s="690"/>
      <c r="VGT9" s="53"/>
      <c r="VGU9" s="688"/>
      <c r="VGV9" s="688"/>
      <c r="VGW9" s="187"/>
      <c r="VGX9" s="78"/>
      <c r="VGY9" s="689"/>
      <c r="VGZ9" s="77"/>
      <c r="VHA9" s="690"/>
      <c r="VHB9" s="53"/>
      <c r="VHC9" s="688"/>
      <c r="VHD9" s="688"/>
      <c r="VHE9" s="187"/>
      <c r="VHF9" s="78"/>
      <c r="VHG9" s="689"/>
      <c r="VHH9" s="77"/>
      <c r="VHI9" s="690"/>
      <c r="VHJ9" s="53"/>
      <c r="VHK9" s="688"/>
      <c r="VHL9" s="688"/>
      <c r="VHM9" s="187"/>
      <c r="VHN9" s="78"/>
      <c r="VHO9" s="689"/>
      <c r="VHP9" s="77"/>
      <c r="VHQ9" s="690"/>
      <c r="VHR9" s="53"/>
      <c r="VHS9" s="688"/>
      <c r="VHT9" s="688"/>
      <c r="VHU9" s="187"/>
      <c r="VHV9" s="78"/>
      <c r="VHW9" s="689"/>
      <c r="VHX9" s="77"/>
      <c r="VHY9" s="690"/>
      <c r="VHZ9" s="53"/>
      <c r="VIA9" s="688"/>
      <c r="VIB9" s="688"/>
      <c r="VIC9" s="187"/>
      <c r="VID9" s="78"/>
      <c r="VIE9" s="689"/>
      <c r="VIF9" s="77"/>
      <c r="VIG9" s="690"/>
      <c r="VIH9" s="53"/>
      <c r="VII9" s="688"/>
      <c r="VIJ9" s="688"/>
      <c r="VIK9" s="187"/>
      <c r="VIL9" s="78"/>
      <c r="VIM9" s="689"/>
      <c r="VIN9" s="77"/>
      <c r="VIO9" s="690"/>
      <c r="VIP9" s="53"/>
      <c r="VIQ9" s="688"/>
      <c r="VIR9" s="688"/>
      <c r="VIS9" s="187"/>
      <c r="VIT9" s="78"/>
      <c r="VIU9" s="689"/>
      <c r="VIV9" s="77"/>
      <c r="VIW9" s="690"/>
      <c r="VIX9" s="53"/>
      <c r="VIY9" s="688"/>
      <c r="VIZ9" s="688"/>
      <c r="VJA9" s="187"/>
      <c r="VJB9" s="78"/>
      <c r="VJC9" s="689"/>
      <c r="VJD9" s="77"/>
      <c r="VJE9" s="690"/>
      <c r="VJF9" s="53"/>
      <c r="VJG9" s="688"/>
      <c r="VJH9" s="688"/>
      <c r="VJI9" s="187"/>
      <c r="VJJ9" s="78"/>
      <c r="VJK9" s="689"/>
      <c r="VJL9" s="77"/>
      <c r="VJM9" s="690"/>
      <c r="VJN9" s="53"/>
      <c r="VJO9" s="688"/>
      <c r="VJP9" s="688"/>
      <c r="VJQ9" s="187"/>
      <c r="VJR9" s="78"/>
      <c r="VJS9" s="689"/>
      <c r="VJT9" s="77"/>
      <c r="VJU9" s="690"/>
      <c r="VJV9" s="53"/>
      <c r="VJW9" s="688"/>
      <c r="VJX9" s="688"/>
      <c r="VJY9" s="187"/>
      <c r="VJZ9" s="78"/>
      <c r="VKA9" s="689"/>
      <c r="VKB9" s="77"/>
      <c r="VKC9" s="690"/>
      <c r="VKD9" s="53"/>
      <c r="VKE9" s="688"/>
      <c r="VKF9" s="688"/>
      <c r="VKG9" s="187"/>
      <c r="VKH9" s="78"/>
      <c r="VKI9" s="689"/>
      <c r="VKJ9" s="77"/>
      <c r="VKK9" s="690"/>
      <c r="VKL9" s="53"/>
      <c r="VKM9" s="688"/>
      <c r="VKN9" s="688"/>
      <c r="VKO9" s="187"/>
      <c r="VKP9" s="78"/>
      <c r="VKQ9" s="689"/>
      <c r="VKR9" s="77"/>
      <c r="VKS9" s="690"/>
      <c r="VKT9" s="53"/>
      <c r="VKU9" s="688"/>
      <c r="VKV9" s="688"/>
      <c r="VKW9" s="187"/>
      <c r="VKX9" s="78"/>
      <c r="VKY9" s="689"/>
      <c r="VKZ9" s="77"/>
      <c r="VLA9" s="690"/>
      <c r="VLB9" s="53"/>
      <c r="VLC9" s="688"/>
      <c r="VLD9" s="688"/>
      <c r="VLE9" s="187"/>
      <c r="VLF9" s="78"/>
      <c r="VLG9" s="689"/>
      <c r="VLH9" s="77"/>
      <c r="VLI9" s="690"/>
      <c r="VLJ9" s="53"/>
      <c r="VLK9" s="688"/>
      <c r="VLL9" s="688"/>
      <c r="VLM9" s="187"/>
      <c r="VLN9" s="78"/>
      <c r="VLO9" s="689"/>
      <c r="VLP9" s="77"/>
      <c r="VLQ9" s="690"/>
      <c r="VLR9" s="53"/>
      <c r="VLS9" s="688"/>
      <c r="VLT9" s="688"/>
      <c r="VLU9" s="187"/>
      <c r="VLV9" s="78"/>
      <c r="VLW9" s="689"/>
      <c r="VLX9" s="77"/>
      <c r="VLY9" s="690"/>
      <c r="VLZ9" s="53"/>
      <c r="VMA9" s="688"/>
      <c r="VMB9" s="688"/>
      <c r="VMC9" s="187"/>
      <c r="VMD9" s="78"/>
      <c r="VME9" s="689"/>
      <c r="VMF9" s="77"/>
      <c r="VMG9" s="690"/>
      <c r="VMH9" s="53"/>
      <c r="VMI9" s="688"/>
      <c r="VMJ9" s="688"/>
      <c r="VMK9" s="187"/>
      <c r="VML9" s="78"/>
      <c r="VMM9" s="689"/>
      <c r="VMN9" s="77"/>
      <c r="VMO9" s="690"/>
      <c r="VMP9" s="53"/>
      <c r="VMQ9" s="688"/>
      <c r="VMR9" s="688"/>
      <c r="VMS9" s="187"/>
      <c r="VMT9" s="78"/>
      <c r="VMU9" s="689"/>
      <c r="VMV9" s="77"/>
      <c r="VMW9" s="690"/>
      <c r="VMX9" s="53"/>
      <c r="VMY9" s="688"/>
      <c r="VMZ9" s="688"/>
      <c r="VNA9" s="187"/>
      <c r="VNB9" s="78"/>
      <c r="VNC9" s="689"/>
      <c r="VND9" s="77"/>
      <c r="VNE9" s="690"/>
      <c r="VNF9" s="53"/>
      <c r="VNG9" s="688"/>
      <c r="VNH9" s="688"/>
      <c r="VNI9" s="187"/>
      <c r="VNJ9" s="78"/>
      <c r="VNK9" s="689"/>
      <c r="VNL9" s="77"/>
      <c r="VNM9" s="690"/>
      <c r="VNN9" s="53"/>
      <c r="VNO9" s="688"/>
      <c r="VNP9" s="688"/>
      <c r="VNQ9" s="187"/>
      <c r="VNR9" s="78"/>
      <c r="VNS9" s="689"/>
      <c r="VNT9" s="77"/>
      <c r="VNU9" s="690"/>
      <c r="VNV9" s="53"/>
      <c r="VNW9" s="688"/>
      <c r="VNX9" s="688"/>
      <c r="VNY9" s="187"/>
      <c r="VNZ9" s="78"/>
      <c r="VOA9" s="689"/>
      <c r="VOB9" s="77"/>
      <c r="VOC9" s="690"/>
      <c r="VOD9" s="53"/>
      <c r="VOE9" s="688"/>
      <c r="VOF9" s="688"/>
      <c r="VOG9" s="187"/>
      <c r="VOH9" s="78"/>
      <c r="VOI9" s="689"/>
      <c r="VOJ9" s="77"/>
      <c r="VOK9" s="690"/>
      <c r="VOL9" s="53"/>
      <c r="VOM9" s="688"/>
      <c r="VON9" s="688"/>
      <c r="VOO9" s="187"/>
      <c r="VOP9" s="78"/>
      <c r="VOQ9" s="689"/>
      <c r="VOR9" s="77"/>
      <c r="VOS9" s="690"/>
      <c r="VOT9" s="53"/>
      <c r="VOU9" s="688"/>
      <c r="VOV9" s="688"/>
      <c r="VOW9" s="187"/>
      <c r="VOX9" s="78"/>
      <c r="VOY9" s="689"/>
      <c r="VOZ9" s="77"/>
      <c r="VPA9" s="690"/>
      <c r="VPB9" s="53"/>
      <c r="VPC9" s="688"/>
      <c r="VPD9" s="688"/>
      <c r="VPE9" s="187"/>
      <c r="VPF9" s="78"/>
      <c r="VPG9" s="689"/>
      <c r="VPH9" s="77"/>
      <c r="VPI9" s="690"/>
      <c r="VPJ9" s="53"/>
      <c r="VPK9" s="688"/>
      <c r="VPL9" s="688"/>
      <c r="VPM9" s="187"/>
      <c r="VPN9" s="78"/>
      <c r="VPO9" s="689"/>
      <c r="VPP9" s="77"/>
      <c r="VPQ9" s="690"/>
      <c r="VPR9" s="53"/>
      <c r="VPS9" s="688"/>
      <c r="VPT9" s="688"/>
      <c r="VPU9" s="187"/>
      <c r="VPV9" s="78"/>
      <c r="VPW9" s="689"/>
      <c r="VPX9" s="77"/>
      <c r="VPY9" s="690"/>
      <c r="VPZ9" s="53"/>
      <c r="VQA9" s="688"/>
      <c r="VQB9" s="688"/>
      <c r="VQC9" s="187"/>
      <c r="VQD9" s="78"/>
      <c r="VQE9" s="689"/>
      <c r="VQF9" s="77"/>
      <c r="VQG9" s="690"/>
      <c r="VQH9" s="53"/>
      <c r="VQI9" s="688"/>
      <c r="VQJ9" s="688"/>
      <c r="VQK9" s="187"/>
      <c r="VQL9" s="78"/>
      <c r="VQM9" s="689"/>
      <c r="VQN9" s="77"/>
      <c r="VQO9" s="690"/>
      <c r="VQP9" s="53"/>
      <c r="VQQ9" s="688"/>
      <c r="VQR9" s="688"/>
      <c r="VQS9" s="187"/>
      <c r="VQT9" s="78"/>
      <c r="VQU9" s="689"/>
      <c r="VQV9" s="77"/>
      <c r="VQW9" s="690"/>
      <c r="VQX9" s="53"/>
      <c r="VQY9" s="688"/>
      <c r="VQZ9" s="688"/>
      <c r="VRA9" s="187"/>
      <c r="VRB9" s="78"/>
      <c r="VRC9" s="689"/>
      <c r="VRD9" s="77"/>
      <c r="VRE9" s="690"/>
      <c r="VRF9" s="53"/>
      <c r="VRG9" s="688"/>
      <c r="VRH9" s="688"/>
      <c r="VRI9" s="187"/>
      <c r="VRJ9" s="78"/>
      <c r="VRK9" s="689"/>
      <c r="VRL9" s="77"/>
      <c r="VRM9" s="690"/>
      <c r="VRN9" s="53"/>
      <c r="VRO9" s="688"/>
      <c r="VRP9" s="688"/>
      <c r="VRQ9" s="187"/>
      <c r="VRR9" s="78"/>
      <c r="VRS9" s="689"/>
      <c r="VRT9" s="77"/>
      <c r="VRU9" s="690"/>
      <c r="VRV9" s="53"/>
      <c r="VRW9" s="688"/>
      <c r="VRX9" s="688"/>
      <c r="VRY9" s="187"/>
      <c r="VRZ9" s="78"/>
      <c r="VSA9" s="689"/>
      <c r="VSB9" s="77"/>
      <c r="VSC9" s="690"/>
      <c r="VSD9" s="53"/>
      <c r="VSE9" s="688"/>
      <c r="VSF9" s="688"/>
      <c r="VSG9" s="187"/>
      <c r="VSH9" s="78"/>
      <c r="VSI9" s="689"/>
      <c r="VSJ9" s="77"/>
      <c r="VSK9" s="690"/>
      <c r="VSL9" s="53"/>
      <c r="VSM9" s="688"/>
      <c r="VSN9" s="688"/>
      <c r="VSO9" s="187"/>
      <c r="VSP9" s="78"/>
      <c r="VSQ9" s="689"/>
      <c r="VSR9" s="77"/>
      <c r="VSS9" s="690"/>
      <c r="VST9" s="53"/>
      <c r="VSU9" s="688"/>
      <c r="VSV9" s="688"/>
      <c r="VSW9" s="187"/>
      <c r="VSX9" s="78"/>
      <c r="VSY9" s="689"/>
      <c r="VSZ9" s="77"/>
      <c r="VTA9" s="690"/>
      <c r="VTB9" s="53"/>
      <c r="VTC9" s="688"/>
      <c r="VTD9" s="688"/>
      <c r="VTE9" s="187"/>
      <c r="VTF9" s="78"/>
      <c r="VTG9" s="689"/>
      <c r="VTH9" s="77"/>
      <c r="VTI9" s="690"/>
      <c r="VTJ9" s="53"/>
      <c r="VTK9" s="688"/>
      <c r="VTL9" s="688"/>
      <c r="VTM9" s="187"/>
      <c r="VTN9" s="78"/>
      <c r="VTO9" s="689"/>
      <c r="VTP9" s="77"/>
      <c r="VTQ9" s="690"/>
      <c r="VTR9" s="53"/>
      <c r="VTS9" s="688"/>
      <c r="VTT9" s="688"/>
      <c r="VTU9" s="187"/>
      <c r="VTV9" s="78"/>
      <c r="VTW9" s="689"/>
      <c r="VTX9" s="77"/>
      <c r="VTY9" s="690"/>
      <c r="VTZ9" s="53"/>
      <c r="VUA9" s="688"/>
      <c r="VUB9" s="688"/>
      <c r="VUC9" s="187"/>
      <c r="VUD9" s="78"/>
      <c r="VUE9" s="689"/>
      <c r="VUF9" s="77"/>
      <c r="VUG9" s="690"/>
      <c r="VUH9" s="53"/>
      <c r="VUI9" s="688"/>
      <c r="VUJ9" s="688"/>
      <c r="VUK9" s="187"/>
      <c r="VUL9" s="78"/>
      <c r="VUM9" s="689"/>
      <c r="VUN9" s="77"/>
      <c r="VUO9" s="690"/>
      <c r="VUP9" s="53"/>
      <c r="VUQ9" s="688"/>
      <c r="VUR9" s="688"/>
      <c r="VUS9" s="187"/>
      <c r="VUT9" s="78"/>
      <c r="VUU9" s="689"/>
      <c r="VUV9" s="77"/>
      <c r="VUW9" s="690"/>
      <c r="VUX9" s="53"/>
      <c r="VUY9" s="688"/>
      <c r="VUZ9" s="688"/>
      <c r="VVA9" s="187"/>
      <c r="VVB9" s="78"/>
      <c r="VVC9" s="689"/>
      <c r="VVD9" s="77"/>
      <c r="VVE9" s="690"/>
      <c r="VVF9" s="53"/>
      <c r="VVG9" s="688"/>
      <c r="VVH9" s="688"/>
      <c r="VVI9" s="187"/>
      <c r="VVJ9" s="78"/>
      <c r="VVK9" s="689"/>
      <c r="VVL9" s="77"/>
      <c r="VVM9" s="690"/>
      <c r="VVN9" s="53"/>
      <c r="VVO9" s="688"/>
      <c r="VVP9" s="688"/>
      <c r="VVQ9" s="187"/>
      <c r="VVR9" s="78"/>
      <c r="VVS9" s="689"/>
      <c r="VVT9" s="77"/>
      <c r="VVU9" s="690"/>
      <c r="VVV9" s="53"/>
      <c r="VVW9" s="688"/>
      <c r="VVX9" s="688"/>
      <c r="VVY9" s="187"/>
      <c r="VVZ9" s="78"/>
      <c r="VWA9" s="689"/>
      <c r="VWB9" s="77"/>
      <c r="VWC9" s="690"/>
      <c r="VWD9" s="53"/>
      <c r="VWE9" s="688"/>
      <c r="VWF9" s="688"/>
      <c r="VWG9" s="187"/>
      <c r="VWH9" s="78"/>
      <c r="VWI9" s="689"/>
      <c r="VWJ9" s="77"/>
      <c r="VWK9" s="690"/>
      <c r="VWL9" s="53"/>
      <c r="VWM9" s="688"/>
      <c r="VWN9" s="688"/>
      <c r="VWO9" s="187"/>
      <c r="VWP9" s="78"/>
      <c r="VWQ9" s="689"/>
      <c r="VWR9" s="77"/>
      <c r="VWS9" s="690"/>
      <c r="VWT9" s="53"/>
      <c r="VWU9" s="688"/>
      <c r="VWV9" s="688"/>
      <c r="VWW9" s="187"/>
      <c r="VWX9" s="78"/>
      <c r="VWY9" s="689"/>
      <c r="VWZ9" s="77"/>
      <c r="VXA9" s="690"/>
      <c r="VXB9" s="53"/>
      <c r="VXC9" s="688"/>
      <c r="VXD9" s="688"/>
      <c r="VXE9" s="187"/>
      <c r="VXF9" s="78"/>
      <c r="VXG9" s="689"/>
      <c r="VXH9" s="77"/>
      <c r="VXI9" s="690"/>
      <c r="VXJ9" s="53"/>
      <c r="VXK9" s="688"/>
      <c r="VXL9" s="688"/>
      <c r="VXM9" s="187"/>
      <c r="VXN9" s="78"/>
      <c r="VXO9" s="689"/>
      <c r="VXP9" s="77"/>
      <c r="VXQ9" s="690"/>
      <c r="VXR9" s="53"/>
      <c r="VXS9" s="688"/>
      <c r="VXT9" s="688"/>
      <c r="VXU9" s="187"/>
      <c r="VXV9" s="78"/>
      <c r="VXW9" s="689"/>
      <c r="VXX9" s="77"/>
      <c r="VXY9" s="690"/>
      <c r="VXZ9" s="53"/>
      <c r="VYA9" s="688"/>
      <c r="VYB9" s="688"/>
      <c r="VYC9" s="187"/>
      <c r="VYD9" s="78"/>
      <c r="VYE9" s="689"/>
      <c r="VYF9" s="77"/>
      <c r="VYG9" s="690"/>
      <c r="VYH9" s="53"/>
      <c r="VYI9" s="688"/>
      <c r="VYJ9" s="688"/>
      <c r="VYK9" s="187"/>
      <c r="VYL9" s="78"/>
      <c r="VYM9" s="689"/>
      <c r="VYN9" s="77"/>
      <c r="VYO9" s="690"/>
      <c r="VYP9" s="53"/>
      <c r="VYQ9" s="688"/>
      <c r="VYR9" s="688"/>
      <c r="VYS9" s="187"/>
      <c r="VYT9" s="78"/>
      <c r="VYU9" s="689"/>
      <c r="VYV9" s="77"/>
      <c r="VYW9" s="690"/>
      <c r="VYX9" s="53"/>
      <c r="VYY9" s="688"/>
      <c r="VYZ9" s="688"/>
      <c r="VZA9" s="187"/>
      <c r="VZB9" s="78"/>
      <c r="VZC9" s="689"/>
      <c r="VZD9" s="77"/>
      <c r="VZE9" s="690"/>
      <c r="VZF9" s="53"/>
      <c r="VZG9" s="688"/>
      <c r="VZH9" s="688"/>
      <c r="VZI9" s="187"/>
      <c r="VZJ9" s="78"/>
      <c r="VZK9" s="689"/>
      <c r="VZL9" s="77"/>
      <c r="VZM9" s="690"/>
      <c r="VZN9" s="53"/>
      <c r="VZO9" s="688"/>
      <c r="VZP9" s="688"/>
      <c r="VZQ9" s="187"/>
      <c r="VZR9" s="78"/>
      <c r="VZS9" s="689"/>
      <c r="VZT9" s="77"/>
      <c r="VZU9" s="690"/>
      <c r="VZV9" s="53"/>
      <c r="VZW9" s="688"/>
      <c r="VZX9" s="688"/>
      <c r="VZY9" s="187"/>
      <c r="VZZ9" s="78"/>
      <c r="WAA9" s="689"/>
      <c r="WAB9" s="77"/>
      <c r="WAC9" s="690"/>
      <c r="WAD9" s="53"/>
      <c r="WAE9" s="688"/>
      <c r="WAF9" s="688"/>
      <c r="WAG9" s="187"/>
      <c r="WAH9" s="78"/>
      <c r="WAI9" s="689"/>
      <c r="WAJ9" s="77"/>
      <c r="WAK9" s="690"/>
      <c r="WAL9" s="53"/>
      <c r="WAM9" s="688"/>
      <c r="WAN9" s="688"/>
      <c r="WAO9" s="187"/>
      <c r="WAP9" s="78"/>
      <c r="WAQ9" s="689"/>
      <c r="WAR9" s="77"/>
      <c r="WAS9" s="690"/>
      <c r="WAT9" s="53"/>
      <c r="WAU9" s="688"/>
      <c r="WAV9" s="688"/>
      <c r="WAW9" s="187"/>
      <c r="WAX9" s="78"/>
      <c r="WAY9" s="689"/>
      <c r="WAZ9" s="77"/>
      <c r="WBA9" s="690"/>
      <c r="WBB9" s="53"/>
      <c r="WBC9" s="688"/>
      <c r="WBD9" s="688"/>
      <c r="WBE9" s="187"/>
      <c r="WBF9" s="78"/>
      <c r="WBG9" s="689"/>
      <c r="WBH9" s="77"/>
      <c r="WBI9" s="690"/>
      <c r="WBJ9" s="53"/>
      <c r="WBK9" s="688"/>
      <c r="WBL9" s="688"/>
      <c r="WBM9" s="187"/>
      <c r="WBN9" s="78"/>
      <c r="WBO9" s="689"/>
      <c r="WBP9" s="77"/>
      <c r="WBQ9" s="690"/>
      <c r="WBR9" s="53"/>
      <c r="WBS9" s="688"/>
      <c r="WBT9" s="688"/>
      <c r="WBU9" s="187"/>
      <c r="WBV9" s="78"/>
      <c r="WBW9" s="689"/>
      <c r="WBX9" s="77"/>
      <c r="WBY9" s="690"/>
      <c r="WBZ9" s="53"/>
      <c r="WCA9" s="688"/>
      <c r="WCB9" s="688"/>
      <c r="WCC9" s="187"/>
      <c r="WCD9" s="78"/>
      <c r="WCE9" s="689"/>
      <c r="WCF9" s="77"/>
      <c r="WCG9" s="690"/>
      <c r="WCH9" s="53"/>
      <c r="WCI9" s="688"/>
      <c r="WCJ9" s="688"/>
      <c r="WCK9" s="187"/>
      <c r="WCL9" s="78"/>
      <c r="WCM9" s="689"/>
      <c r="WCN9" s="77"/>
      <c r="WCO9" s="690"/>
      <c r="WCP9" s="53"/>
      <c r="WCQ9" s="688"/>
      <c r="WCR9" s="688"/>
      <c r="WCS9" s="187"/>
      <c r="WCT9" s="78"/>
      <c r="WCU9" s="689"/>
      <c r="WCV9" s="77"/>
      <c r="WCW9" s="690"/>
      <c r="WCX9" s="53"/>
      <c r="WCY9" s="688"/>
      <c r="WCZ9" s="688"/>
      <c r="WDA9" s="187"/>
      <c r="WDB9" s="78"/>
      <c r="WDC9" s="689"/>
      <c r="WDD9" s="77"/>
      <c r="WDE9" s="690"/>
      <c r="WDF9" s="53"/>
      <c r="WDG9" s="688"/>
      <c r="WDH9" s="688"/>
      <c r="WDI9" s="187"/>
      <c r="WDJ9" s="78"/>
      <c r="WDK9" s="689"/>
      <c r="WDL9" s="77"/>
      <c r="WDM9" s="690"/>
      <c r="WDN9" s="53"/>
      <c r="WDO9" s="688"/>
      <c r="WDP9" s="688"/>
      <c r="WDQ9" s="187"/>
      <c r="WDR9" s="78"/>
      <c r="WDS9" s="689"/>
      <c r="WDT9" s="77"/>
      <c r="WDU9" s="690"/>
      <c r="WDV9" s="53"/>
      <c r="WDW9" s="688"/>
      <c r="WDX9" s="688"/>
      <c r="WDY9" s="187"/>
      <c r="WDZ9" s="78"/>
      <c r="WEA9" s="689"/>
      <c r="WEB9" s="77"/>
      <c r="WEC9" s="690"/>
      <c r="WED9" s="53"/>
      <c r="WEE9" s="688"/>
      <c r="WEF9" s="688"/>
      <c r="WEG9" s="187"/>
      <c r="WEH9" s="78"/>
      <c r="WEI9" s="689"/>
      <c r="WEJ9" s="77"/>
      <c r="WEK9" s="690"/>
      <c r="WEL9" s="53"/>
      <c r="WEM9" s="688"/>
      <c r="WEN9" s="688"/>
      <c r="WEO9" s="187"/>
      <c r="WEP9" s="78"/>
      <c r="WEQ9" s="689"/>
      <c r="WER9" s="77"/>
      <c r="WES9" s="690"/>
      <c r="WET9" s="53"/>
      <c r="WEU9" s="688"/>
      <c r="WEV9" s="688"/>
      <c r="WEW9" s="187"/>
      <c r="WEX9" s="78"/>
      <c r="WEY9" s="689"/>
      <c r="WEZ9" s="77"/>
      <c r="WFA9" s="690"/>
      <c r="WFB9" s="53"/>
      <c r="WFC9" s="688"/>
      <c r="WFD9" s="688"/>
      <c r="WFE9" s="187"/>
      <c r="WFF9" s="78"/>
      <c r="WFG9" s="689"/>
      <c r="WFH9" s="77"/>
      <c r="WFI9" s="690"/>
      <c r="WFJ9" s="53"/>
      <c r="WFK9" s="688"/>
      <c r="WFL9" s="688"/>
      <c r="WFM9" s="187"/>
      <c r="WFN9" s="78"/>
      <c r="WFO9" s="689"/>
      <c r="WFP9" s="77"/>
      <c r="WFQ9" s="690"/>
      <c r="WFR9" s="53"/>
      <c r="WFS9" s="688"/>
      <c r="WFT9" s="688"/>
      <c r="WFU9" s="187"/>
      <c r="WFV9" s="78"/>
      <c r="WFW9" s="689"/>
      <c r="WFX9" s="77"/>
      <c r="WFY9" s="690"/>
      <c r="WFZ9" s="53"/>
      <c r="WGA9" s="688"/>
      <c r="WGB9" s="688"/>
      <c r="WGC9" s="187"/>
      <c r="WGD9" s="78"/>
      <c r="WGE9" s="689"/>
      <c r="WGF9" s="77"/>
      <c r="WGG9" s="690"/>
      <c r="WGH9" s="53"/>
      <c r="WGI9" s="688"/>
      <c r="WGJ9" s="688"/>
      <c r="WGK9" s="187"/>
      <c r="WGL9" s="78"/>
      <c r="WGM9" s="689"/>
      <c r="WGN9" s="77"/>
      <c r="WGO9" s="690"/>
      <c r="WGP9" s="53"/>
      <c r="WGQ9" s="688"/>
      <c r="WGR9" s="688"/>
      <c r="WGS9" s="187"/>
      <c r="WGT9" s="78"/>
      <c r="WGU9" s="689"/>
      <c r="WGV9" s="77"/>
      <c r="WGW9" s="690"/>
      <c r="WGX9" s="53"/>
      <c r="WGY9" s="688"/>
      <c r="WGZ9" s="688"/>
      <c r="WHA9" s="187"/>
      <c r="WHB9" s="78"/>
      <c r="WHC9" s="689"/>
      <c r="WHD9" s="77"/>
      <c r="WHE9" s="690"/>
      <c r="WHF9" s="53"/>
      <c r="WHG9" s="688"/>
      <c r="WHH9" s="688"/>
      <c r="WHI9" s="187"/>
      <c r="WHJ9" s="78"/>
      <c r="WHK9" s="689"/>
      <c r="WHL9" s="77"/>
      <c r="WHM9" s="690"/>
      <c r="WHN9" s="53"/>
      <c r="WHO9" s="688"/>
      <c r="WHP9" s="688"/>
      <c r="WHQ9" s="187"/>
      <c r="WHR9" s="78"/>
      <c r="WHS9" s="689"/>
      <c r="WHT9" s="77"/>
      <c r="WHU9" s="690"/>
      <c r="WHV9" s="53"/>
      <c r="WHW9" s="688"/>
      <c r="WHX9" s="688"/>
      <c r="WHY9" s="187"/>
      <c r="WHZ9" s="78"/>
      <c r="WIA9" s="689"/>
      <c r="WIB9" s="77"/>
      <c r="WIC9" s="690"/>
      <c r="WID9" s="53"/>
      <c r="WIE9" s="688"/>
      <c r="WIF9" s="688"/>
      <c r="WIG9" s="187"/>
      <c r="WIH9" s="78"/>
      <c r="WII9" s="689"/>
      <c r="WIJ9" s="77"/>
      <c r="WIK9" s="690"/>
      <c r="WIL9" s="53"/>
      <c r="WIM9" s="688"/>
      <c r="WIN9" s="688"/>
      <c r="WIO9" s="187"/>
      <c r="WIP9" s="78"/>
      <c r="WIQ9" s="689"/>
      <c r="WIR9" s="77"/>
      <c r="WIS9" s="690"/>
      <c r="WIT9" s="53"/>
      <c r="WIU9" s="688"/>
      <c r="WIV9" s="688"/>
      <c r="WIW9" s="187"/>
      <c r="WIX9" s="78"/>
      <c r="WIY9" s="689"/>
      <c r="WIZ9" s="77"/>
      <c r="WJA9" s="690"/>
      <c r="WJB9" s="53"/>
      <c r="WJC9" s="688"/>
      <c r="WJD9" s="688"/>
      <c r="WJE9" s="187"/>
      <c r="WJF9" s="78"/>
      <c r="WJG9" s="689"/>
      <c r="WJH9" s="77"/>
      <c r="WJI9" s="690"/>
      <c r="WJJ9" s="53"/>
      <c r="WJK9" s="688"/>
      <c r="WJL9" s="688"/>
      <c r="WJM9" s="187"/>
      <c r="WJN9" s="78"/>
      <c r="WJO9" s="689"/>
      <c r="WJP9" s="77"/>
      <c r="WJQ9" s="690"/>
      <c r="WJR9" s="53"/>
      <c r="WJS9" s="688"/>
      <c r="WJT9" s="688"/>
      <c r="WJU9" s="187"/>
      <c r="WJV9" s="78"/>
      <c r="WJW9" s="689"/>
      <c r="WJX9" s="77"/>
      <c r="WJY9" s="690"/>
      <c r="WJZ9" s="53"/>
      <c r="WKA9" s="688"/>
      <c r="WKB9" s="688"/>
      <c r="WKC9" s="187"/>
      <c r="WKD9" s="78"/>
      <c r="WKE9" s="689"/>
      <c r="WKF9" s="77"/>
      <c r="WKG9" s="690"/>
      <c r="WKH9" s="53"/>
      <c r="WKI9" s="688"/>
      <c r="WKJ9" s="688"/>
      <c r="WKK9" s="187"/>
      <c r="WKL9" s="78"/>
      <c r="WKM9" s="689"/>
      <c r="WKN9" s="77"/>
      <c r="WKO9" s="690"/>
      <c r="WKP9" s="53"/>
      <c r="WKQ9" s="688"/>
      <c r="WKR9" s="688"/>
      <c r="WKS9" s="187"/>
      <c r="WKT9" s="78"/>
      <c r="WKU9" s="689"/>
      <c r="WKV9" s="77"/>
      <c r="WKW9" s="690"/>
      <c r="WKX9" s="53"/>
      <c r="WKY9" s="688"/>
      <c r="WKZ9" s="688"/>
      <c r="WLA9" s="187"/>
      <c r="WLB9" s="78"/>
      <c r="WLC9" s="689"/>
      <c r="WLD9" s="77"/>
      <c r="WLE9" s="690"/>
      <c r="WLF9" s="53"/>
      <c r="WLG9" s="688"/>
      <c r="WLH9" s="688"/>
      <c r="WLI9" s="187"/>
      <c r="WLJ9" s="78"/>
      <c r="WLK9" s="689"/>
      <c r="WLL9" s="77"/>
      <c r="WLM9" s="690"/>
      <c r="WLN9" s="53"/>
      <c r="WLO9" s="688"/>
      <c r="WLP9" s="688"/>
      <c r="WLQ9" s="187"/>
      <c r="WLR9" s="78"/>
      <c r="WLS9" s="689"/>
      <c r="WLT9" s="77"/>
      <c r="WLU9" s="690"/>
      <c r="WLV9" s="53"/>
      <c r="WLW9" s="688"/>
      <c r="WLX9" s="688"/>
      <c r="WLY9" s="187"/>
      <c r="WLZ9" s="78"/>
      <c r="WMA9" s="689"/>
      <c r="WMB9" s="77"/>
      <c r="WMC9" s="690"/>
      <c r="WMD9" s="53"/>
      <c r="WME9" s="688"/>
      <c r="WMF9" s="688"/>
      <c r="WMG9" s="187"/>
      <c r="WMH9" s="78"/>
      <c r="WMI9" s="689"/>
      <c r="WMJ9" s="77"/>
      <c r="WMK9" s="690"/>
      <c r="WML9" s="53"/>
      <c r="WMM9" s="688"/>
      <c r="WMN9" s="688"/>
      <c r="WMO9" s="187"/>
      <c r="WMP9" s="78"/>
      <c r="WMQ9" s="689"/>
      <c r="WMR9" s="77"/>
      <c r="WMS9" s="690"/>
      <c r="WMT9" s="53"/>
      <c r="WMU9" s="688"/>
      <c r="WMV9" s="688"/>
      <c r="WMW9" s="187"/>
      <c r="WMX9" s="78"/>
      <c r="WMY9" s="689"/>
      <c r="WMZ9" s="77"/>
      <c r="WNA9" s="690"/>
      <c r="WNB9" s="53"/>
      <c r="WNC9" s="688"/>
      <c r="WND9" s="688"/>
      <c r="WNE9" s="187"/>
      <c r="WNF9" s="78"/>
      <c r="WNG9" s="689"/>
      <c r="WNH9" s="77"/>
      <c r="WNI9" s="690"/>
      <c r="WNJ9" s="53"/>
      <c r="WNK9" s="688"/>
      <c r="WNL9" s="688"/>
      <c r="WNM9" s="187"/>
      <c r="WNN9" s="78"/>
      <c r="WNO9" s="689"/>
      <c r="WNP9" s="77"/>
      <c r="WNQ9" s="690"/>
      <c r="WNR9" s="53"/>
      <c r="WNS9" s="688"/>
      <c r="WNT9" s="688"/>
      <c r="WNU9" s="187"/>
      <c r="WNV9" s="78"/>
      <c r="WNW9" s="689"/>
      <c r="WNX9" s="77"/>
      <c r="WNY9" s="690"/>
      <c r="WNZ9" s="53"/>
      <c r="WOA9" s="688"/>
      <c r="WOB9" s="688"/>
      <c r="WOC9" s="187"/>
      <c r="WOD9" s="78"/>
      <c r="WOE9" s="689"/>
      <c r="WOF9" s="77"/>
      <c r="WOG9" s="690"/>
      <c r="WOH9" s="53"/>
      <c r="WOI9" s="688"/>
      <c r="WOJ9" s="688"/>
      <c r="WOK9" s="187"/>
      <c r="WOL9" s="78"/>
      <c r="WOM9" s="689"/>
      <c r="WON9" s="77"/>
      <c r="WOO9" s="690"/>
      <c r="WOP9" s="53"/>
      <c r="WOQ9" s="688"/>
      <c r="WOR9" s="688"/>
      <c r="WOS9" s="187"/>
      <c r="WOT9" s="78"/>
      <c r="WOU9" s="689"/>
      <c r="WOV9" s="77"/>
      <c r="WOW9" s="690"/>
      <c r="WOX9" s="53"/>
      <c r="WOY9" s="688"/>
      <c r="WOZ9" s="688"/>
      <c r="WPA9" s="187"/>
      <c r="WPB9" s="78"/>
      <c r="WPC9" s="689"/>
      <c r="WPD9" s="77"/>
      <c r="WPE9" s="690"/>
      <c r="WPF9" s="53"/>
      <c r="WPG9" s="688"/>
      <c r="WPH9" s="688"/>
      <c r="WPI9" s="187"/>
      <c r="WPJ9" s="78"/>
      <c r="WPK9" s="689"/>
      <c r="WPL9" s="77"/>
      <c r="WPM9" s="690"/>
      <c r="WPN9" s="53"/>
      <c r="WPO9" s="688"/>
      <c r="WPP9" s="688"/>
      <c r="WPQ9" s="187"/>
      <c r="WPR9" s="78"/>
      <c r="WPS9" s="689"/>
      <c r="WPT9" s="77"/>
      <c r="WPU9" s="690"/>
      <c r="WPV9" s="53"/>
      <c r="WPW9" s="688"/>
      <c r="WPX9" s="688"/>
      <c r="WPY9" s="187"/>
      <c r="WPZ9" s="78"/>
      <c r="WQA9" s="689"/>
      <c r="WQB9" s="77"/>
      <c r="WQC9" s="690"/>
      <c r="WQD9" s="53"/>
      <c r="WQE9" s="688"/>
      <c r="WQF9" s="688"/>
      <c r="WQG9" s="187"/>
      <c r="WQH9" s="78"/>
      <c r="WQI9" s="689"/>
      <c r="WQJ9" s="77"/>
      <c r="WQK9" s="690"/>
      <c r="WQL9" s="53"/>
      <c r="WQM9" s="688"/>
      <c r="WQN9" s="688"/>
      <c r="WQO9" s="187"/>
      <c r="WQP9" s="78"/>
      <c r="WQQ9" s="689"/>
      <c r="WQR9" s="77"/>
      <c r="WQS9" s="690"/>
      <c r="WQT9" s="53"/>
      <c r="WQU9" s="688"/>
      <c r="WQV9" s="688"/>
      <c r="WQW9" s="187"/>
      <c r="WQX9" s="78"/>
      <c r="WQY9" s="689"/>
      <c r="WQZ9" s="77"/>
      <c r="WRA9" s="690"/>
      <c r="WRB9" s="53"/>
      <c r="WRC9" s="688"/>
      <c r="WRD9" s="688"/>
      <c r="WRE9" s="187"/>
      <c r="WRF9" s="78"/>
      <c r="WRG9" s="689"/>
      <c r="WRH9" s="77"/>
      <c r="WRI9" s="690"/>
      <c r="WRJ9" s="53"/>
      <c r="WRK9" s="688"/>
      <c r="WRL9" s="688"/>
      <c r="WRM9" s="187"/>
      <c r="WRN9" s="78"/>
      <c r="WRO9" s="689"/>
      <c r="WRP9" s="77"/>
      <c r="WRQ9" s="690"/>
      <c r="WRR9" s="53"/>
      <c r="WRS9" s="688"/>
      <c r="WRT9" s="688"/>
      <c r="WRU9" s="187"/>
      <c r="WRV9" s="78"/>
      <c r="WRW9" s="689"/>
      <c r="WRX9" s="77"/>
      <c r="WRY9" s="690"/>
      <c r="WRZ9" s="53"/>
      <c r="WSA9" s="688"/>
      <c r="WSB9" s="688"/>
      <c r="WSC9" s="187"/>
      <c r="WSD9" s="78"/>
      <c r="WSE9" s="689"/>
      <c r="WSF9" s="77"/>
      <c r="WSG9" s="690"/>
      <c r="WSH9" s="53"/>
      <c r="WSI9" s="688"/>
      <c r="WSJ9" s="688"/>
      <c r="WSK9" s="187"/>
      <c r="WSL9" s="78"/>
      <c r="WSM9" s="689"/>
      <c r="WSN9" s="77"/>
      <c r="WSO9" s="690"/>
      <c r="WSP9" s="53"/>
      <c r="WSQ9" s="688"/>
      <c r="WSR9" s="688"/>
      <c r="WSS9" s="187"/>
      <c r="WST9" s="78"/>
      <c r="WSU9" s="689"/>
      <c r="WSV9" s="77"/>
      <c r="WSW9" s="690"/>
      <c r="WSX9" s="53"/>
      <c r="WSY9" s="688"/>
      <c r="WSZ9" s="688"/>
      <c r="WTA9" s="187"/>
      <c r="WTB9" s="78"/>
      <c r="WTC9" s="689"/>
      <c r="WTD9" s="77"/>
      <c r="WTE9" s="690"/>
      <c r="WTF9" s="53"/>
      <c r="WTG9" s="688"/>
      <c r="WTH9" s="688"/>
      <c r="WTI9" s="187"/>
      <c r="WTJ9" s="78"/>
      <c r="WTK9" s="689"/>
      <c r="WTL9" s="77"/>
      <c r="WTM9" s="690"/>
      <c r="WTN9" s="53"/>
      <c r="WTO9" s="688"/>
      <c r="WTP9" s="688"/>
      <c r="WTQ9" s="187"/>
      <c r="WTR9" s="78"/>
      <c r="WTS9" s="689"/>
      <c r="WTT9" s="77"/>
      <c r="WTU9" s="690"/>
      <c r="WTV9" s="53"/>
      <c r="WTW9" s="688"/>
      <c r="WTX9" s="688"/>
      <c r="WTY9" s="187"/>
      <c r="WTZ9" s="78"/>
      <c r="WUA9" s="689"/>
      <c r="WUB9" s="77"/>
      <c r="WUC9" s="690"/>
      <c r="WUD9" s="53"/>
      <c r="WUE9" s="688"/>
      <c r="WUF9" s="688"/>
      <c r="WUG9" s="187"/>
      <c r="WUH9" s="78"/>
      <c r="WUI9" s="689"/>
      <c r="WUJ9" s="77"/>
      <c r="WUK9" s="690"/>
      <c r="WUL9" s="53"/>
      <c r="WUM9" s="688"/>
      <c r="WUN9" s="688"/>
      <c r="WUO9" s="187"/>
      <c r="WUP9" s="78"/>
      <c r="WUQ9" s="689"/>
      <c r="WUR9" s="77"/>
      <c r="WUS9" s="690"/>
      <c r="WUT9" s="53"/>
      <c r="WUU9" s="688"/>
      <c r="WUV9" s="688"/>
      <c r="WUW9" s="187"/>
      <c r="WUX9" s="78"/>
      <c r="WUY9" s="689"/>
      <c r="WUZ9" s="77"/>
      <c r="WVA9" s="690"/>
      <c r="WVB9" s="53"/>
      <c r="WVC9" s="688"/>
      <c r="WVD9" s="688"/>
      <c r="WVE9" s="187"/>
      <c r="WVF9" s="78"/>
      <c r="WVG9" s="689"/>
      <c r="WVH9" s="77"/>
      <c r="WVI9" s="690"/>
      <c r="WVJ9" s="53"/>
      <c r="WVK9" s="688"/>
      <c r="WVL9" s="688"/>
      <c r="WVM9" s="187"/>
      <c r="WVN9" s="78"/>
      <c r="WVO9" s="689"/>
      <c r="WVP9" s="77"/>
      <c r="WVQ9" s="690"/>
      <c r="WVR9" s="53"/>
      <c r="WVS9" s="688"/>
      <c r="WVT9" s="688"/>
      <c r="WVU9" s="187"/>
      <c r="WVV9" s="78"/>
      <c r="WVW9" s="689"/>
      <c r="WVX9" s="77"/>
      <c r="WVY9" s="690"/>
      <c r="WVZ9" s="53"/>
      <c r="WWA9" s="688"/>
      <c r="WWB9" s="688"/>
      <c r="WWC9" s="187"/>
      <c r="WWD9" s="78"/>
      <c r="WWE9" s="689"/>
      <c r="WWF9" s="77"/>
      <c r="WWG9" s="690"/>
      <c r="WWH9" s="53"/>
      <c r="WWI9" s="688"/>
      <c r="WWJ9" s="688"/>
      <c r="WWK9" s="187"/>
      <c r="WWL9" s="78"/>
      <c r="WWM9" s="689"/>
      <c r="WWN9" s="77"/>
      <c r="WWO9" s="690"/>
      <c r="WWP9" s="53"/>
      <c r="WWQ9" s="688"/>
      <c r="WWR9" s="688"/>
      <c r="WWS9" s="187"/>
      <c r="WWT9" s="78"/>
      <c r="WWU9" s="689"/>
      <c r="WWV9" s="77"/>
      <c r="WWW9" s="690"/>
      <c r="WWX9" s="53"/>
      <c r="WWY9" s="688"/>
      <c r="WWZ9" s="688"/>
      <c r="WXA9" s="187"/>
      <c r="WXB9" s="78"/>
      <c r="WXC9" s="689"/>
      <c r="WXD9" s="77"/>
      <c r="WXE9" s="690"/>
      <c r="WXF9" s="53"/>
      <c r="WXG9" s="688"/>
      <c r="WXH9" s="688"/>
      <c r="WXI9" s="187"/>
      <c r="WXJ9" s="78"/>
      <c r="WXK9" s="689"/>
      <c r="WXL9" s="77"/>
      <c r="WXM9" s="690"/>
      <c r="WXN9" s="53"/>
      <c r="WXO9" s="688"/>
      <c r="WXP9" s="688"/>
      <c r="WXQ9" s="187"/>
      <c r="WXR9" s="78"/>
      <c r="WXS9" s="689"/>
      <c r="WXT9" s="77"/>
      <c r="WXU9" s="690"/>
      <c r="WXV9" s="53"/>
      <c r="WXW9" s="688"/>
      <c r="WXX9" s="688"/>
      <c r="WXY9" s="187"/>
      <c r="WXZ9" s="78"/>
      <c r="WYA9" s="689"/>
      <c r="WYB9" s="77"/>
      <c r="WYC9" s="690"/>
      <c r="WYD9" s="53"/>
      <c r="WYE9" s="688"/>
      <c r="WYF9" s="688"/>
      <c r="WYG9" s="187"/>
      <c r="WYH9" s="78"/>
      <c r="WYI9" s="689"/>
      <c r="WYJ9" s="77"/>
      <c r="WYK9" s="690"/>
      <c r="WYL9" s="53"/>
      <c r="WYM9" s="688"/>
      <c r="WYN9" s="688"/>
      <c r="WYO9" s="187"/>
      <c r="WYP9" s="78"/>
      <c r="WYQ9" s="689"/>
      <c r="WYR9" s="77"/>
      <c r="WYS9" s="690"/>
      <c r="WYT9" s="53"/>
      <c r="WYU9" s="688"/>
      <c r="WYV9" s="688"/>
      <c r="WYW9" s="187"/>
      <c r="WYX9" s="78"/>
      <c r="WYY9" s="689"/>
      <c r="WYZ9" s="77"/>
      <c r="WZA9" s="690"/>
      <c r="WZB9" s="53"/>
      <c r="WZC9" s="688"/>
      <c r="WZD9" s="688"/>
      <c r="WZE9" s="187"/>
      <c r="WZF9" s="78"/>
      <c r="WZG9" s="689"/>
      <c r="WZH9" s="77"/>
      <c r="WZI9" s="690"/>
      <c r="WZJ9" s="53"/>
      <c r="WZK9" s="688"/>
      <c r="WZL9" s="688"/>
      <c r="WZM9" s="187"/>
      <c r="WZN9" s="78"/>
      <c r="WZO9" s="689"/>
      <c r="WZP9" s="77"/>
      <c r="WZQ9" s="690"/>
      <c r="WZR9" s="53"/>
      <c r="WZS9" s="688"/>
      <c r="WZT9" s="688"/>
      <c r="WZU9" s="187"/>
      <c r="WZV9" s="78"/>
      <c r="WZW9" s="689"/>
      <c r="WZX9" s="77"/>
      <c r="WZY9" s="690"/>
      <c r="WZZ9" s="53"/>
      <c r="XAA9" s="688"/>
      <c r="XAB9" s="688"/>
      <c r="XAC9" s="187"/>
      <c r="XAD9" s="78"/>
      <c r="XAE9" s="689"/>
      <c r="XAF9" s="77"/>
      <c r="XAG9" s="690"/>
      <c r="XAH9" s="53"/>
      <c r="XAI9" s="688"/>
      <c r="XAJ9" s="688"/>
      <c r="XAK9" s="187"/>
      <c r="XAL9" s="78"/>
      <c r="XAM9" s="689"/>
      <c r="XAN9" s="77"/>
      <c r="XAO9" s="690"/>
      <c r="XAP9" s="53"/>
      <c r="XAQ9" s="688"/>
      <c r="XAR9" s="688"/>
      <c r="XAS9" s="187"/>
      <c r="XAT9" s="78"/>
      <c r="XAU9" s="689"/>
      <c r="XAV9" s="77"/>
      <c r="XAW9" s="690"/>
      <c r="XAX9" s="53"/>
      <c r="XAY9" s="688"/>
      <c r="XAZ9" s="688"/>
      <c r="XBA9" s="187"/>
      <c r="XBB9" s="78"/>
      <c r="XBC9" s="689"/>
      <c r="XBD9" s="77"/>
      <c r="XBE9" s="690"/>
      <c r="XBF9" s="53"/>
      <c r="XBG9" s="688"/>
      <c r="XBH9" s="688"/>
      <c r="XBI9" s="187"/>
      <c r="XBJ9" s="78"/>
      <c r="XBK9" s="689"/>
      <c r="XBL9" s="77"/>
      <c r="XBM9" s="690"/>
      <c r="XBN9" s="53"/>
      <c r="XBO9" s="688"/>
      <c r="XBP9" s="688"/>
      <c r="XBQ9" s="187"/>
      <c r="XBR9" s="78"/>
      <c r="XBS9" s="689"/>
      <c r="XBT9" s="77"/>
      <c r="XBU9" s="690"/>
      <c r="XBV9" s="53"/>
      <c r="XBW9" s="688"/>
      <c r="XBX9" s="688"/>
      <c r="XBY9" s="187"/>
      <c r="XBZ9" s="78"/>
      <c r="XCA9" s="689"/>
      <c r="XCB9" s="77"/>
      <c r="XCC9" s="690"/>
      <c r="XCD9" s="53"/>
      <c r="XCE9" s="688"/>
      <c r="XCF9" s="688"/>
      <c r="XCG9" s="187"/>
      <c r="XCH9" s="78"/>
      <c r="XCI9" s="689"/>
      <c r="XCJ9" s="77"/>
      <c r="XCK9" s="690"/>
      <c r="XCL9" s="53"/>
      <c r="XCM9" s="688"/>
      <c r="XCN9" s="688"/>
      <c r="XCO9" s="187"/>
      <c r="XCP9" s="78"/>
      <c r="XCQ9" s="689"/>
      <c r="XCR9" s="77"/>
      <c r="XCS9" s="690"/>
      <c r="XCT9" s="53"/>
      <c r="XCU9" s="688"/>
      <c r="XCV9" s="688"/>
      <c r="XCW9" s="187"/>
      <c r="XCX9" s="78"/>
      <c r="XCY9" s="689"/>
      <c r="XCZ9" s="77"/>
      <c r="XDA9" s="690"/>
      <c r="XDB9" s="53"/>
      <c r="XDC9" s="688"/>
      <c r="XDD9" s="688"/>
      <c r="XDE9" s="187"/>
      <c r="XDF9" s="78"/>
      <c r="XDG9" s="689"/>
      <c r="XDH9" s="77"/>
      <c r="XDI9" s="690"/>
      <c r="XDJ9" s="53"/>
      <c r="XDK9" s="688"/>
      <c r="XDL9" s="688"/>
      <c r="XDM9" s="187"/>
      <c r="XDN9" s="78"/>
      <c r="XDO9" s="689"/>
      <c r="XDP9" s="77"/>
      <c r="XDQ9" s="690"/>
      <c r="XDR9" s="53"/>
      <c r="XDS9" s="688"/>
      <c r="XDT9" s="688"/>
      <c r="XDU9" s="187"/>
      <c r="XDV9" s="78"/>
      <c r="XDW9" s="689"/>
      <c r="XDX9" s="77"/>
      <c r="XDY9" s="690"/>
      <c r="XDZ9" s="53"/>
      <c r="XEA9" s="688"/>
      <c r="XEB9" s="688"/>
      <c r="XEC9" s="187"/>
      <c r="XED9" s="78"/>
      <c r="XEE9" s="689"/>
      <c r="XEF9" s="77"/>
      <c r="XEG9" s="690"/>
      <c r="XEH9" s="53"/>
      <c r="XEI9" s="688"/>
      <c r="XEJ9" s="688"/>
      <c r="XEK9" s="187"/>
      <c r="XEL9" s="78"/>
      <c r="XEM9" s="689"/>
      <c r="XEN9" s="77"/>
      <c r="XEO9" s="690"/>
      <c r="XEP9" s="53"/>
      <c r="XEQ9" s="688"/>
      <c r="XER9" s="688"/>
      <c r="XES9" s="187"/>
      <c r="XET9" s="78"/>
      <c r="XEU9" s="689"/>
      <c r="XEV9" s="77"/>
      <c r="XEW9" s="690"/>
      <c r="XEX9" s="53"/>
      <c r="XEY9" s="688"/>
      <c r="XEZ9" s="688"/>
      <c r="XFA9" s="187"/>
      <c r="XFB9" s="78"/>
      <c r="XFC9" s="689"/>
      <c r="XFD9" s="77"/>
    </row>
    <row r="10" spans="1:16384" ht="24" customHeight="1" x14ac:dyDescent="0.2"/>
    <row r="11" spans="1:16384" ht="12.75" customHeight="1" x14ac:dyDescent="0.2">
      <c r="C11" s="457" t="s">
        <v>1294</v>
      </c>
    </row>
    <row r="12" spans="1:16384" x14ac:dyDescent="0.2">
      <c r="A12" s="593" t="s">
        <v>1298</v>
      </c>
    </row>
    <row r="13" spans="1:16384" ht="15" x14ac:dyDescent="0.25">
      <c r="A13" s="168" t="s">
        <v>1292</v>
      </c>
      <c r="B13" s="1">
        <v>4</v>
      </c>
    </row>
    <row r="14" spans="1:16384" ht="21.75" customHeight="1" x14ac:dyDescent="0.25">
      <c r="A14" s="168" t="s">
        <v>1293</v>
      </c>
      <c r="B14" s="1">
        <v>3</v>
      </c>
    </row>
    <row r="15" spans="1:16384" ht="15" x14ac:dyDescent="0.25">
      <c r="A15" s="168" t="s">
        <v>1295</v>
      </c>
      <c r="B15" s="1">
        <v>0.1</v>
      </c>
    </row>
    <row r="16" spans="1:16384" ht="15" x14ac:dyDescent="0.25">
      <c r="A16" s="168" t="s">
        <v>1296</v>
      </c>
      <c r="B16" s="1">
        <v>0.1</v>
      </c>
    </row>
    <row r="17" spans="1:2" ht="15" x14ac:dyDescent="0.25">
      <c r="A17" s="168" t="s">
        <v>1297</v>
      </c>
      <c r="B17" s="1">
        <v>0.1</v>
      </c>
    </row>
    <row r="18" spans="1:2" ht="15" x14ac:dyDescent="0.25">
      <c r="A18" s="168" t="s">
        <v>1304</v>
      </c>
      <c r="B18" s="91">
        <v>0.1</v>
      </c>
    </row>
    <row r="22" spans="1:2" x14ac:dyDescent="0.2">
      <c r="A22" s="1" t="s">
        <v>1317</v>
      </c>
      <c r="B22" s="598">
        <v>1057</v>
      </c>
    </row>
    <row r="23" spans="1:2" x14ac:dyDescent="0.2">
      <c r="A23" s="1" t="s">
        <v>1318</v>
      </c>
      <c r="B23" s="598" t="e">
        <f>B22/SUM(#REF!,#REF!,#REF!)</f>
        <v>#REF!</v>
      </c>
    </row>
    <row r="26" spans="1:2" x14ac:dyDescent="0.2">
      <c r="A26" s="593" t="s">
        <v>1319</v>
      </c>
      <c r="B26" s="1"/>
    </row>
    <row r="27" spans="1:2" x14ac:dyDescent="0.2">
      <c r="A27" s="1"/>
      <c r="B27" s="1"/>
    </row>
    <row r="28" spans="1:2" x14ac:dyDescent="0.2">
      <c r="A28" s="1" t="s">
        <v>1320</v>
      </c>
      <c r="B28" s="1">
        <v>30</v>
      </c>
    </row>
    <row r="29" spans="1:2" x14ac:dyDescent="0.2">
      <c r="A29" s="1" t="s">
        <v>1321</v>
      </c>
      <c r="B29" s="1">
        <f>B28/25</f>
        <v>1.2</v>
      </c>
    </row>
    <row r="31" spans="1:2" x14ac:dyDescent="0.2">
      <c r="A31" s="593" t="s">
        <v>1322</v>
      </c>
    </row>
    <row r="32" spans="1:2" x14ac:dyDescent="0.2">
      <c r="A32" s="1" t="s">
        <v>1324</v>
      </c>
      <c r="B32" s="1">
        <v>6</v>
      </c>
    </row>
    <row r="33" spans="1:7" x14ac:dyDescent="0.2">
      <c r="A33" s="91" t="s">
        <v>1323</v>
      </c>
      <c r="B33" s="1">
        <v>5</v>
      </c>
    </row>
    <row r="34" spans="1:7" ht="13.5" thickBot="1" x14ac:dyDescent="0.25"/>
    <row r="35" spans="1:7" ht="15.75" thickBot="1" x14ac:dyDescent="0.25">
      <c r="A35" s="1199" t="s">
        <v>1499</v>
      </c>
      <c r="B35" s="1200"/>
      <c r="C35" s="1200"/>
      <c r="D35" s="1200"/>
      <c r="E35" s="1200"/>
      <c r="F35" s="1200"/>
      <c r="G35" s="1201"/>
    </row>
    <row r="36" spans="1:7" ht="15" x14ac:dyDescent="0.2">
      <c r="A36" s="1177" t="s">
        <v>1500</v>
      </c>
      <c r="B36" s="1202"/>
      <c r="C36" s="1202" t="s">
        <v>1501</v>
      </c>
      <c r="D36" s="788" t="s">
        <v>1502</v>
      </c>
      <c r="E36" s="788" t="s">
        <v>1504</v>
      </c>
      <c r="F36" s="1202" t="s">
        <v>568</v>
      </c>
      <c r="G36" s="1202" t="s">
        <v>218</v>
      </c>
    </row>
    <row r="37" spans="1:7" ht="18" x14ac:dyDescent="0.2">
      <c r="A37" s="1185"/>
      <c r="B37" s="1203"/>
      <c r="C37" s="1203"/>
      <c r="D37" s="788" t="s">
        <v>1503</v>
      </c>
      <c r="E37" s="788" t="s">
        <v>1505</v>
      </c>
      <c r="F37" s="1203"/>
      <c r="G37" s="1203"/>
    </row>
    <row r="38" spans="1:7" ht="15.75" thickBot="1" x14ac:dyDescent="0.25">
      <c r="A38" s="1185"/>
      <c r="B38" s="1204"/>
      <c r="C38" s="1204"/>
      <c r="D38" s="789"/>
      <c r="E38" s="790" t="s">
        <v>1503</v>
      </c>
      <c r="F38" s="1204"/>
      <c r="G38" s="1204"/>
    </row>
    <row r="39" spans="1:7" ht="15.75" thickBot="1" x14ac:dyDescent="0.25">
      <c r="A39" s="1185"/>
      <c r="B39" s="791" t="s">
        <v>1506</v>
      </c>
      <c r="C39" s="792"/>
      <c r="D39" s="792"/>
      <c r="E39" s="792"/>
      <c r="F39" s="792"/>
      <c r="G39" s="792"/>
    </row>
    <row r="40" spans="1:7" ht="15.75" thickBot="1" x14ac:dyDescent="0.25">
      <c r="A40" s="1185"/>
      <c r="B40" s="791" t="s">
        <v>1507</v>
      </c>
      <c r="C40" s="792"/>
      <c r="D40" s="792"/>
      <c r="E40" s="792"/>
      <c r="F40" s="792"/>
      <c r="G40" s="792"/>
    </row>
    <row r="41" spans="1:7" ht="30.75" thickBot="1" x14ac:dyDescent="0.25">
      <c r="A41" s="1185"/>
      <c r="B41" s="791" t="s">
        <v>1508</v>
      </c>
      <c r="C41" s="792"/>
      <c r="D41" s="792"/>
      <c r="E41" s="792"/>
      <c r="F41" s="792"/>
      <c r="G41" s="792"/>
    </row>
    <row r="42" spans="1:7" ht="15.75" thickBot="1" x14ac:dyDescent="0.25">
      <c r="A42" s="1185"/>
      <c r="B42" s="791" t="s">
        <v>1509</v>
      </c>
      <c r="C42" s="792"/>
      <c r="D42" s="792"/>
      <c r="E42" s="792"/>
      <c r="F42" s="792"/>
      <c r="G42" s="792"/>
    </row>
    <row r="43" spans="1:7" ht="30.75" thickBot="1" x14ac:dyDescent="0.25">
      <c r="A43" s="1185"/>
      <c r="B43" s="791" t="s">
        <v>1510</v>
      </c>
      <c r="C43" s="792"/>
      <c r="D43" s="792"/>
      <c r="E43" s="792"/>
      <c r="F43" s="792"/>
      <c r="G43" s="792"/>
    </row>
    <row r="44" spans="1:7" ht="15.75" thickBot="1" x14ac:dyDescent="0.25">
      <c r="A44" s="1185"/>
      <c r="B44" s="791" t="s">
        <v>1511</v>
      </c>
      <c r="C44" s="792"/>
      <c r="D44" s="792"/>
      <c r="E44" s="792"/>
      <c r="F44" s="792"/>
      <c r="G44" s="792"/>
    </row>
    <row r="45" spans="1:7" ht="15.75" thickBot="1" x14ac:dyDescent="0.25">
      <c r="A45" s="1185"/>
      <c r="B45" s="791" t="s">
        <v>1512</v>
      </c>
      <c r="C45" s="792"/>
      <c r="D45" s="792"/>
      <c r="E45" s="792"/>
      <c r="F45" s="792"/>
      <c r="G45" s="792"/>
    </row>
    <row r="46" spans="1:7" ht="15.75" thickBot="1" x14ac:dyDescent="0.25">
      <c r="A46" s="1178"/>
      <c r="B46" s="793" t="s">
        <v>1</v>
      </c>
      <c r="C46" s="794"/>
      <c r="D46" s="794"/>
      <c r="E46" s="794"/>
      <c r="F46" s="794"/>
      <c r="G46" s="794"/>
    </row>
    <row r="47" spans="1:7" ht="15" x14ac:dyDescent="0.2">
      <c r="A47" s="1177" t="s">
        <v>1513</v>
      </c>
      <c r="B47" s="1179" t="s">
        <v>1534</v>
      </c>
      <c r="C47" s="1180"/>
      <c r="D47" s="1180"/>
      <c r="E47" s="1180"/>
      <c r="F47" s="1180"/>
      <c r="G47" s="1181"/>
    </row>
    <row r="48" spans="1:7" ht="15" x14ac:dyDescent="0.2">
      <c r="A48" s="1185"/>
      <c r="B48" s="1189" t="s">
        <v>1514</v>
      </c>
      <c r="C48" s="1190"/>
      <c r="D48" s="1190"/>
      <c r="E48" s="1190"/>
      <c r="F48" s="1190"/>
      <c r="G48" s="1191"/>
    </row>
    <row r="49" spans="1:7" ht="15" x14ac:dyDescent="0.2">
      <c r="A49" s="1185"/>
      <c r="B49" s="1189" t="s">
        <v>1515</v>
      </c>
      <c r="C49" s="1190"/>
      <c r="D49" s="1190"/>
      <c r="E49" s="1190"/>
      <c r="F49" s="1190"/>
      <c r="G49" s="1191"/>
    </row>
    <row r="50" spans="1:7" ht="15" x14ac:dyDescent="0.2">
      <c r="A50" s="1185"/>
      <c r="B50" s="1189" t="s">
        <v>1516</v>
      </c>
      <c r="C50" s="1190"/>
      <c r="D50" s="1190"/>
      <c r="E50" s="1190"/>
      <c r="F50" s="1190"/>
      <c r="G50" s="1191"/>
    </row>
    <row r="51" spans="1:7" ht="15" x14ac:dyDescent="0.2">
      <c r="A51" s="1185"/>
      <c r="B51" s="1189" t="s">
        <v>1517</v>
      </c>
      <c r="C51" s="1190"/>
      <c r="D51" s="1190"/>
      <c r="E51" s="1190"/>
      <c r="F51" s="1190"/>
      <c r="G51" s="1191"/>
    </row>
    <row r="52" spans="1:7" ht="15" x14ac:dyDescent="0.2">
      <c r="A52" s="1185"/>
      <c r="B52" s="1189" t="s">
        <v>1518</v>
      </c>
      <c r="C52" s="1190"/>
      <c r="D52" s="1190"/>
      <c r="E52" s="1190"/>
      <c r="F52" s="1190"/>
      <c r="G52" s="1191"/>
    </row>
    <row r="53" spans="1:7" ht="15" x14ac:dyDescent="0.2">
      <c r="A53" s="1185"/>
      <c r="B53" s="1189" t="s">
        <v>1519</v>
      </c>
      <c r="C53" s="1190"/>
      <c r="D53" s="1190"/>
      <c r="E53" s="1190"/>
      <c r="F53" s="1190"/>
      <c r="G53" s="1191"/>
    </row>
    <row r="54" spans="1:7" ht="15" x14ac:dyDescent="0.2">
      <c r="A54" s="1185"/>
      <c r="B54" s="1194" t="s">
        <v>1008</v>
      </c>
      <c r="C54" s="1195"/>
      <c r="D54" s="1195"/>
      <c r="E54" s="1195"/>
      <c r="F54" s="1195"/>
      <c r="G54" s="1196"/>
    </row>
    <row r="55" spans="1:7" ht="15" x14ac:dyDescent="0.2">
      <c r="A55" s="1185"/>
      <c r="B55" s="1186" t="s">
        <v>1535</v>
      </c>
      <c r="C55" s="1187"/>
      <c r="D55" s="1187"/>
      <c r="E55" s="1187"/>
      <c r="F55" s="1187"/>
      <c r="G55" s="1188"/>
    </row>
    <row r="56" spans="1:7" ht="15" x14ac:dyDescent="0.2">
      <c r="A56" s="1185"/>
      <c r="B56" s="1186"/>
      <c r="C56" s="1187"/>
      <c r="D56" s="1187"/>
      <c r="E56" s="1187"/>
      <c r="F56" s="1187"/>
      <c r="G56" s="1188"/>
    </row>
    <row r="57" spans="1:7" ht="15.75" thickBot="1" x14ac:dyDescent="0.25">
      <c r="A57" s="1178"/>
      <c r="B57" s="1182" t="s">
        <v>1536</v>
      </c>
      <c r="C57" s="1183"/>
      <c r="D57" s="1183"/>
      <c r="E57" s="1183"/>
      <c r="F57" s="1183"/>
      <c r="G57" s="1184"/>
    </row>
    <row r="58" spans="1:7" ht="15" x14ac:dyDescent="0.2">
      <c r="A58" s="1177" t="s">
        <v>1520</v>
      </c>
      <c r="B58" s="1179" t="s">
        <v>1521</v>
      </c>
      <c r="C58" s="1180"/>
      <c r="D58" s="1180"/>
      <c r="E58" s="1180"/>
      <c r="F58" s="1180"/>
      <c r="G58" s="1181"/>
    </row>
    <row r="59" spans="1:7" ht="15" x14ac:dyDescent="0.2">
      <c r="A59" s="1185"/>
      <c r="B59" s="1186"/>
      <c r="C59" s="1187"/>
      <c r="D59" s="1187"/>
      <c r="E59" s="1187"/>
      <c r="F59" s="1187"/>
      <c r="G59" s="1188"/>
    </row>
    <row r="60" spans="1:7" ht="15" x14ac:dyDescent="0.2">
      <c r="A60" s="1185"/>
      <c r="B60" s="1189" t="s">
        <v>1537</v>
      </c>
      <c r="C60" s="1190"/>
      <c r="D60" s="1190"/>
      <c r="E60" s="1190"/>
      <c r="F60" s="1190"/>
      <c r="G60" s="1191"/>
    </row>
    <row r="61" spans="1:7" ht="15" x14ac:dyDescent="0.2">
      <c r="A61" s="1185"/>
      <c r="B61" s="1189" t="s">
        <v>1522</v>
      </c>
      <c r="C61" s="1190"/>
      <c r="D61" s="1190"/>
      <c r="E61" s="1190"/>
      <c r="F61" s="1190"/>
      <c r="G61" s="1191"/>
    </row>
    <row r="62" spans="1:7" ht="15" x14ac:dyDescent="0.2">
      <c r="A62" s="1185"/>
      <c r="B62" s="1189" t="s">
        <v>1523</v>
      </c>
      <c r="C62" s="1190"/>
      <c r="D62" s="1190"/>
      <c r="E62" s="1190"/>
      <c r="F62" s="1190"/>
      <c r="G62" s="1191"/>
    </row>
    <row r="63" spans="1:7" ht="15" x14ac:dyDescent="0.2">
      <c r="A63" s="1185"/>
      <c r="B63" s="1189" t="s">
        <v>1524</v>
      </c>
      <c r="C63" s="1190"/>
      <c r="D63" s="1190"/>
      <c r="E63" s="1190"/>
      <c r="F63" s="1190"/>
      <c r="G63" s="1191"/>
    </row>
    <row r="64" spans="1:7" ht="15" x14ac:dyDescent="0.2">
      <c r="A64" s="1185"/>
      <c r="B64" s="1189" t="s">
        <v>1525</v>
      </c>
      <c r="C64" s="1190"/>
      <c r="D64" s="1190"/>
      <c r="E64" s="1190"/>
      <c r="F64" s="1190"/>
      <c r="G64" s="1191"/>
    </row>
    <row r="65" spans="1:7" ht="15" x14ac:dyDescent="0.2">
      <c r="A65" s="1185"/>
      <c r="B65" s="1189" t="s">
        <v>1526</v>
      </c>
      <c r="C65" s="1190"/>
      <c r="D65" s="1190"/>
      <c r="E65" s="1190"/>
      <c r="F65" s="1190"/>
      <c r="G65" s="1191"/>
    </row>
    <row r="66" spans="1:7" ht="15" x14ac:dyDescent="0.2">
      <c r="A66" s="1185"/>
      <c r="B66" s="1189" t="s">
        <v>1527</v>
      </c>
      <c r="C66" s="1190"/>
      <c r="D66" s="1190"/>
      <c r="E66" s="1190"/>
      <c r="F66" s="1190"/>
      <c r="G66" s="1191"/>
    </row>
    <row r="67" spans="1:7" ht="15" x14ac:dyDescent="0.2">
      <c r="A67" s="1185"/>
      <c r="B67" s="1186"/>
      <c r="C67" s="1187"/>
      <c r="D67" s="1187"/>
      <c r="E67" s="1187"/>
      <c r="F67" s="1187"/>
      <c r="G67" s="1188"/>
    </row>
    <row r="68" spans="1:7" ht="15" x14ac:dyDescent="0.2">
      <c r="A68" s="1185"/>
      <c r="B68" s="1186" t="s">
        <v>1528</v>
      </c>
      <c r="C68" s="1187"/>
      <c r="D68" s="1187"/>
      <c r="E68" s="1187"/>
      <c r="F68" s="1187"/>
      <c r="G68" s="1188"/>
    </row>
    <row r="69" spans="1:7" x14ac:dyDescent="0.2">
      <c r="A69" s="1185"/>
      <c r="B69" s="1192"/>
      <c r="C69" s="1136"/>
      <c r="D69" s="1136"/>
      <c r="E69" s="1136"/>
      <c r="F69" s="1136"/>
      <c r="G69" s="1193"/>
    </row>
    <row r="70" spans="1:7" ht="15" x14ac:dyDescent="0.2">
      <c r="A70" s="1185"/>
      <c r="B70" s="1186"/>
      <c r="C70" s="1187"/>
      <c r="D70" s="1187"/>
      <c r="E70" s="1187"/>
      <c r="F70" s="1187"/>
      <c r="G70" s="1188"/>
    </row>
    <row r="71" spans="1:7" ht="15.75" thickBot="1" x14ac:dyDescent="0.25">
      <c r="A71" s="1178"/>
      <c r="B71" s="1182" t="s">
        <v>229</v>
      </c>
      <c r="C71" s="1183"/>
      <c r="D71" s="1183"/>
      <c r="E71" s="1183"/>
      <c r="F71" s="1183"/>
      <c r="G71" s="1184"/>
    </row>
    <row r="72" spans="1:7" x14ac:dyDescent="0.2">
      <c r="A72" s="1177" t="s">
        <v>1529</v>
      </c>
      <c r="B72" s="1179" t="s">
        <v>1538</v>
      </c>
      <c r="C72" s="1180"/>
      <c r="D72" s="1180"/>
      <c r="E72" s="1180"/>
      <c r="F72" s="1180"/>
      <c r="G72" s="1181"/>
    </row>
    <row r="73" spans="1:7" ht="13.5" thickBot="1" x14ac:dyDescent="0.25">
      <c r="A73" s="1178"/>
      <c r="B73" s="1182"/>
      <c r="C73" s="1183"/>
      <c r="D73" s="1183"/>
      <c r="E73" s="1183"/>
      <c r="F73" s="1183"/>
      <c r="G73" s="1184"/>
    </row>
  </sheetData>
  <mergeCells count="36">
    <mergeCell ref="A1:B1"/>
    <mergeCell ref="A35:G35"/>
    <mergeCell ref="A36:A46"/>
    <mergeCell ref="B36:B38"/>
    <mergeCell ref="C36:C38"/>
    <mergeCell ref="F36:F38"/>
    <mergeCell ref="G36:G38"/>
    <mergeCell ref="B71:G71"/>
    <mergeCell ref="A47:A57"/>
    <mergeCell ref="B47:G47"/>
    <mergeCell ref="B48:G48"/>
    <mergeCell ref="B49:G49"/>
    <mergeCell ref="B50:G50"/>
    <mergeCell ref="B51:G51"/>
    <mergeCell ref="B52:G52"/>
    <mergeCell ref="B53:G53"/>
    <mergeCell ref="B54:G54"/>
    <mergeCell ref="B55:G55"/>
    <mergeCell ref="B56:G56"/>
    <mergeCell ref="B57:G57"/>
    <mergeCell ref="A72:A73"/>
    <mergeCell ref="B72:G73"/>
    <mergeCell ref="A58:A71"/>
    <mergeCell ref="B58:G58"/>
    <mergeCell ref="B59:G59"/>
    <mergeCell ref="B60:G60"/>
    <mergeCell ref="B61:G61"/>
    <mergeCell ref="B62:G62"/>
    <mergeCell ref="B63:G63"/>
    <mergeCell ref="B64:G64"/>
    <mergeCell ref="B65:G65"/>
    <mergeCell ref="B66:G66"/>
    <mergeCell ref="B67:G67"/>
    <mergeCell ref="B68:G68"/>
    <mergeCell ref="B69:G69"/>
    <mergeCell ref="B70:G70"/>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9"/>
  <sheetViews>
    <sheetView workbookViewId="0">
      <selection activeCell="L16" sqref="L16"/>
    </sheetView>
  </sheetViews>
  <sheetFormatPr defaultRowHeight="12.75" x14ac:dyDescent="0.2"/>
  <cols>
    <col min="1" max="1" width="21.85546875" customWidth="1"/>
    <col min="2" max="2" width="18.5703125" customWidth="1"/>
    <col min="3" max="3" width="12.85546875" customWidth="1"/>
    <col min="4" max="4" width="13.5703125" customWidth="1"/>
    <col min="5" max="5" width="18.42578125" customWidth="1"/>
    <col min="6" max="6" width="19.5703125" customWidth="1"/>
    <col min="7" max="7" width="17.5703125" customWidth="1"/>
    <col min="8" max="8" width="14.28515625" customWidth="1"/>
  </cols>
  <sheetData>
    <row r="1" spans="1:9" ht="33" customHeight="1" x14ac:dyDescent="0.5">
      <c r="A1" s="1146" t="s">
        <v>1403</v>
      </c>
      <c r="B1" s="1208"/>
      <c r="C1" s="1208"/>
      <c r="D1" s="1208"/>
      <c r="E1" s="1208"/>
      <c r="F1" s="1208"/>
      <c r="G1" s="1208"/>
      <c r="H1" s="1208"/>
      <c r="I1" s="1208"/>
    </row>
    <row r="3" spans="1:9" s="3" customFormat="1" ht="25.5" customHeight="1" x14ac:dyDescent="0.2">
      <c r="A3" s="594"/>
      <c r="B3" s="666" t="s">
        <v>134</v>
      </c>
      <c r="C3" s="666" t="s">
        <v>138</v>
      </c>
      <c r="D3" s="667" t="s">
        <v>139</v>
      </c>
      <c r="E3" s="668" t="s">
        <v>136</v>
      </c>
      <c r="F3" s="669" t="s">
        <v>529</v>
      </c>
      <c r="G3" s="667" t="s">
        <v>1369</v>
      </c>
      <c r="H3" s="667" t="s">
        <v>151</v>
      </c>
    </row>
    <row r="4" spans="1:9" s="3" customFormat="1" ht="25.5" customHeight="1" x14ac:dyDescent="0.2">
      <c r="A4" s="177" t="s">
        <v>533</v>
      </c>
      <c r="B4" s="670">
        <f>Summary!C6</f>
        <v>0</v>
      </c>
      <c r="C4" s="671">
        <v>2.5000000000000001E-2</v>
      </c>
      <c r="D4" s="670">
        <f>C4*B4</f>
        <v>0</v>
      </c>
      <c r="E4" s="176">
        <f>D4*'General reference data'!C4</f>
        <v>0</v>
      </c>
      <c r="F4" s="672">
        <f>D4*'General reference data'!C13</f>
        <v>0</v>
      </c>
      <c r="G4" s="91">
        <v>0</v>
      </c>
      <c r="H4" s="91" t="s">
        <v>519</v>
      </c>
    </row>
    <row r="5" spans="1:9" s="3" customFormat="1" ht="25.5" customHeight="1" x14ac:dyDescent="0.2">
      <c r="A5" s="177" t="s">
        <v>92</v>
      </c>
      <c r="B5" s="670">
        <f>Summary!C9</f>
        <v>0</v>
      </c>
      <c r="C5" s="671">
        <v>2.5000000000000001E-2</v>
      </c>
      <c r="D5" s="670">
        <f>C5*B5</f>
        <v>0</v>
      </c>
      <c r="E5" s="176">
        <f>D5*'General reference data'!C6</f>
        <v>0</v>
      </c>
      <c r="F5" s="672">
        <f>D5*'General reference data'!C14</f>
        <v>0</v>
      </c>
      <c r="G5" s="91">
        <v>0</v>
      </c>
      <c r="H5" s="91" t="s">
        <v>519</v>
      </c>
    </row>
    <row r="6" spans="1:9" s="3" customFormat="1" ht="25.5" customHeight="1" x14ac:dyDescent="0.2">
      <c r="A6" s="673" t="s">
        <v>140</v>
      </c>
      <c r="B6" s="674"/>
      <c r="C6" s="674"/>
      <c r="D6" s="675">
        <f>SUM(D4:D5)</f>
        <v>0</v>
      </c>
      <c r="E6" s="96">
        <f>SUM(E4:E5)</f>
        <v>0</v>
      </c>
      <c r="F6" s="676">
        <f>SUM(F4:F5)</f>
        <v>0</v>
      </c>
      <c r="G6" s="677">
        <v>0</v>
      </c>
      <c r="H6" s="684" t="s">
        <v>519</v>
      </c>
    </row>
    <row r="7" spans="1:9" s="3" customFormat="1" ht="25.5" customHeight="1" thickBot="1" x14ac:dyDescent="0.25">
      <c r="A7" s="52"/>
      <c r="B7" s="70"/>
      <c r="C7" s="70"/>
      <c r="D7" s="72"/>
      <c r="E7" s="73"/>
    </row>
    <row r="8" spans="1:9" ht="15.75" thickBot="1" x14ac:dyDescent="0.25">
      <c r="A8" s="1199" t="s">
        <v>1590</v>
      </c>
      <c r="B8" s="1200"/>
      <c r="C8" s="1200"/>
      <c r="D8" s="1200"/>
      <c r="E8" s="1200"/>
      <c r="F8" s="1200"/>
      <c r="G8" s="1201"/>
    </row>
    <row r="9" spans="1:9" ht="26.25" customHeight="1" x14ac:dyDescent="0.2">
      <c r="A9" s="1177" t="s">
        <v>1500</v>
      </c>
      <c r="B9" s="1202"/>
      <c r="C9" s="1202" t="s">
        <v>566</v>
      </c>
      <c r="D9" s="1202" t="s">
        <v>567</v>
      </c>
      <c r="E9" s="788" t="s">
        <v>1504</v>
      </c>
      <c r="F9" s="1202" t="s">
        <v>568</v>
      </c>
      <c r="G9" s="1202" t="s">
        <v>218</v>
      </c>
    </row>
    <row r="10" spans="1:9" ht="18.75" thickBot="1" x14ac:dyDescent="0.25">
      <c r="A10" s="1185"/>
      <c r="B10" s="1204"/>
      <c r="C10" s="1204"/>
      <c r="D10" s="1204"/>
      <c r="E10" s="790" t="s">
        <v>1591</v>
      </c>
      <c r="F10" s="1204"/>
      <c r="G10" s="1204"/>
    </row>
    <row r="11" spans="1:9" ht="15.75" thickBot="1" x14ac:dyDescent="0.25">
      <c r="A11" s="1185"/>
      <c r="B11" s="806" t="s">
        <v>200</v>
      </c>
      <c r="C11" s="897"/>
      <c r="D11" s="898"/>
      <c r="E11" s="898"/>
      <c r="F11" s="898"/>
      <c r="G11" s="899"/>
    </row>
    <row r="12" spans="1:9" ht="15.75" thickBot="1" x14ac:dyDescent="0.25">
      <c r="A12" s="1185"/>
      <c r="B12" s="806" t="s">
        <v>1592</v>
      </c>
      <c r="C12" s="898"/>
      <c r="D12" s="898"/>
      <c r="E12" s="898"/>
      <c r="F12" s="898"/>
      <c r="G12" s="899"/>
    </row>
    <row r="13" spans="1:9" ht="15.75" thickBot="1" x14ac:dyDescent="0.25">
      <c r="A13" s="1178"/>
      <c r="B13" s="900" t="s">
        <v>1</v>
      </c>
      <c r="C13" s="901"/>
      <c r="D13" s="902"/>
      <c r="E13" s="902"/>
      <c r="F13" s="903"/>
      <c r="G13" s="903"/>
    </row>
    <row r="14" spans="1:9" ht="120" customHeight="1" x14ac:dyDescent="0.2">
      <c r="A14" s="1177" t="s">
        <v>1513</v>
      </c>
      <c r="B14" s="1179" t="s">
        <v>1594</v>
      </c>
      <c r="C14" s="1180"/>
      <c r="D14" s="1180"/>
      <c r="E14" s="1180"/>
      <c r="F14" s="1180"/>
      <c r="G14" s="1181"/>
    </row>
    <row r="15" spans="1:9" ht="15" x14ac:dyDescent="0.2">
      <c r="A15" s="1185"/>
      <c r="B15" s="1186"/>
      <c r="C15" s="1187"/>
      <c r="D15" s="1187"/>
      <c r="E15" s="1187"/>
      <c r="F15" s="1187"/>
      <c r="G15" s="1188"/>
    </row>
    <row r="16" spans="1:9" ht="60" customHeight="1" thickBot="1" x14ac:dyDescent="0.25">
      <c r="A16" s="1178"/>
      <c r="B16" s="1182" t="s">
        <v>1595</v>
      </c>
      <c r="C16" s="1183"/>
      <c r="D16" s="1183"/>
      <c r="E16" s="1183"/>
      <c r="F16" s="1183"/>
      <c r="G16" s="1184"/>
    </row>
    <row r="17" spans="1:7" ht="60" customHeight="1" x14ac:dyDescent="0.2">
      <c r="A17" s="1177" t="s">
        <v>1596</v>
      </c>
      <c r="B17" s="1179" t="s">
        <v>1597</v>
      </c>
      <c r="C17" s="1180"/>
      <c r="D17" s="1180"/>
      <c r="E17" s="1180"/>
      <c r="F17" s="1180"/>
      <c r="G17" s="1181"/>
    </row>
    <row r="18" spans="1:7" ht="15" customHeight="1" x14ac:dyDescent="0.2">
      <c r="A18" s="1185"/>
      <c r="B18" s="1186" t="s">
        <v>229</v>
      </c>
      <c r="C18" s="1187"/>
      <c r="D18" s="1187"/>
      <c r="E18" s="1187"/>
      <c r="F18" s="1187"/>
      <c r="G18" s="1188"/>
    </row>
    <row r="19" spans="1:7" ht="30" customHeight="1" x14ac:dyDescent="0.2">
      <c r="A19" s="1185"/>
      <c r="B19" s="1186" t="s">
        <v>1598</v>
      </c>
      <c r="C19" s="1187"/>
      <c r="D19" s="1187"/>
      <c r="E19" s="1187"/>
      <c r="F19" s="1187"/>
      <c r="G19" s="1188"/>
    </row>
    <row r="20" spans="1:7" ht="15" x14ac:dyDescent="0.2">
      <c r="A20" s="1185"/>
      <c r="B20" s="1186"/>
      <c r="C20" s="1187"/>
      <c r="D20" s="1187"/>
      <c r="E20" s="1187"/>
      <c r="F20" s="1187"/>
      <c r="G20" s="1188"/>
    </row>
    <row r="21" spans="1:7" ht="15" customHeight="1" x14ac:dyDescent="0.2">
      <c r="A21" s="1185"/>
      <c r="B21" s="1189" t="s">
        <v>1599</v>
      </c>
      <c r="C21" s="1190"/>
      <c r="D21" s="1190"/>
      <c r="E21" s="1190"/>
      <c r="F21" s="1190"/>
      <c r="G21" s="1191"/>
    </row>
    <row r="22" spans="1:7" ht="15" customHeight="1" x14ac:dyDescent="0.2">
      <c r="A22" s="1185"/>
      <c r="B22" s="1189" t="s">
        <v>1600</v>
      </c>
      <c r="C22" s="1190"/>
      <c r="D22" s="1190"/>
      <c r="E22" s="1190"/>
      <c r="F22" s="1190"/>
      <c r="G22" s="1191"/>
    </row>
    <row r="23" spans="1:7" ht="15" customHeight="1" x14ac:dyDescent="0.2">
      <c r="A23" s="1185"/>
      <c r="B23" s="1189" t="s">
        <v>1601</v>
      </c>
      <c r="C23" s="1190"/>
      <c r="D23" s="1190"/>
      <c r="E23" s="1190"/>
      <c r="F23" s="1190"/>
      <c r="G23" s="1191"/>
    </row>
    <row r="24" spans="1:7" ht="15" customHeight="1" x14ac:dyDescent="0.2">
      <c r="A24" s="1185"/>
      <c r="B24" s="1189" t="s">
        <v>1602</v>
      </c>
      <c r="C24" s="1190"/>
      <c r="D24" s="1190"/>
      <c r="E24" s="1190"/>
      <c r="F24" s="1190"/>
      <c r="G24" s="1191"/>
    </row>
    <row r="25" spans="1:7" ht="15" customHeight="1" x14ac:dyDescent="0.2">
      <c r="A25" s="1185"/>
      <c r="B25" s="1189" t="s">
        <v>1603</v>
      </c>
      <c r="C25" s="1190"/>
      <c r="D25" s="1190"/>
      <c r="E25" s="1190"/>
      <c r="F25" s="1190"/>
      <c r="G25" s="1191"/>
    </row>
    <row r="26" spans="1:7" ht="15" x14ac:dyDescent="0.2">
      <c r="A26" s="1185"/>
      <c r="B26" s="1186"/>
      <c r="C26" s="1187"/>
      <c r="D26" s="1187"/>
      <c r="E26" s="1187"/>
      <c r="F26" s="1187"/>
      <c r="G26" s="1188"/>
    </row>
    <row r="27" spans="1:7" ht="15" customHeight="1" x14ac:dyDescent="0.2">
      <c r="A27" s="1185"/>
      <c r="B27" s="1186" t="s">
        <v>1604</v>
      </c>
      <c r="C27" s="1187"/>
      <c r="D27" s="1187"/>
      <c r="E27" s="1187"/>
      <c r="F27" s="1187"/>
      <c r="G27" s="1188"/>
    </row>
    <row r="28" spans="1:7" ht="15" x14ac:dyDescent="0.2">
      <c r="A28" s="1185"/>
      <c r="B28" s="1186"/>
      <c r="C28" s="1187"/>
      <c r="D28" s="1187"/>
      <c r="E28" s="1187"/>
      <c r="F28" s="1187"/>
      <c r="G28" s="1188"/>
    </row>
    <row r="29" spans="1:7" ht="15" customHeight="1" x14ac:dyDescent="0.2">
      <c r="A29" s="1185"/>
      <c r="B29" s="1194" t="s">
        <v>1605</v>
      </c>
      <c r="C29" s="1195"/>
      <c r="D29" s="1195"/>
      <c r="E29" s="1195"/>
      <c r="F29" s="1195"/>
      <c r="G29" s="1196"/>
    </row>
    <row r="30" spans="1:7" ht="30" customHeight="1" x14ac:dyDescent="0.2">
      <c r="A30" s="1185"/>
      <c r="B30" s="1194" t="s">
        <v>1606</v>
      </c>
      <c r="C30" s="1195"/>
      <c r="D30" s="1195"/>
      <c r="E30" s="1195"/>
      <c r="F30" s="1195"/>
      <c r="G30" s="1196"/>
    </row>
    <row r="31" spans="1:7" ht="15" customHeight="1" x14ac:dyDescent="0.2">
      <c r="A31" s="1185"/>
      <c r="B31" s="1194" t="s">
        <v>1607</v>
      </c>
      <c r="C31" s="1195"/>
      <c r="D31" s="1195"/>
      <c r="E31" s="1195"/>
      <c r="F31" s="1195"/>
      <c r="G31" s="1196"/>
    </row>
    <row r="32" spans="1:7" ht="30" customHeight="1" x14ac:dyDescent="0.2">
      <c r="A32" s="1185"/>
      <c r="B32" s="1194" t="s">
        <v>1608</v>
      </c>
      <c r="C32" s="1195"/>
      <c r="D32" s="1195"/>
      <c r="E32" s="1195"/>
      <c r="F32" s="1195"/>
      <c r="G32" s="1196"/>
    </row>
    <row r="33" spans="1:7" ht="15" customHeight="1" x14ac:dyDescent="0.2">
      <c r="A33" s="1185"/>
      <c r="B33" s="1194" t="s">
        <v>1609</v>
      </c>
      <c r="C33" s="1195"/>
      <c r="D33" s="1195"/>
      <c r="E33" s="1195"/>
      <c r="F33" s="1195"/>
      <c r="G33" s="1196"/>
    </row>
    <row r="34" spans="1:7" ht="15" customHeight="1" x14ac:dyDescent="0.2">
      <c r="A34" s="1185"/>
      <c r="B34" s="1194" t="s">
        <v>1610</v>
      </c>
      <c r="C34" s="1195"/>
      <c r="D34" s="1195"/>
      <c r="E34" s="1195"/>
      <c r="F34" s="1195"/>
      <c r="G34" s="1196"/>
    </row>
    <row r="35" spans="1:7" ht="30" customHeight="1" x14ac:dyDescent="0.2">
      <c r="A35" s="1185"/>
      <c r="B35" s="1194" t="s">
        <v>1611</v>
      </c>
      <c r="C35" s="1195"/>
      <c r="D35" s="1195"/>
      <c r="E35" s="1195"/>
      <c r="F35" s="1195"/>
      <c r="G35" s="1196"/>
    </row>
    <row r="36" spans="1:7" ht="15" customHeight="1" x14ac:dyDescent="0.2">
      <c r="A36" s="1185"/>
      <c r="B36" s="1194" t="s">
        <v>1612</v>
      </c>
      <c r="C36" s="1195"/>
      <c r="D36" s="1195"/>
      <c r="E36" s="1195"/>
      <c r="F36" s="1195"/>
      <c r="G36" s="1196"/>
    </row>
    <row r="37" spans="1:7" ht="15" customHeight="1" x14ac:dyDescent="0.2">
      <c r="A37" s="1185"/>
      <c r="B37" s="1194" t="s">
        <v>1613</v>
      </c>
      <c r="C37" s="1195"/>
      <c r="D37" s="1195"/>
      <c r="E37" s="1195"/>
      <c r="F37" s="1195"/>
      <c r="G37" s="1196"/>
    </row>
    <row r="38" spans="1:7" ht="15" customHeight="1" x14ac:dyDescent="0.2">
      <c r="A38" s="1185"/>
      <c r="B38" s="1194" t="s">
        <v>1614</v>
      </c>
      <c r="C38" s="1195"/>
      <c r="D38" s="1195"/>
      <c r="E38" s="1195"/>
      <c r="F38" s="1195"/>
      <c r="G38" s="1196"/>
    </row>
    <row r="39" spans="1:7" ht="15" customHeight="1" x14ac:dyDescent="0.2">
      <c r="A39" s="1185"/>
      <c r="B39" s="1194" t="s">
        <v>1615</v>
      </c>
      <c r="C39" s="1195"/>
      <c r="D39" s="1195"/>
      <c r="E39" s="1195"/>
      <c r="F39" s="1195"/>
      <c r="G39" s="1196"/>
    </row>
    <row r="40" spans="1:7" ht="15" x14ac:dyDescent="0.2">
      <c r="A40" s="1185"/>
      <c r="B40" s="1186"/>
      <c r="C40" s="1187"/>
      <c r="D40" s="1187"/>
      <c r="E40" s="1187"/>
      <c r="F40" s="1187"/>
      <c r="G40" s="1188"/>
    </row>
    <row r="41" spans="1:7" ht="75" customHeight="1" x14ac:dyDescent="0.2">
      <c r="A41" s="1185"/>
      <c r="B41" s="1186" t="s">
        <v>1616</v>
      </c>
      <c r="C41" s="1187"/>
      <c r="D41" s="1187"/>
      <c r="E41" s="1187"/>
      <c r="F41" s="1187"/>
      <c r="G41" s="1188"/>
    </row>
    <row r="42" spans="1:7" ht="15" x14ac:dyDescent="0.2">
      <c r="A42" s="1185"/>
      <c r="B42" s="1186"/>
      <c r="C42" s="1187"/>
      <c r="D42" s="1187"/>
      <c r="E42" s="1187"/>
      <c r="F42" s="1187"/>
      <c r="G42" s="1188"/>
    </row>
    <row r="43" spans="1:7" ht="15" customHeight="1" x14ac:dyDescent="0.2">
      <c r="A43" s="1185"/>
      <c r="B43" s="1186" t="s">
        <v>1617</v>
      </c>
      <c r="C43" s="1187"/>
      <c r="D43" s="1187"/>
      <c r="E43" s="1187"/>
      <c r="F43" s="1187"/>
      <c r="G43" s="1188"/>
    </row>
    <row r="44" spans="1:7" ht="15.75" thickBot="1" x14ac:dyDescent="0.25">
      <c r="A44" s="1178"/>
      <c r="B44" s="1182"/>
      <c r="C44" s="1183"/>
      <c r="D44" s="1183"/>
      <c r="E44" s="1183"/>
      <c r="F44" s="1183"/>
      <c r="G44" s="1184"/>
    </row>
    <row r="45" spans="1:7" ht="45" customHeight="1" x14ac:dyDescent="0.2">
      <c r="A45" s="1177" t="s">
        <v>1529</v>
      </c>
      <c r="B45" s="1179" t="s">
        <v>1618</v>
      </c>
      <c r="C45" s="1180"/>
      <c r="D45" s="1180"/>
      <c r="E45" s="1180"/>
      <c r="F45" s="1180"/>
      <c r="G45" s="1181"/>
    </row>
    <row r="46" spans="1:7" ht="15" x14ac:dyDescent="0.2">
      <c r="A46" s="1185"/>
      <c r="B46" s="1186"/>
      <c r="C46" s="1187"/>
      <c r="D46" s="1187"/>
      <c r="E46" s="1187"/>
      <c r="F46" s="1187"/>
      <c r="G46" s="1188"/>
    </row>
    <row r="47" spans="1:7" ht="15" customHeight="1" x14ac:dyDescent="0.2">
      <c r="A47" s="1185"/>
      <c r="B47" s="1189" t="s">
        <v>1619</v>
      </c>
      <c r="C47" s="1190"/>
      <c r="D47" s="1190"/>
      <c r="E47" s="1190"/>
      <c r="F47" s="1190"/>
      <c r="G47" s="1191"/>
    </row>
    <row r="48" spans="1:7" ht="15" customHeight="1" x14ac:dyDescent="0.2">
      <c r="A48" s="1185"/>
      <c r="B48" s="1189" t="s">
        <v>1620</v>
      </c>
      <c r="C48" s="1190"/>
      <c r="D48" s="1190"/>
      <c r="E48" s="1190"/>
      <c r="F48" s="1190"/>
      <c r="G48" s="1191"/>
    </row>
    <row r="49" spans="1:7" ht="30" customHeight="1" thickBot="1" x14ac:dyDescent="0.25">
      <c r="A49" s="1178"/>
      <c r="B49" s="1205" t="s">
        <v>1621</v>
      </c>
      <c r="C49" s="1206"/>
      <c r="D49" s="1206"/>
      <c r="E49" s="1206"/>
      <c r="F49" s="1206"/>
      <c r="G49" s="1207"/>
    </row>
  </sheetData>
  <mergeCells count="47">
    <mergeCell ref="A1:I1"/>
    <mergeCell ref="A8:G8"/>
    <mergeCell ref="A9:A13"/>
    <mergeCell ref="B9:B10"/>
    <mergeCell ref="C9:C10"/>
    <mergeCell ref="D9:D10"/>
    <mergeCell ref="F9:F10"/>
    <mergeCell ref="G9:G10"/>
    <mergeCell ref="A14:A16"/>
    <mergeCell ref="B14:G14"/>
    <mergeCell ref="B15:G15"/>
    <mergeCell ref="B16:G16"/>
    <mergeCell ref="A17:A44"/>
    <mergeCell ref="B17:G17"/>
    <mergeCell ref="B18:G18"/>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A45:A49"/>
    <mergeCell ref="B45:G45"/>
    <mergeCell ref="B46:G46"/>
    <mergeCell ref="B47:G47"/>
    <mergeCell ref="B48:G48"/>
    <mergeCell ref="B49:G49"/>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M87"/>
  <sheetViews>
    <sheetView topLeftCell="A28" workbookViewId="0">
      <selection activeCell="H11" sqref="H11"/>
    </sheetView>
  </sheetViews>
  <sheetFormatPr defaultColWidth="9.140625" defaultRowHeight="15" x14ac:dyDescent="0.25"/>
  <cols>
    <col min="1" max="1" width="38.140625" style="255" customWidth="1"/>
    <col min="2" max="2" width="15.42578125" style="255" customWidth="1"/>
    <col min="3" max="3" width="16.140625" style="255" customWidth="1"/>
    <col min="4" max="4" width="47.28515625" style="255" customWidth="1"/>
    <col min="5" max="5" width="16" style="255" customWidth="1"/>
    <col min="6" max="6" width="30.7109375" style="255" customWidth="1"/>
    <col min="7" max="7" width="24.140625" style="255" customWidth="1"/>
    <col min="8" max="8" width="25.5703125" style="436" customWidth="1"/>
    <col min="9" max="9" width="20.28515625" style="438" customWidth="1"/>
    <col min="10" max="10" width="15.85546875" style="255" customWidth="1"/>
    <col min="11" max="11" width="28" style="255" customWidth="1"/>
    <col min="12" max="12" width="15.85546875" style="255" customWidth="1"/>
    <col min="13" max="13" width="25.5703125" style="255" customWidth="1"/>
    <col min="14" max="14" width="28" style="255" customWidth="1"/>
    <col min="15" max="15" width="15.85546875" style="255" customWidth="1"/>
    <col min="16" max="16" width="25.5703125" style="255" customWidth="1"/>
    <col min="17" max="17" width="28" style="255" customWidth="1"/>
    <col min="18" max="18" width="15.85546875" style="255" customWidth="1"/>
    <col min="19" max="19" width="25.5703125" style="255" customWidth="1"/>
    <col min="20" max="20" width="28" style="255" customWidth="1"/>
    <col min="21" max="21" width="15.85546875" style="255" customWidth="1"/>
    <col min="22" max="22" width="25.5703125" style="255" customWidth="1"/>
    <col min="23" max="23" width="28" style="255" customWidth="1"/>
    <col min="24" max="24" width="15.85546875" style="255" customWidth="1"/>
    <col min="25" max="25" width="25.5703125" style="255" customWidth="1"/>
    <col min="26" max="26" width="28" style="255" customWidth="1"/>
    <col min="27" max="27" width="15.85546875" style="255" customWidth="1"/>
    <col min="28" max="28" width="25.5703125" style="255" customWidth="1"/>
    <col min="29" max="29" width="28" style="255" customWidth="1"/>
    <col min="30" max="30" width="15.85546875" style="255" customWidth="1"/>
    <col min="31" max="31" width="25.5703125" style="255" customWidth="1"/>
    <col min="32" max="32" width="28" style="255" customWidth="1"/>
    <col min="33" max="33" width="15.85546875" style="255" customWidth="1"/>
    <col min="34" max="34" width="25.5703125" style="255" customWidth="1"/>
    <col min="35" max="35" width="28" style="255" customWidth="1"/>
    <col min="36" max="36" width="15.85546875" style="255" customWidth="1"/>
    <col min="37" max="37" width="25.5703125" style="255" customWidth="1"/>
    <col min="38" max="38" width="28" style="255" customWidth="1"/>
    <col min="39" max="39" width="15.85546875" style="255" customWidth="1"/>
    <col min="40" max="40" width="25.5703125" style="255" customWidth="1"/>
    <col min="41" max="41" width="28" style="255" customWidth="1"/>
    <col min="42" max="42" width="15.85546875" style="255" customWidth="1"/>
    <col min="43" max="43" width="25.5703125" style="255" customWidth="1"/>
    <col min="44" max="44" width="28" style="255" customWidth="1"/>
    <col min="45" max="45" width="15.85546875" style="255" customWidth="1"/>
    <col min="46" max="46" width="25.5703125" style="255" customWidth="1"/>
    <col min="47" max="47" width="28" style="255" customWidth="1"/>
    <col min="48" max="48" width="15.85546875" style="255" customWidth="1"/>
    <col min="49" max="49" width="25.5703125" style="255" customWidth="1"/>
    <col min="50" max="50" width="28" style="255" customWidth="1"/>
    <col min="51" max="51" width="15.85546875" style="255" customWidth="1"/>
    <col min="52" max="52" width="25.5703125" style="255" customWidth="1"/>
    <col min="53" max="53" width="28" style="255" customWidth="1"/>
    <col min="54" max="54" width="15.85546875" style="255" customWidth="1"/>
    <col min="55" max="55" width="25.5703125" style="255" customWidth="1"/>
    <col min="56" max="56" width="28" style="255" customWidth="1"/>
    <col min="57" max="57" width="15.85546875" style="255" customWidth="1"/>
    <col min="58" max="58" width="25.5703125" style="255" customWidth="1"/>
    <col min="59" max="59" width="28" style="255" customWidth="1"/>
    <col min="60" max="60" width="15.85546875" style="255" customWidth="1"/>
    <col min="61" max="61" width="25.5703125" style="255" customWidth="1"/>
    <col min="62" max="62" width="28" style="255" customWidth="1"/>
    <col min="63" max="63" width="15.85546875" style="255" customWidth="1"/>
    <col min="64" max="64" width="25.5703125" style="255" customWidth="1"/>
    <col min="65" max="65" width="28" style="255" customWidth="1"/>
    <col min="66" max="66" width="15.85546875" style="255" customWidth="1"/>
    <col min="67" max="67" width="25.5703125" style="255" customWidth="1"/>
    <col min="68" max="68" width="28" style="255" customWidth="1"/>
    <col min="69" max="69" width="15.85546875" style="255" customWidth="1"/>
    <col min="70" max="70" width="25.5703125" style="255" customWidth="1"/>
    <col min="71" max="71" width="28" style="255" customWidth="1"/>
    <col min="72" max="72" width="15.85546875" style="255" customWidth="1"/>
    <col min="73" max="73" width="25.5703125" style="255" customWidth="1"/>
    <col min="74" max="74" width="28" style="255" customWidth="1"/>
    <col min="75" max="75" width="15.85546875" style="255" customWidth="1"/>
    <col min="76" max="76" width="25.5703125" style="255" customWidth="1"/>
    <col min="77" max="77" width="28" style="255" customWidth="1"/>
    <col min="78" max="78" width="15.85546875" style="255" customWidth="1"/>
    <col min="79" max="79" width="25.5703125" style="255" customWidth="1"/>
    <col min="80" max="80" width="28" style="255" customWidth="1"/>
    <col min="81" max="81" width="15.85546875" style="255" customWidth="1"/>
    <col min="82" max="82" width="25.5703125" style="255" customWidth="1"/>
    <col min="83" max="83" width="28" style="255" customWidth="1"/>
    <col min="84" max="84" width="15.85546875" style="255" customWidth="1"/>
    <col min="85" max="85" width="25.5703125" style="255" customWidth="1"/>
    <col min="86" max="86" width="28" style="255" customWidth="1"/>
    <col min="87" max="87" width="15.85546875" style="255" customWidth="1"/>
    <col min="88" max="88" width="25.5703125" style="255" customWidth="1"/>
    <col min="89" max="89" width="28" style="255" customWidth="1"/>
    <col min="90" max="90" width="15.85546875" style="255" customWidth="1"/>
    <col min="91" max="91" width="25.5703125" style="255" customWidth="1"/>
    <col min="92" max="92" width="28" style="255" customWidth="1"/>
    <col min="93" max="93" width="15.85546875" style="255" customWidth="1"/>
    <col min="94" max="94" width="25.5703125" style="255" customWidth="1"/>
    <col min="95" max="95" width="28" style="255" customWidth="1"/>
    <col min="96" max="96" width="15.85546875" style="255" customWidth="1"/>
    <col min="97" max="97" width="25.5703125" style="255" customWidth="1"/>
    <col min="98" max="98" width="28" style="255" customWidth="1"/>
    <col min="99" max="99" width="15.85546875" style="255" customWidth="1"/>
    <col min="100" max="100" width="25.5703125" style="255" customWidth="1"/>
    <col min="101" max="101" width="28" style="255" customWidth="1"/>
    <col min="102" max="102" width="15.85546875" style="255" customWidth="1"/>
    <col min="103" max="103" width="25.5703125" style="255" customWidth="1"/>
    <col min="104" max="104" width="28" style="255" customWidth="1"/>
    <col min="105" max="105" width="15.85546875" style="255" customWidth="1"/>
    <col min="106" max="106" width="25.5703125" style="255" customWidth="1"/>
    <col min="107" max="107" width="28" style="255" customWidth="1"/>
    <col min="108" max="108" width="15.85546875" style="255" customWidth="1"/>
    <col min="109" max="109" width="25.5703125" style="255" customWidth="1"/>
    <col min="110" max="110" width="28" style="255" customWidth="1"/>
    <col min="111" max="111" width="15.85546875" style="255" customWidth="1"/>
    <col min="112" max="112" width="25.5703125" style="255" customWidth="1"/>
    <col min="113" max="113" width="28" style="255" customWidth="1"/>
    <col min="114" max="114" width="15.85546875" style="255" customWidth="1"/>
    <col min="115" max="115" width="25.5703125" style="255" customWidth="1"/>
    <col min="116" max="116" width="28" style="255" customWidth="1"/>
    <col min="117" max="117" width="15.85546875" style="255" customWidth="1"/>
    <col min="118" max="118" width="25.5703125" style="255" customWidth="1"/>
    <col min="119" max="119" width="28" style="255" customWidth="1"/>
    <col min="120" max="120" width="15.85546875" style="255" customWidth="1"/>
    <col min="121" max="121" width="25.5703125" style="255" customWidth="1"/>
    <col min="122" max="122" width="28" style="255" customWidth="1"/>
    <col min="123" max="123" width="15.85546875" style="255" customWidth="1"/>
    <col min="124" max="124" width="25.5703125" style="255" customWidth="1"/>
    <col min="125" max="125" width="28" style="255" customWidth="1"/>
    <col min="126" max="126" width="15.85546875" style="255" customWidth="1"/>
    <col min="127" max="127" width="25.5703125" style="255" customWidth="1"/>
    <col min="128" max="128" width="28" style="255" customWidth="1"/>
    <col min="129" max="129" width="15.85546875" style="255" customWidth="1"/>
    <col min="130" max="130" width="25.5703125" style="255" customWidth="1"/>
    <col min="131" max="131" width="28" style="255" customWidth="1"/>
    <col min="132" max="132" width="15.85546875" style="255" customWidth="1"/>
    <col min="133" max="133" width="25.5703125" style="255" customWidth="1"/>
    <col min="134" max="134" width="28" style="255" customWidth="1"/>
    <col min="135" max="135" width="15.85546875" style="255" customWidth="1"/>
    <col min="136" max="136" width="25.5703125" style="255" customWidth="1"/>
    <col min="137" max="137" width="28" style="255" customWidth="1"/>
    <col min="138" max="138" width="15.85546875" style="255" customWidth="1"/>
    <col min="139" max="139" width="25.5703125" style="255" customWidth="1"/>
    <col min="140" max="140" width="28" style="255" customWidth="1"/>
    <col min="141" max="141" width="15.85546875" style="255" customWidth="1"/>
    <col min="142" max="142" width="25.5703125" style="255" customWidth="1"/>
    <col min="143" max="143" width="28" style="255" customWidth="1"/>
    <col min="144" max="144" width="15.85546875" style="255" customWidth="1"/>
    <col min="145" max="145" width="25.5703125" style="255" customWidth="1"/>
    <col min="146" max="146" width="28" style="255" customWidth="1"/>
    <col min="147" max="147" width="15.85546875" style="255" customWidth="1"/>
    <col min="148" max="148" width="25.5703125" style="255" customWidth="1"/>
    <col min="149" max="149" width="28" style="255" customWidth="1"/>
    <col min="150" max="150" width="15.85546875" style="255" customWidth="1"/>
    <col min="151" max="151" width="25.5703125" style="255" customWidth="1"/>
    <col min="152" max="152" width="28" style="255" customWidth="1"/>
    <col min="153" max="153" width="15.85546875" style="255" customWidth="1"/>
    <col min="154" max="154" width="25.5703125" style="255" customWidth="1"/>
    <col min="155" max="155" width="28" style="255" customWidth="1"/>
    <col min="156" max="156" width="15.85546875" style="255" customWidth="1"/>
    <col min="157" max="157" width="25.5703125" style="255" customWidth="1"/>
    <col min="158" max="158" width="28" style="255" customWidth="1"/>
    <col min="159" max="159" width="15.85546875" style="255" customWidth="1"/>
    <col min="160" max="160" width="25.5703125" style="255" customWidth="1"/>
    <col min="161" max="161" width="28" style="255" customWidth="1"/>
    <col min="162" max="162" width="15.85546875" style="255" customWidth="1"/>
    <col min="163" max="163" width="25.5703125" style="255" customWidth="1"/>
    <col min="164" max="164" width="28" style="255" customWidth="1"/>
    <col min="165" max="165" width="15.85546875" style="255" customWidth="1"/>
    <col min="166" max="166" width="25.5703125" style="255" customWidth="1"/>
    <col min="167" max="167" width="28" style="255" customWidth="1"/>
    <col min="168" max="168" width="15.85546875" style="255" customWidth="1"/>
    <col min="169" max="169" width="25.5703125" style="255" customWidth="1"/>
    <col min="170" max="170" width="28" style="255" customWidth="1"/>
    <col min="171" max="171" width="15.85546875" style="255" customWidth="1"/>
    <col min="172" max="172" width="25.5703125" style="255" customWidth="1"/>
    <col min="173" max="173" width="28" style="255" customWidth="1"/>
    <col min="174" max="174" width="15.85546875" style="255" customWidth="1"/>
    <col min="175" max="175" width="25.5703125" style="255" customWidth="1"/>
    <col min="176" max="176" width="28" style="255" customWidth="1"/>
    <col min="177" max="177" width="15.85546875" style="255" customWidth="1"/>
    <col min="178" max="178" width="25.5703125" style="255" customWidth="1"/>
    <col min="179" max="179" width="28" style="255" customWidth="1"/>
    <col min="180" max="180" width="15.85546875" style="255" customWidth="1"/>
    <col min="181" max="181" width="25.5703125" style="255" customWidth="1"/>
    <col min="182" max="182" width="28" style="255" customWidth="1"/>
    <col min="183" max="183" width="15.85546875" style="255" customWidth="1"/>
    <col min="184" max="184" width="25.5703125" style="255" customWidth="1"/>
    <col min="185" max="185" width="28" style="255" customWidth="1"/>
    <col min="186" max="186" width="15.85546875" style="255" customWidth="1"/>
    <col min="187" max="187" width="25.5703125" style="255" customWidth="1"/>
    <col min="188" max="188" width="28" style="255" customWidth="1"/>
    <col min="189" max="189" width="15.85546875" style="255" customWidth="1"/>
    <col min="190" max="190" width="25.5703125" style="255" customWidth="1"/>
    <col min="191" max="191" width="28" style="255" customWidth="1"/>
    <col min="192" max="192" width="15.85546875" style="255" customWidth="1"/>
    <col min="193" max="193" width="25.5703125" style="255" customWidth="1"/>
    <col min="194" max="194" width="28" style="255" customWidth="1"/>
    <col min="195" max="195" width="15.85546875" style="255" customWidth="1"/>
    <col min="196" max="196" width="25.5703125" style="255" customWidth="1"/>
    <col min="197" max="197" width="28" style="255" customWidth="1"/>
    <col min="198" max="198" width="15.85546875" style="255" customWidth="1"/>
    <col min="199" max="199" width="25.5703125" style="255" customWidth="1"/>
    <col min="200" max="200" width="28" style="255" customWidth="1"/>
    <col min="201" max="201" width="15.85546875" style="255" customWidth="1"/>
    <col min="202" max="202" width="25.5703125" style="255" customWidth="1"/>
    <col min="203" max="203" width="28" style="255" customWidth="1"/>
    <col min="204" max="204" width="15.85546875" style="255" customWidth="1"/>
    <col min="205" max="205" width="25.5703125" style="255" customWidth="1"/>
    <col min="206" max="206" width="28" style="255" customWidth="1"/>
    <col min="207" max="207" width="15.85546875" style="255" customWidth="1"/>
    <col min="208" max="208" width="25.5703125" style="255" customWidth="1"/>
    <col min="209" max="209" width="28" style="255" customWidth="1"/>
    <col min="210" max="210" width="15.85546875" style="255" customWidth="1"/>
    <col min="211" max="211" width="25.5703125" style="255" customWidth="1"/>
    <col min="212" max="212" width="28" style="255" customWidth="1"/>
    <col min="213" max="213" width="15.85546875" style="255" customWidth="1"/>
    <col min="214" max="214" width="25.5703125" style="255" customWidth="1"/>
    <col min="215" max="215" width="28" style="255" customWidth="1"/>
    <col min="216" max="216" width="15.85546875" style="255" customWidth="1"/>
    <col min="217" max="217" width="25.5703125" style="255" customWidth="1"/>
    <col min="218" max="218" width="28" style="255" customWidth="1"/>
    <col min="219" max="219" width="15.85546875" style="255" customWidth="1"/>
    <col min="220" max="220" width="25.5703125" style="255" customWidth="1"/>
    <col min="221" max="221" width="28" style="255" customWidth="1"/>
    <col min="222" max="222" width="15.85546875" style="255" customWidth="1"/>
    <col min="223" max="223" width="25.5703125" style="255" customWidth="1"/>
    <col min="224" max="224" width="28" style="255" customWidth="1"/>
    <col min="225" max="225" width="15.85546875" style="255" customWidth="1"/>
    <col min="226" max="226" width="25.5703125" style="255" customWidth="1"/>
    <col min="227" max="227" width="28" style="255" customWidth="1"/>
    <col min="228" max="228" width="15.85546875" style="255" customWidth="1"/>
    <col min="229" max="229" width="25.5703125" style="255" customWidth="1"/>
    <col min="230" max="230" width="28" style="255" customWidth="1"/>
    <col min="231" max="231" width="15.85546875" style="255" customWidth="1"/>
    <col min="232" max="232" width="25.5703125" style="255" customWidth="1"/>
    <col min="233" max="233" width="28" style="255" customWidth="1"/>
    <col min="234" max="234" width="15.85546875" style="255" customWidth="1"/>
    <col min="235" max="235" width="25.5703125" style="255" customWidth="1"/>
    <col min="236" max="236" width="28" style="255" customWidth="1"/>
    <col min="237" max="237" width="15.85546875" style="255" customWidth="1"/>
    <col min="238" max="238" width="25.5703125" style="255" customWidth="1"/>
    <col min="239" max="239" width="28" style="255" customWidth="1"/>
    <col min="240" max="240" width="15.85546875" style="255" customWidth="1"/>
    <col min="241" max="241" width="25.5703125" style="255" customWidth="1"/>
    <col min="242" max="242" width="28" style="255" customWidth="1"/>
    <col min="243" max="243" width="15.85546875" style="255" customWidth="1"/>
    <col min="244" max="244" width="25.5703125" style="255" customWidth="1"/>
    <col min="245" max="245" width="28" style="255" customWidth="1"/>
    <col min="246" max="246" width="15.85546875" style="255" customWidth="1"/>
    <col min="247" max="247" width="25.5703125" style="255" customWidth="1"/>
    <col min="248" max="248" width="28" style="255" customWidth="1"/>
    <col min="249" max="249" width="15.85546875" style="255" customWidth="1"/>
    <col min="250" max="250" width="25.5703125" style="255" customWidth="1"/>
    <col min="251" max="251" width="28" style="255" customWidth="1"/>
    <col min="252" max="252" width="15.85546875" style="255" customWidth="1"/>
    <col min="253" max="253" width="25.5703125" style="255" customWidth="1"/>
    <col min="254" max="254" width="28" style="255" customWidth="1"/>
    <col min="255" max="255" width="15.85546875" style="255" customWidth="1"/>
    <col min="256" max="256" width="25.5703125" style="255" customWidth="1"/>
    <col min="257" max="257" width="28" style="255" customWidth="1"/>
    <col min="258" max="258" width="15.85546875" style="255" customWidth="1"/>
    <col min="259" max="259" width="30.85546875" style="255" customWidth="1"/>
    <col min="260" max="260" width="33.28515625" style="255" customWidth="1"/>
    <col min="261" max="261" width="21.140625" style="255" customWidth="1"/>
    <col min="262" max="262" width="25.5703125" style="255" customWidth="1"/>
    <col min="263" max="263" width="28" style="255" bestFit="1" customWidth="1"/>
    <col min="264" max="264" width="15.85546875" style="255" customWidth="1"/>
    <col min="265" max="265" width="28.140625" style="255" customWidth="1"/>
    <col min="266" max="266" width="30.7109375" style="255" customWidth="1"/>
    <col min="267" max="267" width="18.5703125" style="255" customWidth="1"/>
    <col min="268" max="268" width="25.5703125" style="255" customWidth="1"/>
    <col min="269" max="269" width="28" style="255" customWidth="1"/>
    <col min="270" max="270" width="15.85546875" style="255" customWidth="1"/>
    <col min="271" max="271" width="30.85546875" style="255" customWidth="1"/>
    <col min="272" max="272" width="33.28515625" style="255" customWidth="1"/>
    <col min="273" max="273" width="21.140625" style="255" customWidth="1"/>
    <col min="274" max="274" width="25.5703125" style="255" customWidth="1"/>
    <col min="275" max="275" width="28" style="255" customWidth="1"/>
    <col min="276" max="276" width="15.85546875" style="255" customWidth="1"/>
    <col min="277" max="277" width="29.85546875" style="255" customWidth="1"/>
    <col min="278" max="278" width="32.28515625" style="255" customWidth="1"/>
    <col min="279" max="279" width="20.140625" style="255" customWidth="1"/>
    <col min="280" max="280" width="25.5703125" style="255" customWidth="1"/>
    <col min="281" max="281" width="28" style="255" bestFit="1" customWidth="1"/>
    <col min="282" max="282" width="15.85546875" style="255" customWidth="1"/>
    <col min="283" max="283" width="29.85546875" style="255" customWidth="1"/>
    <col min="284" max="284" width="32.28515625" style="255" customWidth="1"/>
    <col min="285" max="285" width="20.140625" style="255" customWidth="1"/>
    <col min="286" max="286" width="25.5703125" style="255" customWidth="1"/>
    <col min="287" max="287" width="28" style="255" customWidth="1"/>
    <col min="288" max="288" width="15.85546875" style="255" customWidth="1"/>
    <col min="289" max="289" width="25.5703125" style="255" customWidth="1"/>
    <col min="290" max="290" width="28" style="255" customWidth="1"/>
    <col min="291" max="291" width="15.85546875" style="255" customWidth="1"/>
    <col min="292" max="292" width="28.140625" style="255" customWidth="1"/>
    <col min="293" max="293" width="30.7109375" style="255" customWidth="1"/>
    <col min="294" max="294" width="18.5703125" style="255" customWidth="1"/>
    <col min="295" max="295" width="25.5703125" style="255" customWidth="1"/>
    <col min="296" max="296" width="28" style="255" customWidth="1"/>
    <col min="297" max="297" width="15.85546875" style="255" customWidth="1"/>
    <col min="298" max="298" width="29.85546875" style="255" customWidth="1"/>
    <col min="299" max="299" width="32.28515625" style="255" bestFit="1" customWidth="1"/>
    <col min="300" max="300" width="20.140625" style="255" customWidth="1"/>
    <col min="301" max="301" width="25.5703125" style="255" customWidth="1"/>
    <col min="302" max="302" width="28" style="255" customWidth="1"/>
    <col min="303" max="303" width="15.85546875" style="255" customWidth="1"/>
    <col min="304" max="304" width="29.85546875" style="255" customWidth="1"/>
    <col min="305" max="305" width="32.28515625" style="255" customWidth="1"/>
    <col min="306" max="306" width="20.140625" style="255" customWidth="1"/>
    <col min="307" max="307" width="25.5703125" style="255" customWidth="1"/>
    <col min="308" max="308" width="28" style="255" customWidth="1"/>
    <col min="309" max="309" width="15.85546875" style="255" customWidth="1"/>
    <col min="310" max="310" width="28.140625" style="255" customWidth="1"/>
    <col min="311" max="311" width="30.7109375" style="255" customWidth="1"/>
    <col min="312" max="312" width="18.5703125" style="255" customWidth="1"/>
    <col min="313" max="313" width="25.5703125" style="255" customWidth="1"/>
    <col min="314" max="314" width="28" style="255" customWidth="1"/>
    <col min="315" max="315" width="15.85546875" style="255" customWidth="1"/>
    <col min="316" max="316" width="29.85546875" style="255" customWidth="1"/>
    <col min="317" max="317" width="32.28515625" style="255" bestFit="1" customWidth="1"/>
    <col min="318" max="318" width="20.140625" style="255" customWidth="1"/>
    <col min="319" max="319" width="25.5703125" style="255" customWidth="1"/>
    <col min="320" max="320" width="28" style="255" customWidth="1"/>
    <col min="321" max="321" width="15.85546875" style="255" customWidth="1"/>
    <col min="322" max="322" width="25.5703125" style="255" customWidth="1"/>
    <col min="323" max="323" width="28" style="255" customWidth="1"/>
    <col min="324" max="324" width="15.85546875" style="255" customWidth="1"/>
    <col min="325" max="325" width="29.85546875" style="255" customWidth="1"/>
    <col min="326" max="326" width="32.28515625" style="255" customWidth="1"/>
    <col min="327" max="327" width="20.140625" style="255" customWidth="1"/>
    <col min="328" max="328" width="25.5703125" style="255" customWidth="1"/>
    <col min="329" max="329" width="28" style="255" customWidth="1"/>
    <col min="330" max="330" width="15.85546875" style="255" customWidth="1"/>
    <col min="331" max="331" width="28.140625" style="255" customWidth="1"/>
    <col min="332" max="332" width="30.7109375" style="255" customWidth="1"/>
    <col min="333" max="333" width="18.5703125" style="255" customWidth="1"/>
    <col min="334" max="334" width="25.5703125" style="255" customWidth="1"/>
    <col min="335" max="335" width="28" style="255" bestFit="1" customWidth="1"/>
    <col min="336" max="336" width="15.85546875" style="255" customWidth="1"/>
    <col min="337" max="337" width="30.85546875" style="255" customWidth="1"/>
    <col min="338" max="338" width="33.28515625" style="255" customWidth="1"/>
    <col min="339" max="339" width="21.140625" style="255" customWidth="1"/>
    <col min="340" max="340" width="25.5703125" style="255" customWidth="1"/>
    <col min="341" max="341" width="28" style="255" customWidth="1"/>
    <col min="342" max="342" width="15.85546875" style="255" customWidth="1"/>
    <col min="343" max="343" width="29.85546875" style="255" customWidth="1"/>
    <col min="344" max="344" width="32.28515625" style="255" bestFit="1" customWidth="1"/>
    <col min="345" max="345" width="20.140625" style="255" customWidth="1"/>
    <col min="346" max="346" width="25.5703125" style="255" customWidth="1"/>
    <col min="347" max="347" width="28" style="255" customWidth="1"/>
    <col min="348" max="348" width="15.85546875" style="255" customWidth="1"/>
    <col min="349" max="349" width="30.85546875" style="255" customWidth="1"/>
    <col min="350" max="350" width="33.28515625" style="255" customWidth="1"/>
    <col min="351" max="351" width="21.140625" style="255" customWidth="1"/>
    <col min="352" max="352" width="25.5703125" style="255" customWidth="1"/>
    <col min="353" max="353" width="28" style="255" customWidth="1"/>
    <col min="354" max="354" width="15.85546875" style="255" customWidth="1"/>
    <col min="355" max="355" width="29.85546875" style="255" customWidth="1"/>
    <col min="356" max="356" width="32.28515625" style="255" customWidth="1"/>
    <col min="357" max="357" width="20.140625" style="255" customWidth="1"/>
    <col min="358" max="358" width="25.5703125" style="255" customWidth="1"/>
    <col min="359" max="359" width="28" style="255" customWidth="1"/>
    <col min="360" max="360" width="15.85546875" style="255" customWidth="1"/>
    <col min="361" max="361" width="29.85546875" style="255" customWidth="1"/>
    <col min="362" max="362" width="32.28515625" style="255" customWidth="1"/>
    <col min="363" max="363" width="20.140625" style="255" customWidth="1"/>
    <col min="364" max="364" width="25.5703125" style="255" customWidth="1"/>
    <col min="365" max="365" width="28" style="255" customWidth="1"/>
    <col min="366" max="366" width="15.85546875" style="255" customWidth="1"/>
    <col min="367" max="367" width="28.140625" style="255" customWidth="1"/>
    <col min="368" max="368" width="30.7109375" style="255" customWidth="1"/>
    <col min="369" max="369" width="18.5703125" style="255" customWidth="1"/>
    <col min="370" max="370" width="25.5703125" style="255" customWidth="1"/>
    <col min="371" max="371" width="28" style="255" customWidth="1"/>
    <col min="372" max="372" width="15.85546875" style="255" customWidth="1"/>
    <col min="373" max="373" width="30.85546875" style="255" customWidth="1"/>
    <col min="374" max="374" width="33.28515625" style="255" customWidth="1"/>
    <col min="375" max="375" width="21.140625" style="255" customWidth="1"/>
    <col min="376" max="376" width="25.5703125" style="255" customWidth="1"/>
    <col min="377" max="377" width="28" style="255" bestFit="1" customWidth="1"/>
    <col min="378" max="378" width="15.85546875" style="255" customWidth="1"/>
    <col min="379" max="379" width="29.85546875" style="255" customWidth="1"/>
    <col min="380" max="380" width="32.28515625" style="255" customWidth="1"/>
    <col min="381" max="381" width="20.140625" style="255" customWidth="1"/>
    <col min="382" max="382" width="25.5703125" style="255" customWidth="1"/>
    <col min="383" max="383" width="28" style="255" customWidth="1"/>
    <col min="384" max="384" width="15.85546875" style="255" customWidth="1"/>
    <col min="385" max="385" width="28.140625" style="255" customWidth="1"/>
    <col min="386" max="386" width="30.7109375" style="255" customWidth="1"/>
    <col min="387" max="387" width="18.5703125" style="255" customWidth="1"/>
    <col min="388" max="388" width="25.5703125" style="255" customWidth="1"/>
    <col min="389" max="389" width="28" style="255" customWidth="1"/>
    <col min="390" max="390" width="15.85546875" style="255" customWidth="1"/>
    <col min="391" max="391" width="30.85546875" style="255" customWidth="1"/>
    <col min="392" max="392" width="33.28515625" style="255" customWidth="1"/>
    <col min="393" max="393" width="21.140625" style="255" customWidth="1"/>
    <col min="394" max="394" width="25.5703125" style="255" customWidth="1"/>
    <col min="395" max="395" width="28" style="255" customWidth="1"/>
    <col min="396" max="396" width="15.85546875" style="255" customWidth="1"/>
    <col min="397" max="397" width="29.85546875" style="255" customWidth="1"/>
    <col min="398" max="398" width="32.28515625" style="255" customWidth="1"/>
    <col min="399" max="399" width="20.140625" style="255" customWidth="1"/>
    <col min="400" max="400" width="25.5703125" style="255" customWidth="1"/>
    <col min="401" max="401" width="28" style="255" customWidth="1"/>
    <col min="402" max="402" width="15.85546875" style="255" customWidth="1"/>
    <col min="403" max="403" width="28.140625" style="255" customWidth="1"/>
    <col min="404" max="404" width="30.7109375" style="255" bestFit="1" customWidth="1"/>
    <col min="405" max="405" width="18.5703125" style="255" customWidth="1"/>
    <col min="406" max="406" width="25.5703125" style="255" customWidth="1"/>
    <col min="407" max="407" width="28" style="255" customWidth="1"/>
    <col min="408" max="408" width="15.85546875" style="255" customWidth="1"/>
    <col min="409" max="409" width="30.85546875" style="255" customWidth="1"/>
    <col min="410" max="410" width="33.28515625" style="255" customWidth="1"/>
    <col min="411" max="411" width="21.140625" style="255" customWidth="1"/>
    <col min="412" max="412" width="25.5703125" style="255" customWidth="1"/>
    <col min="413" max="413" width="28" style="255" bestFit="1" customWidth="1"/>
    <col min="414" max="414" width="15.85546875" style="255" customWidth="1"/>
    <col min="415" max="415" width="30.85546875" style="255" customWidth="1"/>
    <col min="416" max="416" width="33.28515625" style="255" customWidth="1"/>
    <col min="417" max="417" width="21.140625" style="255" customWidth="1"/>
    <col min="418" max="418" width="25.5703125" style="255" customWidth="1"/>
    <col min="419" max="419" width="28" style="255" customWidth="1"/>
    <col min="420" max="420" width="15.85546875" style="255" customWidth="1"/>
    <col min="421" max="421" width="29.85546875" style="255" customWidth="1"/>
    <col min="422" max="422" width="32.28515625" style="255" customWidth="1"/>
    <col min="423" max="423" width="20.140625" style="255" customWidth="1"/>
    <col min="424" max="424" width="25.5703125" style="255" customWidth="1"/>
    <col min="425" max="425" width="28" style="255" customWidth="1"/>
    <col min="426" max="426" width="15.85546875" style="255" customWidth="1"/>
    <col min="427" max="427" width="29.85546875" style="255" customWidth="1"/>
    <col min="428" max="428" width="32.28515625" style="255" customWidth="1"/>
    <col min="429" max="429" width="20.140625" style="255" customWidth="1"/>
    <col min="430" max="430" width="25.5703125" style="255" customWidth="1"/>
    <col min="431" max="431" width="28" style="255" customWidth="1"/>
    <col min="432" max="432" width="15.85546875" style="255" customWidth="1"/>
    <col min="433" max="433" width="29.85546875" style="255" customWidth="1"/>
    <col min="434" max="434" width="32.28515625" style="255" customWidth="1"/>
    <col min="435" max="435" width="20.140625" style="255" customWidth="1"/>
    <col min="436" max="436" width="25.5703125" style="255" customWidth="1"/>
    <col min="437" max="437" width="28" style="255" customWidth="1"/>
    <col min="438" max="438" width="15.85546875" style="255" customWidth="1"/>
    <col min="439" max="439" width="30.85546875" style="255" customWidth="1"/>
    <col min="440" max="440" width="33.28515625" style="255" bestFit="1" customWidth="1"/>
    <col min="441" max="441" width="21.140625" style="255" customWidth="1"/>
    <col min="442" max="442" width="25.5703125" style="255" customWidth="1"/>
    <col min="443" max="443" width="28" style="255" customWidth="1"/>
    <col min="444" max="444" width="15.85546875" style="255" customWidth="1"/>
    <col min="445" max="445" width="28.140625" style="255" customWidth="1"/>
    <col min="446" max="446" width="30.7109375" style="255" customWidth="1"/>
    <col min="447" max="447" width="18.5703125" style="255" customWidth="1"/>
    <col min="448" max="448" width="25.5703125" style="255" customWidth="1"/>
    <col min="449" max="449" width="28" style="255" customWidth="1"/>
    <col min="450" max="450" width="15.85546875" style="255" customWidth="1"/>
    <col min="451" max="451" width="29.85546875" style="255" customWidth="1"/>
    <col min="452" max="452" width="32.28515625" style="255" customWidth="1"/>
    <col min="453" max="453" width="20.140625" style="255" customWidth="1"/>
    <col min="454" max="454" width="25.5703125" style="255" customWidth="1"/>
    <col min="455" max="455" width="28" style="255" customWidth="1"/>
    <col min="456" max="456" width="15.85546875" style="255" customWidth="1"/>
    <col min="457" max="457" width="29.85546875" style="255" customWidth="1"/>
    <col min="458" max="458" width="32.28515625" style="255" customWidth="1"/>
    <col min="459" max="459" width="20.140625" style="255" customWidth="1"/>
    <col min="460" max="460" width="25.5703125" style="255" customWidth="1"/>
    <col min="461" max="461" width="28" style="255" customWidth="1"/>
    <col min="462" max="462" width="15.85546875" style="255" customWidth="1"/>
    <col min="463" max="463" width="25.5703125" style="255" customWidth="1"/>
    <col min="464" max="464" width="28" style="255" customWidth="1"/>
    <col min="465" max="465" width="15.85546875" style="255" customWidth="1"/>
    <col min="466" max="466" width="28.140625" style="255" customWidth="1"/>
    <col min="467" max="467" width="30.7109375" style="255" bestFit="1" customWidth="1"/>
    <col min="468" max="468" width="18.5703125" style="255" customWidth="1"/>
    <col min="469" max="469" width="25.5703125" style="255" customWidth="1"/>
    <col min="470" max="470" width="28" style="255" customWidth="1"/>
    <col min="471" max="471" width="15.85546875" style="255" customWidth="1"/>
    <col min="472" max="472" width="28.140625" style="255" customWidth="1"/>
    <col min="473" max="473" width="30.7109375" style="255" customWidth="1"/>
    <col min="474" max="474" width="18.5703125" style="255" customWidth="1"/>
    <col min="475" max="475" width="25.5703125" style="255" customWidth="1"/>
    <col min="476" max="476" width="28" style="255" customWidth="1"/>
    <col min="477" max="477" width="15.85546875" style="255" customWidth="1"/>
    <col min="478" max="478" width="29.85546875" style="255" customWidth="1"/>
    <col min="479" max="479" width="32.28515625" style="255" customWidth="1"/>
    <col min="480" max="480" width="20.140625" style="255" customWidth="1"/>
    <col min="481" max="481" width="25.5703125" style="255" customWidth="1"/>
    <col min="482" max="482" width="28" style="255" customWidth="1"/>
    <col min="483" max="483" width="15.85546875" style="255" customWidth="1"/>
    <col min="484" max="484" width="28.140625" style="255" customWidth="1"/>
    <col min="485" max="485" width="30.7109375" style="255" bestFit="1" customWidth="1"/>
    <col min="486" max="486" width="18.5703125" style="255" customWidth="1"/>
    <col min="487" max="487" width="25.5703125" style="255" customWidth="1"/>
    <col min="488" max="488" width="28" style="255" customWidth="1"/>
    <col min="489" max="489" width="15.85546875" style="255" customWidth="1"/>
    <col min="490" max="490" width="30.85546875" style="255" customWidth="1"/>
    <col min="491" max="491" width="33.28515625" style="255" customWidth="1"/>
    <col min="492" max="492" width="21.140625" style="255" customWidth="1"/>
    <col min="493" max="493" width="25.5703125" style="255" customWidth="1"/>
    <col min="494" max="494" width="28" style="255" customWidth="1"/>
    <col min="495" max="495" width="15.85546875" style="255" customWidth="1"/>
    <col min="496" max="496" width="25.5703125" style="255" customWidth="1"/>
    <col min="497" max="497" width="28" style="255" customWidth="1"/>
    <col min="498" max="498" width="15.85546875" style="255" customWidth="1"/>
    <col min="499" max="499" width="29.85546875" style="255" customWidth="1"/>
    <col min="500" max="500" width="32.28515625" style="255" customWidth="1"/>
    <col min="501" max="501" width="20.140625" style="255" customWidth="1"/>
    <col min="502" max="502" width="25.5703125" style="255" customWidth="1"/>
    <col min="503" max="503" width="28" style="255" bestFit="1" customWidth="1"/>
    <col min="504" max="504" width="15.85546875" style="255" customWidth="1"/>
    <col min="505" max="505" width="28.140625" style="255" customWidth="1"/>
    <col min="506" max="506" width="30.7109375" style="255" customWidth="1"/>
    <col min="507" max="507" width="18.5703125" style="255" customWidth="1"/>
    <col min="508" max="508" width="25.5703125" style="255" customWidth="1"/>
    <col min="509" max="509" width="28" style="255" customWidth="1"/>
    <col min="510" max="510" width="15.85546875" style="255" customWidth="1"/>
    <col min="511" max="511" width="29.85546875" style="255" customWidth="1"/>
    <col min="512" max="512" width="32.28515625" style="255" bestFit="1" customWidth="1"/>
    <col min="513" max="513" width="20.140625" style="255" customWidth="1"/>
    <col min="514" max="514" width="25.5703125" style="255" customWidth="1"/>
    <col min="515" max="515" width="28" style="255" customWidth="1"/>
    <col min="516" max="516" width="15.85546875" style="255" customWidth="1"/>
    <col min="517" max="517" width="29.85546875" style="255" customWidth="1"/>
    <col min="518" max="518" width="32.28515625" style="255" bestFit="1" customWidth="1"/>
    <col min="519" max="519" width="20.140625" style="255" customWidth="1"/>
    <col min="520" max="520" width="25.5703125" style="255" customWidth="1"/>
    <col min="521" max="521" width="28" style="255" customWidth="1"/>
    <col min="522" max="522" width="15.85546875" style="255" customWidth="1"/>
    <col min="523" max="523" width="28.140625" style="255" customWidth="1"/>
    <col min="524" max="524" width="30.7109375" style="255" customWidth="1"/>
    <col min="525" max="525" width="18.5703125" style="255" customWidth="1"/>
    <col min="526" max="526" width="25.5703125" style="255" customWidth="1"/>
    <col min="527" max="527" width="28" style="255" customWidth="1"/>
    <col min="528" max="528" width="15.85546875" style="255" customWidth="1"/>
    <col min="529" max="529" width="28.140625" style="255" customWidth="1"/>
    <col min="530" max="530" width="30.7109375" style="255" customWidth="1"/>
    <col min="531" max="531" width="18.5703125" style="255" customWidth="1"/>
    <col min="532" max="532" width="25.5703125" style="255" customWidth="1"/>
    <col min="533" max="533" width="28" style="255" customWidth="1"/>
    <col min="534" max="534" width="15.85546875" style="255" customWidth="1"/>
    <col min="535" max="535" width="29.85546875" style="255" customWidth="1"/>
    <col min="536" max="536" width="32.28515625" style="255" bestFit="1" customWidth="1"/>
    <col min="537" max="537" width="20.140625" style="255" customWidth="1"/>
    <col min="538" max="538" width="25.5703125" style="255" customWidth="1"/>
    <col min="539" max="539" width="28" style="255" customWidth="1"/>
    <col min="540" max="540" width="15.85546875" style="255" customWidth="1"/>
    <col min="541" max="541" width="28.140625" style="255" customWidth="1"/>
    <col min="542" max="542" width="30.7109375" style="255" bestFit="1" customWidth="1"/>
    <col min="543" max="543" width="18.5703125" style="255" customWidth="1"/>
    <col min="544" max="544" width="25.5703125" style="255" customWidth="1"/>
    <col min="545" max="545" width="28" style="255" customWidth="1"/>
    <col min="546" max="546" width="15.85546875" style="255" customWidth="1"/>
    <col min="547" max="547" width="29.85546875" style="255" customWidth="1"/>
    <col min="548" max="548" width="32.28515625" style="255" customWidth="1"/>
    <col min="549" max="549" width="20.140625" style="255" customWidth="1"/>
    <col min="550" max="550" width="25.5703125" style="255" customWidth="1"/>
    <col min="551" max="551" width="28" style="255" customWidth="1"/>
    <col min="552" max="552" width="15.85546875" style="255" customWidth="1"/>
    <col min="553" max="553" width="28.140625" style="255" customWidth="1"/>
    <col min="554" max="554" width="30.7109375" style="255" customWidth="1"/>
    <col min="555" max="555" width="18.5703125" style="255" customWidth="1"/>
    <col min="556" max="556" width="25.5703125" style="255" customWidth="1"/>
    <col min="557" max="557" width="28" style="255" customWidth="1"/>
    <col min="558" max="558" width="15.85546875" style="255" customWidth="1"/>
    <col min="559" max="559" width="29.85546875" style="255" customWidth="1"/>
    <col min="560" max="560" width="32.28515625" style="255" bestFit="1" customWidth="1"/>
    <col min="561" max="561" width="20.140625" style="255" customWidth="1"/>
    <col min="562" max="562" width="25.5703125" style="255" customWidth="1"/>
    <col min="563" max="563" width="28" style="255" customWidth="1"/>
    <col min="564" max="564" width="15.85546875" style="255" customWidth="1"/>
    <col min="565" max="565" width="28.140625" style="255" customWidth="1"/>
    <col min="566" max="566" width="30.7109375" style="255" bestFit="1" customWidth="1"/>
    <col min="567" max="567" width="18.5703125" style="255" customWidth="1"/>
    <col min="568" max="568" width="25.5703125" style="255" customWidth="1"/>
    <col min="569" max="569" width="28" style="255" customWidth="1"/>
    <col min="570" max="570" width="15.85546875" style="255" customWidth="1"/>
    <col min="571" max="571" width="29.85546875" style="255" customWidth="1"/>
    <col min="572" max="572" width="32.28515625" style="255" customWidth="1"/>
    <col min="573" max="573" width="20.140625" style="255" customWidth="1"/>
    <col min="574" max="574" width="25.5703125" style="255" customWidth="1"/>
    <col min="575" max="575" width="28" style="255" customWidth="1"/>
    <col min="576" max="576" width="15.85546875" style="255" customWidth="1"/>
    <col min="577" max="577" width="29.85546875" style="255" customWidth="1"/>
    <col min="578" max="578" width="32.28515625" style="255" customWidth="1"/>
    <col min="579" max="579" width="20.140625" style="255" customWidth="1"/>
    <col min="580" max="580" width="25.5703125" style="255" customWidth="1"/>
    <col min="581" max="581" width="28" style="255" customWidth="1"/>
    <col min="582" max="582" width="15.85546875" style="255" customWidth="1"/>
    <col min="583" max="583" width="28.140625" style="255" customWidth="1"/>
    <col min="584" max="584" width="30.7109375" style="255" bestFit="1" customWidth="1"/>
    <col min="585" max="585" width="18.5703125" style="255" customWidth="1"/>
    <col min="586" max="586" width="25.5703125" style="255" customWidth="1"/>
    <col min="587" max="587" width="28" style="255" customWidth="1"/>
    <col min="588" max="588" width="15.85546875" style="255" customWidth="1"/>
    <col min="589" max="589" width="30.85546875" style="255" customWidth="1"/>
    <col min="590" max="590" width="33.28515625" style="255" bestFit="1" customWidth="1"/>
    <col min="591" max="591" width="21.140625" style="255" customWidth="1"/>
    <col min="592" max="592" width="25.5703125" style="255" customWidth="1"/>
    <col min="593" max="593" width="28" style="255" customWidth="1"/>
    <col min="594" max="594" width="15.85546875" style="255" customWidth="1"/>
    <col min="595" max="595" width="25.5703125" style="255" customWidth="1"/>
    <col min="596" max="596" width="28" style="255" customWidth="1"/>
    <col min="597" max="597" width="15.85546875" style="255" customWidth="1"/>
    <col min="598" max="598" width="29.140625" style="255" customWidth="1"/>
    <col min="599" max="599" width="31.7109375" style="255" customWidth="1"/>
    <col min="600" max="600" width="19.5703125" style="255" customWidth="1"/>
    <col min="601" max="601" width="25.5703125" style="255" customWidth="1"/>
    <col min="602" max="602" width="28" style="255" customWidth="1"/>
    <col min="603" max="603" width="15.85546875" style="255" customWidth="1"/>
    <col min="604" max="604" width="29.140625" style="255" customWidth="1"/>
    <col min="605" max="605" width="31.7109375" style="255" customWidth="1"/>
    <col min="606" max="606" width="19.5703125" style="255" customWidth="1"/>
    <col min="607" max="607" width="25.5703125" style="255" customWidth="1"/>
    <col min="608" max="608" width="28" style="255" customWidth="1"/>
    <col min="609" max="609" width="15.85546875" style="255" customWidth="1"/>
    <col min="610" max="610" width="29.140625" style="255" customWidth="1"/>
    <col min="611" max="611" width="31.7109375" style="255" customWidth="1"/>
    <col min="612" max="612" width="19.5703125" style="255" customWidth="1"/>
    <col min="613" max="613" width="25.5703125" style="255" customWidth="1"/>
    <col min="614" max="614" width="28" style="255" customWidth="1"/>
    <col min="615" max="615" width="15.85546875" style="255" customWidth="1"/>
    <col min="616" max="616" width="30.85546875" style="255" customWidth="1"/>
    <col min="617" max="617" width="33.28515625" style="255" customWidth="1"/>
    <col min="618" max="618" width="21.140625" style="255" customWidth="1"/>
    <col min="619" max="619" width="25.5703125" style="255" customWidth="1"/>
    <col min="620" max="620" width="28" style="255" customWidth="1"/>
    <col min="621" max="621" width="15.85546875" style="255" customWidth="1"/>
    <col min="622" max="622" width="30.85546875" style="255" customWidth="1"/>
    <col min="623" max="623" width="33.28515625" style="255" customWidth="1"/>
    <col min="624" max="624" width="21.140625" style="255" customWidth="1"/>
    <col min="625" max="625" width="25.5703125" style="255" customWidth="1"/>
    <col min="626" max="626" width="28" style="255" bestFit="1" customWidth="1"/>
    <col min="627" max="627" width="15.85546875" style="255" customWidth="1"/>
    <col min="628" max="628" width="31.85546875" style="255" customWidth="1"/>
    <col min="629" max="629" width="34.42578125" style="255" customWidth="1"/>
    <col min="630" max="630" width="22.28515625" style="255" customWidth="1"/>
    <col min="631" max="631" width="25.5703125" style="255" customWidth="1"/>
    <col min="632" max="632" width="28" style="255" customWidth="1"/>
    <col min="633" max="633" width="15.85546875" style="255" customWidth="1"/>
    <col min="634" max="634" width="30.85546875" style="255" customWidth="1"/>
    <col min="635" max="635" width="33.28515625" style="255" customWidth="1"/>
    <col min="636" max="636" width="21.140625" style="255" customWidth="1"/>
    <col min="637" max="637" width="25.5703125" style="255" customWidth="1"/>
    <col min="638" max="638" width="28" style="255" customWidth="1"/>
    <col min="639" max="639" width="15.85546875" style="255" customWidth="1"/>
    <col min="640" max="640" width="30.85546875" style="255" customWidth="1"/>
    <col min="641" max="641" width="33.28515625" style="255" customWidth="1"/>
    <col min="642" max="642" width="21.140625" style="255" customWidth="1"/>
    <col min="643" max="643" width="25.5703125" style="255" customWidth="1"/>
    <col min="644" max="644" width="28" style="255" customWidth="1"/>
    <col min="645" max="645" width="15.85546875" style="255" customWidth="1"/>
    <col min="646" max="646" width="29.140625" style="255" customWidth="1"/>
    <col min="647" max="647" width="31.7109375" style="255" customWidth="1"/>
    <col min="648" max="648" width="19.5703125" style="255" customWidth="1"/>
    <col min="649" max="649" width="25.5703125" style="255" customWidth="1"/>
    <col min="650" max="650" width="28" style="255" bestFit="1" customWidth="1"/>
    <col min="651" max="651" width="15.85546875" style="255" customWidth="1"/>
    <col min="652" max="652" width="29.140625" style="255" customWidth="1"/>
    <col min="653" max="653" width="31.7109375" style="255" customWidth="1"/>
    <col min="654" max="654" width="19.5703125" style="255" customWidth="1"/>
    <col min="655" max="655" width="25.5703125" style="255" customWidth="1"/>
    <col min="656" max="656" width="28" style="255" bestFit="1" customWidth="1"/>
    <col min="657" max="657" width="15.85546875" style="255" customWidth="1"/>
    <col min="658" max="658" width="29.140625" style="255" customWidth="1"/>
    <col min="659" max="659" width="31.7109375" style="255" customWidth="1"/>
    <col min="660" max="660" width="19.5703125" style="255" customWidth="1"/>
    <col min="661" max="661" width="25.5703125" style="255" customWidth="1"/>
    <col min="662" max="662" width="28" style="255" bestFit="1" customWidth="1"/>
    <col min="663" max="663" width="15.85546875" style="255" customWidth="1"/>
    <col min="664" max="664" width="29.140625" style="255" customWidth="1"/>
    <col min="665" max="665" width="31.7109375" style="255" bestFit="1" customWidth="1"/>
    <col min="666" max="666" width="19.5703125" style="255" customWidth="1"/>
    <col min="667" max="667" width="25.5703125" style="255" customWidth="1"/>
    <col min="668" max="668" width="28" style="255" customWidth="1"/>
    <col min="669" max="669" width="15.85546875" style="255" customWidth="1"/>
    <col min="670" max="670" width="31.85546875" style="255" customWidth="1"/>
    <col min="671" max="671" width="34.42578125" style="255" bestFit="1" customWidth="1"/>
    <col min="672" max="672" width="22.28515625" style="255" customWidth="1"/>
    <col min="673" max="673" width="25.5703125" style="255" customWidth="1"/>
    <col min="674" max="674" width="28" style="255" customWidth="1"/>
    <col min="675" max="675" width="15.85546875" style="255" customWidth="1"/>
    <col min="676" max="676" width="25.5703125" style="255" customWidth="1"/>
    <col min="677" max="677" width="28" style="255" customWidth="1"/>
    <col min="678" max="678" width="15.85546875" style="255" customWidth="1"/>
    <col min="679" max="679" width="32.42578125" style="255" customWidth="1"/>
    <col min="680" max="680" width="35" style="255" bestFit="1" customWidth="1"/>
    <col min="681" max="681" width="22.85546875" style="255" customWidth="1"/>
    <col min="682" max="682" width="30.85546875" style="255" customWidth="1"/>
    <col min="683" max="683" width="33.28515625" style="255" bestFit="1" customWidth="1"/>
    <col min="684" max="684" width="21.140625" style="255" customWidth="1"/>
    <col min="685" max="685" width="25.5703125" style="255" customWidth="1"/>
    <col min="686" max="686" width="28" style="255" bestFit="1" customWidth="1"/>
    <col min="687" max="687" width="15.85546875" style="255" customWidth="1"/>
    <col min="688" max="688" width="29.85546875" style="255" customWidth="1"/>
    <col min="689" max="689" width="32.28515625" style="255" bestFit="1" customWidth="1"/>
    <col min="690" max="690" width="20.140625" style="255" customWidth="1"/>
    <col min="691" max="691" width="29.85546875" style="255" customWidth="1"/>
    <col min="692" max="692" width="32.28515625" style="255" bestFit="1" customWidth="1"/>
    <col min="693" max="693" width="20.140625" style="255" customWidth="1"/>
    <col min="694" max="694" width="25.5703125" style="255" customWidth="1"/>
    <col min="695" max="695" width="28" style="255" bestFit="1" customWidth="1"/>
    <col min="696" max="696" width="15.85546875" style="255" customWidth="1"/>
    <col min="697" max="697" width="29.85546875" style="255" customWidth="1"/>
    <col min="698" max="698" width="32.28515625" style="255" bestFit="1" customWidth="1"/>
    <col min="699" max="699" width="20.140625" style="255" customWidth="1"/>
    <col min="700" max="700" width="25.5703125" style="255" customWidth="1"/>
    <col min="701" max="701" width="28" style="255" bestFit="1" customWidth="1"/>
    <col min="702" max="702" width="15.85546875" style="255" customWidth="1"/>
    <col min="703" max="703" width="29.85546875" style="255" customWidth="1"/>
    <col min="704" max="704" width="32.28515625" style="255" bestFit="1" customWidth="1"/>
    <col min="705" max="705" width="20.140625" style="255" customWidth="1"/>
    <col min="706" max="706" width="29.85546875" style="255" customWidth="1"/>
    <col min="707" max="707" width="32.28515625" style="255" bestFit="1" customWidth="1"/>
    <col min="708" max="708" width="20.140625" style="255" customWidth="1"/>
    <col min="709" max="709" width="25.5703125" style="255" customWidth="1"/>
    <col min="710" max="710" width="28" style="255" bestFit="1" customWidth="1"/>
    <col min="711" max="711" width="15.85546875" style="255" customWidth="1"/>
    <col min="712" max="712" width="29.85546875" style="255" customWidth="1"/>
    <col min="713" max="713" width="32.28515625" style="255" bestFit="1" customWidth="1"/>
    <col min="714" max="714" width="20.140625" style="255" customWidth="1"/>
    <col min="715" max="715" width="29.85546875" style="255" customWidth="1"/>
    <col min="716" max="716" width="32.28515625" style="255" bestFit="1" customWidth="1"/>
    <col min="717" max="717" width="20.140625" style="255" customWidth="1"/>
    <col min="718" max="718" width="25.5703125" style="255" customWidth="1"/>
    <col min="719" max="719" width="28" style="255" bestFit="1" customWidth="1"/>
    <col min="720" max="720" width="15.85546875" style="255" customWidth="1"/>
    <col min="721" max="721" width="28.140625" style="255" customWidth="1"/>
    <col min="722" max="722" width="30.7109375" style="255" bestFit="1" customWidth="1"/>
    <col min="723" max="723" width="18.5703125" style="255" customWidth="1"/>
    <col min="724" max="724" width="29.85546875" style="255" customWidth="1"/>
    <col min="725" max="725" width="32.28515625" style="255" bestFit="1" customWidth="1"/>
    <col min="726" max="726" width="20.140625" style="255" customWidth="1"/>
    <col min="727" max="727" width="25.5703125" style="255" customWidth="1"/>
    <col min="728" max="728" width="28" style="255" bestFit="1" customWidth="1"/>
    <col min="729" max="729" width="15.85546875" style="255" customWidth="1"/>
    <col min="730" max="730" width="29.85546875" style="255" customWidth="1"/>
    <col min="731" max="731" width="32.28515625" style="255" bestFit="1" customWidth="1"/>
    <col min="732" max="732" width="20.140625" style="255" customWidth="1"/>
    <col min="733" max="733" width="29.85546875" style="255" customWidth="1"/>
    <col min="734" max="734" width="32.28515625" style="255" bestFit="1" customWidth="1"/>
    <col min="735" max="735" width="20.140625" style="255" customWidth="1"/>
    <col min="736" max="736" width="25.5703125" style="255" customWidth="1"/>
    <col min="737" max="737" width="28" style="255" bestFit="1" customWidth="1"/>
    <col min="738" max="738" width="15.85546875" style="255" customWidth="1"/>
    <col min="739" max="739" width="29.85546875" style="255" customWidth="1"/>
    <col min="740" max="740" width="32.28515625" style="255" bestFit="1" customWidth="1"/>
    <col min="741" max="741" width="20.140625" style="255" customWidth="1"/>
    <col min="742" max="742" width="29.85546875" style="255" customWidth="1"/>
    <col min="743" max="743" width="32.28515625" style="255" bestFit="1" customWidth="1"/>
    <col min="744" max="744" width="20.140625" style="255" customWidth="1"/>
    <col min="745" max="745" width="25.5703125" style="255" customWidth="1"/>
    <col min="746" max="746" width="28" style="255" bestFit="1" customWidth="1"/>
    <col min="747" max="747" width="15.85546875" style="255" customWidth="1"/>
    <col min="748" max="748" width="29.85546875" style="255" customWidth="1"/>
    <col min="749" max="749" width="32.28515625" style="255" bestFit="1" customWidth="1"/>
    <col min="750" max="750" width="20.140625" style="255" customWidth="1"/>
    <col min="751" max="751" width="29.85546875" style="255" customWidth="1"/>
    <col min="752" max="752" width="32.28515625" style="255" bestFit="1" customWidth="1"/>
    <col min="753" max="753" width="20.140625" style="255" customWidth="1"/>
    <col min="754" max="754" width="25.5703125" style="255" customWidth="1"/>
    <col min="755" max="755" width="28" style="255" bestFit="1" customWidth="1"/>
    <col min="756" max="756" width="15.85546875" style="255" customWidth="1"/>
    <col min="757" max="757" width="29.85546875" style="255" customWidth="1"/>
    <col min="758" max="758" width="32.28515625" style="255" bestFit="1" customWidth="1"/>
    <col min="759" max="759" width="20.140625" style="255" customWidth="1"/>
    <col min="760" max="760" width="25.5703125" style="255" customWidth="1"/>
    <col min="761" max="761" width="28" style="255" bestFit="1" customWidth="1"/>
    <col min="762" max="762" width="15.85546875" style="255" customWidth="1"/>
    <col min="763" max="763" width="28.140625" style="255" customWidth="1"/>
    <col min="764" max="764" width="30.7109375" style="255" bestFit="1" customWidth="1"/>
    <col min="765" max="765" width="18.5703125" style="255" customWidth="1"/>
    <col min="766" max="766" width="29.85546875" style="255" customWidth="1"/>
    <col min="767" max="767" width="32.28515625" style="255" bestFit="1" customWidth="1"/>
    <col min="768" max="768" width="20.140625" style="255" customWidth="1"/>
    <col min="769" max="769" width="25.5703125" style="255" customWidth="1"/>
    <col min="770" max="770" width="28" style="255" bestFit="1" customWidth="1"/>
    <col min="771" max="771" width="15.85546875" style="255" customWidth="1"/>
    <col min="772" max="772" width="30.85546875" style="255" customWidth="1"/>
    <col min="773" max="773" width="33.28515625" style="255" bestFit="1" customWidth="1"/>
    <col min="774" max="774" width="21.140625" style="255" customWidth="1"/>
    <col min="775" max="775" width="29.85546875" style="255" customWidth="1"/>
    <col min="776" max="776" width="32.28515625" style="255" bestFit="1" customWidth="1"/>
    <col min="777" max="777" width="20.140625" style="255" customWidth="1"/>
    <col min="778" max="778" width="25.5703125" style="255" customWidth="1"/>
    <col min="779" max="779" width="28" style="255" bestFit="1" customWidth="1"/>
    <col min="780" max="780" width="15.85546875" style="255" customWidth="1"/>
    <col min="781" max="781" width="28.140625" style="255" customWidth="1"/>
    <col min="782" max="782" width="30.7109375" style="255" bestFit="1" customWidth="1"/>
    <col min="783" max="783" width="18.5703125" style="255" customWidth="1"/>
    <col min="784" max="784" width="29.85546875" style="255" customWidth="1"/>
    <col min="785" max="785" width="32.28515625" style="255" bestFit="1" customWidth="1"/>
    <col min="786" max="786" width="20.140625" style="255" customWidth="1"/>
    <col min="787" max="787" width="25.5703125" style="255" customWidth="1"/>
    <col min="788" max="788" width="28" style="255" bestFit="1" customWidth="1"/>
    <col min="789" max="789" width="15.85546875" style="255" customWidth="1"/>
    <col min="790" max="790" width="29.85546875" style="255" customWidth="1"/>
    <col min="791" max="791" width="32.28515625" style="255" bestFit="1" customWidth="1"/>
    <col min="792" max="792" width="20.140625" style="255" customWidth="1"/>
    <col min="793" max="793" width="30.85546875" style="255" customWidth="1"/>
    <col min="794" max="794" width="33.28515625" style="255" bestFit="1" customWidth="1"/>
    <col min="795" max="795" width="21.140625" style="255" customWidth="1"/>
    <col min="796" max="796" width="25.5703125" style="255" customWidth="1"/>
    <col min="797" max="797" width="28" style="255" bestFit="1" customWidth="1"/>
    <col min="798" max="798" width="15.85546875" style="255" customWidth="1"/>
    <col min="799" max="799" width="28.140625" style="255" customWidth="1"/>
    <col min="800" max="800" width="30.7109375" style="255" bestFit="1" customWidth="1"/>
    <col min="801" max="801" width="18.5703125" style="255" customWidth="1"/>
    <col min="802" max="802" width="30.85546875" style="255" customWidth="1"/>
    <col min="803" max="803" width="33.28515625" style="255" bestFit="1" customWidth="1"/>
    <col min="804" max="804" width="21.140625" style="255" customWidth="1"/>
    <col min="805" max="805" width="25.5703125" style="255" customWidth="1"/>
    <col min="806" max="806" width="28" style="255" bestFit="1" customWidth="1"/>
    <col min="807" max="807" width="15.85546875" style="255" customWidth="1"/>
    <col min="808" max="808" width="29.85546875" style="255" customWidth="1"/>
    <col min="809" max="809" width="32.28515625" style="255" bestFit="1" customWidth="1"/>
    <col min="810" max="810" width="20.140625" style="255" customWidth="1"/>
    <col min="811" max="811" width="30.85546875" style="255" customWidth="1"/>
    <col min="812" max="812" width="33.28515625" style="255" bestFit="1" customWidth="1"/>
    <col min="813" max="813" width="21.140625" style="255" customWidth="1"/>
    <col min="814" max="814" width="25.5703125" style="255" customWidth="1"/>
    <col min="815" max="815" width="28" style="255" bestFit="1" customWidth="1"/>
    <col min="816" max="816" width="15.85546875" style="255" customWidth="1"/>
    <col min="817" max="817" width="29.140625" style="255" customWidth="1"/>
    <col min="818" max="818" width="31.7109375" style="255" bestFit="1" customWidth="1"/>
    <col min="819" max="819" width="19.5703125" style="255" customWidth="1"/>
    <col min="820" max="820" width="30.85546875" style="255" customWidth="1"/>
    <col min="821" max="821" width="33.28515625" style="255" bestFit="1" customWidth="1"/>
    <col min="822" max="822" width="21.140625" style="255" customWidth="1"/>
    <col min="823" max="823" width="25.5703125" style="255" customWidth="1"/>
    <col min="824" max="824" width="28" style="255" bestFit="1" customWidth="1"/>
    <col min="825" max="825" width="15.85546875" style="255" customWidth="1"/>
    <col min="826" max="826" width="29.140625" style="255" customWidth="1"/>
    <col min="827" max="827" width="31.7109375" style="255" bestFit="1" customWidth="1"/>
    <col min="828" max="828" width="19.5703125" style="255" customWidth="1"/>
    <col min="829" max="829" width="30.85546875" style="255" customWidth="1"/>
    <col min="830" max="830" width="33.28515625" style="255" bestFit="1" customWidth="1"/>
    <col min="831" max="831" width="21.140625" style="255" customWidth="1"/>
    <col min="832" max="832" width="25.5703125" style="255" customWidth="1"/>
    <col min="833" max="833" width="28" style="255" bestFit="1" customWidth="1"/>
    <col min="834" max="834" width="15.85546875" style="255" customWidth="1"/>
    <col min="835" max="835" width="29.140625" style="255" customWidth="1"/>
    <col min="836" max="836" width="31.7109375" style="255" bestFit="1" customWidth="1"/>
    <col min="837" max="837" width="19.5703125" style="255" customWidth="1"/>
    <col min="838" max="838" width="30.85546875" style="255" customWidth="1"/>
    <col min="839" max="839" width="33.28515625" style="255" bestFit="1" customWidth="1"/>
    <col min="840" max="840" width="21.140625" style="255" customWidth="1"/>
    <col min="841" max="841" width="25.5703125" style="255" customWidth="1"/>
    <col min="842" max="842" width="28" style="255" bestFit="1" customWidth="1"/>
    <col min="843" max="843" width="15.85546875" style="255" customWidth="1"/>
    <col min="844" max="844" width="29.140625" style="255" customWidth="1"/>
    <col min="845" max="845" width="31.7109375" style="255" bestFit="1" customWidth="1"/>
    <col min="846" max="846" width="19.5703125" style="255" customWidth="1"/>
    <col min="847" max="847" width="30.85546875" style="255" customWidth="1"/>
    <col min="848" max="848" width="33.28515625" style="255" bestFit="1" customWidth="1"/>
    <col min="849" max="849" width="21.140625" style="255" customWidth="1"/>
    <col min="850" max="850" width="25.5703125" style="255" customWidth="1"/>
    <col min="851" max="851" width="28" style="255" bestFit="1" customWidth="1"/>
    <col min="852" max="852" width="15.85546875" style="255" customWidth="1"/>
    <col min="853" max="853" width="28.140625" style="255" customWidth="1"/>
    <col min="854" max="854" width="30.7109375" style="255" bestFit="1" customWidth="1"/>
    <col min="855" max="855" width="18.5703125" style="255" customWidth="1"/>
    <col min="856" max="856" width="31.85546875" style="255" customWidth="1"/>
    <col min="857" max="857" width="34.42578125" style="255" bestFit="1" customWidth="1"/>
    <col min="858" max="858" width="22.28515625" style="255" customWidth="1"/>
    <col min="859" max="859" width="25.5703125" style="255" customWidth="1"/>
    <col min="860" max="860" width="28" style="255" bestFit="1" customWidth="1"/>
    <col min="861" max="861" width="15.85546875" style="255" customWidth="1"/>
    <col min="862" max="862" width="29.85546875" style="255" customWidth="1"/>
    <col min="863" max="863" width="32.28515625" style="255" bestFit="1" customWidth="1"/>
    <col min="864" max="864" width="20.140625" style="255" customWidth="1"/>
    <col min="865" max="865" width="31.85546875" style="255" customWidth="1"/>
    <col min="866" max="866" width="34.42578125" style="255" bestFit="1" customWidth="1"/>
    <col min="867" max="867" width="22.28515625" style="255" customWidth="1"/>
    <col min="868" max="868" width="25.5703125" style="255" customWidth="1"/>
    <col min="869" max="869" width="28" style="255" bestFit="1" customWidth="1"/>
    <col min="870" max="870" width="15.85546875" style="255" customWidth="1"/>
    <col min="871" max="871" width="28.140625" style="255" customWidth="1"/>
    <col min="872" max="872" width="30.7109375" style="255" bestFit="1" customWidth="1"/>
    <col min="873" max="873" width="18.5703125" style="255" customWidth="1"/>
    <col min="874" max="874" width="31.85546875" style="255" customWidth="1"/>
    <col min="875" max="875" width="34.42578125" style="255" bestFit="1" customWidth="1"/>
    <col min="876" max="876" width="22.28515625" style="255" customWidth="1"/>
    <col min="877" max="877" width="25.5703125" style="255" customWidth="1"/>
    <col min="878" max="878" width="28" style="255" bestFit="1" customWidth="1"/>
    <col min="879" max="879" width="15.85546875" style="255" customWidth="1"/>
    <col min="880" max="880" width="29.140625" style="255" customWidth="1"/>
    <col min="881" max="881" width="31.7109375" style="255" bestFit="1" customWidth="1"/>
    <col min="882" max="882" width="19.5703125" style="255" customWidth="1"/>
    <col min="883" max="883" width="31.85546875" style="255" customWidth="1"/>
    <col min="884" max="884" width="34.42578125" style="255" bestFit="1" customWidth="1"/>
    <col min="885" max="885" width="22.28515625" style="255" customWidth="1"/>
    <col min="886" max="886" width="25.5703125" style="255" customWidth="1"/>
    <col min="887" max="887" width="28" style="255" bestFit="1" customWidth="1"/>
    <col min="888" max="888" width="15.85546875" style="255" customWidth="1"/>
    <col min="889" max="889" width="29.85546875" style="255" customWidth="1"/>
    <col min="890" max="890" width="32.28515625" style="255" bestFit="1" customWidth="1"/>
    <col min="891" max="891" width="20.140625" style="255" customWidth="1"/>
    <col min="892" max="892" width="25.5703125" style="255" customWidth="1"/>
    <col min="893" max="893" width="28" style="255" bestFit="1" customWidth="1"/>
    <col min="894" max="894" width="15.85546875" style="255" customWidth="1"/>
    <col min="895" max="895" width="31.85546875" style="255" customWidth="1"/>
    <col min="896" max="896" width="34.42578125" style="255" bestFit="1" customWidth="1"/>
    <col min="897" max="897" width="22.28515625" style="255" customWidth="1"/>
    <col min="898" max="898" width="31.85546875" style="255" customWidth="1"/>
    <col min="899" max="899" width="34.42578125" style="255" bestFit="1" customWidth="1"/>
    <col min="900" max="900" width="22.28515625" style="255" customWidth="1"/>
    <col min="901" max="901" width="25.5703125" style="255" customWidth="1"/>
    <col min="902" max="902" width="28" style="255" bestFit="1" customWidth="1"/>
    <col min="903" max="903" width="15.85546875" style="255" customWidth="1"/>
    <col min="904" max="904" width="31.85546875" style="255" customWidth="1"/>
    <col min="905" max="905" width="34.42578125" style="255" bestFit="1" customWidth="1"/>
    <col min="906" max="906" width="22.28515625" style="255" customWidth="1"/>
    <col min="907" max="907" width="25.5703125" style="255" customWidth="1"/>
    <col min="908" max="908" width="28" style="255" bestFit="1" customWidth="1"/>
    <col min="909" max="909" width="15.85546875" style="255" customWidth="1"/>
    <col min="910" max="910" width="32.42578125" style="255" customWidth="1"/>
    <col min="911" max="911" width="35" style="255" bestFit="1" customWidth="1"/>
    <col min="912" max="912" width="22.85546875" style="255" customWidth="1"/>
    <col min="913" max="913" width="31.85546875" style="255" customWidth="1"/>
    <col min="914" max="914" width="34.42578125" style="255" bestFit="1" customWidth="1"/>
    <col min="915" max="915" width="22.28515625" style="255" customWidth="1"/>
    <col min="916" max="916" width="25.5703125" style="255" customWidth="1"/>
    <col min="917" max="917" width="28" style="255" bestFit="1" customWidth="1"/>
    <col min="918" max="918" width="15.85546875" style="255" customWidth="1"/>
    <col min="919" max="919" width="30.85546875" style="255" customWidth="1"/>
    <col min="920" max="920" width="33.28515625" style="255" bestFit="1" customWidth="1"/>
    <col min="921" max="921" width="21.140625" style="255" customWidth="1"/>
    <col min="922" max="922" width="31.85546875" style="255" customWidth="1"/>
    <col min="923" max="923" width="34.42578125" style="255" bestFit="1" customWidth="1"/>
    <col min="924" max="924" width="22.28515625" style="255" customWidth="1"/>
    <col min="925" max="925" width="25.5703125" style="255" customWidth="1"/>
    <col min="926" max="926" width="28" style="255" bestFit="1" customWidth="1"/>
    <col min="927" max="927" width="15.85546875" style="255" customWidth="1"/>
    <col min="928" max="928" width="30.85546875" style="255" customWidth="1"/>
    <col min="929" max="929" width="33.28515625" style="255" bestFit="1" customWidth="1"/>
    <col min="930" max="930" width="21.140625" style="255" customWidth="1"/>
    <col min="931" max="931" width="31.85546875" style="255" customWidth="1"/>
    <col min="932" max="932" width="34.42578125" style="255" bestFit="1" customWidth="1"/>
    <col min="933" max="933" width="22.28515625" style="255" customWidth="1"/>
    <col min="934" max="934" width="25.5703125" style="255" customWidth="1"/>
    <col min="935" max="935" width="28" style="255" bestFit="1" customWidth="1"/>
    <col min="936" max="936" width="15.85546875" style="255" customWidth="1"/>
    <col min="937" max="937" width="29.140625" style="255" customWidth="1"/>
    <col min="938" max="938" width="31.7109375" style="255" bestFit="1" customWidth="1"/>
    <col min="939" max="939" width="19.5703125" style="255" customWidth="1"/>
    <col min="940" max="940" width="25.5703125" style="255" customWidth="1"/>
    <col min="941" max="941" width="28" style="255" bestFit="1" customWidth="1"/>
    <col min="942" max="942" width="15.85546875" style="255" customWidth="1"/>
    <col min="943" max="943" width="29.140625" style="255" customWidth="1"/>
    <col min="944" max="944" width="31.7109375" style="255" bestFit="1" customWidth="1"/>
    <col min="945" max="945" width="19.5703125" style="255" customWidth="1"/>
    <col min="946" max="946" width="25.5703125" style="255" customWidth="1"/>
    <col min="947" max="947" width="28" style="255" bestFit="1" customWidth="1"/>
    <col min="948" max="948" width="15.85546875" style="255" customWidth="1"/>
    <col min="949" max="949" width="29.140625" style="255" customWidth="1"/>
    <col min="950" max="950" width="31.7109375" style="255" bestFit="1" customWidth="1"/>
    <col min="951" max="951" width="19.5703125" style="255" customWidth="1"/>
    <col min="952" max="952" width="31.85546875" style="255" customWidth="1"/>
    <col min="953" max="953" width="34.42578125" style="255" bestFit="1" customWidth="1"/>
    <col min="954" max="954" width="22.28515625" style="255" customWidth="1"/>
    <col min="955" max="955" width="25.5703125" style="255" customWidth="1"/>
    <col min="956" max="956" width="28" style="255" bestFit="1" customWidth="1"/>
    <col min="957" max="957" width="15.85546875" style="255" customWidth="1"/>
    <col min="958" max="958" width="30.85546875" style="255" customWidth="1"/>
    <col min="959" max="959" width="33.28515625" style="255" bestFit="1" customWidth="1"/>
    <col min="960" max="960" width="21.140625" style="255" customWidth="1"/>
    <col min="961" max="961" width="31.85546875" style="255" customWidth="1"/>
    <col min="962" max="962" width="34.42578125" style="255" bestFit="1" customWidth="1"/>
    <col min="963" max="963" width="22.28515625" style="255" customWidth="1"/>
    <col min="964" max="964" width="25.5703125" style="255" customWidth="1"/>
    <col min="965" max="965" width="28" style="255" bestFit="1" customWidth="1"/>
    <col min="966" max="966" width="15.85546875" style="255" customWidth="1"/>
    <col min="967" max="967" width="30.85546875" style="255" customWidth="1"/>
    <col min="968" max="968" width="33.28515625" style="255" bestFit="1" customWidth="1"/>
    <col min="969" max="969" width="21.140625" style="255" customWidth="1"/>
    <col min="970" max="970" width="31.85546875" style="255" customWidth="1"/>
    <col min="971" max="971" width="34.42578125" style="255" bestFit="1" customWidth="1"/>
    <col min="972" max="972" width="22.28515625" style="255" customWidth="1"/>
    <col min="973" max="973" width="30.85546875" style="255" customWidth="1"/>
    <col min="974" max="974" width="33.28515625" style="255" bestFit="1" customWidth="1"/>
    <col min="975" max="975" width="21.140625" style="255" bestFit="1" customWidth="1"/>
    <col min="976" max="16384" width="9.140625" style="255"/>
  </cols>
  <sheetData>
    <row r="1" spans="1:975" s="254" customFormat="1" ht="33.75" x14ac:dyDescent="0.5">
      <c r="A1" s="1168" t="s">
        <v>1388</v>
      </c>
      <c r="B1" s="1164"/>
      <c r="H1" s="435"/>
      <c r="I1" s="438"/>
    </row>
    <row r="2" spans="1:975" s="254" customFormat="1" ht="21" x14ac:dyDescent="0.35">
      <c r="H2" s="435"/>
      <c r="I2" s="438"/>
    </row>
    <row r="3" spans="1:975" s="254" customFormat="1" ht="66" x14ac:dyDescent="0.35">
      <c r="A3" s="697"/>
      <c r="B3" s="667" t="s">
        <v>1380</v>
      </c>
      <c r="C3" s="669" t="s">
        <v>1378</v>
      </c>
      <c r="D3" s="669" t="s">
        <v>1376</v>
      </c>
      <c r="E3" s="666" t="s">
        <v>138</v>
      </c>
      <c r="F3" s="669" t="s">
        <v>1402</v>
      </c>
      <c r="G3" s="679" t="s">
        <v>567</v>
      </c>
      <c r="H3" s="679" t="s">
        <v>791</v>
      </c>
      <c r="I3" s="679" t="s">
        <v>568</v>
      </c>
      <c r="J3" s="679" t="s">
        <v>218</v>
      </c>
    </row>
    <row r="4" spans="1:975" s="254" customFormat="1" ht="21" x14ac:dyDescent="0.35">
      <c r="A4" s="168" t="str">
        <f>A17</f>
        <v>Avoid 5% of annual business mileage</v>
      </c>
      <c r="B4" s="670"/>
      <c r="C4" s="102"/>
      <c r="D4" s="90"/>
      <c r="E4" s="692"/>
      <c r="F4" s="97">
        <f>B24</f>
        <v>0</v>
      </c>
      <c r="G4" s="694">
        <f>B25</f>
        <v>0</v>
      </c>
      <c r="H4" s="693">
        <f>B26</f>
        <v>0</v>
      </c>
      <c r="I4" s="91">
        <v>0</v>
      </c>
      <c r="J4" s="691" t="s">
        <v>519</v>
      </c>
    </row>
    <row r="5" spans="1:975" s="254" customFormat="1" ht="21" x14ac:dyDescent="0.35">
      <c r="A5" s="168" t="str">
        <f>A29</f>
        <v>Transfer 5 % of Plane miles to rail</v>
      </c>
      <c r="B5" s="670"/>
      <c r="C5" s="102"/>
      <c r="D5" s="695"/>
      <c r="E5" s="692"/>
      <c r="F5" s="97">
        <f>B36</f>
        <v>0</v>
      </c>
      <c r="G5" s="694" t="e">
        <f>B37</f>
        <v>#DIV/0!</v>
      </c>
      <c r="H5" s="693" t="e">
        <f>B38</f>
        <v>#DIV/0!</v>
      </c>
      <c r="I5" s="91">
        <v>0</v>
      </c>
      <c r="J5" s="691" t="s">
        <v>519</v>
      </c>
    </row>
    <row r="6" spans="1:975" s="254" customFormat="1" ht="21" x14ac:dyDescent="0.35">
      <c r="A6" s="673" t="s">
        <v>140</v>
      </c>
      <c r="B6" s="681"/>
      <c r="C6" s="677"/>
      <c r="D6" s="701"/>
      <c r="E6" s="701"/>
      <c r="F6" s="701">
        <f>SUM(F4:F5)</f>
        <v>0</v>
      </c>
      <c r="G6" s="701" t="e">
        <f>SUM(G4:G5)</f>
        <v>#DIV/0!</v>
      </c>
      <c r="H6" s="701" t="e">
        <f>SUM(H4:H5)</f>
        <v>#DIV/0!</v>
      </c>
      <c r="I6" s="684">
        <v>0</v>
      </c>
      <c r="J6" s="685" t="s">
        <v>519</v>
      </c>
    </row>
    <row r="7" spans="1:975" s="254" customFormat="1" ht="21" x14ac:dyDescent="0.35">
      <c r="H7" s="435"/>
      <c r="I7" s="1096"/>
      <c r="J7" s="1097"/>
    </row>
    <row r="8" spans="1:975" x14ac:dyDescent="0.25">
      <c r="G8" s="258"/>
      <c r="I8" s="1098"/>
      <c r="J8" s="1099"/>
    </row>
    <row r="9" spans="1:975" x14ac:dyDescent="0.25">
      <c r="H9" s="255"/>
      <c r="I9" s="1100"/>
      <c r="J9" s="1100"/>
    </row>
    <row r="11" spans="1:975" x14ac:dyDescent="0.25">
      <c r="A11" s="452" t="s">
        <v>1121</v>
      </c>
      <c r="B11" s="452" t="s">
        <v>1122</v>
      </c>
      <c r="C11" s="452" t="s">
        <v>1123</v>
      </c>
      <c r="D11" s="1094" t="s">
        <v>993</v>
      </c>
      <c r="E11" s="1095" t="s">
        <v>1389</v>
      </c>
      <c r="H11" s="255"/>
      <c r="I11" s="457"/>
      <c r="J11" s="457"/>
      <c r="K11" s="457"/>
      <c r="L11" s="457"/>
    </row>
    <row r="12" spans="1:975" x14ac:dyDescent="0.25">
      <c r="A12" s="432" t="s">
        <v>799</v>
      </c>
      <c r="B12" s="451"/>
      <c r="C12" s="451"/>
      <c r="D12" s="451"/>
      <c r="E12" s="1" t="e">
        <f>C12/B12</f>
        <v>#DIV/0!</v>
      </c>
      <c r="F12" s="457"/>
      <c r="H12" s="255"/>
      <c r="I12" s="450"/>
      <c r="J12" s="105"/>
      <c r="K12" s="105"/>
      <c r="L12" s="105"/>
      <c r="M12" s="457"/>
      <c r="N12" s="457"/>
      <c r="O12" s="457"/>
      <c r="P12" s="457"/>
      <c r="Q12" s="457"/>
      <c r="R12" s="457"/>
      <c r="S12" s="457"/>
      <c r="T12" s="457"/>
      <c r="U12" s="457"/>
      <c r="V12" s="457"/>
      <c r="W12" s="457"/>
      <c r="X12" s="457"/>
      <c r="Y12" s="457"/>
      <c r="Z12" s="457"/>
      <c r="AA12" s="457"/>
      <c r="AB12" s="457"/>
      <c r="AC12" s="457"/>
      <c r="AD12" s="457"/>
      <c r="AE12" s="457"/>
      <c r="AF12" s="457"/>
      <c r="AG12" s="457"/>
      <c r="AH12" s="457"/>
      <c r="AI12" s="457"/>
      <c r="AJ12" s="457"/>
      <c r="AK12" s="457"/>
      <c r="AL12" s="457"/>
      <c r="AM12" s="457"/>
      <c r="AN12" s="457"/>
      <c r="AO12" s="457"/>
      <c r="AP12" s="457"/>
      <c r="AQ12" s="457"/>
      <c r="AR12" s="457"/>
      <c r="AS12" s="457"/>
      <c r="AT12" s="457"/>
      <c r="AU12" s="457"/>
      <c r="AV12" s="457"/>
      <c r="AW12" s="457"/>
      <c r="AX12" s="457"/>
      <c r="AY12" s="457"/>
      <c r="AZ12" s="457"/>
      <c r="BA12" s="457"/>
      <c r="BB12" s="457"/>
      <c r="BC12" s="457"/>
      <c r="BD12" s="457"/>
      <c r="BE12" s="457"/>
      <c r="BF12" s="457"/>
      <c r="BG12" s="457"/>
      <c r="BH12" s="457"/>
      <c r="BI12" s="457"/>
      <c r="BJ12" s="457"/>
      <c r="BK12" s="457"/>
      <c r="BL12" s="457"/>
      <c r="BM12" s="457"/>
      <c r="BN12" s="457"/>
      <c r="BO12" s="457"/>
      <c r="BP12" s="457"/>
      <c r="BQ12" s="457"/>
      <c r="BR12" s="457"/>
      <c r="BS12" s="457"/>
      <c r="BT12" s="457"/>
      <c r="BU12" s="457"/>
      <c r="BV12" s="457"/>
      <c r="BW12" s="457"/>
      <c r="BX12" s="457"/>
      <c r="BY12" s="457"/>
      <c r="BZ12" s="457"/>
      <c r="CA12" s="457"/>
      <c r="CB12" s="457"/>
      <c r="CC12" s="457"/>
      <c r="CD12" s="457"/>
      <c r="CE12" s="457"/>
      <c r="CF12" s="457"/>
      <c r="CG12" s="457"/>
      <c r="CH12" s="457"/>
      <c r="CI12" s="457"/>
      <c r="CJ12" s="457"/>
      <c r="CK12" s="457"/>
      <c r="CL12" s="457"/>
      <c r="CM12" s="457"/>
      <c r="CN12" s="457"/>
      <c r="CO12" s="457"/>
      <c r="CP12" s="457"/>
      <c r="CQ12" s="457"/>
      <c r="CR12" s="457"/>
      <c r="CS12" s="457"/>
      <c r="CT12" s="457"/>
      <c r="CU12" s="457"/>
      <c r="CV12" s="457"/>
      <c r="CW12" s="457"/>
      <c r="CX12" s="457"/>
      <c r="CY12" s="457"/>
      <c r="CZ12" s="457"/>
      <c r="DA12" s="457"/>
      <c r="DB12" s="457"/>
      <c r="DC12" s="457"/>
      <c r="DD12" s="457"/>
      <c r="DE12" s="457"/>
      <c r="DF12" s="457"/>
      <c r="DG12" s="457"/>
      <c r="DH12" s="457"/>
      <c r="DI12" s="457"/>
      <c r="DJ12" s="457"/>
      <c r="DK12" s="457"/>
      <c r="DL12" s="457"/>
      <c r="DM12" s="457"/>
      <c r="DN12" s="457"/>
      <c r="DO12" s="457"/>
      <c r="DP12" s="457"/>
      <c r="DQ12" s="457"/>
      <c r="DR12" s="457"/>
      <c r="DS12" s="457"/>
      <c r="DT12" s="457"/>
      <c r="DU12" s="457"/>
      <c r="DV12" s="457"/>
      <c r="DW12" s="457"/>
      <c r="DX12" s="457"/>
      <c r="DY12" s="457"/>
      <c r="DZ12" s="457"/>
      <c r="EA12" s="457"/>
      <c r="EB12" s="457"/>
      <c r="EC12" s="457"/>
      <c r="ED12" s="457"/>
      <c r="EE12" s="457"/>
      <c r="EF12" s="457"/>
      <c r="EG12" s="457"/>
      <c r="EH12" s="457"/>
      <c r="EI12" s="457"/>
      <c r="EJ12" s="457"/>
      <c r="EK12" s="457"/>
      <c r="EL12" s="457"/>
      <c r="EM12" s="457"/>
      <c r="EN12" s="457"/>
      <c r="EO12" s="457"/>
      <c r="EP12" s="457"/>
      <c r="EQ12" s="457"/>
      <c r="ER12" s="457"/>
      <c r="ES12" s="457"/>
      <c r="ET12" s="457"/>
      <c r="EU12" s="457"/>
      <c r="EV12" s="457"/>
      <c r="EW12" s="457"/>
      <c r="EX12" s="457"/>
      <c r="EY12" s="457"/>
      <c r="EZ12" s="457"/>
      <c r="FA12" s="457"/>
      <c r="FB12" s="457"/>
      <c r="FC12" s="457"/>
      <c r="FD12" s="457"/>
      <c r="FE12" s="457"/>
      <c r="FF12" s="457"/>
      <c r="FG12" s="457"/>
      <c r="FH12" s="457"/>
      <c r="FI12" s="457"/>
      <c r="FJ12" s="457"/>
      <c r="FK12" s="457"/>
      <c r="FL12" s="457"/>
      <c r="FM12" s="457"/>
      <c r="FN12" s="457"/>
      <c r="FO12" s="457"/>
      <c r="FP12" s="457"/>
      <c r="FQ12" s="457"/>
      <c r="FR12" s="457"/>
      <c r="FS12" s="457"/>
      <c r="FT12" s="457"/>
      <c r="FU12" s="457"/>
      <c r="FV12" s="457"/>
      <c r="FW12" s="457"/>
      <c r="FX12" s="457"/>
      <c r="FY12" s="457"/>
      <c r="FZ12" s="457"/>
      <c r="GA12" s="457"/>
      <c r="GB12" s="457"/>
      <c r="GC12" s="457"/>
      <c r="GD12" s="457"/>
      <c r="GE12" s="457"/>
      <c r="GF12" s="457"/>
      <c r="GG12" s="457"/>
      <c r="GH12" s="457"/>
      <c r="GI12" s="457"/>
      <c r="GJ12" s="457"/>
      <c r="GK12" s="457"/>
      <c r="GL12" s="457"/>
      <c r="GM12" s="457"/>
      <c r="GN12" s="457"/>
      <c r="GO12" s="457"/>
      <c r="GP12" s="457"/>
      <c r="GQ12" s="457"/>
      <c r="GR12" s="457"/>
      <c r="GS12" s="457"/>
      <c r="GT12" s="457"/>
      <c r="GU12" s="457"/>
      <c r="GV12" s="457"/>
      <c r="GW12" s="457"/>
      <c r="GX12" s="457"/>
      <c r="GY12" s="457"/>
      <c r="GZ12" s="457"/>
      <c r="HA12" s="457"/>
      <c r="HB12" s="457"/>
      <c r="HC12" s="457"/>
      <c r="HD12" s="457"/>
      <c r="HE12" s="457"/>
      <c r="HF12" s="457"/>
      <c r="HG12" s="457"/>
      <c r="HH12" s="457"/>
      <c r="HI12" s="457"/>
      <c r="HJ12" s="457"/>
      <c r="HK12" s="457"/>
      <c r="HL12" s="457"/>
      <c r="HM12" s="457"/>
      <c r="HN12" s="457"/>
      <c r="HO12" s="457"/>
      <c r="HP12" s="457"/>
      <c r="HQ12" s="457"/>
      <c r="HR12" s="457"/>
      <c r="HS12" s="457"/>
      <c r="HT12" s="457"/>
      <c r="HU12" s="457"/>
      <c r="HV12" s="457"/>
      <c r="HW12" s="457"/>
      <c r="HX12" s="457"/>
      <c r="HY12" s="457"/>
      <c r="HZ12" s="457"/>
      <c r="IA12" s="457"/>
      <c r="IB12" s="457"/>
      <c r="IC12" s="457"/>
      <c r="ID12" s="457"/>
      <c r="IE12" s="457"/>
      <c r="IF12" s="457"/>
      <c r="IG12" s="457"/>
      <c r="IH12" s="457"/>
      <c r="II12" s="457"/>
      <c r="IJ12" s="457"/>
      <c r="IK12" s="457"/>
      <c r="IL12" s="457"/>
      <c r="IM12" s="457"/>
      <c r="IN12" s="457"/>
      <c r="IO12" s="457"/>
      <c r="IP12" s="457"/>
      <c r="IQ12" s="457"/>
      <c r="IR12" s="457"/>
      <c r="IS12" s="457"/>
      <c r="IT12" s="457"/>
      <c r="IU12" s="457"/>
      <c r="IV12" s="457"/>
      <c r="IW12" s="457"/>
      <c r="IX12" s="457"/>
      <c r="IY12" s="457"/>
      <c r="IZ12" s="457"/>
      <c r="JA12" s="457"/>
      <c r="JB12" s="457"/>
      <c r="JC12" s="457"/>
      <c r="JD12" s="457"/>
      <c r="JE12" s="457"/>
      <c r="JF12" s="457"/>
      <c r="JG12" s="457"/>
      <c r="JH12" s="457"/>
      <c r="JI12" s="457"/>
      <c r="JJ12" s="457"/>
      <c r="JK12" s="457"/>
      <c r="JL12" s="457"/>
      <c r="JM12" s="457"/>
      <c r="JN12" s="457"/>
      <c r="JO12" s="457"/>
      <c r="JP12" s="457"/>
      <c r="JQ12" s="457"/>
      <c r="JR12" s="457"/>
      <c r="JS12" s="457"/>
      <c r="JT12" s="457"/>
      <c r="JU12" s="457"/>
      <c r="JV12" s="457"/>
      <c r="JW12" s="457"/>
      <c r="JX12" s="457"/>
      <c r="JY12" s="457"/>
      <c r="JZ12" s="457"/>
      <c r="KA12" s="457"/>
      <c r="KB12" s="457"/>
      <c r="KC12" s="457"/>
      <c r="KD12" s="457"/>
      <c r="KE12" s="457"/>
      <c r="KF12" s="457"/>
      <c r="KG12" s="457"/>
      <c r="KH12" s="457"/>
      <c r="KI12" s="457"/>
      <c r="KJ12" s="457"/>
      <c r="KK12" s="457"/>
      <c r="KL12" s="457"/>
      <c r="KM12" s="457"/>
      <c r="KN12" s="457"/>
      <c r="KO12" s="457"/>
      <c r="KP12" s="457"/>
      <c r="KQ12" s="457"/>
      <c r="KR12" s="457"/>
      <c r="KS12" s="457"/>
      <c r="KT12" s="457"/>
      <c r="KU12" s="457"/>
      <c r="KV12" s="457"/>
      <c r="KW12" s="457"/>
      <c r="KX12" s="457"/>
      <c r="KY12" s="457"/>
      <c r="KZ12" s="457"/>
      <c r="LA12" s="457"/>
      <c r="LB12" s="457"/>
      <c r="LC12" s="457"/>
      <c r="LD12" s="457"/>
      <c r="LE12" s="457"/>
      <c r="LF12" s="457"/>
      <c r="LG12" s="457"/>
      <c r="LH12" s="457"/>
      <c r="LI12" s="457"/>
      <c r="LJ12" s="457"/>
      <c r="LK12" s="457"/>
      <c r="LL12" s="457"/>
      <c r="LM12" s="457"/>
      <c r="LN12" s="457"/>
      <c r="LO12" s="457"/>
      <c r="LP12" s="457"/>
      <c r="LQ12" s="457"/>
      <c r="LR12" s="457"/>
      <c r="LS12" s="457"/>
      <c r="LT12" s="457"/>
      <c r="LU12" s="457"/>
      <c r="LV12" s="457"/>
      <c r="LW12" s="457"/>
      <c r="LX12" s="457"/>
      <c r="LY12" s="457"/>
      <c r="LZ12" s="457"/>
      <c r="MA12" s="457"/>
      <c r="MB12" s="457"/>
      <c r="MC12" s="457"/>
      <c r="MD12" s="457"/>
      <c r="ME12" s="457"/>
      <c r="MF12" s="457"/>
      <c r="MG12" s="457"/>
      <c r="MH12" s="457"/>
      <c r="MI12" s="457"/>
      <c r="MJ12" s="457"/>
      <c r="MK12" s="457"/>
      <c r="ML12" s="457"/>
      <c r="MM12" s="457"/>
      <c r="MN12" s="457"/>
      <c r="MO12" s="457"/>
      <c r="MP12" s="457"/>
      <c r="MQ12" s="457"/>
      <c r="MR12" s="457"/>
      <c r="MS12" s="457"/>
      <c r="MT12" s="457"/>
      <c r="MU12" s="457"/>
      <c r="MV12" s="457"/>
      <c r="MW12" s="457"/>
      <c r="MX12" s="457"/>
      <c r="MY12" s="457"/>
      <c r="MZ12" s="457"/>
      <c r="NA12" s="457"/>
      <c r="NB12" s="457"/>
      <c r="NC12" s="457"/>
      <c r="ND12" s="457"/>
      <c r="NE12" s="457"/>
      <c r="NF12" s="457"/>
      <c r="NG12" s="457"/>
      <c r="NH12" s="457"/>
      <c r="NI12" s="457"/>
      <c r="NJ12" s="457"/>
      <c r="NK12" s="457"/>
      <c r="NL12" s="457"/>
      <c r="NM12" s="457"/>
      <c r="NN12" s="457"/>
      <c r="NO12" s="457"/>
      <c r="NP12" s="457"/>
      <c r="NQ12" s="457"/>
      <c r="NR12" s="457"/>
      <c r="NS12" s="457"/>
      <c r="NT12" s="457"/>
      <c r="NU12" s="457"/>
      <c r="NV12" s="457"/>
      <c r="NW12" s="457"/>
      <c r="NX12" s="457"/>
      <c r="NY12" s="457"/>
      <c r="NZ12" s="457"/>
      <c r="OA12" s="457"/>
      <c r="OB12" s="457"/>
      <c r="OC12" s="457"/>
      <c r="OD12" s="457"/>
      <c r="OE12" s="457"/>
      <c r="OF12" s="457"/>
      <c r="OG12" s="457"/>
      <c r="OH12" s="457"/>
      <c r="OI12" s="457"/>
      <c r="OJ12" s="457"/>
      <c r="OK12" s="457"/>
      <c r="OL12" s="457"/>
      <c r="OM12" s="457"/>
      <c r="ON12" s="457"/>
      <c r="OO12" s="457"/>
      <c r="OP12" s="457"/>
      <c r="OQ12" s="457"/>
      <c r="OR12" s="457"/>
      <c r="OS12" s="457"/>
      <c r="OT12" s="457"/>
      <c r="OU12" s="457"/>
      <c r="OV12" s="457"/>
      <c r="OW12" s="457"/>
      <c r="OX12" s="457"/>
      <c r="OY12" s="457"/>
      <c r="OZ12" s="457"/>
      <c r="PA12" s="457"/>
      <c r="PB12" s="457"/>
      <c r="PC12" s="457"/>
      <c r="PD12" s="457"/>
      <c r="PE12" s="457"/>
      <c r="PF12" s="457"/>
      <c r="PG12" s="457"/>
      <c r="PH12" s="457"/>
      <c r="PI12" s="457"/>
      <c r="PJ12" s="457"/>
      <c r="PK12" s="457"/>
      <c r="PL12" s="457"/>
      <c r="PM12" s="457"/>
      <c r="PN12" s="457"/>
      <c r="PO12" s="457"/>
      <c r="PP12" s="457"/>
      <c r="PQ12" s="457"/>
      <c r="PR12" s="457"/>
      <c r="PS12" s="457"/>
      <c r="PT12" s="457"/>
      <c r="PU12" s="457"/>
      <c r="PV12" s="457"/>
      <c r="PW12" s="457"/>
      <c r="PX12" s="457"/>
      <c r="PY12" s="457"/>
      <c r="PZ12" s="457"/>
      <c r="QA12" s="457"/>
      <c r="QB12" s="457"/>
      <c r="QC12" s="457"/>
      <c r="QD12" s="457"/>
      <c r="QE12" s="457"/>
      <c r="QF12" s="457"/>
      <c r="QG12" s="457"/>
      <c r="QH12" s="457"/>
      <c r="QI12" s="457"/>
      <c r="QJ12" s="457"/>
      <c r="QK12" s="457"/>
      <c r="QL12" s="457"/>
      <c r="QM12" s="457"/>
      <c r="QN12" s="457"/>
      <c r="QO12" s="457"/>
      <c r="QP12" s="457"/>
      <c r="QQ12" s="457"/>
      <c r="QR12" s="457"/>
      <c r="QS12" s="457"/>
      <c r="QT12" s="457"/>
      <c r="QU12" s="457"/>
      <c r="QV12" s="457"/>
      <c r="QW12" s="457"/>
      <c r="QX12" s="457"/>
      <c r="QY12" s="457"/>
      <c r="QZ12" s="457"/>
      <c r="RA12" s="457"/>
      <c r="RB12" s="457"/>
      <c r="RC12" s="457"/>
      <c r="RD12" s="457"/>
      <c r="RE12" s="457"/>
      <c r="RF12" s="457"/>
      <c r="RG12" s="457"/>
      <c r="RH12" s="457"/>
      <c r="RI12" s="457"/>
      <c r="RJ12" s="457"/>
      <c r="RK12" s="457"/>
      <c r="RL12" s="457"/>
      <c r="RM12" s="457"/>
      <c r="RN12" s="457"/>
      <c r="RO12" s="457"/>
      <c r="RP12" s="457"/>
      <c r="RQ12" s="457"/>
      <c r="RR12" s="457"/>
      <c r="RS12" s="457"/>
      <c r="RT12" s="457"/>
      <c r="RU12" s="457"/>
      <c r="RV12" s="457"/>
      <c r="RW12" s="457"/>
      <c r="RX12" s="457"/>
      <c r="RY12" s="457"/>
      <c r="RZ12" s="457"/>
      <c r="SA12" s="457"/>
      <c r="SB12" s="457"/>
      <c r="SC12" s="457"/>
      <c r="SD12" s="457"/>
      <c r="SE12" s="457"/>
      <c r="SF12" s="457"/>
      <c r="SG12" s="457"/>
      <c r="SH12" s="457"/>
      <c r="SI12" s="457"/>
      <c r="SJ12" s="457"/>
      <c r="SK12" s="457"/>
      <c r="SL12" s="457"/>
      <c r="SM12" s="457"/>
      <c r="SN12" s="457"/>
      <c r="SO12" s="457"/>
      <c r="SP12" s="457"/>
      <c r="SQ12" s="457"/>
      <c r="SR12" s="457"/>
      <c r="SS12" s="457"/>
      <c r="ST12" s="457"/>
      <c r="SU12" s="457"/>
      <c r="SV12" s="457"/>
      <c r="SW12" s="457"/>
      <c r="SX12" s="457"/>
      <c r="SY12" s="457"/>
      <c r="SZ12" s="457"/>
      <c r="TA12" s="457"/>
      <c r="TB12" s="457"/>
      <c r="TC12" s="457"/>
      <c r="TD12" s="457"/>
      <c r="TE12" s="457"/>
      <c r="TF12" s="457"/>
      <c r="TG12" s="457"/>
      <c r="TH12" s="457"/>
      <c r="TI12" s="457"/>
      <c r="TJ12" s="457"/>
      <c r="TK12" s="457"/>
      <c r="TL12" s="457"/>
      <c r="TM12" s="457"/>
      <c r="TN12" s="457"/>
      <c r="TO12" s="457"/>
      <c r="TP12" s="457"/>
      <c r="TQ12" s="457"/>
      <c r="TR12" s="457"/>
      <c r="TS12" s="457"/>
      <c r="TT12" s="457"/>
      <c r="TU12" s="457"/>
      <c r="TV12" s="457"/>
      <c r="TW12" s="457"/>
      <c r="TX12" s="457"/>
      <c r="TY12" s="457"/>
      <c r="TZ12" s="457"/>
      <c r="UA12" s="457"/>
      <c r="UB12" s="457"/>
      <c r="UC12" s="457"/>
      <c r="UD12" s="457"/>
      <c r="UE12" s="457"/>
      <c r="UF12" s="457"/>
      <c r="UG12" s="457"/>
      <c r="UH12" s="457"/>
      <c r="UI12" s="457"/>
      <c r="UJ12" s="457"/>
      <c r="UK12" s="457"/>
      <c r="UL12" s="457"/>
      <c r="UM12" s="457"/>
      <c r="UN12" s="457"/>
      <c r="UO12" s="457"/>
      <c r="UP12" s="457"/>
      <c r="UQ12" s="457"/>
      <c r="UR12" s="457"/>
      <c r="US12" s="457"/>
      <c r="UT12" s="457"/>
      <c r="UU12" s="457"/>
      <c r="UV12" s="457"/>
      <c r="UW12" s="457"/>
      <c r="UX12" s="457"/>
      <c r="UY12" s="457"/>
      <c r="UZ12" s="457"/>
      <c r="VA12" s="457"/>
      <c r="VB12" s="457"/>
      <c r="VC12" s="457"/>
      <c r="VD12" s="457"/>
      <c r="VE12" s="457"/>
      <c r="VF12" s="457"/>
      <c r="VG12" s="457"/>
      <c r="VH12" s="457"/>
      <c r="VI12" s="457"/>
      <c r="VJ12" s="457"/>
      <c r="VK12" s="457"/>
      <c r="VL12" s="457"/>
      <c r="VM12" s="457"/>
      <c r="VN12" s="457"/>
      <c r="VO12" s="457"/>
      <c r="VP12" s="457"/>
      <c r="VQ12" s="457"/>
      <c r="VR12" s="457"/>
      <c r="VS12" s="457"/>
      <c r="VT12" s="457"/>
      <c r="VU12" s="457"/>
      <c r="VV12" s="457"/>
      <c r="VW12" s="457"/>
      <c r="VX12" s="457"/>
      <c r="VY12" s="457"/>
      <c r="VZ12" s="457"/>
      <c r="WA12" s="457"/>
      <c r="WB12" s="457"/>
      <c r="WC12" s="457"/>
      <c r="WD12" s="457"/>
      <c r="WE12" s="457"/>
      <c r="WF12" s="457"/>
      <c r="WG12" s="457"/>
      <c r="WH12" s="457"/>
      <c r="WI12" s="457"/>
      <c r="WJ12" s="457"/>
      <c r="WK12" s="457"/>
      <c r="WL12" s="457"/>
      <c r="WM12" s="457"/>
      <c r="WN12" s="457"/>
      <c r="WO12" s="457"/>
      <c r="WP12" s="457"/>
      <c r="WQ12" s="457"/>
      <c r="WR12" s="457"/>
      <c r="WS12" s="457"/>
      <c r="WT12" s="457"/>
      <c r="WU12" s="457"/>
      <c r="WV12" s="457"/>
      <c r="WW12" s="457"/>
      <c r="WX12" s="457"/>
      <c r="WY12" s="457"/>
      <c r="WZ12" s="457"/>
      <c r="XA12" s="457"/>
      <c r="XB12" s="457"/>
      <c r="XC12" s="457"/>
      <c r="XD12" s="457"/>
      <c r="XE12" s="457"/>
      <c r="XF12" s="457"/>
      <c r="XG12" s="457"/>
      <c r="XH12" s="457"/>
      <c r="XI12" s="457"/>
      <c r="XJ12" s="457"/>
      <c r="XK12" s="457"/>
      <c r="XL12" s="457"/>
      <c r="XM12" s="457"/>
      <c r="XN12" s="457"/>
      <c r="XO12" s="457"/>
      <c r="XP12" s="457"/>
      <c r="XQ12" s="457"/>
      <c r="XR12" s="457"/>
      <c r="XS12" s="457"/>
      <c r="XT12" s="457"/>
      <c r="XU12" s="457"/>
      <c r="XV12" s="457"/>
      <c r="XW12" s="457"/>
      <c r="XX12" s="457"/>
      <c r="XY12" s="457"/>
      <c r="XZ12" s="457"/>
      <c r="YA12" s="457"/>
      <c r="YB12" s="457"/>
      <c r="YC12" s="457"/>
      <c r="YD12" s="457"/>
      <c r="YE12" s="457"/>
      <c r="YF12" s="457"/>
      <c r="YG12" s="457"/>
      <c r="YH12" s="457"/>
      <c r="YI12" s="457"/>
      <c r="YJ12" s="457"/>
      <c r="YK12" s="457"/>
      <c r="YL12" s="457"/>
      <c r="YM12" s="457"/>
      <c r="YN12" s="457"/>
      <c r="YO12" s="457"/>
      <c r="YP12" s="457"/>
      <c r="YQ12" s="457"/>
      <c r="YR12" s="457"/>
      <c r="YS12" s="457"/>
      <c r="YT12" s="457"/>
      <c r="YU12" s="457"/>
      <c r="YV12" s="457"/>
      <c r="YW12" s="457"/>
      <c r="YX12" s="457"/>
      <c r="YY12" s="457"/>
      <c r="YZ12" s="457"/>
      <c r="ZA12" s="457"/>
      <c r="ZB12" s="457"/>
      <c r="ZC12" s="457"/>
      <c r="ZD12" s="457"/>
      <c r="ZE12" s="457"/>
      <c r="ZF12" s="457"/>
      <c r="ZG12" s="457"/>
      <c r="ZH12" s="457"/>
      <c r="ZI12" s="457"/>
      <c r="ZJ12" s="457"/>
      <c r="ZK12" s="457"/>
      <c r="ZL12" s="457"/>
      <c r="ZM12" s="457"/>
      <c r="ZN12" s="457"/>
      <c r="ZO12" s="457"/>
      <c r="ZP12" s="457"/>
      <c r="ZQ12" s="457"/>
      <c r="ZR12" s="457"/>
      <c r="ZS12" s="457"/>
      <c r="ZT12" s="457"/>
      <c r="ZU12" s="457"/>
      <c r="ZV12" s="457"/>
      <c r="ZW12" s="457"/>
      <c r="ZX12" s="457"/>
      <c r="ZY12" s="457"/>
      <c r="ZZ12" s="457"/>
      <c r="AAA12" s="457"/>
      <c r="AAB12" s="457"/>
      <c r="AAC12" s="457"/>
      <c r="AAD12" s="457"/>
      <c r="AAE12" s="457"/>
      <c r="AAF12" s="457"/>
      <c r="AAG12" s="457"/>
      <c r="AAH12" s="457"/>
      <c r="AAI12" s="457"/>
      <c r="AAJ12" s="457"/>
      <c r="AAK12" s="457"/>
      <c r="AAL12" s="457"/>
      <c r="AAM12" s="457"/>
      <c r="AAN12" s="457"/>
      <c r="AAO12" s="457"/>
      <c r="AAP12" s="457"/>
      <c r="AAQ12" s="457"/>
      <c r="AAR12" s="457"/>
      <c r="AAS12" s="457"/>
      <c r="AAT12" s="457"/>
      <c r="AAU12" s="457"/>
      <c r="AAV12" s="457"/>
      <c r="AAW12" s="457"/>
      <c r="AAX12" s="457"/>
      <c r="AAY12" s="457"/>
      <c r="AAZ12" s="457"/>
      <c r="ABA12" s="457"/>
      <c r="ABB12" s="457"/>
      <c r="ABC12" s="457"/>
      <c r="ABD12" s="457"/>
      <c r="ABE12" s="457"/>
      <c r="ABF12" s="457"/>
      <c r="ABG12" s="457"/>
      <c r="ABH12" s="457"/>
      <c r="ABI12" s="457"/>
      <c r="ABJ12" s="457"/>
      <c r="ABK12" s="457"/>
      <c r="ABL12" s="457"/>
      <c r="ABM12" s="457"/>
      <c r="ABN12" s="457"/>
      <c r="ABO12" s="457"/>
      <c r="ABP12" s="457"/>
      <c r="ABQ12" s="457"/>
      <c r="ABR12" s="457"/>
      <c r="ABS12" s="457"/>
      <c r="ABT12" s="457"/>
      <c r="ABU12" s="457"/>
      <c r="ABV12" s="457"/>
      <c r="ABW12" s="457"/>
      <c r="ABX12" s="457"/>
      <c r="ABY12" s="457"/>
      <c r="ABZ12" s="457"/>
      <c r="ACA12" s="457"/>
      <c r="ACB12" s="457"/>
      <c r="ACC12" s="457"/>
      <c r="ACD12" s="457"/>
      <c r="ACE12" s="457"/>
      <c r="ACF12" s="457"/>
      <c r="ACG12" s="457"/>
      <c r="ACH12" s="457"/>
      <c r="ACI12" s="457"/>
      <c r="ACJ12" s="457"/>
      <c r="ACK12" s="457"/>
      <c r="ACL12" s="457"/>
      <c r="ACM12" s="457"/>
      <c r="ACN12" s="457"/>
      <c r="ACO12" s="457"/>
      <c r="ACP12" s="457"/>
      <c r="ACQ12" s="457"/>
      <c r="ACR12" s="457"/>
      <c r="ACS12" s="457"/>
      <c r="ACT12" s="457"/>
      <c r="ACU12" s="457"/>
      <c r="ACV12" s="457"/>
      <c r="ACW12" s="457"/>
      <c r="ACX12" s="457"/>
      <c r="ACY12" s="457"/>
      <c r="ACZ12" s="457"/>
      <c r="ADA12" s="457"/>
      <c r="ADB12" s="457"/>
      <c r="ADC12" s="457"/>
      <c r="ADD12" s="457"/>
      <c r="ADE12" s="457"/>
      <c r="ADF12" s="457"/>
      <c r="ADG12" s="457"/>
      <c r="ADH12" s="457"/>
      <c r="ADI12" s="457"/>
      <c r="ADJ12" s="457"/>
      <c r="ADK12" s="457"/>
      <c r="ADL12" s="457"/>
      <c r="ADM12" s="457"/>
      <c r="ADN12" s="457"/>
      <c r="ADO12" s="457"/>
      <c r="ADP12" s="457"/>
      <c r="ADQ12" s="457"/>
      <c r="ADR12" s="457"/>
      <c r="ADS12" s="457"/>
      <c r="ADT12" s="457"/>
      <c r="ADU12" s="457"/>
      <c r="ADV12" s="457"/>
      <c r="ADW12" s="457"/>
      <c r="ADX12" s="457"/>
      <c r="ADY12" s="457"/>
      <c r="ADZ12" s="457"/>
      <c r="AEA12" s="457"/>
      <c r="AEB12" s="457"/>
      <c r="AEC12" s="457"/>
      <c r="AED12" s="457"/>
      <c r="AEE12" s="457"/>
      <c r="AEF12" s="457"/>
      <c r="AEG12" s="457"/>
      <c r="AEH12" s="457"/>
      <c r="AEI12" s="457"/>
      <c r="AEJ12" s="457"/>
      <c r="AEK12" s="457"/>
      <c r="AEL12" s="457"/>
      <c r="AEM12" s="457"/>
      <c r="AEN12" s="457"/>
      <c r="AEO12" s="457"/>
      <c r="AEP12" s="457"/>
      <c r="AEQ12" s="457"/>
      <c r="AER12" s="457"/>
      <c r="AES12" s="457"/>
      <c r="AET12" s="457"/>
      <c r="AEU12" s="457"/>
      <c r="AEV12" s="457"/>
      <c r="AEW12" s="457"/>
      <c r="AEX12" s="457"/>
      <c r="AEY12" s="457"/>
      <c r="AEZ12" s="457"/>
      <c r="AFA12" s="457"/>
      <c r="AFB12" s="457"/>
      <c r="AFC12" s="457"/>
      <c r="AFD12" s="457"/>
      <c r="AFE12" s="457"/>
      <c r="AFF12" s="457"/>
      <c r="AFG12" s="457"/>
      <c r="AFH12" s="457"/>
      <c r="AFI12" s="457"/>
      <c r="AFJ12" s="457"/>
      <c r="AFK12" s="457"/>
      <c r="AFL12" s="457"/>
      <c r="AFM12" s="457"/>
      <c r="AFN12" s="457"/>
      <c r="AFO12" s="457"/>
      <c r="AFP12" s="457"/>
      <c r="AFQ12" s="457"/>
      <c r="AFR12" s="457"/>
      <c r="AFS12" s="457"/>
      <c r="AFT12" s="457"/>
      <c r="AFU12" s="457"/>
      <c r="AFV12" s="457"/>
      <c r="AFW12" s="457"/>
      <c r="AFX12" s="457"/>
      <c r="AFY12" s="457"/>
      <c r="AFZ12" s="457"/>
      <c r="AGA12" s="457"/>
      <c r="AGB12" s="457"/>
      <c r="AGC12" s="457"/>
      <c r="AGD12" s="457"/>
      <c r="AGE12" s="457"/>
      <c r="AGF12" s="457"/>
      <c r="AGG12" s="457"/>
      <c r="AGH12" s="457"/>
      <c r="AGI12" s="457"/>
      <c r="AGJ12" s="457"/>
      <c r="AGK12" s="457"/>
      <c r="AGL12" s="457"/>
      <c r="AGM12" s="457"/>
      <c r="AGN12" s="457"/>
      <c r="AGO12" s="457"/>
      <c r="AGP12" s="457"/>
      <c r="AGQ12" s="457"/>
      <c r="AGR12" s="457"/>
      <c r="AGS12" s="457"/>
      <c r="AGT12" s="457"/>
      <c r="AGU12" s="457"/>
      <c r="AGV12" s="457"/>
      <c r="AGW12" s="457"/>
      <c r="AGX12" s="457"/>
      <c r="AGY12" s="457"/>
      <c r="AGZ12" s="457"/>
      <c r="AHA12" s="457"/>
      <c r="AHB12" s="457"/>
      <c r="AHC12" s="457"/>
      <c r="AHD12" s="457"/>
      <c r="AHE12" s="457"/>
      <c r="AHF12" s="457"/>
      <c r="AHG12" s="457"/>
      <c r="AHH12" s="457"/>
      <c r="AHI12" s="457"/>
      <c r="AHJ12" s="457"/>
      <c r="AHK12" s="457"/>
      <c r="AHL12" s="457"/>
      <c r="AHM12" s="457"/>
      <c r="AHN12" s="457"/>
      <c r="AHO12" s="457"/>
      <c r="AHP12" s="457"/>
      <c r="AHQ12" s="457"/>
      <c r="AHR12" s="457"/>
      <c r="AHS12" s="457"/>
      <c r="AHT12" s="457"/>
      <c r="AHU12" s="457"/>
      <c r="AHV12" s="457"/>
      <c r="AHW12" s="457"/>
      <c r="AHX12" s="457"/>
      <c r="AHY12" s="457"/>
      <c r="AHZ12" s="457"/>
      <c r="AIA12" s="457"/>
      <c r="AIB12" s="457"/>
      <c r="AIC12" s="457"/>
      <c r="AID12" s="457"/>
      <c r="AIE12" s="457"/>
      <c r="AIF12" s="457"/>
      <c r="AIG12" s="457"/>
      <c r="AIH12" s="457"/>
      <c r="AII12" s="457"/>
      <c r="AIJ12" s="457"/>
      <c r="AIK12" s="457"/>
      <c r="AIL12" s="457"/>
      <c r="AIM12" s="457"/>
      <c r="AIN12" s="457"/>
      <c r="AIO12" s="457"/>
      <c r="AIP12" s="457"/>
      <c r="AIQ12" s="457"/>
      <c r="AIR12" s="457"/>
      <c r="AIS12" s="457"/>
      <c r="AIT12" s="457"/>
      <c r="AIU12" s="457"/>
      <c r="AIV12" s="457"/>
      <c r="AIW12" s="457"/>
      <c r="AIX12" s="457"/>
      <c r="AIY12" s="457"/>
      <c r="AIZ12" s="457"/>
      <c r="AJA12" s="457"/>
      <c r="AJB12" s="457"/>
      <c r="AJC12" s="457"/>
      <c r="AJD12" s="457"/>
      <c r="AJE12" s="457"/>
      <c r="AJF12" s="457"/>
      <c r="AJG12" s="457"/>
      <c r="AJH12" s="457"/>
      <c r="AJI12" s="457"/>
      <c r="AJJ12" s="457"/>
      <c r="AJK12" s="457"/>
      <c r="AJL12" s="457"/>
      <c r="AJM12" s="457"/>
      <c r="AJN12" s="457"/>
      <c r="AJO12" s="457"/>
      <c r="AJP12" s="457"/>
      <c r="AJQ12" s="457"/>
      <c r="AJR12" s="457"/>
      <c r="AJS12" s="457"/>
      <c r="AJT12" s="457"/>
      <c r="AJU12" s="457"/>
      <c r="AJV12" s="457"/>
      <c r="AJW12" s="457"/>
      <c r="AJX12" s="457"/>
      <c r="AJY12" s="457"/>
      <c r="AJZ12" s="457"/>
      <c r="AKA12" s="457"/>
      <c r="AKB12" s="457"/>
      <c r="AKC12" s="457"/>
      <c r="AKD12" s="457"/>
      <c r="AKE12" s="457"/>
      <c r="AKF12" s="457"/>
      <c r="AKG12" s="457"/>
      <c r="AKH12" s="457"/>
      <c r="AKI12" s="457"/>
      <c r="AKJ12" s="457"/>
      <c r="AKK12" s="457"/>
      <c r="AKL12" s="457"/>
      <c r="AKM12" s="457"/>
    </row>
    <row r="13" spans="1:975" x14ac:dyDescent="0.25">
      <c r="A13" s="432" t="s">
        <v>798</v>
      </c>
      <c r="B13" s="451"/>
      <c r="C13" s="451"/>
      <c r="D13" s="451"/>
      <c r="E13" s="1" t="e">
        <f t="shared" ref="E13:E14" si="0">C13/B13</f>
        <v>#DIV/0!</v>
      </c>
      <c r="F13" s="457"/>
      <c r="H13" s="255"/>
      <c r="I13" s="450"/>
      <c r="J13" s="105"/>
      <c r="K13" s="105"/>
      <c r="L13" s="105"/>
      <c r="M13" s="457"/>
      <c r="N13" s="457"/>
      <c r="O13" s="457"/>
      <c r="P13" s="457"/>
      <c r="Q13" s="457"/>
      <c r="R13" s="457"/>
      <c r="S13" s="457"/>
      <c r="T13" s="457"/>
      <c r="U13" s="457"/>
      <c r="V13" s="457"/>
      <c r="W13" s="457"/>
      <c r="X13" s="457"/>
      <c r="Y13" s="457"/>
      <c r="Z13" s="457"/>
      <c r="AA13" s="457"/>
      <c r="AB13" s="457"/>
      <c r="AC13" s="457"/>
      <c r="AD13" s="457"/>
      <c r="AE13" s="457"/>
      <c r="AF13" s="457"/>
      <c r="AG13" s="457"/>
      <c r="AH13" s="457"/>
      <c r="AI13" s="457"/>
      <c r="AJ13" s="457"/>
      <c r="AK13" s="457"/>
      <c r="AL13" s="457"/>
      <c r="AM13" s="457"/>
      <c r="AN13" s="457"/>
      <c r="AO13" s="457"/>
      <c r="AP13" s="457"/>
      <c r="AQ13" s="457"/>
      <c r="AR13" s="457"/>
      <c r="AS13" s="457"/>
      <c r="AT13" s="457"/>
      <c r="AU13" s="457"/>
      <c r="AV13" s="457"/>
      <c r="AW13" s="457"/>
      <c r="AX13" s="457"/>
      <c r="AY13" s="457"/>
      <c r="AZ13" s="457"/>
      <c r="BA13" s="457"/>
      <c r="BB13" s="457"/>
      <c r="BC13" s="457"/>
      <c r="BD13" s="457"/>
      <c r="BE13" s="457"/>
      <c r="BF13" s="457"/>
      <c r="BG13" s="457"/>
      <c r="BH13" s="457"/>
      <c r="BI13" s="457"/>
      <c r="BJ13" s="457"/>
      <c r="BK13" s="457"/>
      <c r="BL13" s="457"/>
      <c r="BM13" s="457"/>
      <c r="BN13" s="457"/>
      <c r="BO13" s="457"/>
      <c r="BP13" s="457"/>
      <c r="BQ13" s="457"/>
      <c r="BR13" s="457"/>
      <c r="BS13" s="457"/>
      <c r="BT13" s="457"/>
      <c r="BU13" s="457"/>
      <c r="BV13" s="457"/>
      <c r="BW13" s="457"/>
      <c r="BX13" s="457"/>
      <c r="BY13" s="457"/>
      <c r="BZ13" s="457"/>
      <c r="CA13" s="457"/>
      <c r="CB13" s="457"/>
      <c r="CC13" s="457"/>
      <c r="CD13" s="457"/>
      <c r="CE13" s="457"/>
      <c r="CF13" s="457"/>
      <c r="CG13" s="457"/>
      <c r="CH13" s="457"/>
      <c r="CI13" s="457"/>
      <c r="CJ13" s="457"/>
      <c r="CK13" s="457"/>
      <c r="CL13" s="457"/>
      <c r="CM13" s="457"/>
      <c r="CN13" s="457"/>
      <c r="CO13" s="457"/>
      <c r="CP13" s="457"/>
      <c r="CQ13" s="457"/>
      <c r="CR13" s="457"/>
      <c r="CS13" s="457"/>
      <c r="CT13" s="457"/>
      <c r="CU13" s="457"/>
      <c r="CV13" s="457"/>
      <c r="CW13" s="457"/>
      <c r="CX13" s="457"/>
      <c r="CY13" s="457"/>
      <c r="CZ13" s="457"/>
      <c r="DA13" s="457"/>
      <c r="DB13" s="457"/>
      <c r="DC13" s="457"/>
      <c r="DD13" s="457"/>
      <c r="DE13" s="457"/>
      <c r="DF13" s="457"/>
      <c r="DG13" s="457"/>
      <c r="DH13" s="457"/>
      <c r="DI13" s="457"/>
      <c r="DJ13" s="457"/>
      <c r="DK13" s="457"/>
      <c r="DL13" s="457"/>
      <c r="DM13" s="457"/>
      <c r="DN13" s="457"/>
      <c r="DO13" s="457"/>
      <c r="DP13" s="457"/>
      <c r="DQ13" s="457"/>
      <c r="DR13" s="457"/>
      <c r="DS13" s="457"/>
      <c r="DT13" s="457"/>
      <c r="DU13" s="457"/>
      <c r="DV13" s="457"/>
      <c r="DW13" s="457"/>
      <c r="DX13" s="457"/>
      <c r="DY13" s="457"/>
      <c r="DZ13" s="457"/>
      <c r="EA13" s="457"/>
      <c r="EB13" s="457"/>
      <c r="EC13" s="457"/>
      <c r="ED13" s="457"/>
      <c r="EE13" s="457"/>
      <c r="EF13" s="457"/>
      <c r="EG13" s="457"/>
      <c r="EH13" s="457"/>
      <c r="EI13" s="457"/>
      <c r="EJ13" s="457"/>
      <c r="EK13" s="457"/>
      <c r="EL13" s="457"/>
      <c r="EM13" s="457"/>
      <c r="EN13" s="457"/>
      <c r="EO13" s="457"/>
      <c r="EP13" s="457"/>
      <c r="EQ13" s="457"/>
      <c r="ER13" s="457"/>
      <c r="ES13" s="457"/>
      <c r="ET13" s="457"/>
      <c r="EU13" s="457"/>
      <c r="EV13" s="457"/>
      <c r="EW13" s="457"/>
      <c r="EX13" s="457"/>
      <c r="EY13" s="457"/>
      <c r="EZ13" s="457"/>
      <c r="FA13" s="457"/>
      <c r="FB13" s="457"/>
      <c r="FC13" s="457"/>
      <c r="FD13" s="457"/>
      <c r="FE13" s="457"/>
      <c r="FF13" s="457"/>
      <c r="FG13" s="457"/>
      <c r="FH13" s="457"/>
      <c r="FI13" s="457"/>
      <c r="FJ13" s="457"/>
      <c r="FK13" s="457"/>
      <c r="FL13" s="457"/>
      <c r="FM13" s="457"/>
      <c r="FN13" s="457"/>
      <c r="FO13" s="457"/>
      <c r="FP13" s="457"/>
      <c r="FQ13" s="457"/>
      <c r="FR13" s="457"/>
      <c r="FS13" s="457"/>
      <c r="FT13" s="457"/>
      <c r="FU13" s="457"/>
      <c r="FV13" s="457"/>
      <c r="FW13" s="457"/>
      <c r="FX13" s="457"/>
      <c r="FY13" s="457"/>
      <c r="FZ13" s="457"/>
      <c r="GA13" s="457"/>
      <c r="GB13" s="457"/>
      <c r="GC13" s="457"/>
      <c r="GD13" s="457"/>
      <c r="GE13" s="457"/>
      <c r="GF13" s="457"/>
      <c r="GG13" s="457"/>
      <c r="GH13" s="457"/>
      <c r="GI13" s="457"/>
      <c r="GJ13" s="457"/>
      <c r="GK13" s="457"/>
      <c r="GL13" s="457"/>
      <c r="GM13" s="457"/>
      <c r="GN13" s="457"/>
      <c r="GO13" s="457"/>
      <c r="GP13" s="457"/>
      <c r="GQ13" s="457"/>
      <c r="GR13" s="457"/>
      <c r="GS13" s="457"/>
      <c r="GT13" s="457"/>
      <c r="GU13" s="457"/>
      <c r="GV13" s="457"/>
      <c r="GW13" s="457"/>
      <c r="GX13" s="457"/>
      <c r="GY13" s="457"/>
      <c r="GZ13" s="457"/>
      <c r="HA13" s="457"/>
      <c r="HB13" s="457"/>
      <c r="HC13" s="457"/>
      <c r="HD13" s="457"/>
      <c r="HE13" s="457"/>
      <c r="HF13" s="457"/>
      <c r="HG13" s="457"/>
      <c r="HH13" s="457"/>
      <c r="HI13" s="457"/>
      <c r="HJ13" s="457"/>
      <c r="HK13" s="457"/>
      <c r="HL13" s="457"/>
      <c r="HM13" s="457"/>
      <c r="HN13" s="457"/>
      <c r="HO13" s="457"/>
      <c r="HP13" s="457"/>
      <c r="HQ13" s="457"/>
      <c r="HR13" s="457"/>
      <c r="HS13" s="457"/>
      <c r="HT13" s="457"/>
      <c r="HU13" s="457"/>
      <c r="HV13" s="457"/>
      <c r="HW13" s="457"/>
      <c r="HX13" s="457"/>
      <c r="HY13" s="457"/>
      <c r="HZ13" s="457"/>
      <c r="IA13" s="457"/>
      <c r="IB13" s="457"/>
      <c r="IC13" s="457"/>
      <c r="ID13" s="457"/>
      <c r="IE13" s="457"/>
      <c r="IF13" s="457"/>
      <c r="IG13" s="457"/>
      <c r="IH13" s="457"/>
      <c r="II13" s="457"/>
      <c r="IJ13" s="457"/>
      <c r="IK13" s="457"/>
      <c r="IL13" s="457"/>
      <c r="IM13" s="457"/>
      <c r="IN13" s="457"/>
      <c r="IO13" s="457"/>
      <c r="IP13" s="457"/>
      <c r="IQ13" s="457"/>
      <c r="IR13" s="457"/>
      <c r="IS13" s="457"/>
      <c r="IT13" s="457"/>
      <c r="IU13" s="457"/>
      <c r="IV13" s="457"/>
      <c r="IW13" s="457"/>
      <c r="IX13" s="457"/>
      <c r="IY13" s="457"/>
      <c r="IZ13" s="457"/>
      <c r="JA13" s="457"/>
      <c r="JB13" s="457"/>
      <c r="JC13" s="457"/>
      <c r="JD13" s="457"/>
      <c r="JE13" s="457"/>
      <c r="JF13" s="457"/>
      <c r="JG13" s="457"/>
      <c r="JH13" s="457"/>
      <c r="JI13" s="457"/>
      <c r="JJ13" s="457"/>
      <c r="JK13" s="457"/>
      <c r="JL13" s="457"/>
      <c r="JM13" s="457"/>
      <c r="JN13" s="457"/>
      <c r="JO13" s="457"/>
      <c r="JP13" s="457"/>
      <c r="JQ13" s="457"/>
      <c r="JR13" s="457"/>
      <c r="JS13" s="457"/>
      <c r="JT13" s="457"/>
      <c r="JU13" s="457"/>
      <c r="JV13" s="457"/>
      <c r="JW13" s="457"/>
      <c r="JX13" s="457"/>
      <c r="JY13" s="457"/>
      <c r="JZ13" s="457"/>
      <c r="KA13" s="457"/>
      <c r="KB13" s="457"/>
      <c r="KC13" s="457"/>
      <c r="KD13" s="457"/>
      <c r="KE13" s="457"/>
      <c r="KF13" s="457"/>
      <c r="KG13" s="457"/>
      <c r="KH13" s="457"/>
      <c r="KI13" s="457"/>
      <c r="KJ13" s="457"/>
      <c r="KK13" s="457"/>
      <c r="KL13" s="457"/>
      <c r="KM13" s="457"/>
      <c r="KN13" s="457"/>
      <c r="KO13" s="457"/>
      <c r="KP13" s="457"/>
      <c r="KQ13" s="457"/>
      <c r="KR13" s="457"/>
      <c r="KS13" s="457"/>
      <c r="KT13" s="457"/>
      <c r="KU13" s="457"/>
      <c r="KV13" s="457"/>
      <c r="KW13" s="457"/>
      <c r="KX13" s="457"/>
      <c r="KY13" s="457"/>
      <c r="KZ13" s="457"/>
      <c r="LA13" s="457"/>
      <c r="LB13" s="457"/>
      <c r="LC13" s="457"/>
      <c r="LD13" s="457"/>
      <c r="LE13" s="457"/>
      <c r="LF13" s="457"/>
      <c r="LG13" s="457"/>
      <c r="LH13" s="457"/>
      <c r="LI13" s="457"/>
      <c r="LJ13" s="457"/>
      <c r="LK13" s="457"/>
      <c r="LL13" s="457"/>
      <c r="LM13" s="457"/>
      <c r="LN13" s="457"/>
      <c r="LO13" s="457"/>
      <c r="LP13" s="457"/>
      <c r="LQ13" s="457"/>
      <c r="LR13" s="457"/>
      <c r="LS13" s="457"/>
      <c r="LT13" s="457"/>
      <c r="LU13" s="457"/>
      <c r="LV13" s="457"/>
      <c r="LW13" s="457"/>
      <c r="LX13" s="457"/>
      <c r="LY13" s="457"/>
      <c r="LZ13" s="457"/>
      <c r="MA13" s="457"/>
      <c r="MB13" s="457"/>
      <c r="MC13" s="457"/>
      <c r="MD13" s="457"/>
      <c r="ME13" s="457"/>
      <c r="MF13" s="457"/>
      <c r="MG13" s="457"/>
      <c r="MH13" s="457"/>
      <c r="MI13" s="457"/>
      <c r="MJ13" s="457"/>
      <c r="MK13" s="457"/>
      <c r="ML13" s="457"/>
      <c r="MM13" s="457"/>
      <c r="MN13" s="457"/>
      <c r="MO13" s="457"/>
      <c r="MP13" s="457"/>
      <c r="MQ13" s="457"/>
      <c r="MR13" s="457"/>
      <c r="MS13" s="457"/>
      <c r="MT13" s="457"/>
      <c r="MU13" s="457"/>
      <c r="MV13" s="457"/>
      <c r="MW13" s="457"/>
      <c r="MX13" s="457"/>
      <c r="MY13" s="457"/>
      <c r="MZ13" s="457"/>
      <c r="NA13" s="457"/>
      <c r="NB13" s="457"/>
      <c r="NC13" s="457"/>
      <c r="ND13" s="457"/>
      <c r="NE13" s="457"/>
      <c r="NF13" s="457"/>
      <c r="NG13" s="457"/>
      <c r="NH13" s="457"/>
      <c r="NI13" s="457"/>
      <c r="NJ13" s="457"/>
      <c r="NK13" s="457"/>
      <c r="NL13" s="457"/>
      <c r="NM13" s="457"/>
      <c r="NN13" s="457"/>
      <c r="NO13" s="457"/>
      <c r="NP13" s="457"/>
      <c r="NQ13" s="457"/>
      <c r="NR13" s="457"/>
      <c r="NS13" s="457"/>
      <c r="NT13" s="457"/>
      <c r="NU13" s="457"/>
      <c r="NV13" s="457"/>
      <c r="NW13" s="457"/>
      <c r="NX13" s="457"/>
      <c r="NY13" s="457"/>
      <c r="NZ13" s="457"/>
      <c r="OA13" s="457"/>
      <c r="OB13" s="457"/>
      <c r="OC13" s="457"/>
      <c r="OD13" s="457"/>
      <c r="OE13" s="457"/>
      <c r="OF13" s="457"/>
      <c r="OG13" s="457"/>
      <c r="OH13" s="457"/>
      <c r="OI13" s="457"/>
      <c r="OJ13" s="457"/>
      <c r="OK13" s="457"/>
      <c r="OL13" s="457"/>
      <c r="OM13" s="457"/>
      <c r="ON13" s="457"/>
      <c r="OO13" s="457"/>
      <c r="OP13" s="457"/>
      <c r="OQ13" s="457"/>
      <c r="OR13" s="457"/>
      <c r="OS13" s="457"/>
      <c r="OT13" s="457"/>
      <c r="OU13" s="457"/>
      <c r="OV13" s="457"/>
      <c r="OW13" s="457"/>
      <c r="OX13" s="457"/>
      <c r="OY13" s="457"/>
      <c r="OZ13" s="457"/>
      <c r="PA13" s="457"/>
      <c r="PB13" s="457"/>
      <c r="PC13" s="457"/>
      <c r="PD13" s="457"/>
      <c r="PE13" s="457"/>
      <c r="PF13" s="457"/>
      <c r="PG13" s="457"/>
      <c r="PH13" s="457"/>
      <c r="PI13" s="457"/>
      <c r="PJ13" s="457"/>
      <c r="PK13" s="457"/>
      <c r="PL13" s="457"/>
      <c r="PM13" s="457"/>
      <c r="PN13" s="457"/>
      <c r="PO13" s="457"/>
      <c r="PP13" s="457"/>
      <c r="PQ13" s="457"/>
      <c r="PR13" s="457"/>
      <c r="PS13" s="457"/>
      <c r="PT13" s="457"/>
      <c r="PU13" s="457"/>
      <c r="PV13" s="457"/>
      <c r="PW13" s="457"/>
      <c r="PX13" s="457"/>
      <c r="PY13" s="457"/>
      <c r="PZ13" s="457"/>
      <c r="QA13" s="457"/>
      <c r="QB13" s="457"/>
      <c r="QC13" s="457"/>
      <c r="QD13" s="457"/>
      <c r="QE13" s="457"/>
      <c r="QF13" s="457"/>
      <c r="QG13" s="457"/>
      <c r="QH13" s="457"/>
      <c r="QI13" s="457"/>
      <c r="QJ13" s="457"/>
      <c r="QK13" s="457"/>
      <c r="QL13" s="457"/>
      <c r="QM13" s="457"/>
      <c r="QN13" s="457"/>
      <c r="QO13" s="457"/>
      <c r="QP13" s="457"/>
      <c r="QQ13" s="457"/>
      <c r="QR13" s="457"/>
      <c r="QS13" s="457"/>
      <c r="QT13" s="457"/>
      <c r="QU13" s="457"/>
      <c r="QV13" s="457"/>
      <c r="QW13" s="457"/>
      <c r="QX13" s="457"/>
      <c r="QY13" s="457"/>
      <c r="QZ13" s="457"/>
      <c r="RA13" s="457"/>
      <c r="RB13" s="457"/>
      <c r="RC13" s="457"/>
      <c r="RD13" s="457"/>
      <c r="RE13" s="457"/>
      <c r="RF13" s="457"/>
      <c r="RG13" s="457"/>
      <c r="RH13" s="457"/>
      <c r="RI13" s="457"/>
      <c r="RJ13" s="457"/>
      <c r="RK13" s="457"/>
      <c r="RL13" s="457"/>
      <c r="RM13" s="457"/>
      <c r="RN13" s="457"/>
      <c r="RO13" s="457"/>
      <c r="RP13" s="457"/>
      <c r="RQ13" s="457"/>
      <c r="RR13" s="457"/>
      <c r="RS13" s="457"/>
      <c r="RT13" s="457"/>
      <c r="RU13" s="457"/>
      <c r="RV13" s="457"/>
      <c r="RW13" s="457"/>
      <c r="RX13" s="457"/>
      <c r="RY13" s="457"/>
      <c r="RZ13" s="457"/>
      <c r="SA13" s="457"/>
      <c r="SB13" s="457"/>
      <c r="SC13" s="457"/>
      <c r="SD13" s="457"/>
      <c r="SE13" s="457"/>
      <c r="SF13" s="457"/>
      <c r="SG13" s="457"/>
      <c r="SH13" s="457"/>
      <c r="SI13" s="457"/>
      <c r="SJ13" s="457"/>
      <c r="SK13" s="457"/>
      <c r="SL13" s="457"/>
      <c r="SM13" s="457"/>
      <c r="SN13" s="457"/>
      <c r="SO13" s="457"/>
      <c r="SP13" s="457"/>
      <c r="SQ13" s="457"/>
      <c r="SR13" s="457"/>
      <c r="SS13" s="457"/>
      <c r="ST13" s="457"/>
      <c r="SU13" s="457"/>
      <c r="SV13" s="457"/>
      <c r="SW13" s="457"/>
      <c r="SX13" s="457"/>
      <c r="SY13" s="457"/>
      <c r="SZ13" s="457"/>
      <c r="TA13" s="457"/>
      <c r="TB13" s="457"/>
      <c r="TC13" s="457"/>
      <c r="TD13" s="457"/>
      <c r="TE13" s="457"/>
      <c r="TF13" s="457"/>
      <c r="TG13" s="457"/>
      <c r="TH13" s="457"/>
      <c r="TI13" s="457"/>
      <c r="TJ13" s="457"/>
      <c r="TK13" s="457"/>
      <c r="TL13" s="457"/>
      <c r="TM13" s="457"/>
      <c r="TN13" s="457"/>
      <c r="TO13" s="457"/>
      <c r="TP13" s="457"/>
      <c r="TQ13" s="457"/>
      <c r="TR13" s="457"/>
      <c r="TS13" s="457"/>
      <c r="TT13" s="457"/>
      <c r="TU13" s="457"/>
      <c r="TV13" s="457"/>
      <c r="TW13" s="457"/>
      <c r="TX13" s="457"/>
      <c r="TY13" s="457"/>
      <c r="TZ13" s="457"/>
      <c r="UA13" s="457"/>
      <c r="UB13" s="457"/>
      <c r="UC13" s="457"/>
      <c r="UD13" s="457"/>
      <c r="UE13" s="457"/>
      <c r="UF13" s="457"/>
      <c r="UG13" s="457"/>
      <c r="UH13" s="457"/>
      <c r="UI13" s="457"/>
      <c r="UJ13" s="457"/>
      <c r="UK13" s="457"/>
      <c r="UL13" s="457"/>
      <c r="UM13" s="457"/>
      <c r="UN13" s="457"/>
      <c r="UO13" s="457"/>
      <c r="UP13" s="457"/>
      <c r="UQ13" s="457"/>
      <c r="UR13" s="457"/>
      <c r="US13" s="457"/>
      <c r="UT13" s="457"/>
      <c r="UU13" s="457"/>
      <c r="UV13" s="457"/>
      <c r="UW13" s="457"/>
      <c r="UX13" s="457"/>
      <c r="UY13" s="457"/>
      <c r="UZ13" s="457"/>
      <c r="VA13" s="457"/>
      <c r="VB13" s="457"/>
      <c r="VC13" s="457"/>
      <c r="VD13" s="457"/>
      <c r="VE13" s="457"/>
      <c r="VF13" s="457"/>
      <c r="VG13" s="457"/>
      <c r="VH13" s="457"/>
      <c r="VI13" s="457"/>
      <c r="VJ13" s="457"/>
      <c r="VK13" s="457"/>
      <c r="VL13" s="457"/>
      <c r="VM13" s="457"/>
      <c r="VN13" s="457"/>
      <c r="VO13" s="457"/>
      <c r="VP13" s="457"/>
      <c r="VQ13" s="457"/>
      <c r="VR13" s="457"/>
      <c r="VS13" s="457"/>
      <c r="VT13" s="457"/>
      <c r="VU13" s="457"/>
      <c r="VV13" s="457"/>
      <c r="VW13" s="457"/>
      <c r="VX13" s="457"/>
      <c r="VY13" s="457"/>
      <c r="VZ13" s="457"/>
      <c r="WA13" s="457"/>
      <c r="WB13" s="457"/>
      <c r="WC13" s="457"/>
      <c r="WD13" s="457"/>
      <c r="WE13" s="457"/>
      <c r="WF13" s="457"/>
      <c r="WG13" s="457"/>
      <c r="WH13" s="457"/>
      <c r="WI13" s="457"/>
      <c r="WJ13" s="457"/>
      <c r="WK13" s="457"/>
      <c r="WL13" s="457"/>
      <c r="WM13" s="457"/>
      <c r="WN13" s="457"/>
      <c r="WO13" s="457"/>
      <c r="WP13" s="457"/>
      <c r="WQ13" s="457"/>
      <c r="WR13" s="457"/>
      <c r="WS13" s="457"/>
      <c r="WT13" s="457"/>
      <c r="WU13" s="457"/>
      <c r="WV13" s="457"/>
      <c r="WW13" s="457"/>
      <c r="WX13" s="457"/>
      <c r="WY13" s="457"/>
      <c r="WZ13" s="457"/>
      <c r="XA13" s="457"/>
      <c r="XB13" s="457"/>
      <c r="XC13" s="457"/>
      <c r="XD13" s="457"/>
      <c r="XE13" s="457"/>
      <c r="XF13" s="457"/>
      <c r="XG13" s="457"/>
      <c r="XH13" s="457"/>
      <c r="XI13" s="457"/>
      <c r="XJ13" s="457"/>
      <c r="XK13" s="457"/>
      <c r="XL13" s="457"/>
      <c r="XM13" s="457"/>
      <c r="XN13" s="457"/>
      <c r="XO13" s="457"/>
      <c r="XP13" s="457"/>
      <c r="XQ13" s="457"/>
      <c r="XR13" s="457"/>
      <c r="XS13" s="457"/>
      <c r="XT13" s="457"/>
      <c r="XU13" s="457"/>
      <c r="XV13" s="457"/>
      <c r="XW13" s="457"/>
      <c r="XX13" s="457"/>
      <c r="XY13" s="457"/>
      <c r="XZ13" s="457"/>
      <c r="YA13" s="457"/>
      <c r="YB13" s="457"/>
      <c r="YC13" s="457"/>
      <c r="YD13" s="457"/>
      <c r="YE13" s="457"/>
      <c r="YF13" s="457"/>
      <c r="YG13" s="457"/>
      <c r="YH13" s="457"/>
      <c r="YI13" s="457"/>
      <c r="YJ13" s="457"/>
      <c r="YK13" s="457"/>
      <c r="YL13" s="457"/>
      <c r="YM13" s="457"/>
      <c r="YN13" s="457"/>
      <c r="YO13" s="457"/>
      <c r="YP13" s="457"/>
      <c r="YQ13" s="457"/>
      <c r="YR13" s="457"/>
      <c r="YS13" s="457"/>
      <c r="YT13" s="457"/>
      <c r="YU13" s="457"/>
      <c r="YV13" s="457"/>
      <c r="YW13" s="457"/>
      <c r="YX13" s="457"/>
      <c r="YY13" s="457"/>
      <c r="YZ13" s="457"/>
      <c r="ZA13" s="457"/>
      <c r="ZB13" s="457"/>
      <c r="ZC13" s="457"/>
      <c r="ZD13" s="457"/>
      <c r="ZE13" s="457"/>
      <c r="ZF13" s="457"/>
      <c r="ZG13" s="457"/>
      <c r="ZH13" s="457"/>
      <c r="ZI13" s="457"/>
      <c r="ZJ13" s="457"/>
      <c r="ZK13" s="457"/>
      <c r="ZL13" s="457"/>
      <c r="ZM13" s="457"/>
      <c r="ZN13" s="457"/>
      <c r="ZO13" s="457"/>
      <c r="ZP13" s="457"/>
      <c r="ZQ13" s="457"/>
      <c r="ZR13" s="457"/>
      <c r="ZS13" s="457"/>
      <c r="ZT13" s="457"/>
      <c r="ZU13" s="457"/>
      <c r="ZV13" s="457"/>
      <c r="ZW13" s="457"/>
      <c r="ZX13" s="457"/>
      <c r="ZY13" s="457"/>
      <c r="ZZ13" s="457"/>
      <c r="AAA13" s="457"/>
      <c r="AAB13" s="457"/>
      <c r="AAC13" s="457"/>
      <c r="AAD13" s="457"/>
      <c r="AAE13" s="457"/>
      <c r="AAF13" s="457"/>
      <c r="AAG13" s="457"/>
      <c r="AAH13" s="457"/>
      <c r="AAI13" s="457"/>
      <c r="AAJ13" s="457"/>
      <c r="AAK13" s="457"/>
      <c r="AAL13" s="457"/>
      <c r="AAM13" s="457"/>
      <c r="AAN13" s="457"/>
      <c r="AAO13" s="457"/>
      <c r="AAP13" s="457"/>
      <c r="AAQ13" s="457"/>
      <c r="AAR13" s="457"/>
      <c r="AAS13" s="457"/>
      <c r="AAT13" s="457"/>
      <c r="AAU13" s="457"/>
      <c r="AAV13" s="457"/>
      <c r="AAW13" s="457"/>
      <c r="AAX13" s="457"/>
      <c r="AAY13" s="457"/>
      <c r="AAZ13" s="457"/>
      <c r="ABA13" s="457"/>
      <c r="ABB13" s="457"/>
      <c r="ABC13" s="457"/>
      <c r="ABD13" s="457"/>
      <c r="ABE13" s="457"/>
      <c r="ABF13" s="457"/>
      <c r="ABG13" s="457"/>
      <c r="ABH13" s="457"/>
      <c r="ABI13" s="457"/>
      <c r="ABJ13" s="457"/>
      <c r="ABK13" s="457"/>
      <c r="ABL13" s="457"/>
      <c r="ABM13" s="457"/>
      <c r="ABN13" s="457"/>
      <c r="ABO13" s="457"/>
      <c r="ABP13" s="457"/>
      <c r="ABQ13" s="457"/>
      <c r="ABR13" s="457"/>
      <c r="ABS13" s="457"/>
      <c r="ABT13" s="457"/>
      <c r="ABU13" s="457"/>
      <c r="ABV13" s="457"/>
      <c r="ABW13" s="457"/>
      <c r="ABX13" s="457"/>
      <c r="ABY13" s="457"/>
      <c r="ABZ13" s="457"/>
      <c r="ACA13" s="457"/>
      <c r="ACB13" s="457"/>
      <c r="ACC13" s="457"/>
      <c r="ACD13" s="457"/>
      <c r="ACE13" s="457"/>
      <c r="ACF13" s="457"/>
      <c r="ACG13" s="457"/>
      <c r="ACH13" s="457"/>
      <c r="ACI13" s="457"/>
      <c r="ACJ13" s="457"/>
      <c r="ACK13" s="457"/>
      <c r="ACL13" s="457"/>
      <c r="ACM13" s="457"/>
      <c r="ACN13" s="457"/>
      <c r="ACO13" s="457"/>
      <c r="ACP13" s="457"/>
      <c r="ACQ13" s="457"/>
      <c r="ACR13" s="457"/>
      <c r="ACS13" s="457"/>
      <c r="ACT13" s="457"/>
      <c r="ACU13" s="457"/>
      <c r="ACV13" s="457"/>
      <c r="ACW13" s="457"/>
      <c r="ACX13" s="457"/>
      <c r="ACY13" s="457"/>
      <c r="ACZ13" s="457"/>
      <c r="ADA13" s="457"/>
      <c r="ADB13" s="457"/>
      <c r="ADC13" s="457"/>
      <c r="ADD13" s="457"/>
      <c r="ADE13" s="457"/>
      <c r="ADF13" s="457"/>
      <c r="ADG13" s="457"/>
      <c r="ADH13" s="457"/>
      <c r="ADI13" s="457"/>
      <c r="ADJ13" s="457"/>
      <c r="ADK13" s="457"/>
      <c r="ADL13" s="457"/>
      <c r="ADM13" s="457"/>
      <c r="ADN13" s="457"/>
      <c r="ADO13" s="457"/>
      <c r="ADP13" s="457"/>
      <c r="ADQ13" s="457"/>
      <c r="ADR13" s="457"/>
      <c r="ADS13" s="457"/>
      <c r="ADT13" s="457"/>
      <c r="ADU13" s="457"/>
      <c r="ADV13" s="457"/>
      <c r="ADW13" s="457"/>
      <c r="ADX13" s="457"/>
      <c r="ADY13" s="457"/>
      <c r="ADZ13" s="457"/>
      <c r="AEA13" s="457"/>
      <c r="AEB13" s="457"/>
      <c r="AEC13" s="457"/>
      <c r="AED13" s="457"/>
      <c r="AEE13" s="457"/>
      <c r="AEF13" s="457"/>
      <c r="AEG13" s="457"/>
      <c r="AEH13" s="457"/>
      <c r="AEI13" s="457"/>
      <c r="AEJ13" s="457"/>
      <c r="AEK13" s="457"/>
      <c r="AEL13" s="457"/>
      <c r="AEM13" s="457"/>
      <c r="AEN13" s="457"/>
      <c r="AEO13" s="457"/>
      <c r="AEP13" s="457"/>
      <c r="AEQ13" s="457"/>
      <c r="AER13" s="457"/>
      <c r="AES13" s="457"/>
      <c r="AET13" s="457"/>
      <c r="AEU13" s="457"/>
      <c r="AEV13" s="457"/>
      <c r="AEW13" s="457"/>
      <c r="AEX13" s="457"/>
      <c r="AEY13" s="457"/>
      <c r="AEZ13" s="457"/>
      <c r="AFA13" s="457"/>
      <c r="AFB13" s="457"/>
      <c r="AFC13" s="457"/>
      <c r="AFD13" s="457"/>
      <c r="AFE13" s="457"/>
      <c r="AFF13" s="457"/>
      <c r="AFG13" s="457"/>
      <c r="AFH13" s="457"/>
      <c r="AFI13" s="457"/>
      <c r="AFJ13" s="457"/>
      <c r="AFK13" s="457"/>
      <c r="AFL13" s="457"/>
      <c r="AFM13" s="457"/>
      <c r="AFN13" s="457"/>
      <c r="AFO13" s="457"/>
      <c r="AFP13" s="457"/>
      <c r="AFQ13" s="457"/>
      <c r="AFR13" s="457"/>
      <c r="AFS13" s="457"/>
      <c r="AFT13" s="457"/>
      <c r="AFU13" s="457"/>
      <c r="AFV13" s="457"/>
      <c r="AFW13" s="457"/>
      <c r="AFX13" s="457"/>
      <c r="AFY13" s="457"/>
      <c r="AFZ13" s="457"/>
      <c r="AGA13" s="457"/>
      <c r="AGB13" s="457"/>
      <c r="AGC13" s="457"/>
      <c r="AGD13" s="457"/>
      <c r="AGE13" s="457"/>
      <c r="AGF13" s="457"/>
      <c r="AGG13" s="457"/>
      <c r="AGH13" s="457"/>
      <c r="AGI13" s="457"/>
      <c r="AGJ13" s="457"/>
      <c r="AGK13" s="457"/>
      <c r="AGL13" s="457"/>
      <c r="AGM13" s="457"/>
      <c r="AGN13" s="457"/>
      <c r="AGO13" s="457"/>
      <c r="AGP13" s="457"/>
      <c r="AGQ13" s="457"/>
      <c r="AGR13" s="457"/>
      <c r="AGS13" s="457"/>
      <c r="AGT13" s="457"/>
      <c r="AGU13" s="457"/>
      <c r="AGV13" s="457"/>
      <c r="AGW13" s="457"/>
      <c r="AGX13" s="457"/>
      <c r="AGY13" s="457"/>
      <c r="AGZ13" s="457"/>
      <c r="AHA13" s="457"/>
      <c r="AHB13" s="457"/>
      <c r="AHC13" s="457"/>
      <c r="AHD13" s="457"/>
      <c r="AHE13" s="457"/>
      <c r="AHF13" s="457"/>
      <c r="AHG13" s="457"/>
      <c r="AHH13" s="457"/>
      <c r="AHI13" s="457"/>
      <c r="AHJ13" s="457"/>
      <c r="AHK13" s="457"/>
      <c r="AHL13" s="457"/>
      <c r="AHM13" s="457"/>
      <c r="AHN13" s="457"/>
      <c r="AHO13" s="457"/>
      <c r="AHP13" s="457"/>
      <c r="AHQ13" s="457"/>
      <c r="AHR13" s="457"/>
      <c r="AHS13" s="457"/>
      <c r="AHT13" s="457"/>
      <c r="AHU13" s="457"/>
      <c r="AHV13" s="457"/>
      <c r="AHW13" s="457"/>
      <c r="AHX13" s="457"/>
      <c r="AHY13" s="457"/>
      <c r="AHZ13" s="457"/>
      <c r="AIA13" s="457"/>
      <c r="AIB13" s="457"/>
      <c r="AIC13" s="457"/>
      <c r="AID13" s="457"/>
      <c r="AIE13" s="457"/>
      <c r="AIF13" s="457"/>
      <c r="AIG13" s="457"/>
      <c r="AIH13" s="457"/>
      <c r="AII13" s="457"/>
      <c r="AIJ13" s="457"/>
      <c r="AIK13" s="457"/>
      <c r="AIL13" s="457"/>
      <c r="AIM13" s="457"/>
      <c r="AIN13" s="457"/>
      <c r="AIO13" s="457"/>
      <c r="AIP13" s="457"/>
      <c r="AIQ13" s="457"/>
      <c r="AIR13" s="457"/>
      <c r="AIS13" s="457"/>
      <c r="AIT13" s="457"/>
      <c r="AIU13" s="457"/>
      <c r="AIV13" s="457"/>
      <c r="AIW13" s="457"/>
      <c r="AIX13" s="457"/>
      <c r="AIY13" s="457"/>
      <c r="AIZ13" s="457"/>
      <c r="AJA13" s="457"/>
      <c r="AJB13" s="457"/>
      <c r="AJC13" s="457"/>
      <c r="AJD13" s="457"/>
      <c r="AJE13" s="457"/>
      <c r="AJF13" s="457"/>
      <c r="AJG13" s="457"/>
      <c r="AJH13" s="457"/>
      <c r="AJI13" s="457"/>
      <c r="AJJ13" s="457"/>
      <c r="AJK13" s="457"/>
      <c r="AJL13" s="457"/>
      <c r="AJM13" s="457"/>
      <c r="AJN13" s="457"/>
      <c r="AJO13" s="457"/>
      <c r="AJP13" s="457"/>
      <c r="AJQ13" s="457"/>
      <c r="AJR13" s="457"/>
      <c r="AJS13" s="457"/>
      <c r="AJT13" s="457"/>
      <c r="AJU13" s="457"/>
      <c r="AJV13" s="457"/>
      <c r="AJW13" s="457"/>
      <c r="AJX13" s="457"/>
      <c r="AJY13" s="457"/>
      <c r="AJZ13" s="457"/>
      <c r="AKA13" s="457"/>
      <c r="AKB13" s="457"/>
      <c r="AKC13" s="457"/>
      <c r="AKD13" s="457"/>
      <c r="AKE13" s="457"/>
      <c r="AKF13" s="457"/>
      <c r="AKG13" s="457"/>
      <c r="AKH13" s="457"/>
      <c r="AKI13" s="457"/>
      <c r="AKJ13" s="457"/>
      <c r="AKK13" s="457"/>
      <c r="AKL13" s="457"/>
      <c r="AKM13" s="457"/>
    </row>
    <row r="14" spans="1:975" x14ac:dyDescent="0.25">
      <c r="A14" s="432" t="s">
        <v>800</v>
      </c>
      <c r="B14" s="451"/>
      <c r="C14" s="451"/>
      <c r="D14" s="451"/>
      <c r="E14" s="1" t="e">
        <f t="shared" si="0"/>
        <v>#DIV/0!</v>
      </c>
      <c r="F14" s="457"/>
      <c r="H14" s="255"/>
      <c r="I14" s="450"/>
      <c r="J14" s="105"/>
      <c r="K14" s="105"/>
      <c r="L14" s="105"/>
      <c r="M14" s="457"/>
      <c r="N14" s="457"/>
      <c r="O14" s="457"/>
      <c r="P14" s="457"/>
      <c r="Q14" s="457"/>
      <c r="R14" s="457"/>
      <c r="S14" s="457"/>
      <c r="T14" s="457"/>
      <c r="U14" s="457"/>
      <c r="V14" s="457"/>
      <c r="W14" s="457"/>
      <c r="X14" s="457"/>
      <c r="Y14" s="457"/>
      <c r="Z14" s="457"/>
      <c r="AA14" s="457"/>
      <c r="AB14" s="457"/>
      <c r="AC14" s="457"/>
      <c r="AD14" s="457"/>
      <c r="AE14" s="457"/>
      <c r="AF14" s="457"/>
      <c r="AG14" s="457"/>
      <c r="AH14" s="457"/>
      <c r="AI14" s="457"/>
      <c r="AJ14" s="457"/>
      <c r="AK14" s="457"/>
      <c r="AL14" s="457"/>
      <c r="AM14" s="457"/>
      <c r="AN14" s="457"/>
      <c r="AO14" s="457"/>
      <c r="AP14" s="457"/>
      <c r="AQ14" s="457"/>
      <c r="AR14" s="457"/>
      <c r="AS14" s="457"/>
      <c r="AT14" s="457"/>
      <c r="AU14" s="457"/>
      <c r="AV14" s="457"/>
      <c r="AW14" s="457"/>
      <c r="AX14" s="457"/>
      <c r="AY14" s="457"/>
      <c r="AZ14" s="457"/>
      <c r="BA14" s="457"/>
      <c r="BB14" s="457"/>
      <c r="BC14" s="457"/>
      <c r="BD14" s="457"/>
      <c r="BE14" s="457"/>
      <c r="BF14" s="457"/>
      <c r="BG14" s="457"/>
      <c r="BH14" s="457"/>
      <c r="BI14" s="457"/>
      <c r="BJ14" s="457"/>
      <c r="BK14" s="457"/>
      <c r="BL14" s="457"/>
      <c r="BM14" s="457"/>
      <c r="BN14" s="457"/>
      <c r="BO14" s="457"/>
      <c r="BP14" s="457"/>
      <c r="BQ14" s="457"/>
      <c r="BR14" s="457"/>
      <c r="BS14" s="457"/>
      <c r="BT14" s="457"/>
      <c r="BU14" s="457"/>
      <c r="BV14" s="457"/>
      <c r="BW14" s="457"/>
      <c r="BX14" s="457"/>
      <c r="BY14" s="457"/>
      <c r="BZ14" s="457"/>
      <c r="CA14" s="457"/>
      <c r="CB14" s="457"/>
      <c r="CC14" s="457"/>
      <c r="CD14" s="457"/>
      <c r="CE14" s="457"/>
      <c r="CF14" s="457"/>
      <c r="CG14" s="457"/>
      <c r="CH14" s="457"/>
      <c r="CI14" s="457"/>
      <c r="CJ14" s="457"/>
      <c r="CK14" s="457"/>
      <c r="CL14" s="457"/>
      <c r="CM14" s="457"/>
      <c r="CN14" s="457"/>
      <c r="CO14" s="457"/>
      <c r="CP14" s="457"/>
      <c r="CQ14" s="457"/>
      <c r="CR14" s="457"/>
      <c r="CS14" s="457"/>
      <c r="CT14" s="457"/>
      <c r="CU14" s="457"/>
      <c r="CV14" s="457"/>
      <c r="CW14" s="457"/>
      <c r="CX14" s="457"/>
      <c r="CY14" s="457"/>
      <c r="CZ14" s="457"/>
      <c r="DA14" s="457"/>
      <c r="DB14" s="457"/>
      <c r="DC14" s="457"/>
      <c r="DD14" s="457"/>
      <c r="DE14" s="457"/>
      <c r="DF14" s="457"/>
      <c r="DG14" s="457"/>
      <c r="DH14" s="457"/>
      <c r="DI14" s="457"/>
      <c r="DJ14" s="457"/>
      <c r="DK14" s="457"/>
      <c r="DL14" s="457"/>
      <c r="DM14" s="457"/>
      <c r="DN14" s="457"/>
      <c r="DO14" s="457"/>
      <c r="DP14" s="457"/>
      <c r="DQ14" s="457"/>
      <c r="DR14" s="457"/>
      <c r="DS14" s="457"/>
      <c r="DT14" s="457"/>
      <c r="DU14" s="457"/>
      <c r="DV14" s="457"/>
      <c r="DW14" s="457"/>
      <c r="DX14" s="457"/>
      <c r="DY14" s="457"/>
      <c r="DZ14" s="457"/>
      <c r="EA14" s="457"/>
      <c r="EB14" s="457"/>
      <c r="EC14" s="457"/>
      <c r="ED14" s="457"/>
      <c r="EE14" s="457"/>
      <c r="EF14" s="457"/>
      <c r="EG14" s="457"/>
      <c r="EH14" s="457"/>
      <c r="EI14" s="457"/>
      <c r="EJ14" s="457"/>
      <c r="EK14" s="457"/>
      <c r="EL14" s="457"/>
      <c r="EM14" s="457"/>
      <c r="EN14" s="457"/>
      <c r="EO14" s="457"/>
      <c r="EP14" s="457"/>
      <c r="EQ14" s="457"/>
      <c r="ER14" s="457"/>
      <c r="ES14" s="457"/>
      <c r="ET14" s="457"/>
      <c r="EU14" s="457"/>
      <c r="EV14" s="457"/>
      <c r="EW14" s="457"/>
      <c r="EX14" s="457"/>
      <c r="EY14" s="457"/>
      <c r="EZ14" s="457"/>
      <c r="FA14" s="457"/>
      <c r="FB14" s="457"/>
      <c r="FC14" s="457"/>
      <c r="FD14" s="457"/>
      <c r="FE14" s="457"/>
      <c r="FF14" s="457"/>
      <c r="FG14" s="457"/>
      <c r="FH14" s="457"/>
      <c r="FI14" s="457"/>
      <c r="FJ14" s="457"/>
      <c r="FK14" s="457"/>
      <c r="FL14" s="457"/>
      <c r="FM14" s="457"/>
      <c r="FN14" s="457"/>
      <c r="FO14" s="457"/>
      <c r="FP14" s="457"/>
      <c r="FQ14" s="457"/>
      <c r="FR14" s="457"/>
      <c r="FS14" s="457"/>
      <c r="FT14" s="457"/>
      <c r="FU14" s="457"/>
      <c r="FV14" s="457"/>
      <c r="FW14" s="457"/>
      <c r="FX14" s="457"/>
      <c r="FY14" s="457"/>
      <c r="FZ14" s="457"/>
      <c r="GA14" s="457"/>
      <c r="GB14" s="457"/>
      <c r="GC14" s="457"/>
      <c r="GD14" s="457"/>
      <c r="GE14" s="457"/>
      <c r="GF14" s="457"/>
      <c r="GG14" s="457"/>
      <c r="GH14" s="457"/>
      <c r="GI14" s="457"/>
      <c r="GJ14" s="457"/>
      <c r="GK14" s="457"/>
      <c r="GL14" s="457"/>
      <c r="GM14" s="457"/>
      <c r="GN14" s="457"/>
      <c r="GO14" s="457"/>
      <c r="GP14" s="457"/>
      <c r="GQ14" s="457"/>
      <c r="GR14" s="457"/>
      <c r="GS14" s="457"/>
      <c r="GT14" s="457"/>
      <c r="GU14" s="457"/>
      <c r="GV14" s="457"/>
      <c r="GW14" s="457"/>
      <c r="GX14" s="457"/>
      <c r="GY14" s="457"/>
      <c r="GZ14" s="457"/>
      <c r="HA14" s="457"/>
      <c r="HB14" s="457"/>
      <c r="HC14" s="457"/>
      <c r="HD14" s="457"/>
      <c r="HE14" s="457"/>
      <c r="HF14" s="457"/>
      <c r="HG14" s="457"/>
      <c r="HH14" s="457"/>
      <c r="HI14" s="457"/>
      <c r="HJ14" s="457"/>
      <c r="HK14" s="457"/>
      <c r="HL14" s="457"/>
      <c r="HM14" s="457"/>
      <c r="HN14" s="457"/>
      <c r="HO14" s="457"/>
      <c r="HP14" s="457"/>
      <c r="HQ14" s="457"/>
      <c r="HR14" s="457"/>
      <c r="HS14" s="457"/>
      <c r="HT14" s="457"/>
      <c r="HU14" s="457"/>
      <c r="HV14" s="457"/>
      <c r="HW14" s="457"/>
      <c r="HX14" s="457"/>
      <c r="HY14" s="457"/>
      <c r="HZ14" s="457"/>
      <c r="IA14" s="457"/>
      <c r="IB14" s="457"/>
      <c r="IC14" s="457"/>
      <c r="ID14" s="457"/>
      <c r="IE14" s="457"/>
      <c r="IF14" s="457"/>
      <c r="IG14" s="457"/>
      <c r="IH14" s="457"/>
      <c r="II14" s="457"/>
      <c r="IJ14" s="457"/>
      <c r="IK14" s="457"/>
      <c r="IL14" s="457"/>
      <c r="IM14" s="457"/>
      <c r="IN14" s="457"/>
      <c r="IO14" s="457"/>
      <c r="IP14" s="457"/>
      <c r="IQ14" s="457"/>
      <c r="IR14" s="457"/>
      <c r="IS14" s="457"/>
      <c r="IT14" s="457"/>
      <c r="IU14" s="457"/>
      <c r="IV14" s="457"/>
      <c r="IW14" s="457"/>
      <c r="IX14" s="457"/>
      <c r="IY14" s="457"/>
      <c r="IZ14" s="457"/>
      <c r="JA14" s="457"/>
      <c r="JB14" s="457"/>
      <c r="JC14" s="457"/>
      <c r="JD14" s="457"/>
      <c r="JE14" s="457"/>
      <c r="JF14" s="457"/>
      <c r="JG14" s="457"/>
      <c r="JH14" s="457"/>
      <c r="JI14" s="457"/>
      <c r="JJ14" s="457"/>
      <c r="JK14" s="457"/>
      <c r="JL14" s="457"/>
      <c r="JM14" s="457"/>
      <c r="JN14" s="457"/>
      <c r="JO14" s="457"/>
      <c r="JP14" s="457"/>
      <c r="JQ14" s="457"/>
      <c r="JR14" s="457"/>
      <c r="JS14" s="457"/>
      <c r="JT14" s="457"/>
      <c r="JU14" s="457"/>
      <c r="JV14" s="457"/>
      <c r="JW14" s="457"/>
      <c r="JX14" s="457"/>
      <c r="JY14" s="457"/>
      <c r="JZ14" s="457"/>
      <c r="KA14" s="457"/>
      <c r="KB14" s="457"/>
      <c r="KC14" s="457"/>
      <c r="KD14" s="457"/>
      <c r="KE14" s="457"/>
      <c r="KF14" s="457"/>
      <c r="KG14" s="457"/>
      <c r="KH14" s="457"/>
      <c r="KI14" s="457"/>
      <c r="KJ14" s="457"/>
      <c r="KK14" s="457"/>
      <c r="KL14" s="457"/>
      <c r="KM14" s="457"/>
      <c r="KN14" s="457"/>
      <c r="KO14" s="457"/>
      <c r="KP14" s="457"/>
      <c r="KQ14" s="457"/>
      <c r="KR14" s="457"/>
      <c r="KS14" s="457"/>
      <c r="KT14" s="457"/>
      <c r="KU14" s="457"/>
      <c r="KV14" s="457"/>
      <c r="KW14" s="457"/>
      <c r="KX14" s="457"/>
      <c r="KY14" s="457"/>
      <c r="KZ14" s="457"/>
      <c r="LA14" s="457"/>
      <c r="LB14" s="457"/>
      <c r="LC14" s="457"/>
      <c r="LD14" s="457"/>
      <c r="LE14" s="457"/>
      <c r="LF14" s="457"/>
      <c r="LG14" s="457"/>
      <c r="LH14" s="457"/>
      <c r="LI14" s="457"/>
      <c r="LJ14" s="457"/>
      <c r="LK14" s="457"/>
      <c r="LL14" s="457"/>
      <c r="LM14" s="457"/>
      <c r="LN14" s="457"/>
      <c r="LO14" s="457"/>
      <c r="LP14" s="457"/>
      <c r="LQ14" s="457"/>
      <c r="LR14" s="457"/>
      <c r="LS14" s="457"/>
      <c r="LT14" s="457"/>
      <c r="LU14" s="457"/>
      <c r="LV14" s="457"/>
      <c r="LW14" s="457"/>
      <c r="LX14" s="457"/>
      <c r="LY14" s="457"/>
      <c r="LZ14" s="457"/>
      <c r="MA14" s="457"/>
      <c r="MB14" s="457"/>
      <c r="MC14" s="457"/>
      <c r="MD14" s="457"/>
      <c r="ME14" s="457"/>
      <c r="MF14" s="457"/>
      <c r="MG14" s="457"/>
      <c r="MH14" s="457"/>
      <c r="MI14" s="457"/>
      <c r="MJ14" s="457"/>
      <c r="MK14" s="457"/>
      <c r="ML14" s="457"/>
      <c r="MM14" s="457"/>
      <c r="MN14" s="457"/>
      <c r="MO14" s="457"/>
      <c r="MP14" s="457"/>
      <c r="MQ14" s="457"/>
      <c r="MR14" s="457"/>
      <c r="MS14" s="457"/>
      <c r="MT14" s="457"/>
      <c r="MU14" s="457"/>
      <c r="MV14" s="457"/>
      <c r="MW14" s="457"/>
      <c r="MX14" s="457"/>
      <c r="MY14" s="457"/>
      <c r="MZ14" s="457"/>
      <c r="NA14" s="457"/>
      <c r="NB14" s="457"/>
      <c r="NC14" s="457"/>
      <c r="ND14" s="457"/>
      <c r="NE14" s="457"/>
      <c r="NF14" s="457"/>
      <c r="NG14" s="457"/>
      <c r="NH14" s="457"/>
      <c r="NI14" s="457"/>
      <c r="NJ14" s="457"/>
      <c r="NK14" s="457"/>
      <c r="NL14" s="457"/>
      <c r="NM14" s="457"/>
      <c r="NN14" s="457"/>
      <c r="NO14" s="457"/>
      <c r="NP14" s="457"/>
      <c r="NQ14" s="457"/>
      <c r="NR14" s="457"/>
      <c r="NS14" s="457"/>
      <c r="NT14" s="457"/>
      <c r="NU14" s="457"/>
      <c r="NV14" s="457"/>
      <c r="NW14" s="457"/>
      <c r="NX14" s="457"/>
      <c r="NY14" s="457"/>
      <c r="NZ14" s="457"/>
      <c r="OA14" s="457"/>
      <c r="OB14" s="457"/>
      <c r="OC14" s="457"/>
      <c r="OD14" s="457"/>
      <c r="OE14" s="457"/>
      <c r="OF14" s="457"/>
      <c r="OG14" s="457"/>
      <c r="OH14" s="457"/>
      <c r="OI14" s="457"/>
      <c r="OJ14" s="457"/>
      <c r="OK14" s="457"/>
      <c r="OL14" s="457"/>
      <c r="OM14" s="457"/>
      <c r="ON14" s="457"/>
      <c r="OO14" s="457"/>
      <c r="OP14" s="457"/>
      <c r="OQ14" s="457"/>
      <c r="OR14" s="457"/>
      <c r="OS14" s="457"/>
      <c r="OT14" s="457"/>
      <c r="OU14" s="457"/>
      <c r="OV14" s="457"/>
      <c r="OW14" s="457"/>
      <c r="OX14" s="457"/>
      <c r="OY14" s="457"/>
      <c r="OZ14" s="457"/>
      <c r="PA14" s="457"/>
      <c r="PB14" s="457"/>
      <c r="PC14" s="457"/>
      <c r="PD14" s="457"/>
      <c r="PE14" s="457"/>
      <c r="PF14" s="457"/>
      <c r="PG14" s="457"/>
      <c r="PH14" s="457"/>
      <c r="PI14" s="457"/>
      <c r="PJ14" s="457"/>
      <c r="PK14" s="457"/>
      <c r="PL14" s="457"/>
      <c r="PM14" s="457"/>
      <c r="PN14" s="457"/>
      <c r="PO14" s="457"/>
      <c r="PP14" s="457"/>
      <c r="PQ14" s="457"/>
      <c r="PR14" s="457"/>
      <c r="PS14" s="457"/>
      <c r="PT14" s="457"/>
      <c r="PU14" s="457"/>
      <c r="PV14" s="457"/>
      <c r="PW14" s="457"/>
      <c r="PX14" s="457"/>
      <c r="PY14" s="457"/>
      <c r="PZ14" s="457"/>
      <c r="QA14" s="457"/>
      <c r="QB14" s="457"/>
      <c r="QC14" s="457"/>
      <c r="QD14" s="457"/>
      <c r="QE14" s="457"/>
      <c r="QF14" s="457"/>
      <c r="QG14" s="457"/>
      <c r="QH14" s="457"/>
      <c r="QI14" s="457"/>
      <c r="QJ14" s="457"/>
      <c r="QK14" s="457"/>
      <c r="QL14" s="457"/>
      <c r="QM14" s="457"/>
      <c r="QN14" s="457"/>
      <c r="QO14" s="457"/>
      <c r="QP14" s="457"/>
      <c r="QQ14" s="457"/>
      <c r="QR14" s="457"/>
      <c r="QS14" s="457"/>
      <c r="QT14" s="457"/>
      <c r="QU14" s="457"/>
      <c r="QV14" s="457"/>
      <c r="QW14" s="457"/>
      <c r="QX14" s="457"/>
      <c r="QY14" s="457"/>
      <c r="QZ14" s="457"/>
      <c r="RA14" s="457"/>
      <c r="RB14" s="457"/>
      <c r="RC14" s="457"/>
      <c r="RD14" s="457"/>
      <c r="RE14" s="457"/>
      <c r="RF14" s="457"/>
      <c r="RG14" s="457"/>
      <c r="RH14" s="457"/>
      <c r="RI14" s="457"/>
      <c r="RJ14" s="457"/>
      <c r="RK14" s="457"/>
      <c r="RL14" s="457"/>
      <c r="RM14" s="457"/>
      <c r="RN14" s="457"/>
      <c r="RO14" s="457"/>
      <c r="RP14" s="457"/>
      <c r="RQ14" s="457"/>
      <c r="RR14" s="457"/>
      <c r="RS14" s="457"/>
      <c r="RT14" s="457"/>
      <c r="RU14" s="457"/>
      <c r="RV14" s="457"/>
      <c r="RW14" s="457"/>
      <c r="RX14" s="457"/>
      <c r="RY14" s="457"/>
      <c r="RZ14" s="457"/>
      <c r="SA14" s="457"/>
      <c r="SB14" s="457"/>
      <c r="SC14" s="457"/>
      <c r="SD14" s="457"/>
      <c r="SE14" s="457"/>
      <c r="SF14" s="457"/>
      <c r="SG14" s="457"/>
      <c r="SH14" s="457"/>
      <c r="SI14" s="457"/>
      <c r="SJ14" s="457"/>
      <c r="SK14" s="457"/>
      <c r="SL14" s="457"/>
      <c r="SM14" s="457"/>
      <c r="SN14" s="457"/>
      <c r="SO14" s="457"/>
      <c r="SP14" s="457"/>
      <c r="SQ14" s="457"/>
      <c r="SR14" s="457"/>
      <c r="SS14" s="457"/>
      <c r="ST14" s="457"/>
      <c r="SU14" s="457"/>
      <c r="SV14" s="457"/>
      <c r="SW14" s="457"/>
      <c r="SX14" s="457"/>
      <c r="SY14" s="457"/>
      <c r="SZ14" s="457"/>
      <c r="TA14" s="457"/>
      <c r="TB14" s="457"/>
      <c r="TC14" s="457"/>
      <c r="TD14" s="457"/>
      <c r="TE14" s="457"/>
      <c r="TF14" s="457"/>
      <c r="TG14" s="457"/>
      <c r="TH14" s="457"/>
      <c r="TI14" s="457"/>
      <c r="TJ14" s="457"/>
      <c r="TK14" s="457"/>
      <c r="TL14" s="457"/>
      <c r="TM14" s="457"/>
      <c r="TN14" s="457"/>
      <c r="TO14" s="457"/>
      <c r="TP14" s="457"/>
      <c r="TQ14" s="457"/>
      <c r="TR14" s="457"/>
      <c r="TS14" s="457"/>
      <c r="TT14" s="457"/>
      <c r="TU14" s="457"/>
      <c r="TV14" s="457"/>
      <c r="TW14" s="457"/>
      <c r="TX14" s="457"/>
      <c r="TY14" s="457"/>
      <c r="TZ14" s="457"/>
      <c r="UA14" s="457"/>
      <c r="UB14" s="457"/>
      <c r="UC14" s="457"/>
      <c r="UD14" s="457"/>
      <c r="UE14" s="457"/>
      <c r="UF14" s="457"/>
      <c r="UG14" s="457"/>
      <c r="UH14" s="457"/>
      <c r="UI14" s="457"/>
      <c r="UJ14" s="457"/>
      <c r="UK14" s="457"/>
      <c r="UL14" s="457"/>
      <c r="UM14" s="457"/>
      <c r="UN14" s="457"/>
      <c r="UO14" s="457"/>
      <c r="UP14" s="457"/>
      <c r="UQ14" s="457"/>
      <c r="UR14" s="457"/>
      <c r="US14" s="457"/>
      <c r="UT14" s="457"/>
      <c r="UU14" s="457"/>
      <c r="UV14" s="457"/>
      <c r="UW14" s="457"/>
      <c r="UX14" s="457"/>
      <c r="UY14" s="457"/>
      <c r="UZ14" s="457"/>
      <c r="VA14" s="457"/>
      <c r="VB14" s="457"/>
      <c r="VC14" s="457"/>
      <c r="VD14" s="457"/>
      <c r="VE14" s="457"/>
      <c r="VF14" s="457"/>
      <c r="VG14" s="457"/>
      <c r="VH14" s="457"/>
      <c r="VI14" s="457"/>
      <c r="VJ14" s="457"/>
      <c r="VK14" s="457"/>
      <c r="VL14" s="457"/>
      <c r="VM14" s="457"/>
      <c r="VN14" s="457"/>
      <c r="VO14" s="457"/>
      <c r="VP14" s="457"/>
      <c r="VQ14" s="457"/>
      <c r="VR14" s="457"/>
      <c r="VS14" s="457"/>
      <c r="VT14" s="457"/>
      <c r="VU14" s="457"/>
      <c r="VV14" s="457"/>
      <c r="VW14" s="457"/>
      <c r="VX14" s="457"/>
      <c r="VY14" s="457"/>
      <c r="VZ14" s="457"/>
      <c r="WA14" s="457"/>
      <c r="WB14" s="457"/>
      <c r="WC14" s="457"/>
      <c r="WD14" s="457"/>
      <c r="WE14" s="457"/>
      <c r="WF14" s="457"/>
      <c r="WG14" s="457"/>
      <c r="WH14" s="457"/>
      <c r="WI14" s="457"/>
      <c r="WJ14" s="457"/>
      <c r="WK14" s="457"/>
      <c r="WL14" s="457"/>
      <c r="WM14" s="457"/>
      <c r="WN14" s="457"/>
      <c r="WO14" s="457"/>
      <c r="WP14" s="457"/>
      <c r="WQ14" s="457"/>
      <c r="WR14" s="457"/>
      <c r="WS14" s="457"/>
      <c r="WT14" s="457"/>
      <c r="WU14" s="457"/>
      <c r="WV14" s="457"/>
      <c r="WW14" s="457"/>
      <c r="WX14" s="457"/>
      <c r="WY14" s="457"/>
      <c r="WZ14" s="457"/>
      <c r="XA14" s="457"/>
      <c r="XB14" s="457"/>
      <c r="XC14" s="457"/>
      <c r="XD14" s="457"/>
      <c r="XE14" s="457"/>
      <c r="XF14" s="457"/>
      <c r="XG14" s="457"/>
      <c r="XH14" s="457"/>
      <c r="XI14" s="457"/>
      <c r="XJ14" s="457"/>
      <c r="XK14" s="457"/>
      <c r="XL14" s="457"/>
      <c r="XM14" s="457"/>
      <c r="XN14" s="457"/>
      <c r="XO14" s="457"/>
      <c r="XP14" s="457"/>
      <c r="XQ14" s="457"/>
      <c r="XR14" s="457"/>
      <c r="XS14" s="457"/>
      <c r="XT14" s="457"/>
      <c r="XU14" s="457"/>
      <c r="XV14" s="457"/>
      <c r="XW14" s="457"/>
      <c r="XX14" s="457"/>
      <c r="XY14" s="457"/>
      <c r="XZ14" s="457"/>
      <c r="YA14" s="457"/>
      <c r="YB14" s="457"/>
      <c r="YC14" s="457"/>
      <c r="YD14" s="457"/>
      <c r="YE14" s="457"/>
      <c r="YF14" s="457"/>
      <c r="YG14" s="457"/>
      <c r="YH14" s="457"/>
      <c r="YI14" s="457"/>
      <c r="YJ14" s="457"/>
      <c r="YK14" s="457"/>
      <c r="YL14" s="457"/>
      <c r="YM14" s="457"/>
      <c r="YN14" s="457"/>
      <c r="YO14" s="457"/>
      <c r="YP14" s="457"/>
      <c r="YQ14" s="457"/>
      <c r="YR14" s="457"/>
      <c r="YS14" s="457"/>
      <c r="YT14" s="457"/>
      <c r="YU14" s="457"/>
      <c r="YV14" s="457"/>
      <c r="YW14" s="457"/>
      <c r="YX14" s="457"/>
      <c r="YY14" s="457"/>
      <c r="YZ14" s="457"/>
      <c r="ZA14" s="457"/>
      <c r="ZB14" s="457"/>
      <c r="ZC14" s="457"/>
      <c r="ZD14" s="457"/>
      <c r="ZE14" s="457"/>
      <c r="ZF14" s="457"/>
      <c r="ZG14" s="457"/>
      <c r="ZH14" s="457"/>
      <c r="ZI14" s="457"/>
      <c r="ZJ14" s="457"/>
      <c r="ZK14" s="457"/>
      <c r="ZL14" s="457"/>
      <c r="ZM14" s="457"/>
      <c r="ZN14" s="457"/>
      <c r="ZO14" s="457"/>
      <c r="ZP14" s="457"/>
      <c r="ZQ14" s="457"/>
      <c r="ZR14" s="457"/>
      <c r="ZS14" s="457"/>
      <c r="ZT14" s="457"/>
      <c r="ZU14" s="457"/>
      <c r="ZV14" s="457"/>
      <c r="ZW14" s="457"/>
      <c r="ZX14" s="457"/>
      <c r="ZY14" s="457"/>
      <c r="ZZ14" s="457"/>
      <c r="AAA14" s="457"/>
      <c r="AAB14" s="457"/>
      <c r="AAC14" s="457"/>
      <c r="AAD14" s="457"/>
      <c r="AAE14" s="457"/>
      <c r="AAF14" s="457"/>
      <c r="AAG14" s="457"/>
      <c r="AAH14" s="457"/>
      <c r="AAI14" s="457"/>
      <c r="AAJ14" s="457"/>
      <c r="AAK14" s="457"/>
      <c r="AAL14" s="457"/>
      <c r="AAM14" s="457"/>
      <c r="AAN14" s="457"/>
      <c r="AAO14" s="457"/>
      <c r="AAP14" s="457"/>
      <c r="AAQ14" s="457"/>
      <c r="AAR14" s="457"/>
      <c r="AAS14" s="457"/>
      <c r="AAT14" s="457"/>
      <c r="AAU14" s="457"/>
      <c r="AAV14" s="457"/>
      <c r="AAW14" s="457"/>
      <c r="AAX14" s="457"/>
      <c r="AAY14" s="457"/>
      <c r="AAZ14" s="457"/>
      <c r="ABA14" s="457"/>
      <c r="ABB14" s="457"/>
      <c r="ABC14" s="457"/>
      <c r="ABD14" s="457"/>
      <c r="ABE14" s="457"/>
      <c r="ABF14" s="457"/>
      <c r="ABG14" s="457"/>
      <c r="ABH14" s="457"/>
      <c r="ABI14" s="457"/>
      <c r="ABJ14" s="457"/>
      <c r="ABK14" s="457"/>
      <c r="ABL14" s="457"/>
      <c r="ABM14" s="457"/>
      <c r="ABN14" s="457"/>
      <c r="ABO14" s="457"/>
      <c r="ABP14" s="457"/>
      <c r="ABQ14" s="457"/>
      <c r="ABR14" s="457"/>
      <c r="ABS14" s="457"/>
      <c r="ABT14" s="457"/>
      <c r="ABU14" s="457"/>
      <c r="ABV14" s="457"/>
      <c r="ABW14" s="457"/>
      <c r="ABX14" s="457"/>
      <c r="ABY14" s="457"/>
      <c r="ABZ14" s="457"/>
      <c r="ACA14" s="457"/>
      <c r="ACB14" s="457"/>
      <c r="ACC14" s="457"/>
      <c r="ACD14" s="457"/>
      <c r="ACE14" s="457"/>
      <c r="ACF14" s="457"/>
      <c r="ACG14" s="457"/>
      <c r="ACH14" s="457"/>
      <c r="ACI14" s="457"/>
      <c r="ACJ14" s="457"/>
      <c r="ACK14" s="457"/>
      <c r="ACL14" s="457"/>
      <c r="ACM14" s="457"/>
      <c r="ACN14" s="457"/>
      <c r="ACO14" s="457"/>
      <c r="ACP14" s="457"/>
      <c r="ACQ14" s="457"/>
      <c r="ACR14" s="457"/>
      <c r="ACS14" s="457"/>
      <c r="ACT14" s="457"/>
      <c r="ACU14" s="457"/>
      <c r="ACV14" s="457"/>
      <c r="ACW14" s="457"/>
      <c r="ACX14" s="457"/>
      <c r="ACY14" s="457"/>
      <c r="ACZ14" s="457"/>
      <c r="ADA14" s="457"/>
      <c r="ADB14" s="457"/>
      <c r="ADC14" s="457"/>
      <c r="ADD14" s="457"/>
      <c r="ADE14" s="457"/>
      <c r="ADF14" s="457"/>
      <c r="ADG14" s="457"/>
      <c r="ADH14" s="457"/>
      <c r="ADI14" s="457"/>
      <c r="ADJ14" s="457"/>
      <c r="ADK14" s="457"/>
      <c r="ADL14" s="457"/>
      <c r="ADM14" s="457"/>
      <c r="ADN14" s="457"/>
      <c r="ADO14" s="457"/>
      <c r="ADP14" s="457"/>
      <c r="ADQ14" s="457"/>
      <c r="ADR14" s="457"/>
      <c r="ADS14" s="457"/>
      <c r="ADT14" s="457"/>
      <c r="ADU14" s="457"/>
      <c r="ADV14" s="457"/>
      <c r="ADW14" s="457"/>
      <c r="ADX14" s="457"/>
      <c r="ADY14" s="457"/>
      <c r="ADZ14" s="457"/>
      <c r="AEA14" s="457"/>
      <c r="AEB14" s="457"/>
      <c r="AEC14" s="457"/>
      <c r="AED14" s="457"/>
      <c r="AEE14" s="457"/>
      <c r="AEF14" s="457"/>
      <c r="AEG14" s="457"/>
      <c r="AEH14" s="457"/>
      <c r="AEI14" s="457"/>
      <c r="AEJ14" s="457"/>
      <c r="AEK14" s="457"/>
      <c r="AEL14" s="457"/>
      <c r="AEM14" s="457"/>
      <c r="AEN14" s="457"/>
      <c r="AEO14" s="457"/>
      <c r="AEP14" s="457"/>
      <c r="AEQ14" s="457"/>
      <c r="AER14" s="457"/>
      <c r="AES14" s="457"/>
      <c r="AET14" s="457"/>
      <c r="AEU14" s="457"/>
      <c r="AEV14" s="457"/>
      <c r="AEW14" s="457"/>
      <c r="AEX14" s="457"/>
      <c r="AEY14" s="457"/>
      <c r="AEZ14" s="457"/>
      <c r="AFA14" s="457"/>
      <c r="AFB14" s="457"/>
      <c r="AFC14" s="457"/>
      <c r="AFD14" s="457"/>
      <c r="AFE14" s="457"/>
      <c r="AFF14" s="457"/>
      <c r="AFG14" s="457"/>
      <c r="AFH14" s="457"/>
      <c r="AFI14" s="457"/>
      <c r="AFJ14" s="457"/>
      <c r="AFK14" s="457"/>
      <c r="AFL14" s="457"/>
      <c r="AFM14" s="457"/>
      <c r="AFN14" s="457"/>
      <c r="AFO14" s="457"/>
      <c r="AFP14" s="457"/>
      <c r="AFQ14" s="457"/>
      <c r="AFR14" s="457"/>
      <c r="AFS14" s="457"/>
      <c r="AFT14" s="457"/>
      <c r="AFU14" s="457"/>
      <c r="AFV14" s="457"/>
      <c r="AFW14" s="457"/>
      <c r="AFX14" s="457"/>
      <c r="AFY14" s="457"/>
      <c r="AFZ14" s="457"/>
      <c r="AGA14" s="457"/>
      <c r="AGB14" s="457"/>
      <c r="AGC14" s="457"/>
      <c r="AGD14" s="457"/>
      <c r="AGE14" s="457"/>
      <c r="AGF14" s="457"/>
      <c r="AGG14" s="457"/>
      <c r="AGH14" s="457"/>
      <c r="AGI14" s="457"/>
      <c r="AGJ14" s="457"/>
      <c r="AGK14" s="457"/>
      <c r="AGL14" s="457"/>
      <c r="AGM14" s="457"/>
      <c r="AGN14" s="457"/>
      <c r="AGO14" s="457"/>
      <c r="AGP14" s="457"/>
      <c r="AGQ14" s="457"/>
      <c r="AGR14" s="457"/>
      <c r="AGS14" s="457"/>
      <c r="AGT14" s="457"/>
      <c r="AGU14" s="457"/>
      <c r="AGV14" s="457"/>
      <c r="AGW14" s="457"/>
      <c r="AGX14" s="457"/>
      <c r="AGY14" s="457"/>
      <c r="AGZ14" s="457"/>
      <c r="AHA14" s="457"/>
      <c r="AHB14" s="457"/>
      <c r="AHC14" s="457"/>
      <c r="AHD14" s="457"/>
      <c r="AHE14" s="457"/>
      <c r="AHF14" s="457"/>
      <c r="AHG14" s="457"/>
      <c r="AHH14" s="457"/>
      <c r="AHI14" s="457"/>
      <c r="AHJ14" s="457"/>
      <c r="AHK14" s="457"/>
      <c r="AHL14" s="457"/>
      <c r="AHM14" s="457"/>
      <c r="AHN14" s="457"/>
      <c r="AHO14" s="457"/>
      <c r="AHP14" s="457"/>
      <c r="AHQ14" s="457"/>
      <c r="AHR14" s="457"/>
      <c r="AHS14" s="457"/>
      <c r="AHT14" s="457"/>
      <c r="AHU14" s="457"/>
      <c r="AHV14" s="457"/>
      <c r="AHW14" s="457"/>
      <c r="AHX14" s="457"/>
      <c r="AHY14" s="457"/>
      <c r="AHZ14" s="457"/>
      <c r="AIA14" s="457"/>
      <c r="AIB14" s="457"/>
      <c r="AIC14" s="457"/>
      <c r="AID14" s="457"/>
      <c r="AIE14" s="457"/>
      <c r="AIF14" s="457"/>
      <c r="AIG14" s="457"/>
      <c r="AIH14" s="457"/>
      <c r="AII14" s="457"/>
      <c r="AIJ14" s="457"/>
      <c r="AIK14" s="457"/>
      <c r="AIL14" s="457"/>
      <c r="AIM14" s="457"/>
      <c r="AIN14" s="457"/>
      <c r="AIO14" s="457"/>
      <c r="AIP14" s="457"/>
      <c r="AIQ14" s="457"/>
      <c r="AIR14" s="457"/>
      <c r="AIS14" s="457"/>
      <c r="AIT14" s="457"/>
      <c r="AIU14" s="457"/>
      <c r="AIV14" s="457"/>
      <c r="AIW14" s="457"/>
      <c r="AIX14" s="457"/>
      <c r="AIY14" s="457"/>
      <c r="AIZ14" s="457"/>
      <c r="AJA14" s="457"/>
      <c r="AJB14" s="457"/>
      <c r="AJC14" s="457"/>
      <c r="AJD14" s="457"/>
      <c r="AJE14" s="457"/>
      <c r="AJF14" s="457"/>
      <c r="AJG14" s="457"/>
      <c r="AJH14" s="457"/>
      <c r="AJI14" s="457"/>
      <c r="AJJ14" s="457"/>
      <c r="AJK14" s="457"/>
      <c r="AJL14" s="457"/>
      <c r="AJM14" s="457"/>
      <c r="AJN14" s="457"/>
      <c r="AJO14" s="457"/>
      <c r="AJP14" s="457"/>
      <c r="AJQ14" s="457"/>
      <c r="AJR14" s="457"/>
      <c r="AJS14" s="457"/>
      <c r="AJT14" s="457"/>
      <c r="AJU14" s="457"/>
      <c r="AJV14" s="457"/>
      <c r="AJW14" s="457"/>
      <c r="AJX14" s="457"/>
      <c r="AJY14" s="457"/>
      <c r="AJZ14" s="457"/>
      <c r="AKA14" s="457"/>
      <c r="AKB14" s="457"/>
      <c r="AKC14" s="457"/>
      <c r="AKD14" s="457"/>
      <c r="AKE14" s="457"/>
      <c r="AKF14" s="457"/>
      <c r="AKG14" s="457"/>
      <c r="AKH14" s="457"/>
      <c r="AKI14" s="457"/>
      <c r="AKJ14" s="457"/>
      <c r="AKK14" s="457"/>
      <c r="AKL14" s="457"/>
      <c r="AKM14" s="457"/>
    </row>
    <row r="15" spans="1:975" x14ac:dyDescent="0.25">
      <c r="A15" s="453" t="s">
        <v>532</v>
      </c>
      <c r="B15" s="454">
        <f>SUBTOTAL(9,B12:B14)</f>
        <v>0</v>
      </c>
      <c r="C15" s="454">
        <f t="shared" ref="C15:D15" si="1">SUBTOTAL(9,C12:C14)</f>
        <v>0</v>
      </c>
      <c r="D15" s="454">
        <f t="shared" si="1"/>
        <v>0</v>
      </c>
      <c r="E15" s="1"/>
      <c r="F15" s="457"/>
      <c r="H15" s="255"/>
      <c r="I15" s="450"/>
      <c r="J15" s="105"/>
      <c r="K15" s="105"/>
      <c r="L15" s="105"/>
      <c r="M15" s="457"/>
      <c r="N15" s="457"/>
      <c r="O15" s="457"/>
      <c r="P15" s="457"/>
      <c r="Q15" s="457"/>
      <c r="R15" s="457"/>
      <c r="S15" s="457"/>
      <c r="T15" s="457"/>
      <c r="U15" s="457"/>
      <c r="V15" s="457"/>
      <c r="W15" s="457"/>
      <c r="X15" s="457"/>
      <c r="Y15" s="457"/>
      <c r="Z15" s="457"/>
      <c r="AA15" s="457"/>
      <c r="AB15" s="457"/>
      <c r="AC15" s="457"/>
      <c r="AD15" s="457"/>
      <c r="AE15" s="457"/>
      <c r="AF15" s="457"/>
      <c r="AG15" s="457"/>
      <c r="AH15" s="457"/>
      <c r="AI15" s="457"/>
      <c r="AJ15" s="457"/>
      <c r="AK15" s="457"/>
      <c r="AL15" s="457"/>
      <c r="AM15" s="457"/>
      <c r="AN15" s="457"/>
      <c r="AO15" s="457"/>
      <c r="AP15" s="457"/>
      <c r="AQ15" s="457"/>
      <c r="AR15" s="457"/>
      <c r="AS15" s="457"/>
      <c r="AT15" s="457"/>
      <c r="AU15" s="457"/>
      <c r="AV15" s="457"/>
      <c r="AW15" s="457"/>
      <c r="AX15" s="457"/>
      <c r="AY15" s="457"/>
      <c r="AZ15" s="457"/>
      <c r="BA15" s="457"/>
      <c r="BB15" s="457"/>
      <c r="BC15" s="457"/>
      <c r="BD15" s="457"/>
      <c r="BE15" s="457"/>
      <c r="BF15" s="457"/>
      <c r="BG15" s="457"/>
      <c r="BH15" s="457"/>
      <c r="BI15" s="457"/>
      <c r="BJ15" s="457"/>
      <c r="BK15" s="457"/>
      <c r="BL15" s="457"/>
      <c r="BM15" s="457"/>
      <c r="BN15" s="457"/>
      <c r="BO15" s="457"/>
      <c r="BP15" s="457"/>
      <c r="BQ15" s="457"/>
      <c r="BR15" s="457"/>
      <c r="BS15" s="457"/>
      <c r="BT15" s="457"/>
      <c r="BU15" s="457"/>
      <c r="BV15" s="457"/>
      <c r="BW15" s="457"/>
      <c r="BX15" s="457"/>
      <c r="BY15" s="457"/>
      <c r="BZ15" s="457"/>
      <c r="CA15" s="457"/>
      <c r="CB15" s="457"/>
      <c r="CC15" s="457"/>
      <c r="CD15" s="457"/>
      <c r="CE15" s="457"/>
      <c r="CF15" s="457"/>
      <c r="CG15" s="457"/>
      <c r="CH15" s="457"/>
      <c r="CI15" s="457"/>
      <c r="CJ15" s="457"/>
      <c r="CK15" s="457"/>
      <c r="CL15" s="457"/>
      <c r="CM15" s="457"/>
      <c r="CN15" s="457"/>
      <c r="CO15" s="457"/>
      <c r="CP15" s="457"/>
      <c r="CQ15" s="457"/>
      <c r="CR15" s="457"/>
      <c r="CS15" s="457"/>
      <c r="CT15" s="457"/>
      <c r="CU15" s="457"/>
      <c r="CV15" s="457"/>
      <c r="CW15" s="457"/>
      <c r="CX15" s="457"/>
      <c r="CY15" s="457"/>
      <c r="CZ15" s="457"/>
      <c r="DA15" s="457"/>
      <c r="DB15" s="457"/>
      <c r="DC15" s="457"/>
      <c r="DD15" s="457"/>
      <c r="DE15" s="457"/>
      <c r="DF15" s="457"/>
      <c r="DG15" s="457"/>
      <c r="DH15" s="457"/>
      <c r="DI15" s="457"/>
      <c r="DJ15" s="457"/>
      <c r="DK15" s="457"/>
      <c r="DL15" s="457"/>
      <c r="DM15" s="457"/>
      <c r="DN15" s="457"/>
      <c r="DO15" s="457"/>
      <c r="DP15" s="457"/>
      <c r="DQ15" s="457"/>
      <c r="DR15" s="457"/>
      <c r="DS15" s="457"/>
      <c r="DT15" s="457"/>
      <c r="DU15" s="457"/>
      <c r="DV15" s="457"/>
      <c r="DW15" s="457"/>
      <c r="DX15" s="457"/>
      <c r="DY15" s="457"/>
      <c r="DZ15" s="457"/>
      <c r="EA15" s="457"/>
      <c r="EB15" s="457"/>
      <c r="EC15" s="457"/>
      <c r="ED15" s="457"/>
      <c r="EE15" s="457"/>
      <c r="EF15" s="457"/>
      <c r="EG15" s="457"/>
      <c r="EH15" s="457"/>
      <c r="EI15" s="457"/>
      <c r="EJ15" s="457"/>
      <c r="EK15" s="457"/>
      <c r="EL15" s="457"/>
      <c r="EM15" s="457"/>
      <c r="EN15" s="457"/>
      <c r="EO15" s="457"/>
      <c r="EP15" s="457"/>
      <c r="EQ15" s="457"/>
      <c r="ER15" s="457"/>
      <c r="ES15" s="457"/>
      <c r="ET15" s="457"/>
      <c r="EU15" s="457"/>
      <c r="EV15" s="457"/>
      <c r="EW15" s="457"/>
      <c r="EX15" s="457"/>
      <c r="EY15" s="457"/>
      <c r="EZ15" s="457"/>
      <c r="FA15" s="457"/>
      <c r="FB15" s="457"/>
      <c r="FC15" s="457"/>
      <c r="FD15" s="457"/>
      <c r="FE15" s="457"/>
      <c r="FF15" s="457"/>
      <c r="FG15" s="457"/>
      <c r="FH15" s="457"/>
      <c r="FI15" s="457"/>
      <c r="FJ15" s="457"/>
      <c r="FK15" s="457"/>
      <c r="FL15" s="457"/>
      <c r="FM15" s="457"/>
      <c r="FN15" s="457"/>
      <c r="FO15" s="457"/>
      <c r="FP15" s="457"/>
      <c r="FQ15" s="457"/>
      <c r="FR15" s="457"/>
      <c r="FS15" s="457"/>
      <c r="FT15" s="457"/>
      <c r="FU15" s="457"/>
      <c r="FV15" s="457"/>
      <c r="FW15" s="457"/>
      <c r="FX15" s="457"/>
      <c r="FY15" s="457"/>
      <c r="FZ15" s="457"/>
      <c r="GA15" s="457"/>
      <c r="GB15" s="457"/>
      <c r="GC15" s="457"/>
      <c r="GD15" s="457"/>
      <c r="GE15" s="457"/>
      <c r="GF15" s="457"/>
      <c r="GG15" s="457"/>
      <c r="GH15" s="457"/>
      <c r="GI15" s="457"/>
      <c r="GJ15" s="457"/>
      <c r="GK15" s="457"/>
      <c r="GL15" s="457"/>
      <c r="GM15" s="457"/>
      <c r="GN15" s="457"/>
      <c r="GO15" s="457"/>
      <c r="GP15" s="457"/>
      <c r="GQ15" s="457"/>
      <c r="GR15" s="457"/>
      <c r="GS15" s="457"/>
      <c r="GT15" s="457"/>
      <c r="GU15" s="457"/>
      <c r="GV15" s="457"/>
      <c r="GW15" s="457"/>
      <c r="GX15" s="457"/>
      <c r="GY15" s="457"/>
      <c r="GZ15" s="457"/>
      <c r="HA15" s="457"/>
      <c r="HB15" s="457"/>
      <c r="HC15" s="457"/>
      <c r="HD15" s="457"/>
      <c r="HE15" s="457"/>
      <c r="HF15" s="457"/>
      <c r="HG15" s="457"/>
      <c r="HH15" s="457"/>
      <c r="HI15" s="457"/>
      <c r="HJ15" s="457"/>
      <c r="HK15" s="457"/>
      <c r="HL15" s="457"/>
      <c r="HM15" s="457"/>
      <c r="HN15" s="457"/>
      <c r="HO15" s="457"/>
      <c r="HP15" s="457"/>
      <c r="HQ15" s="457"/>
      <c r="HR15" s="457"/>
      <c r="HS15" s="457"/>
      <c r="HT15" s="457"/>
      <c r="HU15" s="457"/>
      <c r="HV15" s="457"/>
      <c r="HW15" s="457"/>
      <c r="HX15" s="457"/>
      <c r="HY15" s="457"/>
      <c r="HZ15" s="457"/>
      <c r="IA15" s="457"/>
      <c r="IB15" s="457"/>
      <c r="IC15" s="457"/>
      <c r="ID15" s="457"/>
      <c r="IE15" s="457"/>
      <c r="IF15" s="457"/>
      <c r="IG15" s="457"/>
      <c r="IH15" s="457"/>
      <c r="II15" s="457"/>
      <c r="IJ15" s="457"/>
      <c r="IK15" s="457"/>
      <c r="IL15" s="457"/>
      <c r="IM15" s="457"/>
      <c r="IN15" s="457"/>
      <c r="IO15" s="457"/>
      <c r="IP15" s="457"/>
      <c r="IQ15" s="457"/>
      <c r="IR15" s="457"/>
      <c r="IS15" s="457"/>
      <c r="IT15" s="457"/>
      <c r="IU15" s="457"/>
      <c r="IV15" s="457"/>
      <c r="IW15" s="457"/>
      <c r="IX15" s="457"/>
      <c r="IY15" s="457"/>
      <c r="IZ15" s="457"/>
      <c r="JA15" s="457"/>
      <c r="JB15" s="457"/>
      <c r="JC15" s="457"/>
      <c r="JD15" s="457"/>
      <c r="JE15" s="457"/>
      <c r="JF15" s="457"/>
      <c r="JG15" s="457"/>
      <c r="JH15" s="457"/>
      <c r="JI15" s="457"/>
      <c r="JJ15" s="457"/>
      <c r="JK15" s="457"/>
      <c r="JL15" s="457"/>
      <c r="JM15" s="457"/>
      <c r="JN15" s="457"/>
      <c r="JO15" s="457"/>
      <c r="JP15" s="457"/>
      <c r="JQ15" s="457"/>
      <c r="JR15" s="457"/>
      <c r="JS15" s="457"/>
      <c r="JT15" s="457"/>
      <c r="JU15" s="457"/>
      <c r="JV15" s="457"/>
      <c r="JW15" s="457"/>
      <c r="JX15" s="457"/>
      <c r="JY15" s="457"/>
      <c r="JZ15" s="457"/>
      <c r="KA15" s="457"/>
      <c r="KB15" s="457"/>
      <c r="KC15" s="457"/>
      <c r="KD15" s="457"/>
      <c r="KE15" s="457"/>
      <c r="KF15" s="457"/>
      <c r="KG15" s="457"/>
      <c r="KH15" s="457"/>
      <c r="KI15" s="457"/>
      <c r="KJ15" s="457"/>
      <c r="KK15" s="457"/>
      <c r="KL15" s="457"/>
      <c r="KM15" s="457"/>
      <c r="KN15" s="457"/>
      <c r="KO15" s="457"/>
      <c r="KP15" s="457"/>
      <c r="KQ15" s="457"/>
      <c r="KR15" s="457"/>
      <c r="KS15" s="457"/>
      <c r="KT15" s="457"/>
      <c r="KU15" s="457"/>
      <c r="KV15" s="457"/>
      <c r="KW15" s="457"/>
      <c r="KX15" s="457"/>
      <c r="KY15" s="457"/>
      <c r="KZ15" s="457"/>
      <c r="LA15" s="457"/>
      <c r="LB15" s="457"/>
      <c r="LC15" s="457"/>
      <c r="LD15" s="457"/>
      <c r="LE15" s="457"/>
      <c r="LF15" s="457"/>
      <c r="LG15" s="457"/>
      <c r="LH15" s="457"/>
      <c r="LI15" s="457"/>
      <c r="LJ15" s="457"/>
      <c r="LK15" s="457"/>
      <c r="LL15" s="457"/>
      <c r="LM15" s="457"/>
      <c r="LN15" s="457"/>
      <c r="LO15" s="457"/>
      <c r="LP15" s="457"/>
      <c r="LQ15" s="457"/>
      <c r="LR15" s="457"/>
      <c r="LS15" s="457"/>
      <c r="LT15" s="457"/>
      <c r="LU15" s="457"/>
      <c r="LV15" s="457"/>
      <c r="LW15" s="457"/>
      <c r="LX15" s="457"/>
      <c r="LY15" s="457"/>
      <c r="LZ15" s="457"/>
      <c r="MA15" s="457"/>
      <c r="MB15" s="457"/>
      <c r="MC15" s="457"/>
      <c r="MD15" s="457"/>
      <c r="ME15" s="457"/>
      <c r="MF15" s="457"/>
      <c r="MG15" s="457"/>
      <c r="MH15" s="457"/>
      <c r="MI15" s="457"/>
      <c r="MJ15" s="457"/>
      <c r="MK15" s="457"/>
      <c r="ML15" s="457"/>
      <c r="MM15" s="457"/>
      <c r="MN15" s="457"/>
      <c r="MO15" s="457"/>
      <c r="MP15" s="457"/>
      <c r="MQ15" s="457"/>
      <c r="MR15" s="457"/>
      <c r="MS15" s="457"/>
      <c r="MT15" s="457"/>
      <c r="MU15" s="457"/>
      <c r="MV15" s="457"/>
      <c r="MW15" s="457"/>
      <c r="MX15" s="457"/>
      <c r="MY15" s="457"/>
      <c r="MZ15" s="457"/>
      <c r="NA15" s="457"/>
      <c r="NB15" s="457"/>
      <c r="NC15" s="457"/>
      <c r="ND15" s="457"/>
      <c r="NE15" s="457"/>
      <c r="NF15" s="457"/>
      <c r="NG15" s="457"/>
      <c r="NH15" s="457"/>
      <c r="NI15" s="457"/>
      <c r="NJ15" s="457"/>
      <c r="NK15" s="457"/>
      <c r="NL15" s="457"/>
      <c r="NM15" s="457"/>
      <c r="NN15" s="457"/>
      <c r="NO15" s="457"/>
      <c r="NP15" s="457"/>
      <c r="NQ15" s="457"/>
      <c r="NR15" s="457"/>
      <c r="NS15" s="457"/>
      <c r="NT15" s="457"/>
      <c r="NU15" s="457"/>
      <c r="NV15" s="457"/>
      <c r="NW15" s="457"/>
      <c r="NX15" s="457"/>
      <c r="NY15" s="457"/>
      <c r="NZ15" s="457"/>
      <c r="OA15" s="457"/>
      <c r="OB15" s="457"/>
      <c r="OC15" s="457"/>
      <c r="OD15" s="457"/>
      <c r="OE15" s="457"/>
      <c r="OF15" s="457"/>
      <c r="OG15" s="457"/>
      <c r="OH15" s="457"/>
      <c r="OI15" s="457"/>
      <c r="OJ15" s="457"/>
      <c r="OK15" s="457"/>
      <c r="OL15" s="457"/>
      <c r="OM15" s="457"/>
      <c r="ON15" s="457"/>
      <c r="OO15" s="457"/>
      <c r="OP15" s="457"/>
      <c r="OQ15" s="457"/>
      <c r="OR15" s="457"/>
      <c r="OS15" s="457"/>
      <c r="OT15" s="457"/>
      <c r="OU15" s="457"/>
      <c r="OV15" s="457"/>
      <c r="OW15" s="457"/>
      <c r="OX15" s="457"/>
      <c r="OY15" s="457"/>
      <c r="OZ15" s="457"/>
      <c r="PA15" s="457"/>
      <c r="PB15" s="457"/>
      <c r="PC15" s="457"/>
      <c r="PD15" s="457"/>
      <c r="PE15" s="457"/>
      <c r="PF15" s="457"/>
      <c r="PG15" s="457"/>
      <c r="PH15" s="457"/>
      <c r="PI15" s="457"/>
      <c r="PJ15" s="457"/>
      <c r="PK15" s="457"/>
      <c r="PL15" s="457"/>
      <c r="PM15" s="457"/>
      <c r="PN15" s="457"/>
      <c r="PO15" s="457"/>
      <c r="PP15" s="457"/>
      <c r="PQ15" s="457"/>
      <c r="PR15" s="457"/>
      <c r="PS15" s="457"/>
      <c r="PT15" s="457"/>
      <c r="PU15" s="457"/>
      <c r="PV15" s="457"/>
      <c r="PW15" s="457"/>
      <c r="PX15" s="457"/>
      <c r="PY15" s="457"/>
      <c r="PZ15" s="457"/>
      <c r="QA15" s="457"/>
      <c r="QB15" s="457"/>
      <c r="QC15" s="457"/>
      <c r="QD15" s="457"/>
      <c r="QE15" s="457"/>
      <c r="QF15" s="457"/>
      <c r="QG15" s="457"/>
      <c r="QH15" s="457"/>
      <c r="QI15" s="457"/>
      <c r="QJ15" s="457"/>
      <c r="QK15" s="457"/>
      <c r="QL15" s="457"/>
      <c r="QM15" s="457"/>
      <c r="QN15" s="457"/>
      <c r="QO15" s="457"/>
      <c r="QP15" s="457"/>
      <c r="QQ15" s="457"/>
      <c r="QR15" s="457"/>
      <c r="QS15" s="457"/>
      <c r="QT15" s="457"/>
      <c r="QU15" s="457"/>
      <c r="QV15" s="457"/>
      <c r="QW15" s="457"/>
      <c r="QX15" s="457"/>
      <c r="QY15" s="457"/>
      <c r="QZ15" s="457"/>
      <c r="RA15" s="457"/>
      <c r="RB15" s="457"/>
      <c r="RC15" s="457"/>
      <c r="RD15" s="457"/>
      <c r="RE15" s="457"/>
      <c r="RF15" s="457"/>
      <c r="RG15" s="457"/>
      <c r="RH15" s="457"/>
      <c r="RI15" s="457"/>
      <c r="RJ15" s="457"/>
      <c r="RK15" s="457"/>
      <c r="RL15" s="457"/>
      <c r="RM15" s="457"/>
      <c r="RN15" s="457"/>
      <c r="RO15" s="457"/>
      <c r="RP15" s="457"/>
      <c r="RQ15" s="457"/>
      <c r="RR15" s="457"/>
      <c r="RS15" s="457"/>
      <c r="RT15" s="457"/>
      <c r="RU15" s="457"/>
      <c r="RV15" s="457"/>
      <c r="RW15" s="457"/>
      <c r="RX15" s="457"/>
      <c r="RY15" s="457"/>
      <c r="RZ15" s="457"/>
      <c r="SA15" s="457"/>
      <c r="SB15" s="457"/>
      <c r="SC15" s="457"/>
      <c r="SD15" s="457"/>
      <c r="SE15" s="457"/>
      <c r="SF15" s="457"/>
      <c r="SG15" s="457"/>
      <c r="SH15" s="457"/>
      <c r="SI15" s="457"/>
      <c r="SJ15" s="457"/>
      <c r="SK15" s="457"/>
      <c r="SL15" s="457"/>
      <c r="SM15" s="457"/>
      <c r="SN15" s="457"/>
      <c r="SO15" s="457"/>
      <c r="SP15" s="457"/>
      <c r="SQ15" s="457"/>
      <c r="SR15" s="457"/>
      <c r="SS15" s="457"/>
      <c r="ST15" s="457"/>
      <c r="SU15" s="457"/>
      <c r="SV15" s="457"/>
      <c r="SW15" s="457"/>
      <c r="SX15" s="457"/>
      <c r="SY15" s="457"/>
      <c r="SZ15" s="457"/>
      <c r="TA15" s="457"/>
      <c r="TB15" s="457"/>
      <c r="TC15" s="457"/>
      <c r="TD15" s="457"/>
      <c r="TE15" s="457"/>
      <c r="TF15" s="457"/>
      <c r="TG15" s="457"/>
      <c r="TH15" s="457"/>
      <c r="TI15" s="457"/>
      <c r="TJ15" s="457"/>
      <c r="TK15" s="457"/>
      <c r="TL15" s="457"/>
      <c r="TM15" s="457"/>
      <c r="TN15" s="457"/>
      <c r="TO15" s="457"/>
      <c r="TP15" s="457"/>
      <c r="TQ15" s="457"/>
      <c r="TR15" s="457"/>
      <c r="TS15" s="457"/>
      <c r="TT15" s="457"/>
      <c r="TU15" s="457"/>
      <c r="TV15" s="457"/>
      <c r="TW15" s="457"/>
      <c r="TX15" s="457"/>
      <c r="TY15" s="457"/>
      <c r="TZ15" s="457"/>
      <c r="UA15" s="457"/>
      <c r="UB15" s="457"/>
      <c r="UC15" s="457"/>
      <c r="UD15" s="457"/>
      <c r="UE15" s="457"/>
      <c r="UF15" s="457"/>
      <c r="UG15" s="457"/>
      <c r="UH15" s="457"/>
      <c r="UI15" s="457"/>
      <c r="UJ15" s="457"/>
      <c r="UK15" s="457"/>
      <c r="UL15" s="457"/>
      <c r="UM15" s="457"/>
      <c r="UN15" s="457"/>
      <c r="UO15" s="457"/>
      <c r="UP15" s="457"/>
      <c r="UQ15" s="457"/>
      <c r="UR15" s="457"/>
      <c r="US15" s="457"/>
      <c r="UT15" s="457"/>
      <c r="UU15" s="457"/>
      <c r="UV15" s="457"/>
      <c r="UW15" s="457"/>
      <c r="UX15" s="457"/>
      <c r="UY15" s="457"/>
      <c r="UZ15" s="457"/>
      <c r="VA15" s="457"/>
      <c r="VB15" s="457"/>
      <c r="VC15" s="457"/>
      <c r="VD15" s="457"/>
      <c r="VE15" s="457"/>
      <c r="VF15" s="457"/>
      <c r="VG15" s="457"/>
      <c r="VH15" s="457"/>
      <c r="VI15" s="457"/>
      <c r="VJ15" s="457"/>
      <c r="VK15" s="457"/>
      <c r="VL15" s="457"/>
      <c r="VM15" s="457"/>
      <c r="VN15" s="457"/>
      <c r="VO15" s="457"/>
      <c r="VP15" s="457"/>
      <c r="VQ15" s="457"/>
      <c r="VR15" s="457"/>
      <c r="VS15" s="457"/>
      <c r="VT15" s="457"/>
      <c r="VU15" s="457"/>
      <c r="VV15" s="457"/>
      <c r="VW15" s="457"/>
      <c r="VX15" s="457"/>
      <c r="VY15" s="457"/>
      <c r="VZ15" s="457"/>
      <c r="WA15" s="457"/>
      <c r="WB15" s="457"/>
      <c r="WC15" s="457"/>
      <c r="WD15" s="457"/>
      <c r="WE15" s="457"/>
      <c r="WF15" s="457"/>
      <c r="WG15" s="457"/>
      <c r="WH15" s="457"/>
      <c r="WI15" s="457"/>
      <c r="WJ15" s="457"/>
      <c r="WK15" s="457"/>
      <c r="WL15" s="457"/>
      <c r="WM15" s="457"/>
      <c r="WN15" s="457"/>
      <c r="WO15" s="457"/>
      <c r="WP15" s="457"/>
      <c r="WQ15" s="457"/>
      <c r="WR15" s="457"/>
      <c r="WS15" s="457"/>
      <c r="WT15" s="457"/>
      <c r="WU15" s="457"/>
      <c r="WV15" s="457"/>
      <c r="WW15" s="457"/>
      <c r="WX15" s="457"/>
      <c r="WY15" s="457"/>
      <c r="WZ15" s="457"/>
      <c r="XA15" s="457"/>
      <c r="XB15" s="457"/>
      <c r="XC15" s="457"/>
      <c r="XD15" s="457"/>
      <c r="XE15" s="457"/>
      <c r="XF15" s="457"/>
      <c r="XG15" s="457"/>
      <c r="XH15" s="457"/>
      <c r="XI15" s="457"/>
      <c r="XJ15" s="457"/>
      <c r="XK15" s="457"/>
      <c r="XL15" s="457"/>
      <c r="XM15" s="457"/>
      <c r="XN15" s="457"/>
      <c r="XO15" s="457"/>
      <c r="XP15" s="457"/>
      <c r="XQ15" s="457"/>
      <c r="XR15" s="457"/>
      <c r="XS15" s="457"/>
      <c r="XT15" s="457"/>
      <c r="XU15" s="457"/>
      <c r="XV15" s="457"/>
      <c r="XW15" s="457"/>
      <c r="XX15" s="457"/>
      <c r="XY15" s="457"/>
      <c r="XZ15" s="457"/>
      <c r="YA15" s="457"/>
      <c r="YB15" s="457"/>
      <c r="YC15" s="457"/>
      <c r="YD15" s="457"/>
      <c r="YE15" s="457"/>
      <c r="YF15" s="457"/>
      <c r="YG15" s="457"/>
      <c r="YH15" s="457"/>
      <c r="YI15" s="457"/>
      <c r="YJ15" s="457"/>
      <c r="YK15" s="457"/>
      <c r="YL15" s="457"/>
      <c r="YM15" s="457"/>
      <c r="YN15" s="457"/>
      <c r="YO15" s="457"/>
      <c r="YP15" s="457"/>
      <c r="YQ15" s="457"/>
      <c r="YR15" s="457"/>
      <c r="YS15" s="457"/>
      <c r="YT15" s="457"/>
      <c r="YU15" s="457"/>
      <c r="YV15" s="457"/>
      <c r="YW15" s="457"/>
      <c r="YX15" s="457"/>
      <c r="YY15" s="457"/>
      <c r="YZ15" s="457"/>
      <c r="ZA15" s="457"/>
      <c r="ZB15" s="457"/>
      <c r="ZC15" s="457"/>
      <c r="ZD15" s="457"/>
      <c r="ZE15" s="457"/>
      <c r="ZF15" s="457"/>
      <c r="ZG15" s="457"/>
      <c r="ZH15" s="457"/>
      <c r="ZI15" s="457"/>
      <c r="ZJ15" s="457"/>
      <c r="ZK15" s="457"/>
      <c r="ZL15" s="457"/>
      <c r="ZM15" s="457"/>
      <c r="ZN15" s="457"/>
      <c r="ZO15" s="457"/>
      <c r="ZP15" s="457"/>
      <c r="ZQ15" s="457"/>
      <c r="ZR15" s="457"/>
      <c r="ZS15" s="457"/>
      <c r="ZT15" s="457"/>
      <c r="ZU15" s="457"/>
      <c r="ZV15" s="457"/>
      <c r="ZW15" s="457"/>
      <c r="ZX15" s="457"/>
      <c r="ZY15" s="457"/>
      <c r="ZZ15" s="457"/>
      <c r="AAA15" s="457"/>
      <c r="AAB15" s="457"/>
      <c r="AAC15" s="457"/>
      <c r="AAD15" s="457"/>
      <c r="AAE15" s="457"/>
      <c r="AAF15" s="457"/>
      <c r="AAG15" s="457"/>
      <c r="AAH15" s="457"/>
      <c r="AAI15" s="457"/>
      <c r="AAJ15" s="457"/>
      <c r="AAK15" s="457"/>
      <c r="AAL15" s="457"/>
      <c r="AAM15" s="457"/>
      <c r="AAN15" s="457"/>
      <c r="AAO15" s="457"/>
      <c r="AAP15" s="457"/>
      <c r="AAQ15" s="457"/>
      <c r="AAR15" s="457"/>
      <c r="AAS15" s="457"/>
      <c r="AAT15" s="457"/>
      <c r="AAU15" s="457"/>
      <c r="AAV15" s="457"/>
      <c r="AAW15" s="457"/>
      <c r="AAX15" s="457"/>
      <c r="AAY15" s="457"/>
      <c r="AAZ15" s="457"/>
      <c r="ABA15" s="457"/>
      <c r="ABB15" s="457"/>
      <c r="ABC15" s="457"/>
      <c r="ABD15" s="457"/>
      <c r="ABE15" s="457"/>
      <c r="ABF15" s="457"/>
      <c r="ABG15" s="457"/>
      <c r="ABH15" s="457"/>
      <c r="ABI15" s="457"/>
      <c r="ABJ15" s="457"/>
      <c r="ABK15" s="457"/>
      <c r="ABL15" s="457"/>
      <c r="ABM15" s="457"/>
      <c r="ABN15" s="457"/>
      <c r="ABO15" s="457"/>
      <c r="ABP15" s="457"/>
      <c r="ABQ15" s="457"/>
      <c r="ABR15" s="457"/>
      <c r="ABS15" s="457"/>
      <c r="ABT15" s="457"/>
      <c r="ABU15" s="457"/>
      <c r="ABV15" s="457"/>
      <c r="ABW15" s="457"/>
      <c r="ABX15" s="457"/>
      <c r="ABY15" s="457"/>
      <c r="ABZ15" s="457"/>
      <c r="ACA15" s="457"/>
      <c r="ACB15" s="457"/>
      <c r="ACC15" s="457"/>
      <c r="ACD15" s="457"/>
      <c r="ACE15" s="457"/>
      <c r="ACF15" s="457"/>
      <c r="ACG15" s="457"/>
      <c r="ACH15" s="457"/>
      <c r="ACI15" s="457"/>
      <c r="ACJ15" s="457"/>
      <c r="ACK15" s="457"/>
      <c r="ACL15" s="457"/>
      <c r="ACM15" s="457"/>
      <c r="ACN15" s="457"/>
      <c r="ACO15" s="457"/>
      <c r="ACP15" s="457"/>
      <c r="ACQ15" s="457"/>
      <c r="ACR15" s="457"/>
      <c r="ACS15" s="457"/>
      <c r="ACT15" s="457"/>
      <c r="ACU15" s="457"/>
      <c r="ACV15" s="457"/>
      <c r="ACW15" s="457"/>
      <c r="ACX15" s="457"/>
      <c r="ACY15" s="457"/>
      <c r="ACZ15" s="457"/>
      <c r="ADA15" s="457"/>
      <c r="ADB15" s="457"/>
      <c r="ADC15" s="457"/>
      <c r="ADD15" s="457"/>
      <c r="ADE15" s="457"/>
      <c r="ADF15" s="457"/>
      <c r="ADG15" s="457"/>
      <c r="ADH15" s="457"/>
      <c r="ADI15" s="457"/>
      <c r="ADJ15" s="457"/>
      <c r="ADK15" s="457"/>
      <c r="ADL15" s="457"/>
      <c r="ADM15" s="457"/>
      <c r="ADN15" s="457"/>
      <c r="ADO15" s="457"/>
      <c r="ADP15" s="457"/>
      <c r="ADQ15" s="457"/>
      <c r="ADR15" s="457"/>
      <c r="ADS15" s="457"/>
      <c r="ADT15" s="457"/>
      <c r="ADU15" s="457"/>
      <c r="ADV15" s="457"/>
      <c r="ADW15" s="457"/>
      <c r="ADX15" s="457"/>
      <c r="ADY15" s="457"/>
      <c r="ADZ15" s="457"/>
      <c r="AEA15" s="457"/>
      <c r="AEB15" s="457"/>
      <c r="AEC15" s="457"/>
      <c r="AED15" s="457"/>
      <c r="AEE15" s="457"/>
      <c r="AEF15" s="457"/>
      <c r="AEG15" s="457"/>
      <c r="AEH15" s="457"/>
      <c r="AEI15" s="457"/>
      <c r="AEJ15" s="457"/>
      <c r="AEK15" s="457"/>
      <c r="AEL15" s="457"/>
      <c r="AEM15" s="457"/>
      <c r="AEN15" s="457"/>
      <c r="AEO15" s="457"/>
      <c r="AEP15" s="457"/>
      <c r="AEQ15" s="457"/>
      <c r="AER15" s="457"/>
      <c r="AES15" s="457"/>
      <c r="AET15" s="457"/>
      <c r="AEU15" s="457"/>
      <c r="AEV15" s="457"/>
      <c r="AEW15" s="457"/>
      <c r="AEX15" s="457"/>
      <c r="AEY15" s="457"/>
      <c r="AEZ15" s="457"/>
      <c r="AFA15" s="457"/>
      <c r="AFB15" s="457"/>
      <c r="AFC15" s="457"/>
      <c r="AFD15" s="457"/>
      <c r="AFE15" s="457"/>
      <c r="AFF15" s="457"/>
      <c r="AFG15" s="457"/>
      <c r="AFH15" s="457"/>
      <c r="AFI15" s="457"/>
      <c r="AFJ15" s="457"/>
      <c r="AFK15" s="457"/>
      <c r="AFL15" s="457"/>
      <c r="AFM15" s="457"/>
      <c r="AFN15" s="457"/>
      <c r="AFO15" s="457"/>
      <c r="AFP15" s="457"/>
      <c r="AFQ15" s="457"/>
      <c r="AFR15" s="457"/>
      <c r="AFS15" s="457"/>
      <c r="AFT15" s="457"/>
      <c r="AFU15" s="457"/>
      <c r="AFV15" s="457"/>
      <c r="AFW15" s="457"/>
      <c r="AFX15" s="457"/>
      <c r="AFY15" s="457"/>
      <c r="AFZ15" s="457"/>
      <c r="AGA15" s="457"/>
      <c r="AGB15" s="457"/>
      <c r="AGC15" s="457"/>
      <c r="AGD15" s="457"/>
      <c r="AGE15" s="457"/>
      <c r="AGF15" s="457"/>
      <c r="AGG15" s="457"/>
      <c r="AGH15" s="457"/>
      <c r="AGI15" s="457"/>
      <c r="AGJ15" s="457"/>
      <c r="AGK15" s="457"/>
      <c r="AGL15" s="457"/>
      <c r="AGM15" s="457"/>
      <c r="AGN15" s="457"/>
      <c r="AGO15" s="457"/>
      <c r="AGP15" s="457"/>
      <c r="AGQ15" s="457"/>
      <c r="AGR15" s="457"/>
      <c r="AGS15" s="457"/>
      <c r="AGT15" s="457"/>
      <c r="AGU15" s="457"/>
      <c r="AGV15" s="457"/>
      <c r="AGW15" s="457"/>
      <c r="AGX15" s="457"/>
      <c r="AGY15" s="457"/>
      <c r="AGZ15" s="457"/>
      <c r="AHA15" s="457"/>
      <c r="AHB15" s="457"/>
      <c r="AHC15" s="457"/>
      <c r="AHD15" s="457"/>
      <c r="AHE15" s="457"/>
      <c r="AHF15" s="457"/>
      <c r="AHG15" s="457"/>
      <c r="AHH15" s="457"/>
      <c r="AHI15" s="457"/>
      <c r="AHJ15" s="457"/>
      <c r="AHK15" s="457"/>
      <c r="AHL15" s="457"/>
      <c r="AHM15" s="457"/>
      <c r="AHN15" s="457"/>
      <c r="AHO15" s="457"/>
      <c r="AHP15" s="457"/>
      <c r="AHQ15" s="457"/>
      <c r="AHR15" s="457"/>
      <c r="AHS15" s="457"/>
      <c r="AHT15" s="457"/>
      <c r="AHU15" s="457"/>
      <c r="AHV15" s="457"/>
      <c r="AHW15" s="457"/>
      <c r="AHX15" s="457"/>
      <c r="AHY15" s="457"/>
      <c r="AHZ15" s="457"/>
      <c r="AIA15" s="457"/>
      <c r="AIB15" s="457"/>
      <c r="AIC15" s="457"/>
      <c r="AID15" s="457"/>
      <c r="AIE15" s="457"/>
      <c r="AIF15" s="457"/>
      <c r="AIG15" s="457"/>
      <c r="AIH15" s="457"/>
      <c r="AII15" s="457"/>
      <c r="AIJ15" s="457"/>
      <c r="AIK15" s="457"/>
      <c r="AIL15" s="457"/>
      <c r="AIM15" s="457"/>
      <c r="AIN15" s="457"/>
      <c r="AIO15" s="457"/>
      <c r="AIP15" s="457"/>
      <c r="AIQ15" s="457"/>
      <c r="AIR15" s="457"/>
      <c r="AIS15" s="457"/>
      <c r="AIT15" s="457"/>
      <c r="AIU15" s="457"/>
      <c r="AIV15" s="457"/>
      <c r="AIW15" s="457"/>
      <c r="AIX15" s="457"/>
      <c r="AIY15" s="457"/>
      <c r="AIZ15" s="457"/>
      <c r="AJA15" s="457"/>
      <c r="AJB15" s="457"/>
      <c r="AJC15" s="457"/>
      <c r="AJD15" s="457"/>
      <c r="AJE15" s="457"/>
      <c r="AJF15" s="457"/>
      <c r="AJG15" s="457"/>
      <c r="AJH15" s="457"/>
      <c r="AJI15" s="457"/>
      <c r="AJJ15" s="457"/>
      <c r="AJK15" s="457"/>
      <c r="AJL15" s="457"/>
      <c r="AJM15" s="457"/>
      <c r="AJN15" s="457"/>
      <c r="AJO15" s="457"/>
      <c r="AJP15" s="457"/>
      <c r="AJQ15" s="457"/>
      <c r="AJR15" s="457"/>
      <c r="AJS15" s="457"/>
      <c r="AJT15" s="457"/>
      <c r="AJU15" s="457"/>
      <c r="AJV15" s="457"/>
      <c r="AJW15" s="457"/>
      <c r="AJX15" s="457"/>
      <c r="AJY15" s="457"/>
      <c r="AJZ15" s="457"/>
      <c r="AKA15" s="457"/>
      <c r="AKB15" s="457"/>
      <c r="AKC15" s="457"/>
      <c r="AKD15" s="457"/>
      <c r="AKE15" s="457"/>
      <c r="AKF15" s="457"/>
      <c r="AKG15" s="457"/>
      <c r="AKH15" s="457"/>
      <c r="AKI15" s="457"/>
      <c r="AKJ15" s="457"/>
      <c r="AKK15" s="457"/>
      <c r="AKL15" s="457"/>
      <c r="AKM15" s="457"/>
    </row>
    <row r="16" spans="1:975" x14ac:dyDescent="0.25">
      <c r="E16" s="457"/>
      <c r="F16" s="457"/>
      <c r="H16" s="255"/>
      <c r="I16" s="450"/>
      <c r="J16" s="105"/>
      <c r="K16" s="105"/>
      <c r="L16" s="105"/>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c r="BE16" s="457"/>
      <c r="BF16" s="457"/>
      <c r="BG16" s="457"/>
      <c r="BH16" s="457"/>
      <c r="BI16" s="457"/>
      <c r="BJ16" s="457"/>
      <c r="BK16" s="457"/>
      <c r="BL16" s="457"/>
      <c r="BM16" s="457"/>
      <c r="BN16" s="457"/>
      <c r="BO16" s="457"/>
      <c r="BP16" s="457"/>
      <c r="BQ16" s="457"/>
      <c r="BR16" s="457"/>
      <c r="BS16" s="457"/>
      <c r="BT16" s="457"/>
      <c r="BU16" s="457"/>
      <c r="BV16" s="457"/>
      <c r="BW16" s="457"/>
      <c r="BX16" s="457"/>
      <c r="BY16" s="457"/>
      <c r="BZ16" s="457"/>
      <c r="CA16" s="457"/>
      <c r="CB16" s="457"/>
      <c r="CC16" s="457"/>
      <c r="CD16" s="457"/>
      <c r="CE16" s="457"/>
      <c r="CF16" s="457"/>
      <c r="CG16" s="457"/>
      <c r="CH16" s="457"/>
      <c r="CI16" s="457"/>
      <c r="CJ16" s="457"/>
      <c r="CK16" s="457"/>
      <c r="CL16" s="457"/>
      <c r="CM16" s="457"/>
      <c r="CN16" s="457"/>
      <c r="CO16" s="457"/>
      <c r="CP16" s="457"/>
      <c r="CQ16" s="457"/>
      <c r="CR16" s="457"/>
      <c r="CS16" s="457"/>
      <c r="CT16" s="457"/>
      <c r="CU16" s="457"/>
      <c r="CV16" s="457"/>
      <c r="CW16" s="457"/>
      <c r="CX16" s="457"/>
      <c r="CY16" s="457"/>
      <c r="CZ16" s="457"/>
      <c r="DA16" s="457"/>
      <c r="DB16" s="457"/>
      <c r="DC16" s="457"/>
      <c r="DD16" s="457"/>
      <c r="DE16" s="457"/>
      <c r="DF16" s="457"/>
      <c r="DG16" s="457"/>
      <c r="DH16" s="457"/>
      <c r="DI16" s="457"/>
      <c r="DJ16" s="457"/>
      <c r="DK16" s="457"/>
      <c r="DL16" s="457"/>
      <c r="DM16" s="457"/>
      <c r="DN16" s="457"/>
      <c r="DO16" s="457"/>
      <c r="DP16" s="457"/>
      <c r="DQ16" s="457"/>
      <c r="DR16" s="457"/>
      <c r="DS16" s="457"/>
      <c r="DT16" s="457"/>
      <c r="DU16" s="457"/>
      <c r="DV16" s="457"/>
      <c r="DW16" s="457"/>
      <c r="DX16" s="457"/>
      <c r="DY16" s="457"/>
      <c r="DZ16" s="457"/>
      <c r="EA16" s="457"/>
      <c r="EB16" s="457"/>
      <c r="EC16" s="457"/>
      <c r="ED16" s="457"/>
      <c r="EE16" s="457"/>
      <c r="EF16" s="457"/>
      <c r="EG16" s="457"/>
      <c r="EH16" s="457"/>
      <c r="EI16" s="457"/>
      <c r="EJ16" s="457"/>
      <c r="EK16" s="457"/>
      <c r="EL16" s="457"/>
      <c r="EM16" s="457"/>
      <c r="EN16" s="457"/>
      <c r="EO16" s="457"/>
      <c r="EP16" s="457"/>
      <c r="EQ16" s="457"/>
      <c r="ER16" s="457"/>
      <c r="ES16" s="457"/>
      <c r="ET16" s="457"/>
      <c r="EU16" s="457"/>
      <c r="EV16" s="457"/>
      <c r="EW16" s="457"/>
      <c r="EX16" s="457"/>
      <c r="EY16" s="457"/>
      <c r="EZ16" s="457"/>
      <c r="FA16" s="457"/>
      <c r="FB16" s="457"/>
      <c r="FC16" s="457"/>
      <c r="FD16" s="457"/>
      <c r="FE16" s="457"/>
      <c r="FF16" s="457"/>
      <c r="FG16" s="457"/>
      <c r="FH16" s="457"/>
      <c r="FI16" s="457"/>
      <c r="FJ16" s="457"/>
      <c r="FK16" s="457"/>
      <c r="FL16" s="457"/>
      <c r="FM16" s="457"/>
      <c r="FN16" s="457"/>
      <c r="FO16" s="457"/>
      <c r="FP16" s="457"/>
      <c r="FQ16" s="457"/>
      <c r="FR16" s="457"/>
      <c r="FS16" s="457"/>
      <c r="FT16" s="457"/>
      <c r="FU16" s="457"/>
      <c r="FV16" s="457"/>
      <c r="FW16" s="457"/>
      <c r="FX16" s="457"/>
      <c r="FY16" s="457"/>
      <c r="FZ16" s="457"/>
      <c r="GA16" s="457"/>
      <c r="GB16" s="457"/>
      <c r="GC16" s="457"/>
      <c r="GD16" s="457"/>
      <c r="GE16" s="457"/>
      <c r="GF16" s="457"/>
      <c r="GG16" s="457"/>
      <c r="GH16" s="457"/>
      <c r="GI16" s="457"/>
      <c r="GJ16" s="457"/>
      <c r="GK16" s="457"/>
      <c r="GL16" s="457"/>
      <c r="GM16" s="457"/>
      <c r="GN16" s="457"/>
      <c r="GO16" s="457"/>
      <c r="GP16" s="457"/>
      <c r="GQ16" s="457"/>
      <c r="GR16" s="457"/>
      <c r="GS16" s="457"/>
      <c r="GT16" s="457"/>
      <c r="GU16" s="457"/>
      <c r="GV16" s="457"/>
      <c r="GW16" s="457"/>
      <c r="GX16" s="457"/>
      <c r="GY16" s="457"/>
      <c r="GZ16" s="457"/>
      <c r="HA16" s="457"/>
      <c r="HB16" s="457"/>
      <c r="HC16" s="457"/>
      <c r="HD16" s="457"/>
      <c r="HE16" s="457"/>
      <c r="HF16" s="457"/>
      <c r="HG16" s="457"/>
      <c r="HH16" s="457"/>
      <c r="HI16" s="457"/>
      <c r="HJ16" s="457"/>
      <c r="HK16" s="457"/>
      <c r="HL16" s="457"/>
      <c r="HM16" s="457"/>
      <c r="HN16" s="457"/>
      <c r="HO16" s="457"/>
      <c r="HP16" s="457"/>
      <c r="HQ16" s="457"/>
      <c r="HR16" s="457"/>
      <c r="HS16" s="457"/>
      <c r="HT16" s="457"/>
      <c r="HU16" s="457"/>
      <c r="HV16" s="457"/>
      <c r="HW16" s="457"/>
      <c r="HX16" s="457"/>
      <c r="HY16" s="457"/>
      <c r="HZ16" s="457"/>
      <c r="IA16" s="457"/>
      <c r="IB16" s="457"/>
      <c r="IC16" s="457"/>
      <c r="ID16" s="457"/>
      <c r="IE16" s="457"/>
      <c r="IF16" s="457"/>
      <c r="IG16" s="457"/>
      <c r="IH16" s="457"/>
      <c r="II16" s="457"/>
      <c r="IJ16" s="457"/>
      <c r="IK16" s="457"/>
      <c r="IL16" s="457"/>
      <c r="IM16" s="457"/>
      <c r="IN16" s="457"/>
      <c r="IO16" s="457"/>
      <c r="IP16" s="457"/>
      <c r="IQ16" s="457"/>
      <c r="IR16" s="457"/>
      <c r="IS16" s="457"/>
      <c r="IT16" s="457"/>
      <c r="IU16" s="457"/>
      <c r="IV16" s="457"/>
      <c r="IW16" s="457"/>
      <c r="IX16" s="457"/>
      <c r="IY16" s="457"/>
      <c r="IZ16" s="457"/>
      <c r="JA16" s="457"/>
      <c r="JB16" s="457"/>
      <c r="JC16" s="457"/>
      <c r="JD16" s="457"/>
      <c r="JE16" s="457"/>
      <c r="JF16" s="457"/>
      <c r="JG16" s="457"/>
      <c r="JH16" s="457"/>
      <c r="JI16" s="457"/>
      <c r="JJ16" s="457"/>
      <c r="JK16" s="457"/>
      <c r="JL16" s="457"/>
      <c r="JM16" s="457"/>
      <c r="JN16" s="457"/>
      <c r="JO16" s="457"/>
      <c r="JP16" s="457"/>
      <c r="JQ16" s="457"/>
      <c r="JR16" s="457"/>
      <c r="JS16" s="457"/>
      <c r="JT16" s="457"/>
      <c r="JU16" s="457"/>
      <c r="JV16" s="457"/>
      <c r="JW16" s="457"/>
      <c r="JX16" s="457"/>
      <c r="JY16" s="457"/>
      <c r="JZ16" s="457"/>
      <c r="KA16" s="457"/>
      <c r="KB16" s="457"/>
      <c r="KC16" s="457"/>
      <c r="KD16" s="457"/>
      <c r="KE16" s="457"/>
      <c r="KF16" s="457"/>
      <c r="KG16" s="457"/>
      <c r="KH16" s="457"/>
      <c r="KI16" s="457"/>
      <c r="KJ16" s="457"/>
      <c r="KK16" s="457"/>
      <c r="KL16" s="457"/>
      <c r="KM16" s="457"/>
      <c r="KN16" s="457"/>
      <c r="KO16" s="457"/>
      <c r="KP16" s="457"/>
      <c r="KQ16" s="457"/>
      <c r="KR16" s="457"/>
      <c r="KS16" s="457"/>
      <c r="KT16" s="457"/>
      <c r="KU16" s="457"/>
      <c r="KV16" s="457"/>
      <c r="KW16" s="457"/>
      <c r="KX16" s="457"/>
      <c r="KY16" s="457"/>
      <c r="KZ16" s="457"/>
      <c r="LA16" s="457"/>
      <c r="LB16" s="457"/>
      <c r="LC16" s="457"/>
      <c r="LD16" s="457"/>
      <c r="LE16" s="457"/>
      <c r="LF16" s="457"/>
      <c r="LG16" s="457"/>
      <c r="LH16" s="457"/>
      <c r="LI16" s="457"/>
      <c r="LJ16" s="457"/>
      <c r="LK16" s="457"/>
      <c r="LL16" s="457"/>
      <c r="LM16" s="457"/>
      <c r="LN16" s="457"/>
      <c r="LO16" s="457"/>
      <c r="LP16" s="457"/>
      <c r="LQ16" s="457"/>
      <c r="LR16" s="457"/>
      <c r="LS16" s="457"/>
      <c r="LT16" s="457"/>
      <c r="LU16" s="457"/>
      <c r="LV16" s="457"/>
      <c r="LW16" s="457"/>
      <c r="LX16" s="457"/>
      <c r="LY16" s="457"/>
      <c r="LZ16" s="457"/>
      <c r="MA16" s="457"/>
      <c r="MB16" s="457"/>
      <c r="MC16" s="457"/>
      <c r="MD16" s="457"/>
      <c r="ME16" s="457"/>
      <c r="MF16" s="457"/>
      <c r="MG16" s="457"/>
      <c r="MH16" s="457"/>
      <c r="MI16" s="457"/>
      <c r="MJ16" s="457"/>
      <c r="MK16" s="457"/>
      <c r="ML16" s="457"/>
      <c r="MM16" s="457"/>
      <c r="MN16" s="457"/>
      <c r="MO16" s="457"/>
      <c r="MP16" s="457"/>
      <c r="MQ16" s="457"/>
      <c r="MR16" s="457"/>
      <c r="MS16" s="457"/>
      <c r="MT16" s="457"/>
      <c r="MU16" s="457"/>
      <c r="MV16" s="457"/>
      <c r="MW16" s="457"/>
      <c r="MX16" s="457"/>
      <c r="MY16" s="457"/>
      <c r="MZ16" s="457"/>
      <c r="NA16" s="457"/>
      <c r="NB16" s="457"/>
      <c r="NC16" s="457"/>
      <c r="ND16" s="457"/>
      <c r="NE16" s="457"/>
      <c r="NF16" s="457"/>
      <c r="NG16" s="457"/>
      <c r="NH16" s="457"/>
      <c r="NI16" s="457"/>
      <c r="NJ16" s="457"/>
      <c r="NK16" s="457"/>
      <c r="NL16" s="457"/>
      <c r="NM16" s="457"/>
      <c r="NN16" s="457"/>
      <c r="NO16" s="457"/>
      <c r="NP16" s="457"/>
      <c r="NQ16" s="457"/>
      <c r="NR16" s="457"/>
      <c r="NS16" s="457"/>
      <c r="NT16" s="457"/>
      <c r="NU16" s="457"/>
      <c r="NV16" s="457"/>
      <c r="NW16" s="457"/>
      <c r="NX16" s="457"/>
      <c r="NY16" s="457"/>
      <c r="NZ16" s="457"/>
      <c r="OA16" s="457"/>
      <c r="OB16" s="457"/>
      <c r="OC16" s="457"/>
      <c r="OD16" s="457"/>
      <c r="OE16" s="457"/>
      <c r="OF16" s="457"/>
      <c r="OG16" s="457"/>
      <c r="OH16" s="457"/>
      <c r="OI16" s="457"/>
      <c r="OJ16" s="457"/>
      <c r="OK16" s="457"/>
      <c r="OL16" s="457"/>
      <c r="OM16" s="457"/>
      <c r="ON16" s="457"/>
      <c r="OO16" s="457"/>
      <c r="OP16" s="457"/>
      <c r="OQ16" s="457"/>
      <c r="OR16" s="457"/>
      <c r="OS16" s="457"/>
      <c r="OT16" s="457"/>
      <c r="OU16" s="457"/>
      <c r="OV16" s="457"/>
      <c r="OW16" s="457"/>
      <c r="OX16" s="457"/>
      <c r="OY16" s="457"/>
      <c r="OZ16" s="457"/>
      <c r="PA16" s="457"/>
      <c r="PB16" s="457"/>
      <c r="PC16" s="457"/>
      <c r="PD16" s="457"/>
      <c r="PE16" s="457"/>
      <c r="PF16" s="457"/>
      <c r="PG16" s="457"/>
      <c r="PH16" s="457"/>
      <c r="PI16" s="457"/>
      <c r="PJ16" s="457"/>
      <c r="PK16" s="457"/>
      <c r="PL16" s="457"/>
      <c r="PM16" s="457"/>
      <c r="PN16" s="457"/>
      <c r="PO16" s="457"/>
      <c r="PP16" s="457"/>
      <c r="PQ16" s="457"/>
      <c r="PR16" s="457"/>
      <c r="PS16" s="457"/>
      <c r="PT16" s="457"/>
      <c r="PU16" s="457"/>
      <c r="PV16" s="457"/>
      <c r="PW16" s="457"/>
      <c r="PX16" s="457"/>
      <c r="PY16" s="457"/>
      <c r="PZ16" s="457"/>
      <c r="QA16" s="457"/>
      <c r="QB16" s="457"/>
      <c r="QC16" s="457"/>
      <c r="QD16" s="457"/>
      <c r="QE16" s="457"/>
      <c r="QF16" s="457"/>
      <c r="QG16" s="457"/>
      <c r="QH16" s="457"/>
      <c r="QI16" s="457"/>
      <c r="QJ16" s="457"/>
      <c r="QK16" s="457"/>
      <c r="QL16" s="457"/>
      <c r="QM16" s="457"/>
      <c r="QN16" s="457"/>
      <c r="QO16" s="457"/>
      <c r="QP16" s="457"/>
      <c r="QQ16" s="457"/>
      <c r="QR16" s="457"/>
      <c r="QS16" s="457"/>
      <c r="QT16" s="457"/>
      <c r="QU16" s="457"/>
      <c r="QV16" s="457"/>
      <c r="QW16" s="457"/>
      <c r="QX16" s="457"/>
      <c r="QY16" s="457"/>
      <c r="QZ16" s="457"/>
      <c r="RA16" s="457"/>
      <c r="RB16" s="457"/>
      <c r="RC16" s="457"/>
      <c r="RD16" s="457"/>
      <c r="RE16" s="457"/>
      <c r="RF16" s="457"/>
      <c r="RG16" s="457"/>
      <c r="RH16" s="457"/>
      <c r="RI16" s="457"/>
      <c r="RJ16" s="457"/>
      <c r="RK16" s="457"/>
      <c r="RL16" s="457"/>
      <c r="RM16" s="457"/>
      <c r="RN16" s="457"/>
      <c r="RO16" s="457"/>
      <c r="RP16" s="457"/>
      <c r="RQ16" s="457"/>
      <c r="RR16" s="457"/>
      <c r="RS16" s="457"/>
      <c r="RT16" s="457"/>
      <c r="RU16" s="457"/>
      <c r="RV16" s="457"/>
      <c r="RW16" s="457"/>
      <c r="RX16" s="457"/>
      <c r="RY16" s="457"/>
      <c r="RZ16" s="457"/>
      <c r="SA16" s="457"/>
      <c r="SB16" s="457"/>
      <c r="SC16" s="457"/>
      <c r="SD16" s="457"/>
      <c r="SE16" s="457"/>
      <c r="SF16" s="457"/>
      <c r="SG16" s="457"/>
      <c r="SH16" s="457"/>
      <c r="SI16" s="457"/>
      <c r="SJ16" s="457"/>
      <c r="SK16" s="457"/>
      <c r="SL16" s="457"/>
      <c r="SM16" s="457"/>
      <c r="SN16" s="457"/>
      <c r="SO16" s="457"/>
      <c r="SP16" s="457"/>
      <c r="SQ16" s="457"/>
      <c r="SR16" s="457"/>
      <c r="SS16" s="457"/>
      <c r="ST16" s="457"/>
      <c r="SU16" s="457"/>
      <c r="SV16" s="457"/>
      <c r="SW16" s="457"/>
      <c r="SX16" s="457"/>
      <c r="SY16" s="457"/>
      <c r="SZ16" s="457"/>
      <c r="TA16" s="457"/>
      <c r="TB16" s="457"/>
      <c r="TC16" s="457"/>
      <c r="TD16" s="457"/>
      <c r="TE16" s="457"/>
      <c r="TF16" s="457"/>
      <c r="TG16" s="457"/>
      <c r="TH16" s="457"/>
      <c r="TI16" s="457"/>
      <c r="TJ16" s="457"/>
      <c r="TK16" s="457"/>
      <c r="TL16" s="457"/>
      <c r="TM16" s="457"/>
      <c r="TN16" s="457"/>
      <c r="TO16" s="457"/>
      <c r="TP16" s="457"/>
      <c r="TQ16" s="457"/>
      <c r="TR16" s="457"/>
      <c r="TS16" s="457"/>
      <c r="TT16" s="457"/>
      <c r="TU16" s="457"/>
      <c r="TV16" s="457"/>
      <c r="TW16" s="457"/>
      <c r="TX16" s="457"/>
      <c r="TY16" s="457"/>
      <c r="TZ16" s="457"/>
      <c r="UA16" s="457"/>
      <c r="UB16" s="457"/>
      <c r="UC16" s="457"/>
      <c r="UD16" s="457"/>
      <c r="UE16" s="457"/>
      <c r="UF16" s="457"/>
      <c r="UG16" s="457"/>
      <c r="UH16" s="457"/>
      <c r="UI16" s="457"/>
      <c r="UJ16" s="457"/>
      <c r="UK16" s="457"/>
      <c r="UL16" s="457"/>
      <c r="UM16" s="457"/>
      <c r="UN16" s="457"/>
      <c r="UO16" s="457"/>
      <c r="UP16" s="457"/>
      <c r="UQ16" s="457"/>
      <c r="UR16" s="457"/>
      <c r="US16" s="457"/>
      <c r="UT16" s="457"/>
      <c r="UU16" s="457"/>
      <c r="UV16" s="457"/>
      <c r="UW16" s="457"/>
      <c r="UX16" s="457"/>
      <c r="UY16" s="457"/>
      <c r="UZ16" s="457"/>
      <c r="VA16" s="457"/>
      <c r="VB16" s="457"/>
      <c r="VC16" s="457"/>
      <c r="VD16" s="457"/>
      <c r="VE16" s="457"/>
      <c r="VF16" s="457"/>
      <c r="VG16" s="457"/>
      <c r="VH16" s="457"/>
      <c r="VI16" s="457"/>
      <c r="VJ16" s="457"/>
      <c r="VK16" s="457"/>
      <c r="VL16" s="457"/>
      <c r="VM16" s="457"/>
      <c r="VN16" s="457"/>
      <c r="VO16" s="457"/>
      <c r="VP16" s="457"/>
      <c r="VQ16" s="457"/>
      <c r="VR16" s="457"/>
      <c r="VS16" s="457"/>
      <c r="VT16" s="457"/>
      <c r="VU16" s="457"/>
      <c r="VV16" s="457"/>
      <c r="VW16" s="457"/>
      <c r="VX16" s="457"/>
      <c r="VY16" s="457"/>
      <c r="VZ16" s="457"/>
      <c r="WA16" s="457"/>
      <c r="WB16" s="457"/>
      <c r="WC16" s="457"/>
      <c r="WD16" s="457"/>
      <c r="WE16" s="457"/>
      <c r="WF16" s="457"/>
      <c r="WG16" s="457"/>
      <c r="WH16" s="457"/>
      <c r="WI16" s="457"/>
      <c r="WJ16" s="457"/>
      <c r="WK16" s="457"/>
      <c r="WL16" s="457"/>
      <c r="WM16" s="457"/>
      <c r="WN16" s="457"/>
      <c r="WO16" s="457"/>
      <c r="WP16" s="457"/>
      <c r="WQ16" s="457"/>
      <c r="WR16" s="457"/>
      <c r="WS16" s="457"/>
      <c r="WT16" s="457"/>
      <c r="WU16" s="457"/>
      <c r="WV16" s="457"/>
      <c r="WW16" s="457"/>
      <c r="WX16" s="457"/>
      <c r="WY16" s="457"/>
      <c r="WZ16" s="457"/>
      <c r="XA16" s="457"/>
      <c r="XB16" s="457"/>
      <c r="XC16" s="457"/>
      <c r="XD16" s="457"/>
      <c r="XE16" s="457"/>
      <c r="XF16" s="457"/>
      <c r="XG16" s="457"/>
      <c r="XH16" s="457"/>
      <c r="XI16" s="457"/>
      <c r="XJ16" s="457"/>
      <c r="XK16" s="457"/>
      <c r="XL16" s="457"/>
      <c r="XM16" s="457"/>
      <c r="XN16" s="457"/>
      <c r="XO16" s="457"/>
      <c r="XP16" s="457"/>
      <c r="XQ16" s="457"/>
      <c r="XR16" s="457"/>
      <c r="XS16" s="457"/>
      <c r="XT16" s="457"/>
      <c r="XU16" s="457"/>
      <c r="XV16" s="457"/>
      <c r="XW16" s="457"/>
      <c r="XX16" s="457"/>
      <c r="XY16" s="457"/>
      <c r="XZ16" s="457"/>
      <c r="YA16" s="457"/>
      <c r="YB16" s="457"/>
      <c r="YC16" s="457"/>
      <c r="YD16" s="457"/>
      <c r="YE16" s="457"/>
      <c r="YF16" s="457"/>
      <c r="YG16" s="457"/>
      <c r="YH16" s="457"/>
      <c r="YI16" s="457"/>
      <c r="YJ16" s="457"/>
      <c r="YK16" s="457"/>
      <c r="YL16" s="457"/>
      <c r="YM16" s="457"/>
      <c r="YN16" s="457"/>
      <c r="YO16" s="457"/>
      <c r="YP16" s="457"/>
      <c r="YQ16" s="457"/>
      <c r="YR16" s="457"/>
      <c r="YS16" s="457"/>
      <c r="YT16" s="457"/>
      <c r="YU16" s="457"/>
      <c r="YV16" s="457"/>
      <c r="YW16" s="457"/>
      <c r="YX16" s="457"/>
      <c r="YY16" s="457"/>
      <c r="YZ16" s="457"/>
      <c r="ZA16" s="457"/>
      <c r="ZB16" s="457"/>
      <c r="ZC16" s="457"/>
      <c r="ZD16" s="457"/>
      <c r="ZE16" s="457"/>
      <c r="ZF16" s="457"/>
      <c r="ZG16" s="457"/>
      <c r="ZH16" s="457"/>
      <c r="ZI16" s="457"/>
      <c r="ZJ16" s="457"/>
      <c r="ZK16" s="457"/>
      <c r="ZL16" s="457"/>
      <c r="ZM16" s="457"/>
      <c r="ZN16" s="457"/>
      <c r="ZO16" s="457"/>
      <c r="ZP16" s="457"/>
      <c r="ZQ16" s="457"/>
      <c r="ZR16" s="457"/>
      <c r="ZS16" s="457"/>
      <c r="ZT16" s="457"/>
      <c r="ZU16" s="457"/>
      <c r="ZV16" s="457"/>
      <c r="ZW16" s="457"/>
      <c r="ZX16" s="457"/>
      <c r="ZY16" s="457"/>
      <c r="ZZ16" s="457"/>
      <c r="AAA16" s="457"/>
      <c r="AAB16" s="457"/>
      <c r="AAC16" s="457"/>
      <c r="AAD16" s="457"/>
      <c r="AAE16" s="457"/>
      <c r="AAF16" s="457"/>
      <c r="AAG16" s="457"/>
      <c r="AAH16" s="457"/>
      <c r="AAI16" s="457"/>
      <c r="AAJ16" s="457"/>
      <c r="AAK16" s="457"/>
      <c r="AAL16" s="457"/>
      <c r="AAM16" s="457"/>
      <c r="AAN16" s="457"/>
      <c r="AAO16" s="457"/>
      <c r="AAP16" s="457"/>
      <c r="AAQ16" s="457"/>
      <c r="AAR16" s="457"/>
      <c r="AAS16" s="457"/>
      <c r="AAT16" s="457"/>
      <c r="AAU16" s="457"/>
      <c r="AAV16" s="457"/>
      <c r="AAW16" s="457"/>
      <c r="AAX16" s="457"/>
      <c r="AAY16" s="457"/>
      <c r="AAZ16" s="457"/>
      <c r="ABA16" s="457"/>
      <c r="ABB16" s="457"/>
      <c r="ABC16" s="457"/>
      <c r="ABD16" s="457"/>
      <c r="ABE16" s="457"/>
      <c r="ABF16" s="457"/>
      <c r="ABG16" s="457"/>
      <c r="ABH16" s="457"/>
      <c r="ABI16" s="457"/>
      <c r="ABJ16" s="457"/>
      <c r="ABK16" s="457"/>
      <c r="ABL16" s="457"/>
      <c r="ABM16" s="457"/>
      <c r="ABN16" s="457"/>
      <c r="ABO16" s="457"/>
      <c r="ABP16" s="457"/>
      <c r="ABQ16" s="457"/>
      <c r="ABR16" s="457"/>
      <c r="ABS16" s="457"/>
      <c r="ABT16" s="457"/>
      <c r="ABU16" s="457"/>
      <c r="ABV16" s="457"/>
      <c r="ABW16" s="457"/>
      <c r="ABX16" s="457"/>
      <c r="ABY16" s="457"/>
      <c r="ABZ16" s="457"/>
      <c r="ACA16" s="457"/>
      <c r="ACB16" s="457"/>
      <c r="ACC16" s="457"/>
      <c r="ACD16" s="457"/>
      <c r="ACE16" s="457"/>
      <c r="ACF16" s="457"/>
      <c r="ACG16" s="457"/>
      <c r="ACH16" s="457"/>
      <c r="ACI16" s="457"/>
      <c r="ACJ16" s="457"/>
      <c r="ACK16" s="457"/>
      <c r="ACL16" s="457"/>
      <c r="ACM16" s="457"/>
      <c r="ACN16" s="457"/>
      <c r="ACO16" s="457"/>
      <c r="ACP16" s="457"/>
      <c r="ACQ16" s="457"/>
      <c r="ACR16" s="457"/>
      <c r="ACS16" s="457"/>
      <c r="ACT16" s="457"/>
      <c r="ACU16" s="457"/>
      <c r="ACV16" s="457"/>
      <c r="ACW16" s="457"/>
      <c r="ACX16" s="457"/>
      <c r="ACY16" s="457"/>
      <c r="ACZ16" s="457"/>
      <c r="ADA16" s="457"/>
      <c r="ADB16" s="457"/>
      <c r="ADC16" s="457"/>
      <c r="ADD16" s="457"/>
      <c r="ADE16" s="457"/>
      <c r="ADF16" s="457"/>
      <c r="ADG16" s="457"/>
      <c r="ADH16" s="457"/>
      <c r="ADI16" s="457"/>
      <c r="ADJ16" s="457"/>
      <c r="ADK16" s="457"/>
      <c r="ADL16" s="457"/>
      <c r="ADM16" s="457"/>
      <c r="ADN16" s="457"/>
      <c r="ADO16" s="457"/>
      <c r="ADP16" s="457"/>
      <c r="ADQ16" s="457"/>
      <c r="ADR16" s="457"/>
      <c r="ADS16" s="457"/>
      <c r="ADT16" s="457"/>
      <c r="ADU16" s="457"/>
      <c r="ADV16" s="457"/>
      <c r="ADW16" s="457"/>
      <c r="ADX16" s="457"/>
      <c r="ADY16" s="457"/>
      <c r="ADZ16" s="457"/>
      <c r="AEA16" s="457"/>
      <c r="AEB16" s="457"/>
      <c r="AEC16" s="457"/>
      <c r="AED16" s="457"/>
      <c r="AEE16" s="457"/>
      <c r="AEF16" s="457"/>
      <c r="AEG16" s="457"/>
      <c r="AEH16" s="457"/>
      <c r="AEI16" s="457"/>
      <c r="AEJ16" s="457"/>
      <c r="AEK16" s="457"/>
      <c r="AEL16" s="457"/>
      <c r="AEM16" s="457"/>
      <c r="AEN16" s="457"/>
      <c r="AEO16" s="457"/>
      <c r="AEP16" s="457"/>
      <c r="AEQ16" s="457"/>
      <c r="AER16" s="457"/>
      <c r="AES16" s="457"/>
      <c r="AET16" s="457"/>
      <c r="AEU16" s="457"/>
      <c r="AEV16" s="457"/>
      <c r="AEW16" s="457"/>
      <c r="AEX16" s="457"/>
      <c r="AEY16" s="457"/>
      <c r="AEZ16" s="457"/>
      <c r="AFA16" s="457"/>
      <c r="AFB16" s="457"/>
      <c r="AFC16" s="457"/>
      <c r="AFD16" s="457"/>
      <c r="AFE16" s="457"/>
      <c r="AFF16" s="457"/>
      <c r="AFG16" s="457"/>
      <c r="AFH16" s="457"/>
      <c r="AFI16" s="457"/>
      <c r="AFJ16" s="457"/>
      <c r="AFK16" s="457"/>
      <c r="AFL16" s="457"/>
      <c r="AFM16" s="457"/>
      <c r="AFN16" s="457"/>
      <c r="AFO16" s="457"/>
      <c r="AFP16" s="457"/>
      <c r="AFQ16" s="457"/>
      <c r="AFR16" s="457"/>
      <c r="AFS16" s="457"/>
      <c r="AFT16" s="457"/>
      <c r="AFU16" s="457"/>
      <c r="AFV16" s="457"/>
      <c r="AFW16" s="457"/>
      <c r="AFX16" s="457"/>
      <c r="AFY16" s="457"/>
      <c r="AFZ16" s="457"/>
      <c r="AGA16" s="457"/>
      <c r="AGB16" s="457"/>
      <c r="AGC16" s="457"/>
      <c r="AGD16" s="457"/>
      <c r="AGE16" s="457"/>
      <c r="AGF16" s="457"/>
      <c r="AGG16" s="457"/>
      <c r="AGH16" s="457"/>
      <c r="AGI16" s="457"/>
      <c r="AGJ16" s="457"/>
      <c r="AGK16" s="457"/>
      <c r="AGL16" s="457"/>
      <c r="AGM16" s="457"/>
      <c r="AGN16" s="457"/>
      <c r="AGO16" s="457"/>
      <c r="AGP16" s="457"/>
      <c r="AGQ16" s="457"/>
      <c r="AGR16" s="457"/>
      <c r="AGS16" s="457"/>
      <c r="AGT16" s="457"/>
      <c r="AGU16" s="457"/>
      <c r="AGV16" s="457"/>
      <c r="AGW16" s="457"/>
      <c r="AGX16" s="457"/>
      <c r="AGY16" s="457"/>
      <c r="AGZ16" s="457"/>
      <c r="AHA16" s="457"/>
      <c r="AHB16" s="457"/>
      <c r="AHC16" s="457"/>
      <c r="AHD16" s="457"/>
      <c r="AHE16" s="457"/>
      <c r="AHF16" s="457"/>
      <c r="AHG16" s="457"/>
      <c r="AHH16" s="457"/>
      <c r="AHI16" s="457"/>
      <c r="AHJ16" s="457"/>
      <c r="AHK16" s="457"/>
      <c r="AHL16" s="457"/>
      <c r="AHM16" s="457"/>
      <c r="AHN16" s="457"/>
      <c r="AHO16" s="457"/>
      <c r="AHP16" s="457"/>
      <c r="AHQ16" s="457"/>
      <c r="AHR16" s="457"/>
      <c r="AHS16" s="457"/>
      <c r="AHT16" s="457"/>
      <c r="AHU16" s="457"/>
      <c r="AHV16" s="457"/>
      <c r="AHW16" s="457"/>
      <c r="AHX16" s="457"/>
      <c r="AHY16" s="457"/>
      <c r="AHZ16" s="457"/>
      <c r="AIA16" s="457"/>
      <c r="AIB16" s="457"/>
      <c r="AIC16" s="457"/>
      <c r="AID16" s="457"/>
      <c r="AIE16" s="457"/>
      <c r="AIF16" s="457"/>
      <c r="AIG16" s="457"/>
      <c r="AIH16" s="457"/>
      <c r="AII16" s="457"/>
      <c r="AIJ16" s="457"/>
      <c r="AIK16" s="457"/>
      <c r="AIL16" s="457"/>
      <c r="AIM16" s="457"/>
      <c r="AIN16" s="457"/>
      <c r="AIO16" s="457"/>
      <c r="AIP16" s="457"/>
      <c r="AIQ16" s="457"/>
      <c r="AIR16" s="457"/>
      <c r="AIS16" s="457"/>
      <c r="AIT16" s="457"/>
      <c r="AIU16" s="457"/>
      <c r="AIV16" s="457"/>
      <c r="AIW16" s="457"/>
      <c r="AIX16" s="457"/>
      <c r="AIY16" s="457"/>
      <c r="AIZ16" s="457"/>
      <c r="AJA16" s="457"/>
      <c r="AJB16" s="457"/>
      <c r="AJC16" s="457"/>
      <c r="AJD16" s="457"/>
      <c r="AJE16" s="457"/>
      <c r="AJF16" s="457"/>
      <c r="AJG16" s="457"/>
      <c r="AJH16" s="457"/>
      <c r="AJI16" s="457"/>
      <c r="AJJ16" s="457"/>
      <c r="AJK16" s="457"/>
      <c r="AJL16" s="457"/>
      <c r="AJM16" s="457"/>
      <c r="AJN16" s="457"/>
      <c r="AJO16" s="457"/>
      <c r="AJP16" s="457"/>
      <c r="AJQ16" s="457"/>
      <c r="AJR16" s="457"/>
      <c r="AJS16" s="457"/>
      <c r="AJT16" s="457"/>
      <c r="AJU16" s="457"/>
      <c r="AJV16" s="457"/>
      <c r="AJW16" s="457"/>
      <c r="AJX16" s="457"/>
      <c r="AJY16" s="457"/>
      <c r="AJZ16" s="457"/>
      <c r="AKA16" s="457"/>
      <c r="AKB16" s="457"/>
      <c r="AKC16" s="457"/>
      <c r="AKD16" s="457"/>
      <c r="AKE16" s="457"/>
      <c r="AKF16" s="457"/>
      <c r="AKG16" s="457"/>
      <c r="AKH16" s="457"/>
      <c r="AKI16" s="457"/>
      <c r="AKJ16" s="457"/>
      <c r="AKK16" s="457"/>
      <c r="AKL16" s="457"/>
      <c r="AKM16" s="457"/>
    </row>
    <row r="17" spans="1:975" x14ac:dyDescent="0.25">
      <c r="A17" s="703" t="s">
        <v>1390</v>
      </c>
      <c r="E17" s="457"/>
      <c r="F17" s="457"/>
      <c r="H17" s="255"/>
      <c r="I17" s="450"/>
      <c r="J17" s="105"/>
      <c r="K17" s="105"/>
      <c r="L17" s="105"/>
      <c r="M17" s="457"/>
      <c r="N17" s="457"/>
      <c r="O17" s="457"/>
      <c r="P17" s="457"/>
      <c r="Q17" s="457"/>
      <c r="R17" s="457"/>
      <c r="S17" s="457"/>
      <c r="T17" s="457"/>
      <c r="U17" s="457"/>
      <c r="V17" s="457"/>
      <c r="W17" s="457"/>
      <c r="X17" s="457"/>
      <c r="Y17" s="457"/>
      <c r="Z17" s="457"/>
      <c r="AA17" s="457"/>
      <c r="AB17" s="457"/>
      <c r="AC17" s="457"/>
      <c r="AD17" s="457"/>
      <c r="AE17" s="457"/>
      <c r="AF17" s="457"/>
      <c r="AG17" s="457"/>
      <c r="AH17" s="457"/>
      <c r="AI17" s="457"/>
      <c r="AJ17" s="457"/>
      <c r="AK17" s="457"/>
      <c r="AL17" s="457"/>
      <c r="AM17" s="457"/>
      <c r="AN17" s="457"/>
      <c r="AO17" s="457"/>
      <c r="AP17" s="457"/>
      <c r="AQ17" s="457"/>
      <c r="AR17" s="457"/>
      <c r="AS17" s="457"/>
      <c r="AT17" s="457"/>
      <c r="AU17" s="457"/>
      <c r="AV17" s="457"/>
      <c r="AW17" s="457"/>
      <c r="AX17" s="457"/>
      <c r="AY17" s="457"/>
      <c r="AZ17" s="457"/>
      <c r="BA17" s="457"/>
      <c r="BB17" s="457"/>
      <c r="BC17" s="457"/>
      <c r="BD17" s="457"/>
      <c r="BE17" s="457"/>
      <c r="BF17" s="457"/>
      <c r="BG17" s="457"/>
      <c r="BH17" s="457"/>
      <c r="BI17" s="457"/>
      <c r="BJ17" s="457"/>
      <c r="BK17" s="457"/>
      <c r="BL17" s="457"/>
      <c r="BM17" s="457"/>
      <c r="BN17" s="457"/>
      <c r="BO17" s="457"/>
      <c r="BP17" s="457"/>
      <c r="BQ17" s="457"/>
      <c r="BR17" s="457"/>
      <c r="BS17" s="457"/>
      <c r="BT17" s="457"/>
      <c r="BU17" s="457"/>
      <c r="BV17" s="457"/>
      <c r="BW17" s="457"/>
      <c r="BX17" s="457"/>
      <c r="BY17" s="457"/>
      <c r="BZ17" s="457"/>
      <c r="CA17" s="457"/>
      <c r="CB17" s="457"/>
      <c r="CC17" s="457"/>
      <c r="CD17" s="457"/>
      <c r="CE17" s="457"/>
      <c r="CF17" s="457"/>
      <c r="CG17" s="457"/>
      <c r="CH17" s="457"/>
      <c r="CI17" s="457"/>
      <c r="CJ17" s="457"/>
      <c r="CK17" s="457"/>
      <c r="CL17" s="457"/>
      <c r="CM17" s="457"/>
      <c r="CN17" s="457"/>
      <c r="CO17" s="457"/>
      <c r="CP17" s="457"/>
      <c r="CQ17" s="457"/>
      <c r="CR17" s="457"/>
      <c r="CS17" s="457"/>
      <c r="CT17" s="457"/>
      <c r="CU17" s="457"/>
      <c r="CV17" s="457"/>
      <c r="CW17" s="457"/>
      <c r="CX17" s="457"/>
      <c r="CY17" s="457"/>
      <c r="CZ17" s="457"/>
      <c r="DA17" s="457"/>
      <c r="DB17" s="457"/>
      <c r="DC17" s="457"/>
      <c r="DD17" s="457"/>
      <c r="DE17" s="457"/>
      <c r="DF17" s="457"/>
      <c r="DG17" s="457"/>
      <c r="DH17" s="457"/>
      <c r="DI17" s="457"/>
      <c r="DJ17" s="457"/>
      <c r="DK17" s="457"/>
      <c r="DL17" s="457"/>
      <c r="DM17" s="457"/>
      <c r="DN17" s="457"/>
      <c r="DO17" s="457"/>
      <c r="DP17" s="457"/>
      <c r="DQ17" s="457"/>
      <c r="DR17" s="457"/>
      <c r="DS17" s="457"/>
      <c r="DT17" s="457"/>
      <c r="DU17" s="457"/>
      <c r="DV17" s="457"/>
      <c r="DW17" s="457"/>
      <c r="DX17" s="457"/>
      <c r="DY17" s="457"/>
      <c r="DZ17" s="457"/>
      <c r="EA17" s="457"/>
      <c r="EB17" s="457"/>
      <c r="EC17" s="457"/>
      <c r="ED17" s="457"/>
      <c r="EE17" s="457"/>
      <c r="EF17" s="457"/>
      <c r="EG17" s="457"/>
      <c r="EH17" s="457"/>
      <c r="EI17" s="457"/>
      <c r="EJ17" s="457"/>
      <c r="EK17" s="457"/>
      <c r="EL17" s="457"/>
      <c r="EM17" s="457"/>
      <c r="EN17" s="457"/>
      <c r="EO17" s="457"/>
      <c r="EP17" s="457"/>
      <c r="EQ17" s="457"/>
      <c r="ER17" s="457"/>
      <c r="ES17" s="457"/>
      <c r="ET17" s="457"/>
      <c r="EU17" s="457"/>
      <c r="EV17" s="457"/>
      <c r="EW17" s="457"/>
      <c r="EX17" s="457"/>
      <c r="EY17" s="457"/>
      <c r="EZ17" s="457"/>
      <c r="FA17" s="457"/>
      <c r="FB17" s="457"/>
      <c r="FC17" s="457"/>
      <c r="FD17" s="457"/>
      <c r="FE17" s="457"/>
      <c r="FF17" s="457"/>
      <c r="FG17" s="457"/>
      <c r="FH17" s="457"/>
      <c r="FI17" s="457"/>
      <c r="FJ17" s="457"/>
      <c r="FK17" s="457"/>
      <c r="FL17" s="457"/>
      <c r="FM17" s="457"/>
      <c r="FN17" s="457"/>
      <c r="FO17" s="457"/>
      <c r="FP17" s="457"/>
      <c r="FQ17" s="457"/>
      <c r="FR17" s="457"/>
      <c r="FS17" s="457"/>
      <c r="FT17" s="457"/>
      <c r="FU17" s="457"/>
      <c r="FV17" s="457"/>
      <c r="FW17" s="457"/>
      <c r="FX17" s="457"/>
      <c r="FY17" s="457"/>
      <c r="FZ17" s="457"/>
      <c r="GA17" s="457"/>
      <c r="GB17" s="457"/>
      <c r="GC17" s="457"/>
      <c r="GD17" s="457"/>
      <c r="GE17" s="457"/>
      <c r="GF17" s="457"/>
      <c r="GG17" s="457"/>
      <c r="GH17" s="457"/>
      <c r="GI17" s="457"/>
      <c r="GJ17" s="457"/>
      <c r="GK17" s="457"/>
      <c r="GL17" s="457"/>
      <c r="GM17" s="457"/>
      <c r="GN17" s="457"/>
      <c r="GO17" s="457"/>
      <c r="GP17" s="457"/>
      <c r="GQ17" s="457"/>
      <c r="GR17" s="457"/>
      <c r="GS17" s="457"/>
      <c r="GT17" s="457"/>
      <c r="GU17" s="457"/>
      <c r="GV17" s="457"/>
      <c r="GW17" s="457"/>
      <c r="GX17" s="457"/>
      <c r="GY17" s="457"/>
      <c r="GZ17" s="457"/>
      <c r="HA17" s="457"/>
      <c r="HB17" s="457"/>
      <c r="HC17" s="457"/>
      <c r="HD17" s="457"/>
      <c r="HE17" s="457"/>
      <c r="HF17" s="457"/>
      <c r="HG17" s="457"/>
      <c r="HH17" s="457"/>
      <c r="HI17" s="457"/>
      <c r="HJ17" s="457"/>
      <c r="HK17" s="457"/>
      <c r="HL17" s="457"/>
      <c r="HM17" s="457"/>
      <c r="HN17" s="457"/>
      <c r="HO17" s="457"/>
      <c r="HP17" s="457"/>
      <c r="HQ17" s="457"/>
      <c r="HR17" s="457"/>
      <c r="HS17" s="457"/>
      <c r="HT17" s="457"/>
      <c r="HU17" s="457"/>
      <c r="HV17" s="457"/>
      <c r="HW17" s="457"/>
      <c r="HX17" s="457"/>
      <c r="HY17" s="457"/>
      <c r="HZ17" s="457"/>
      <c r="IA17" s="457"/>
      <c r="IB17" s="457"/>
      <c r="IC17" s="457"/>
      <c r="ID17" s="457"/>
      <c r="IE17" s="457"/>
      <c r="IF17" s="457"/>
      <c r="IG17" s="457"/>
      <c r="IH17" s="457"/>
      <c r="II17" s="457"/>
      <c r="IJ17" s="457"/>
      <c r="IK17" s="457"/>
      <c r="IL17" s="457"/>
      <c r="IM17" s="457"/>
      <c r="IN17" s="457"/>
      <c r="IO17" s="457"/>
      <c r="IP17" s="457"/>
      <c r="IQ17" s="457"/>
      <c r="IR17" s="457"/>
      <c r="IS17" s="457"/>
      <c r="IT17" s="457"/>
      <c r="IU17" s="457"/>
      <c r="IV17" s="457"/>
      <c r="IW17" s="457"/>
      <c r="IX17" s="457"/>
      <c r="IY17" s="457"/>
      <c r="IZ17" s="457"/>
      <c r="JA17" s="457"/>
      <c r="JB17" s="457"/>
      <c r="JC17" s="457"/>
      <c r="JD17" s="457"/>
      <c r="JE17" s="457"/>
      <c r="JF17" s="457"/>
      <c r="JG17" s="457"/>
      <c r="JH17" s="457"/>
      <c r="JI17" s="457"/>
      <c r="JJ17" s="457"/>
      <c r="JK17" s="457"/>
      <c r="JL17" s="457"/>
      <c r="JM17" s="457"/>
      <c r="JN17" s="457"/>
      <c r="JO17" s="457"/>
      <c r="JP17" s="457"/>
      <c r="JQ17" s="457"/>
      <c r="JR17" s="457"/>
      <c r="JS17" s="457"/>
      <c r="JT17" s="457"/>
      <c r="JU17" s="457"/>
      <c r="JV17" s="457"/>
      <c r="JW17" s="457"/>
      <c r="JX17" s="457"/>
      <c r="JY17" s="457"/>
      <c r="JZ17" s="457"/>
      <c r="KA17" s="457"/>
      <c r="KB17" s="457"/>
      <c r="KC17" s="457"/>
      <c r="KD17" s="457"/>
      <c r="KE17" s="457"/>
      <c r="KF17" s="457"/>
      <c r="KG17" s="457"/>
      <c r="KH17" s="457"/>
      <c r="KI17" s="457"/>
      <c r="KJ17" s="457"/>
      <c r="KK17" s="457"/>
      <c r="KL17" s="457"/>
      <c r="KM17" s="457"/>
      <c r="KN17" s="457"/>
      <c r="KO17" s="457"/>
      <c r="KP17" s="457"/>
      <c r="KQ17" s="457"/>
      <c r="KR17" s="457"/>
      <c r="KS17" s="457"/>
      <c r="KT17" s="457"/>
      <c r="KU17" s="457"/>
      <c r="KV17" s="457"/>
      <c r="KW17" s="457"/>
      <c r="KX17" s="457"/>
      <c r="KY17" s="457"/>
      <c r="KZ17" s="457"/>
      <c r="LA17" s="457"/>
      <c r="LB17" s="457"/>
      <c r="LC17" s="457"/>
      <c r="LD17" s="457"/>
      <c r="LE17" s="457"/>
      <c r="LF17" s="457"/>
      <c r="LG17" s="457"/>
      <c r="LH17" s="457"/>
      <c r="LI17" s="457"/>
      <c r="LJ17" s="457"/>
      <c r="LK17" s="457"/>
      <c r="LL17" s="457"/>
      <c r="LM17" s="457"/>
      <c r="LN17" s="457"/>
      <c r="LO17" s="457"/>
      <c r="LP17" s="457"/>
      <c r="LQ17" s="457"/>
      <c r="LR17" s="457"/>
      <c r="LS17" s="457"/>
      <c r="LT17" s="457"/>
      <c r="LU17" s="457"/>
      <c r="LV17" s="457"/>
      <c r="LW17" s="457"/>
      <c r="LX17" s="457"/>
      <c r="LY17" s="457"/>
      <c r="LZ17" s="457"/>
      <c r="MA17" s="457"/>
      <c r="MB17" s="457"/>
      <c r="MC17" s="457"/>
      <c r="MD17" s="457"/>
      <c r="ME17" s="457"/>
      <c r="MF17" s="457"/>
      <c r="MG17" s="457"/>
      <c r="MH17" s="457"/>
      <c r="MI17" s="457"/>
      <c r="MJ17" s="457"/>
      <c r="MK17" s="457"/>
      <c r="ML17" s="457"/>
      <c r="MM17" s="457"/>
      <c r="MN17" s="457"/>
      <c r="MO17" s="457"/>
      <c r="MP17" s="457"/>
      <c r="MQ17" s="457"/>
      <c r="MR17" s="457"/>
      <c r="MS17" s="457"/>
      <c r="MT17" s="457"/>
      <c r="MU17" s="457"/>
      <c r="MV17" s="457"/>
      <c r="MW17" s="457"/>
      <c r="MX17" s="457"/>
      <c r="MY17" s="457"/>
      <c r="MZ17" s="457"/>
      <c r="NA17" s="457"/>
      <c r="NB17" s="457"/>
      <c r="NC17" s="457"/>
      <c r="ND17" s="457"/>
      <c r="NE17" s="457"/>
      <c r="NF17" s="457"/>
      <c r="NG17" s="457"/>
      <c r="NH17" s="457"/>
      <c r="NI17" s="457"/>
      <c r="NJ17" s="457"/>
      <c r="NK17" s="457"/>
      <c r="NL17" s="457"/>
      <c r="NM17" s="457"/>
      <c r="NN17" s="457"/>
      <c r="NO17" s="457"/>
      <c r="NP17" s="457"/>
      <c r="NQ17" s="457"/>
      <c r="NR17" s="457"/>
      <c r="NS17" s="457"/>
      <c r="NT17" s="457"/>
      <c r="NU17" s="457"/>
      <c r="NV17" s="457"/>
      <c r="NW17" s="457"/>
      <c r="NX17" s="457"/>
      <c r="NY17" s="457"/>
      <c r="NZ17" s="457"/>
      <c r="OA17" s="457"/>
      <c r="OB17" s="457"/>
      <c r="OC17" s="457"/>
      <c r="OD17" s="457"/>
      <c r="OE17" s="457"/>
      <c r="OF17" s="457"/>
      <c r="OG17" s="457"/>
      <c r="OH17" s="457"/>
      <c r="OI17" s="457"/>
      <c r="OJ17" s="457"/>
      <c r="OK17" s="457"/>
      <c r="OL17" s="457"/>
      <c r="OM17" s="457"/>
      <c r="ON17" s="457"/>
      <c r="OO17" s="457"/>
      <c r="OP17" s="457"/>
      <c r="OQ17" s="457"/>
      <c r="OR17" s="457"/>
      <c r="OS17" s="457"/>
      <c r="OT17" s="457"/>
      <c r="OU17" s="457"/>
      <c r="OV17" s="457"/>
      <c r="OW17" s="457"/>
      <c r="OX17" s="457"/>
      <c r="OY17" s="457"/>
      <c r="OZ17" s="457"/>
      <c r="PA17" s="457"/>
      <c r="PB17" s="457"/>
      <c r="PC17" s="457"/>
      <c r="PD17" s="457"/>
      <c r="PE17" s="457"/>
      <c r="PF17" s="457"/>
      <c r="PG17" s="457"/>
      <c r="PH17" s="457"/>
      <c r="PI17" s="457"/>
      <c r="PJ17" s="457"/>
      <c r="PK17" s="457"/>
      <c r="PL17" s="457"/>
      <c r="PM17" s="457"/>
      <c r="PN17" s="457"/>
      <c r="PO17" s="457"/>
      <c r="PP17" s="457"/>
      <c r="PQ17" s="457"/>
      <c r="PR17" s="457"/>
      <c r="PS17" s="457"/>
      <c r="PT17" s="457"/>
      <c r="PU17" s="457"/>
      <c r="PV17" s="457"/>
      <c r="PW17" s="457"/>
      <c r="PX17" s="457"/>
      <c r="PY17" s="457"/>
      <c r="PZ17" s="457"/>
      <c r="QA17" s="457"/>
      <c r="QB17" s="457"/>
      <c r="QC17" s="457"/>
      <c r="QD17" s="457"/>
      <c r="QE17" s="457"/>
      <c r="QF17" s="457"/>
      <c r="QG17" s="457"/>
      <c r="QH17" s="457"/>
      <c r="QI17" s="457"/>
      <c r="QJ17" s="457"/>
      <c r="QK17" s="457"/>
      <c r="QL17" s="457"/>
      <c r="QM17" s="457"/>
      <c r="QN17" s="457"/>
      <c r="QO17" s="457"/>
      <c r="QP17" s="457"/>
      <c r="QQ17" s="457"/>
      <c r="QR17" s="457"/>
      <c r="QS17" s="457"/>
      <c r="QT17" s="457"/>
      <c r="QU17" s="457"/>
      <c r="QV17" s="457"/>
      <c r="QW17" s="457"/>
      <c r="QX17" s="457"/>
      <c r="QY17" s="457"/>
      <c r="QZ17" s="457"/>
      <c r="RA17" s="457"/>
      <c r="RB17" s="457"/>
      <c r="RC17" s="457"/>
      <c r="RD17" s="457"/>
      <c r="RE17" s="457"/>
      <c r="RF17" s="457"/>
      <c r="RG17" s="457"/>
      <c r="RH17" s="457"/>
      <c r="RI17" s="457"/>
      <c r="RJ17" s="457"/>
      <c r="RK17" s="457"/>
      <c r="RL17" s="457"/>
      <c r="RM17" s="457"/>
      <c r="RN17" s="457"/>
      <c r="RO17" s="457"/>
      <c r="RP17" s="457"/>
      <c r="RQ17" s="457"/>
      <c r="RR17" s="457"/>
      <c r="RS17" s="457"/>
      <c r="RT17" s="457"/>
      <c r="RU17" s="457"/>
      <c r="RV17" s="457"/>
      <c r="RW17" s="457"/>
      <c r="RX17" s="457"/>
      <c r="RY17" s="457"/>
      <c r="RZ17" s="457"/>
      <c r="SA17" s="457"/>
      <c r="SB17" s="457"/>
      <c r="SC17" s="457"/>
      <c r="SD17" s="457"/>
      <c r="SE17" s="457"/>
      <c r="SF17" s="457"/>
      <c r="SG17" s="457"/>
      <c r="SH17" s="457"/>
      <c r="SI17" s="457"/>
      <c r="SJ17" s="457"/>
      <c r="SK17" s="457"/>
      <c r="SL17" s="457"/>
      <c r="SM17" s="457"/>
      <c r="SN17" s="457"/>
      <c r="SO17" s="457"/>
      <c r="SP17" s="457"/>
      <c r="SQ17" s="457"/>
      <c r="SR17" s="457"/>
      <c r="SS17" s="457"/>
      <c r="ST17" s="457"/>
      <c r="SU17" s="457"/>
      <c r="SV17" s="457"/>
      <c r="SW17" s="457"/>
      <c r="SX17" s="457"/>
      <c r="SY17" s="457"/>
      <c r="SZ17" s="457"/>
      <c r="TA17" s="457"/>
      <c r="TB17" s="457"/>
      <c r="TC17" s="457"/>
      <c r="TD17" s="457"/>
      <c r="TE17" s="457"/>
      <c r="TF17" s="457"/>
      <c r="TG17" s="457"/>
      <c r="TH17" s="457"/>
      <c r="TI17" s="457"/>
      <c r="TJ17" s="457"/>
      <c r="TK17" s="457"/>
      <c r="TL17" s="457"/>
      <c r="TM17" s="457"/>
      <c r="TN17" s="457"/>
      <c r="TO17" s="457"/>
      <c r="TP17" s="457"/>
      <c r="TQ17" s="457"/>
      <c r="TR17" s="457"/>
      <c r="TS17" s="457"/>
      <c r="TT17" s="457"/>
      <c r="TU17" s="457"/>
      <c r="TV17" s="457"/>
      <c r="TW17" s="457"/>
      <c r="TX17" s="457"/>
      <c r="TY17" s="457"/>
      <c r="TZ17" s="457"/>
      <c r="UA17" s="457"/>
      <c r="UB17" s="457"/>
      <c r="UC17" s="457"/>
      <c r="UD17" s="457"/>
      <c r="UE17" s="457"/>
      <c r="UF17" s="457"/>
      <c r="UG17" s="457"/>
      <c r="UH17" s="457"/>
      <c r="UI17" s="457"/>
      <c r="UJ17" s="457"/>
      <c r="UK17" s="457"/>
      <c r="UL17" s="457"/>
      <c r="UM17" s="457"/>
      <c r="UN17" s="457"/>
      <c r="UO17" s="457"/>
      <c r="UP17" s="457"/>
      <c r="UQ17" s="457"/>
      <c r="UR17" s="457"/>
      <c r="US17" s="457"/>
      <c r="UT17" s="457"/>
      <c r="UU17" s="457"/>
      <c r="UV17" s="457"/>
      <c r="UW17" s="457"/>
      <c r="UX17" s="457"/>
      <c r="UY17" s="457"/>
      <c r="UZ17" s="457"/>
      <c r="VA17" s="457"/>
      <c r="VB17" s="457"/>
      <c r="VC17" s="457"/>
      <c r="VD17" s="457"/>
      <c r="VE17" s="457"/>
      <c r="VF17" s="457"/>
      <c r="VG17" s="457"/>
      <c r="VH17" s="457"/>
      <c r="VI17" s="457"/>
      <c r="VJ17" s="457"/>
      <c r="VK17" s="457"/>
      <c r="VL17" s="457"/>
      <c r="VM17" s="457"/>
      <c r="VN17" s="457"/>
      <c r="VO17" s="457"/>
      <c r="VP17" s="457"/>
      <c r="VQ17" s="457"/>
      <c r="VR17" s="457"/>
      <c r="VS17" s="457"/>
      <c r="VT17" s="457"/>
      <c r="VU17" s="457"/>
      <c r="VV17" s="457"/>
      <c r="VW17" s="457"/>
      <c r="VX17" s="457"/>
      <c r="VY17" s="457"/>
      <c r="VZ17" s="457"/>
      <c r="WA17" s="457"/>
      <c r="WB17" s="457"/>
      <c r="WC17" s="457"/>
      <c r="WD17" s="457"/>
      <c r="WE17" s="457"/>
      <c r="WF17" s="457"/>
      <c r="WG17" s="457"/>
      <c r="WH17" s="457"/>
      <c r="WI17" s="457"/>
      <c r="WJ17" s="457"/>
      <c r="WK17" s="457"/>
      <c r="WL17" s="457"/>
      <c r="WM17" s="457"/>
      <c r="WN17" s="457"/>
      <c r="WO17" s="457"/>
      <c r="WP17" s="457"/>
      <c r="WQ17" s="457"/>
      <c r="WR17" s="457"/>
      <c r="WS17" s="457"/>
      <c r="WT17" s="457"/>
      <c r="WU17" s="457"/>
      <c r="WV17" s="457"/>
      <c r="WW17" s="457"/>
      <c r="WX17" s="457"/>
      <c r="WY17" s="457"/>
      <c r="WZ17" s="457"/>
      <c r="XA17" s="457"/>
      <c r="XB17" s="457"/>
      <c r="XC17" s="457"/>
      <c r="XD17" s="457"/>
      <c r="XE17" s="457"/>
      <c r="XF17" s="457"/>
      <c r="XG17" s="457"/>
      <c r="XH17" s="457"/>
      <c r="XI17" s="457"/>
      <c r="XJ17" s="457"/>
      <c r="XK17" s="457"/>
      <c r="XL17" s="457"/>
      <c r="XM17" s="457"/>
      <c r="XN17" s="457"/>
      <c r="XO17" s="457"/>
      <c r="XP17" s="457"/>
      <c r="XQ17" s="457"/>
      <c r="XR17" s="457"/>
      <c r="XS17" s="457"/>
      <c r="XT17" s="457"/>
      <c r="XU17" s="457"/>
      <c r="XV17" s="457"/>
      <c r="XW17" s="457"/>
      <c r="XX17" s="457"/>
      <c r="XY17" s="457"/>
      <c r="XZ17" s="457"/>
      <c r="YA17" s="457"/>
      <c r="YB17" s="457"/>
      <c r="YC17" s="457"/>
      <c r="YD17" s="457"/>
      <c r="YE17" s="457"/>
      <c r="YF17" s="457"/>
      <c r="YG17" s="457"/>
      <c r="YH17" s="457"/>
      <c r="YI17" s="457"/>
      <c r="YJ17" s="457"/>
      <c r="YK17" s="457"/>
      <c r="YL17" s="457"/>
      <c r="YM17" s="457"/>
      <c r="YN17" s="457"/>
      <c r="YO17" s="457"/>
      <c r="YP17" s="457"/>
      <c r="YQ17" s="457"/>
      <c r="YR17" s="457"/>
      <c r="YS17" s="457"/>
      <c r="YT17" s="457"/>
      <c r="YU17" s="457"/>
      <c r="YV17" s="457"/>
      <c r="YW17" s="457"/>
      <c r="YX17" s="457"/>
      <c r="YY17" s="457"/>
      <c r="YZ17" s="457"/>
      <c r="ZA17" s="457"/>
      <c r="ZB17" s="457"/>
      <c r="ZC17" s="457"/>
      <c r="ZD17" s="457"/>
      <c r="ZE17" s="457"/>
      <c r="ZF17" s="457"/>
      <c r="ZG17" s="457"/>
      <c r="ZH17" s="457"/>
      <c r="ZI17" s="457"/>
      <c r="ZJ17" s="457"/>
      <c r="ZK17" s="457"/>
      <c r="ZL17" s="457"/>
      <c r="ZM17" s="457"/>
      <c r="ZN17" s="457"/>
      <c r="ZO17" s="457"/>
      <c r="ZP17" s="457"/>
      <c r="ZQ17" s="457"/>
      <c r="ZR17" s="457"/>
      <c r="ZS17" s="457"/>
      <c r="ZT17" s="457"/>
      <c r="ZU17" s="457"/>
      <c r="ZV17" s="457"/>
      <c r="ZW17" s="457"/>
      <c r="ZX17" s="457"/>
      <c r="ZY17" s="457"/>
      <c r="ZZ17" s="457"/>
      <c r="AAA17" s="457"/>
      <c r="AAB17" s="457"/>
      <c r="AAC17" s="457"/>
      <c r="AAD17" s="457"/>
      <c r="AAE17" s="457"/>
      <c r="AAF17" s="457"/>
      <c r="AAG17" s="457"/>
      <c r="AAH17" s="457"/>
      <c r="AAI17" s="457"/>
      <c r="AAJ17" s="457"/>
      <c r="AAK17" s="457"/>
      <c r="AAL17" s="457"/>
      <c r="AAM17" s="457"/>
      <c r="AAN17" s="457"/>
      <c r="AAO17" s="457"/>
      <c r="AAP17" s="457"/>
      <c r="AAQ17" s="457"/>
      <c r="AAR17" s="457"/>
      <c r="AAS17" s="457"/>
      <c r="AAT17" s="457"/>
      <c r="AAU17" s="457"/>
      <c r="AAV17" s="457"/>
      <c r="AAW17" s="457"/>
      <c r="AAX17" s="457"/>
      <c r="AAY17" s="457"/>
      <c r="AAZ17" s="457"/>
      <c r="ABA17" s="457"/>
      <c r="ABB17" s="457"/>
      <c r="ABC17" s="457"/>
      <c r="ABD17" s="457"/>
      <c r="ABE17" s="457"/>
      <c r="ABF17" s="457"/>
      <c r="ABG17" s="457"/>
      <c r="ABH17" s="457"/>
      <c r="ABI17" s="457"/>
      <c r="ABJ17" s="457"/>
      <c r="ABK17" s="457"/>
      <c r="ABL17" s="457"/>
      <c r="ABM17" s="457"/>
      <c r="ABN17" s="457"/>
      <c r="ABO17" s="457"/>
      <c r="ABP17" s="457"/>
      <c r="ABQ17" s="457"/>
      <c r="ABR17" s="457"/>
      <c r="ABS17" s="457"/>
      <c r="ABT17" s="457"/>
      <c r="ABU17" s="457"/>
      <c r="ABV17" s="457"/>
      <c r="ABW17" s="457"/>
      <c r="ABX17" s="457"/>
      <c r="ABY17" s="457"/>
      <c r="ABZ17" s="457"/>
      <c r="ACA17" s="457"/>
      <c r="ACB17" s="457"/>
      <c r="ACC17" s="457"/>
      <c r="ACD17" s="457"/>
      <c r="ACE17" s="457"/>
      <c r="ACF17" s="457"/>
      <c r="ACG17" s="457"/>
      <c r="ACH17" s="457"/>
      <c r="ACI17" s="457"/>
      <c r="ACJ17" s="457"/>
      <c r="ACK17" s="457"/>
      <c r="ACL17" s="457"/>
      <c r="ACM17" s="457"/>
      <c r="ACN17" s="457"/>
      <c r="ACO17" s="457"/>
      <c r="ACP17" s="457"/>
      <c r="ACQ17" s="457"/>
      <c r="ACR17" s="457"/>
      <c r="ACS17" s="457"/>
      <c r="ACT17" s="457"/>
      <c r="ACU17" s="457"/>
      <c r="ACV17" s="457"/>
      <c r="ACW17" s="457"/>
      <c r="ACX17" s="457"/>
      <c r="ACY17" s="457"/>
      <c r="ACZ17" s="457"/>
      <c r="ADA17" s="457"/>
      <c r="ADB17" s="457"/>
      <c r="ADC17" s="457"/>
      <c r="ADD17" s="457"/>
      <c r="ADE17" s="457"/>
      <c r="ADF17" s="457"/>
      <c r="ADG17" s="457"/>
      <c r="ADH17" s="457"/>
      <c r="ADI17" s="457"/>
      <c r="ADJ17" s="457"/>
      <c r="ADK17" s="457"/>
      <c r="ADL17" s="457"/>
      <c r="ADM17" s="457"/>
      <c r="ADN17" s="457"/>
      <c r="ADO17" s="457"/>
      <c r="ADP17" s="457"/>
      <c r="ADQ17" s="457"/>
      <c r="ADR17" s="457"/>
      <c r="ADS17" s="457"/>
      <c r="ADT17" s="457"/>
      <c r="ADU17" s="457"/>
      <c r="ADV17" s="457"/>
      <c r="ADW17" s="457"/>
      <c r="ADX17" s="457"/>
      <c r="ADY17" s="457"/>
      <c r="ADZ17" s="457"/>
      <c r="AEA17" s="457"/>
      <c r="AEB17" s="457"/>
      <c r="AEC17" s="457"/>
      <c r="AED17" s="457"/>
      <c r="AEE17" s="457"/>
      <c r="AEF17" s="457"/>
      <c r="AEG17" s="457"/>
      <c r="AEH17" s="457"/>
      <c r="AEI17" s="457"/>
      <c r="AEJ17" s="457"/>
      <c r="AEK17" s="457"/>
      <c r="AEL17" s="457"/>
      <c r="AEM17" s="457"/>
      <c r="AEN17" s="457"/>
      <c r="AEO17" s="457"/>
      <c r="AEP17" s="457"/>
      <c r="AEQ17" s="457"/>
      <c r="AER17" s="457"/>
      <c r="AES17" s="457"/>
      <c r="AET17" s="457"/>
      <c r="AEU17" s="457"/>
      <c r="AEV17" s="457"/>
      <c r="AEW17" s="457"/>
      <c r="AEX17" s="457"/>
      <c r="AEY17" s="457"/>
      <c r="AEZ17" s="457"/>
      <c r="AFA17" s="457"/>
      <c r="AFB17" s="457"/>
      <c r="AFC17" s="457"/>
      <c r="AFD17" s="457"/>
      <c r="AFE17" s="457"/>
      <c r="AFF17" s="457"/>
      <c r="AFG17" s="457"/>
      <c r="AFH17" s="457"/>
      <c r="AFI17" s="457"/>
      <c r="AFJ17" s="457"/>
      <c r="AFK17" s="457"/>
      <c r="AFL17" s="457"/>
      <c r="AFM17" s="457"/>
      <c r="AFN17" s="457"/>
      <c r="AFO17" s="457"/>
      <c r="AFP17" s="457"/>
      <c r="AFQ17" s="457"/>
      <c r="AFR17" s="457"/>
      <c r="AFS17" s="457"/>
      <c r="AFT17" s="457"/>
      <c r="AFU17" s="457"/>
      <c r="AFV17" s="457"/>
      <c r="AFW17" s="457"/>
      <c r="AFX17" s="457"/>
      <c r="AFY17" s="457"/>
      <c r="AFZ17" s="457"/>
      <c r="AGA17" s="457"/>
      <c r="AGB17" s="457"/>
      <c r="AGC17" s="457"/>
      <c r="AGD17" s="457"/>
      <c r="AGE17" s="457"/>
      <c r="AGF17" s="457"/>
      <c r="AGG17" s="457"/>
      <c r="AGH17" s="457"/>
      <c r="AGI17" s="457"/>
      <c r="AGJ17" s="457"/>
      <c r="AGK17" s="457"/>
      <c r="AGL17" s="457"/>
      <c r="AGM17" s="457"/>
      <c r="AGN17" s="457"/>
      <c r="AGO17" s="457"/>
      <c r="AGP17" s="457"/>
      <c r="AGQ17" s="457"/>
      <c r="AGR17" s="457"/>
      <c r="AGS17" s="457"/>
      <c r="AGT17" s="457"/>
      <c r="AGU17" s="457"/>
      <c r="AGV17" s="457"/>
      <c r="AGW17" s="457"/>
      <c r="AGX17" s="457"/>
      <c r="AGY17" s="457"/>
      <c r="AGZ17" s="457"/>
      <c r="AHA17" s="457"/>
      <c r="AHB17" s="457"/>
      <c r="AHC17" s="457"/>
      <c r="AHD17" s="457"/>
      <c r="AHE17" s="457"/>
      <c r="AHF17" s="457"/>
      <c r="AHG17" s="457"/>
      <c r="AHH17" s="457"/>
      <c r="AHI17" s="457"/>
      <c r="AHJ17" s="457"/>
      <c r="AHK17" s="457"/>
      <c r="AHL17" s="457"/>
      <c r="AHM17" s="457"/>
      <c r="AHN17" s="457"/>
      <c r="AHO17" s="457"/>
      <c r="AHP17" s="457"/>
      <c r="AHQ17" s="457"/>
      <c r="AHR17" s="457"/>
      <c r="AHS17" s="457"/>
      <c r="AHT17" s="457"/>
      <c r="AHU17" s="457"/>
      <c r="AHV17" s="457"/>
      <c r="AHW17" s="457"/>
      <c r="AHX17" s="457"/>
      <c r="AHY17" s="457"/>
      <c r="AHZ17" s="457"/>
      <c r="AIA17" s="457"/>
      <c r="AIB17" s="457"/>
      <c r="AIC17" s="457"/>
      <c r="AID17" s="457"/>
      <c r="AIE17" s="457"/>
      <c r="AIF17" s="457"/>
      <c r="AIG17" s="457"/>
      <c r="AIH17" s="457"/>
      <c r="AII17" s="457"/>
      <c r="AIJ17" s="457"/>
      <c r="AIK17" s="457"/>
      <c r="AIL17" s="457"/>
      <c r="AIM17" s="457"/>
      <c r="AIN17" s="457"/>
      <c r="AIO17" s="457"/>
      <c r="AIP17" s="457"/>
      <c r="AIQ17" s="457"/>
      <c r="AIR17" s="457"/>
      <c r="AIS17" s="457"/>
      <c r="AIT17" s="457"/>
      <c r="AIU17" s="457"/>
      <c r="AIV17" s="457"/>
      <c r="AIW17" s="457"/>
      <c r="AIX17" s="457"/>
      <c r="AIY17" s="457"/>
      <c r="AIZ17" s="457"/>
      <c r="AJA17" s="457"/>
      <c r="AJB17" s="457"/>
      <c r="AJC17" s="457"/>
      <c r="AJD17" s="457"/>
      <c r="AJE17" s="457"/>
      <c r="AJF17" s="457"/>
      <c r="AJG17" s="457"/>
      <c r="AJH17" s="457"/>
      <c r="AJI17" s="457"/>
      <c r="AJJ17" s="457"/>
      <c r="AJK17" s="457"/>
      <c r="AJL17" s="457"/>
      <c r="AJM17" s="457"/>
      <c r="AJN17" s="457"/>
      <c r="AJO17" s="457"/>
      <c r="AJP17" s="457"/>
      <c r="AJQ17" s="457"/>
      <c r="AJR17" s="457"/>
      <c r="AJS17" s="457"/>
      <c r="AJT17" s="457"/>
      <c r="AJU17" s="457"/>
      <c r="AJV17" s="457"/>
      <c r="AJW17" s="457"/>
      <c r="AJX17" s="457"/>
      <c r="AJY17" s="457"/>
      <c r="AJZ17" s="457"/>
      <c r="AKA17" s="457"/>
      <c r="AKB17" s="457"/>
      <c r="AKC17" s="457"/>
      <c r="AKD17" s="457"/>
      <c r="AKE17" s="457"/>
      <c r="AKF17" s="457"/>
      <c r="AKG17" s="457"/>
      <c r="AKH17" s="457"/>
      <c r="AKI17" s="457"/>
      <c r="AKJ17" s="457"/>
      <c r="AKK17" s="457"/>
      <c r="AKL17" s="457"/>
      <c r="AKM17" s="457"/>
    </row>
    <row r="18" spans="1:975" x14ac:dyDescent="0.25">
      <c r="A18" s="705" t="s">
        <v>1121</v>
      </c>
      <c r="B18" s="705" t="s">
        <v>1122</v>
      </c>
      <c r="C18" s="706" t="s">
        <v>1398</v>
      </c>
      <c r="D18" s="705" t="s">
        <v>1123</v>
      </c>
      <c r="E18" s="706" t="s">
        <v>1392</v>
      </c>
      <c r="F18" s="705" t="s">
        <v>993</v>
      </c>
      <c r="G18" s="706" t="s">
        <v>543</v>
      </c>
      <c r="H18" s="255"/>
      <c r="I18" s="450"/>
      <c r="J18" s="105"/>
      <c r="K18" s="105"/>
      <c r="L18" s="105"/>
      <c r="M18" s="457"/>
      <c r="N18" s="457"/>
      <c r="O18" s="457"/>
      <c r="P18" s="457"/>
      <c r="Q18" s="457"/>
      <c r="R18" s="457"/>
      <c r="S18" s="457"/>
      <c r="T18" s="457"/>
      <c r="U18" s="457"/>
      <c r="V18" s="457"/>
      <c r="W18" s="457"/>
      <c r="X18" s="457"/>
      <c r="Y18" s="457"/>
      <c r="Z18" s="457"/>
      <c r="AA18" s="457"/>
      <c r="AB18" s="457"/>
      <c r="AC18" s="457"/>
      <c r="AD18" s="457"/>
      <c r="AE18" s="457"/>
      <c r="AF18" s="457"/>
      <c r="AG18" s="457"/>
      <c r="AH18" s="457"/>
      <c r="AI18" s="457"/>
      <c r="AJ18" s="457"/>
      <c r="AK18" s="457"/>
      <c r="AL18" s="457"/>
      <c r="AM18" s="457"/>
      <c r="AN18" s="457"/>
      <c r="AO18" s="457"/>
      <c r="AP18" s="457"/>
      <c r="AQ18" s="457"/>
      <c r="AR18" s="457"/>
      <c r="AS18" s="457"/>
      <c r="AT18" s="457"/>
      <c r="AU18" s="457"/>
      <c r="AV18" s="457"/>
      <c r="AW18" s="457"/>
      <c r="AX18" s="457"/>
      <c r="AY18" s="457"/>
      <c r="AZ18" s="457"/>
      <c r="BA18" s="457"/>
      <c r="BB18" s="457"/>
      <c r="BC18" s="457"/>
      <c r="BD18" s="457"/>
      <c r="BE18" s="457"/>
      <c r="BF18" s="457"/>
      <c r="BG18" s="457"/>
      <c r="BH18" s="457"/>
      <c r="BI18" s="457"/>
      <c r="BJ18" s="457"/>
      <c r="BK18" s="457"/>
      <c r="BL18" s="457"/>
      <c r="BM18" s="457"/>
      <c r="BN18" s="457"/>
      <c r="BO18" s="457"/>
      <c r="BP18" s="457"/>
      <c r="BQ18" s="457"/>
      <c r="BR18" s="457"/>
      <c r="BS18" s="457"/>
      <c r="BT18" s="457"/>
      <c r="BU18" s="457"/>
      <c r="BV18" s="457"/>
      <c r="BW18" s="457"/>
      <c r="BX18" s="457"/>
      <c r="BY18" s="457"/>
      <c r="BZ18" s="457"/>
      <c r="CA18" s="457"/>
      <c r="CB18" s="457"/>
      <c r="CC18" s="457"/>
      <c r="CD18" s="457"/>
      <c r="CE18" s="457"/>
      <c r="CF18" s="457"/>
      <c r="CG18" s="457"/>
      <c r="CH18" s="457"/>
      <c r="CI18" s="457"/>
      <c r="CJ18" s="457"/>
      <c r="CK18" s="457"/>
      <c r="CL18" s="457"/>
      <c r="CM18" s="457"/>
      <c r="CN18" s="457"/>
      <c r="CO18" s="457"/>
      <c r="CP18" s="457"/>
      <c r="CQ18" s="457"/>
      <c r="CR18" s="457"/>
      <c r="CS18" s="457"/>
      <c r="CT18" s="457"/>
      <c r="CU18" s="457"/>
      <c r="CV18" s="457"/>
      <c r="CW18" s="457"/>
      <c r="CX18" s="457"/>
      <c r="CY18" s="457"/>
      <c r="CZ18" s="457"/>
      <c r="DA18" s="457"/>
      <c r="DB18" s="457"/>
      <c r="DC18" s="457"/>
      <c r="DD18" s="457"/>
      <c r="DE18" s="457"/>
      <c r="DF18" s="457"/>
      <c r="DG18" s="457"/>
      <c r="DH18" s="457"/>
      <c r="DI18" s="457"/>
      <c r="DJ18" s="457"/>
      <c r="DK18" s="457"/>
      <c r="DL18" s="457"/>
      <c r="DM18" s="457"/>
      <c r="DN18" s="457"/>
      <c r="DO18" s="457"/>
      <c r="DP18" s="457"/>
      <c r="DQ18" s="457"/>
      <c r="DR18" s="457"/>
      <c r="DS18" s="457"/>
      <c r="DT18" s="457"/>
      <c r="DU18" s="457"/>
      <c r="DV18" s="457"/>
      <c r="DW18" s="457"/>
      <c r="DX18" s="457"/>
      <c r="DY18" s="457"/>
      <c r="DZ18" s="457"/>
      <c r="EA18" s="457"/>
      <c r="EB18" s="457"/>
      <c r="EC18" s="457"/>
      <c r="ED18" s="457"/>
      <c r="EE18" s="457"/>
      <c r="EF18" s="457"/>
      <c r="EG18" s="457"/>
      <c r="EH18" s="457"/>
      <c r="EI18" s="457"/>
      <c r="EJ18" s="457"/>
      <c r="EK18" s="457"/>
      <c r="EL18" s="457"/>
      <c r="EM18" s="457"/>
      <c r="EN18" s="457"/>
      <c r="EO18" s="457"/>
      <c r="EP18" s="457"/>
      <c r="EQ18" s="457"/>
      <c r="ER18" s="457"/>
      <c r="ES18" s="457"/>
      <c r="ET18" s="457"/>
      <c r="EU18" s="457"/>
      <c r="EV18" s="457"/>
      <c r="EW18" s="457"/>
      <c r="EX18" s="457"/>
      <c r="EY18" s="457"/>
      <c r="EZ18" s="457"/>
      <c r="FA18" s="457"/>
      <c r="FB18" s="457"/>
      <c r="FC18" s="457"/>
      <c r="FD18" s="457"/>
      <c r="FE18" s="457"/>
      <c r="FF18" s="457"/>
      <c r="FG18" s="457"/>
      <c r="FH18" s="457"/>
      <c r="FI18" s="457"/>
      <c r="FJ18" s="457"/>
      <c r="FK18" s="457"/>
      <c r="FL18" s="457"/>
      <c r="FM18" s="457"/>
      <c r="FN18" s="457"/>
      <c r="FO18" s="457"/>
      <c r="FP18" s="457"/>
      <c r="FQ18" s="457"/>
      <c r="FR18" s="457"/>
      <c r="FS18" s="457"/>
      <c r="FT18" s="457"/>
      <c r="FU18" s="457"/>
      <c r="FV18" s="457"/>
      <c r="FW18" s="457"/>
      <c r="FX18" s="457"/>
      <c r="FY18" s="457"/>
      <c r="FZ18" s="457"/>
      <c r="GA18" s="457"/>
      <c r="GB18" s="457"/>
      <c r="GC18" s="457"/>
      <c r="GD18" s="457"/>
      <c r="GE18" s="457"/>
      <c r="GF18" s="457"/>
      <c r="GG18" s="457"/>
      <c r="GH18" s="457"/>
      <c r="GI18" s="457"/>
      <c r="GJ18" s="457"/>
      <c r="GK18" s="457"/>
      <c r="GL18" s="457"/>
      <c r="GM18" s="457"/>
      <c r="GN18" s="457"/>
      <c r="GO18" s="457"/>
      <c r="GP18" s="457"/>
      <c r="GQ18" s="457"/>
      <c r="GR18" s="457"/>
      <c r="GS18" s="457"/>
      <c r="GT18" s="457"/>
      <c r="GU18" s="457"/>
      <c r="GV18" s="457"/>
      <c r="GW18" s="457"/>
      <c r="GX18" s="457"/>
      <c r="GY18" s="457"/>
      <c r="GZ18" s="457"/>
      <c r="HA18" s="457"/>
      <c r="HB18" s="457"/>
      <c r="HC18" s="457"/>
      <c r="HD18" s="457"/>
      <c r="HE18" s="457"/>
      <c r="HF18" s="457"/>
      <c r="HG18" s="457"/>
      <c r="HH18" s="457"/>
      <c r="HI18" s="457"/>
      <c r="HJ18" s="457"/>
      <c r="HK18" s="457"/>
      <c r="HL18" s="457"/>
      <c r="HM18" s="457"/>
      <c r="HN18" s="457"/>
      <c r="HO18" s="457"/>
      <c r="HP18" s="457"/>
      <c r="HQ18" s="457"/>
      <c r="HR18" s="457"/>
      <c r="HS18" s="457"/>
      <c r="HT18" s="457"/>
      <c r="HU18" s="457"/>
      <c r="HV18" s="457"/>
      <c r="HW18" s="457"/>
      <c r="HX18" s="457"/>
      <c r="HY18" s="457"/>
      <c r="HZ18" s="457"/>
      <c r="IA18" s="457"/>
      <c r="IB18" s="457"/>
      <c r="IC18" s="457"/>
      <c r="ID18" s="457"/>
      <c r="IE18" s="457"/>
      <c r="IF18" s="457"/>
      <c r="IG18" s="457"/>
      <c r="IH18" s="457"/>
      <c r="II18" s="457"/>
      <c r="IJ18" s="457"/>
      <c r="IK18" s="457"/>
      <c r="IL18" s="457"/>
      <c r="IM18" s="457"/>
      <c r="IN18" s="457"/>
      <c r="IO18" s="457"/>
      <c r="IP18" s="457"/>
      <c r="IQ18" s="457"/>
      <c r="IR18" s="457"/>
      <c r="IS18" s="457"/>
      <c r="IT18" s="457"/>
      <c r="IU18" s="457"/>
      <c r="IV18" s="457"/>
      <c r="IW18" s="457"/>
      <c r="IX18" s="457"/>
      <c r="IY18" s="457"/>
      <c r="IZ18" s="457"/>
      <c r="JA18" s="457"/>
      <c r="JB18" s="457"/>
      <c r="JC18" s="457"/>
      <c r="JD18" s="457"/>
      <c r="JE18" s="457"/>
      <c r="JF18" s="457"/>
      <c r="JG18" s="457"/>
      <c r="JH18" s="457"/>
      <c r="JI18" s="457"/>
      <c r="JJ18" s="457"/>
      <c r="JK18" s="457"/>
      <c r="JL18" s="457"/>
      <c r="JM18" s="457"/>
      <c r="JN18" s="457"/>
      <c r="JO18" s="457"/>
      <c r="JP18" s="457"/>
      <c r="JQ18" s="457"/>
      <c r="JR18" s="457"/>
      <c r="JS18" s="457"/>
      <c r="JT18" s="457"/>
      <c r="JU18" s="457"/>
      <c r="JV18" s="457"/>
      <c r="JW18" s="457"/>
      <c r="JX18" s="457"/>
      <c r="JY18" s="457"/>
      <c r="JZ18" s="457"/>
      <c r="KA18" s="457"/>
      <c r="KB18" s="457"/>
      <c r="KC18" s="457"/>
      <c r="KD18" s="457"/>
      <c r="KE18" s="457"/>
      <c r="KF18" s="457"/>
      <c r="KG18" s="457"/>
      <c r="KH18" s="457"/>
      <c r="KI18" s="457"/>
      <c r="KJ18" s="457"/>
      <c r="KK18" s="457"/>
      <c r="KL18" s="457"/>
      <c r="KM18" s="457"/>
      <c r="KN18" s="457"/>
      <c r="KO18" s="457"/>
      <c r="KP18" s="457"/>
      <c r="KQ18" s="457"/>
      <c r="KR18" s="457"/>
      <c r="KS18" s="457"/>
      <c r="KT18" s="457"/>
      <c r="KU18" s="457"/>
      <c r="KV18" s="457"/>
      <c r="KW18" s="457"/>
      <c r="KX18" s="457"/>
      <c r="KY18" s="457"/>
      <c r="KZ18" s="457"/>
      <c r="LA18" s="457"/>
      <c r="LB18" s="457"/>
      <c r="LC18" s="457"/>
      <c r="LD18" s="457"/>
      <c r="LE18" s="457"/>
      <c r="LF18" s="457"/>
      <c r="LG18" s="457"/>
      <c r="LH18" s="457"/>
      <c r="LI18" s="457"/>
      <c r="LJ18" s="457"/>
      <c r="LK18" s="457"/>
      <c r="LL18" s="457"/>
      <c r="LM18" s="457"/>
      <c r="LN18" s="457"/>
      <c r="LO18" s="457"/>
      <c r="LP18" s="457"/>
      <c r="LQ18" s="457"/>
      <c r="LR18" s="457"/>
      <c r="LS18" s="457"/>
      <c r="LT18" s="457"/>
      <c r="LU18" s="457"/>
      <c r="LV18" s="457"/>
      <c r="LW18" s="457"/>
      <c r="LX18" s="457"/>
      <c r="LY18" s="457"/>
      <c r="LZ18" s="457"/>
      <c r="MA18" s="457"/>
      <c r="MB18" s="457"/>
      <c r="MC18" s="457"/>
      <c r="MD18" s="457"/>
      <c r="ME18" s="457"/>
      <c r="MF18" s="457"/>
      <c r="MG18" s="457"/>
      <c r="MH18" s="457"/>
      <c r="MI18" s="457"/>
      <c r="MJ18" s="457"/>
      <c r="MK18" s="457"/>
      <c r="ML18" s="457"/>
      <c r="MM18" s="457"/>
      <c r="MN18" s="457"/>
      <c r="MO18" s="457"/>
      <c r="MP18" s="457"/>
      <c r="MQ18" s="457"/>
      <c r="MR18" s="457"/>
      <c r="MS18" s="457"/>
      <c r="MT18" s="457"/>
      <c r="MU18" s="457"/>
      <c r="MV18" s="457"/>
      <c r="MW18" s="457"/>
      <c r="MX18" s="457"/>
      <c r="MY18" s="457"/>
      <c r="MZ18" s="457"/>
      <c r="NA18" s="457"/>
      <c r="NB18" s="457"/>
      <c r="NC18" s="457"/>
      <c r="ND18" s="457"/>
      <c r="NE18" s="457"/>
      <c r="NF18" s="457"/>
      <c r="NG18" s="457"/>
      <c r="NH18" s="457"/>
      <c r="NI18" s="457"/>
      <c r="NJ18" s="457"/>
      <c r="NK18" s="457"/>
      <c r="NL18" s="457"/>
      <c r="NM18" s="457"/>
      <c r="NN18" s="457"/>
      <c r="NO18" s="457"/>
      <c r="NP18" s="457"/>
      <c r="NQ18" s="457"/>
      <c r="NR18" s="457"/>
      <c r="NS18" s="457"/>
      <c r="NT18" s="457"/>
      <c r="NU18" s="457"/>
      <c r="NV18" s="457"/>
      <c r="NW18" s="457"/>
      <c r="NX18" s="457"/>
      <c r="NY18" s="457"/>
      <c r="NZ18" s="457"/>
      <c r="OA18" s="457"/>
      <c r="OB18" s="457"/>
      <c r="OC18" s="457"/>
      <c r="OD18" s="457"/>
      <c r="OE18" s="457"/>
      <c r="OF18" s="457"/>
      <c r="OG18" s="457"/>
      <c r="OH18" s="457"/>
      <c r="OI18" s="457"/>
      <c r="OJ18" s="457"/>
      <c r="OK18" s="457"/>
      <c r="OL18" s="457"/>
      <c r="OM18" s="457"/>
      <c r="ON18" s="457"/>
      <c r="OO18" s="457"/>
      <c r="OP18" s="457"/>
      <c r="OQ18" s="457"/>
      <c r="OR18" s="457"/>
      <c r="OS18" s="457"/>
      <c r="OT18" s="457"/>
      <c r="OU18" s="457"/>
      <c r="OV18" s="457"/>
      <c r="OW18" s="457"/>
      <c r="OX18" s="457"/>
      <c r="OY18" s="457"/>
      <c r="OZ18" s="457"/>
      <c r="PA18" s="457"/>
      <c r="PB18" s="457"/>
      <c r="PC18" s="457"/>
      <c r="PD18" s="457"/>
      <c r="PE18" s="457"/>
      <c r="PF18" s="457"/>
      <c r="PG18" s="457"/>
      <c r="PH18" s="457"/>
      <c r="PI18" s="457"/>
      <c r="PJ18" s="457"/>
      <c r="PK18" s="457"/>
      <c r="PL18" s="457"/>
      <c r="PM18" s="457"/>
      <c r="PN18" s="457"/>
      <c r="PO18" s="457"/>
      <c r="PP18" s="457"/>
      <c r="PQ18" s="457"/>
      <c r="PR18" s="457"/>
      <c r="PS18" s="457"/>
      <c r="PT18" s="457"/>
      <c r="PU18" s="457"/>
      <c r="PV18" s="457"/>
      <c r="PW18" s="457"/>
      <c r="PX18" s="457"/>
      <c r="PY18" s="457"/>
      <c r="PZ18" s="457"/>
      <c r="QA18" s="457"/>
      <c r="QB18" s="457"/>
      <c r="QC18" s="457"/>
      <c r="QD18" s="457"/>
      <c r="QE18" s="457"/>
      <c r="QF18" s="457"/>
      <c r="QG18" s="457"/>
      <c r="QH18" s="457"/>
      <c r="QI18" s="457"/>
      <c r="QJ18" s="457"/>
      <c r="QK18" s="457"/>
      <c r="QL18" s="457"/>
      <c r="QM18" s="457"/>
      <c r="QN18" s="457"/>
      <c r="QO18" s="457"/>
      <c r="QP18" s="457"/>
      <c r="QQ18" s="457"/>
      <c r="QR18" s="457"/>
      <c r="QS18" s="457"/>
      <c r="QT18" s="457"/>
      <c r="QU18" s="457"/>
      <c r="QV18" s="457"/>
      <c r="QW18" s="457"/>
      <c r="QX18" s="457"/>
      <c r="QY18" s="457"/>
      <c r="QZ18" s="457"/>
      <c r="RA18" s="457"/>
      <c r="RB18" s="457"/>
      <c r="RC18" s="457"/>
      <c r="RD18" s="457"/>
      <c r="RE18" s="457"/>
      <c r="RF18" s="457"/>
      <c r="RG18" s="457"/>
      <c r="RH18" s="457"/>
      <c r="RI18" s="457"/>
      <c r="RJ18" s="457"/>
      <c r="RK18" s="457"/>
      <c r="RL18" s="457"/>
      <c r="RM18" s="457"/>
      <c r="RN18" s="457"/>
      <c r="RO18" s="457"/>
      <c r="RP18" s="457"/>
      <c r="RQ18" s="457"/>
      <c r="RR18" s="457"/>
      <c r="RS18" s="457"/>
      <c r="RT18" s="457"/>
      <c r="RU18" s="457"/>
      <c r="RV18" s="457"/>
      <c r="RW18" s="457"/>
      <c r="RX18" s="457"/>
      <c r="RY18" s="457"/>
      <c r="RZ18" s="457"/>
      <c r="SA18" s="457"/>
      <c r="SB18" s="457"/>
      <c r="SC18" s="457"/>
      <c r="SD18" s="457"/>
      <c r="SE18" s="457"/>
      <c r="SF18" s="457"/>
      <c r="SG18" s="457"/>
      <c r="SH18" s="457"/>
      <c r="SI18" s="457"/>
      <c r="SJ18" s="457"/>
      <c r="SK18" s="457"/>
      <c r="SL18" s="457"/>
      <c r="SM18" s="457"/>
      <c r="SN18" s="457"/>
      <c r="SO18" s="457"/>
      <c r="SP18" s="457"/>
      <c r="SQ18" s="457"/>
      <c r="SR18" s="457"/>
      <c r="SS18" s="457"/>
      <c r="ST18" s="457"/>
      <c r="SU18" s="457"/>
      <c r="SV18" s="457"/>
      <c r="SW18" s="457"/>
      <c r="SX18" s="457"/>
      <c r="SY18" s="457"/>
      <c r="SZ18" s="457"/>
      <c r="TA18" s="457"/>
      <c r="TB18" s="457"/>
      <c r="TC18" s="457"/>
      <c r="TD18" s="457"/>
      <c r="TE18" s="457"/>
      <c r="TF18" s="457"/>
      <c r="TG18" s="457"/>
      <c r="TH18" s="457"/>
      <c r="TI18" s="457"/>
      <c r="TJ18" s="457"/>
      <c r="TK18" s="457"/>
      <c r="TL18" s="457"/>
      <c r="TM18" s="457"/>
      <c r="TN18" s="457"/>
      <c r="TO18" s="457"/>
      <c r="TP18" s="457"/>
      <c r="TQ18" s="457"/>
      <c r="TR18" s="457"/>
      <c r="TS18" s="457"/>
      <c r="TT18" s="457"/>
      <c r="TU18" s="457"/>
      <c r="TV18" s="457"/>
      <c r="TW18" s="457"/>
      <c r="TX18" s="457"/>
      <c r="TY18" s="457"/>
      <c r="TZ18" s="457"/>
      <c r="UA18" s="457"/>
      <c r="UB18" s="457"/>
      <c r="UC18" s="457"/>
      <c r="UD18" s="457"/>
      <c r="UE18" s="457"/>
      <c r="UF18" s="457"/>
      <c r="UG18" s="457"/>
      <c r="UH18" s="457"/>
      <c r="UI18" s="457"/>
      <c r="UJ18" s="457"/>
      <c r="UK18" s="457"/>
      <c r="UL18" s="457"/>
      <c r="UM18" s="457"/>
      <c r="UN18" s="457"/>
      <c r="UO18" s="457"/>
      <c r="UP18" s="457"/>
      <c r="UQ18" s="457"/>
      <c r="UR18" s="457"/>
      <c r="US18" s="457"/>
      <c r="UT18" s="457"/>
      <c r="UU18" s="457"/>
      <c r="UV18" s="457"/>
      <c r="UW18" s="457"/>
      <c r="UX18" s="457"/>
      <c r="UY18" s="457"/>
      <c r="UZ18" s="457"/>
      <c r="VA18" s="457"/>
      <c r="VB18" s="457"/>
      <c r="VC18" s="457"/>
      <c r="VD18" s="457"/>
      <c r="VE18" s="457"/>
      <c r="VF18" s="457"/>
      <c r="VG18" s="457"/>
      <c r="VH18" s="457"/>
      <c r="VI18" s="457"/>
      <c r="VJ18" s="457"/>
      <c r="VK18" s="457"/>
      <c r="VL18" s="457"/>
      <c r="VM18" s="457"/>
      <c r="VN18" s="457"/>
      <c r="VO18" s="457"/>
      <c r="VP18" s="457"/>
      <c r="VQ18" s="457"/>
      <c r="VR18" s="457"/>
      <c r="VS18" s="457"/>
      <c r="VT18" s="457"/>
      <c r="VU18" s="457"/>
      <c r="VV18" s="457"/>
      <c r="VW18" s="457"/>
      <c r="VX18" s="457"/>
      <c r="VY18" s="457"/>
      <c r="VZ18" s="457"/>
      <c r="WA18" s="457"/>
      <c r="WB18" s="457"/>
      <c r="WC18" s="457"/>
      <c r="WD18" s="457"/>
      <c r="WE18" s="457"/>
      <c r="WF18" s="457"/>
      <c r="WG18" s="457"/>
      <c r="WH18" s="457"/>
      <c r="WI18" s="457"/>
      <c r="WJ18" s="457"/>
      <c r="WK18" s="457"/>
      <c r="WL18" s="457"/>
      <c r="WM18" s="457"/>
      <c r="WN18" s="457"/>
      <c r="WO18" s="457"/>
      <c r="WP18" s="457"/>
      <c r="WQ18" s="457"/>
      <c r="WR18" s="457"/>
      <c r="WS18" s="457"/>
      <c r="WT18" s="457"/>
      <c r="WU18" s="457"/>
      <c r="WV18" s="457"/>
      <c r="WW18" s="457"/>
      <c r="WX18" s="457"/>
      <c r="WY18" s="457"/>
      <c r="WZ18" s="457"/>
      <c r="XA18" s="457"/>
      <c r="XB18" s="457"/>
      <c r="XC18" s="457"/>
      <c r="XD18" s="457"/>
      <c r="XE18" s="457"/>
      <c r="XF18" s="457"/>
      <c r="XG18" s="457"/>
      <c r="XH18" s="457"/>
      <c r="XI18" s="457"/>
      <c r="XJ18" s="457"/>
      <c r="XK18" s="457"/>
      <c r="XL18" s="457"/>
      <c r="XM18" s="457"/>
      <c r="XN18" s="457"/>
      <c r="XO18" s="457"/>
      <c r="XP18" s="457"/>
      <c r="XQ18" s="457"/>
      <c r="XR18" s="457"/>
      <c r="XS18" s="457"/>
      <c r="XT18" s="457"/>
      <c r="XU18" s="457"/>
      <c r="XV18" s="457"/>
      <c r="XW18" s="457"/>
      <c r="XX18" s="457"/>
      <c r="XY18" s="457"/>
      <c r="XZ18" s="457"/>
      <c r="YA18" s="457"/>
      <c r="YB18" s="457"/>
      <c r="YC18" s="457"/>
      <c r="YD18" s="457"/>
      <c r="YE18" s="457"/>
      <c r="YF18" s="457"/>
      <c r="YG18" s="457"/>
      <c r="YH18" s="457"/>
      <c r="YI18" s="457"/>
      <c r="YJ18" s="457"/>
      <c r="YK18" s="457"/>
      <c r="YL18" s="457"/>
      <c r="YM18" s="457"/>
      <c r="YN18" s="457"/>
      <c r="YO18" s="457"/>
      <c r="YP18" s="457"/>
      <c r="YQ18" s="457"/>
      <c r="YR18" s="457"/>
      <c r="YS18" s="457"/>
      <c r="YT18" s="457"/>
      <c r="YU18" s="457"/>
      <c r="YV18" s="457"/>
      <c r="YW18" s="457"/>
      <c r="YX18" s="457"/>
      <c r="YY18" s="457"/>
      <c r="YZ18" s="457"/>
      <c r="ZA18" s="457"/>
      <c r="ZB18" s="457"/>
      <c r="ZC18" s="457"/>
      <c r="ZD18" s="457"/>
      <c r="ZE18" s="457"/>
      <c r="ZF18" s="457"/>
      <c r="ZG18" s="457"/>
      <c r="ZH18" s="457"/>
      <c r="ZI18" s="457"/>
      <c r="ZJ18" s="457"/>
      <c r="ZK18" s="457"/>
      <c r="ZL18" s="457"/>
      <c r="ZM18" s="457"/>
      <c r="ZN18" s="457"/>
      <c r="ZO18" s="457"/>
      <c r="ZP18" s="457"/>
      <c r="ZQ18" s="457"/>
      <c r="ZR18" s="457"/>
      <c r="ZS18" s="457"/>
      <c r="ZT18" s="457"/>
      <c r="ZU18" s="457"/>
      <c r="ZV18" s="457"/>
      <c r="ZW18" s="457"/>
      <c r="ZX18" s="457"/>
      <c r="ZY18" s="457"/>
      <c r="ZZ18" s="457"/>
      <c r="AAA18" s="457"/>
      <c r="AAB18" s="457"/>
      <c r="AAC18" s="457"/>
      <c r="AAD18" s="457"/>
      <c r="AAE18" s="457"/>
      <c r="AAF18" s="457"/>
      <c r="AAG18" s="457"/>
      <c r="AAH18" s="457"/>
      <c r="AAI18" s="457"/>
      <c r="AAJ18" s="457"/>
      <c r="AAK18" s="457"/>
      <c r="AAL18" s="457"/>
      <c r="AAM18" s="457"/>
      <c r="AAN18" s="457"/>
      <c r="AAO18" s="457"/>
      <c r="AAP18" s="457"/>
      <c r="AAQ18" s="457"/>
      <c r="AAR18" s="457"/>
      <c r="AAS18" s="457"/>
      <c r="AAT18" s="457"/>
      <c r="AAU18" s="457"/>
      <c r="AAV18" s="457"/>
      <c r="AAW18" s="457"/>
      <c r="AAX18" s="457"/>
      <c r="AAY18" s="457"/>
      <c r="AAZ18" s="457"/>
      <c r="ABA18" s="457"/>
      <c r="ABB18" s="457"/>
      <c r="ABC18" s="457"/>
      <c r="ABD18" s="457"/>
      <c r="ABE18" s="457"/>
      <c r="ABF18" s="457"/>
      <c r="ABG18" s="457"/>
      <c r="ABH18" s="457"/>
      <c r="ABI18" s="457"/>
      <c r="ABJ18" s="457"/>
      <c r="ABK18" s="457"/>
      <c r="ABL18" s="457"/>
      <c r="ABM18" s="457"/>
      <c r="ABN18" s="457"/>
      <c r="ABO18" s="457"/>
      <c r="ABP18" s="457"/>
      <c r="ABQ18" s="457"/>
      <c r="ABR18" s="457"/>
      <c r="ABS18" s="457"/>
      <c r="ABT18" s="457"/>
      <c r="ABU18" s="457"/>
      <c r="ABV18" s="457"/>
      <c r="ABW18" s="457"/>
      <c r="ABX18" s="457"/>
      <c r="ABY18" s="457"/>
      <c r="ABZ18" s="457"/>
      <c r="ACA18" s="457"/>
      <c r="ACB18" s="457"/>
      <c r="ACC18" s="457"/>
      <c r="ACD18" s="457"/>
      <c r="ACE18" s="457"/>
      <c r="ACF18" s="457"/>
      <c r="ACG18" s="457"/>
      <c r="ACH18" s="457"/>
      <c r="ACI18" s="457"/>
      <c r="ACJ18" s="457"/>
      <c r="ACK18" s="457"/>
      <c r="ACL18" s="457"/>
      <c r="ACM18" s="457"/>
      <c r="ACN18" s="457"/>
      <c r="ACO18" s="457"/>
      <c r="ACP18" s="457"/>
      <c r="ACQ18" s="457"/>
      <c r="ACR18" s="457"/>
      <c r="ACS18" s="457"/>
      <c r="ACT18" s="457"/>
      <c r="ACU18" s="457"/>
      <c r="ACV18" s="457"/>
      <c r="ACW18" s="457"/>
      <c r="ACX18" s="457"/>
      <c r="ACY18" s="457"/>
      <c r="ACZ18" s="457"/>
      <c r="ADA18" s="457"/>
      <c r="ADB18" s="457"/>
      <c r="ADC18" s="457"/>
      <c r="ADD18" s="457"/>
      <c r="ADE18" s="457"/>
      <c r="ADF18" s="457"/>
      <c r="ADG18" s="457"/>
      <c r="ADH18" s="457"/>
      <c r="ADI18" s="457"/>
      <c r="ADJ18" s="457"/>
      <c r="ADK18" s="457"/>
      <c r="ADL18" s="457"/>
      <c r="ADM18" s="457"/>
      <c r="ADN18" s="457"/>
      <c r="ADO18" s="457"/>
      <c r="ADP18" s="457"/>
      <c r="ADQ18" s="457"/>
      <c r="ADR18" s="457"/>
      <c r="ADS18" s="457"/>
      <c r="ADT18" s="457"/>
      <c r="ADU18" s="457"/>
      <c r="ADV18" s="457"/>
      <c r="ADW18" s="457"/>
      <c r="ADX18" s="457"/>
      <c r="ADY18" s="457"/>
      <c r="ADZ18" s="457"/>
      <c r="AEA18" s="457"/>
      <c r="AEB18" s="457"/>
      <c r="AEC18" s="457"/>
      <c r="AED18" s="457"/>
      <c r="AEE18" s="457"/>
      <c r="AEF18" s="457"/>
      <c r="AEG18" s="457"/>
      <c r="AEH18" s="457"/>
      <c r="AEI18" s="457"/>
      <c r="AEJ18" s="457"/>
      <c r="AEK18" s="457"/>
      <c r="AEL18" s="457"/>
      <c r="AEM18" s="457"/>
      <c r="AEN18" s="457"/>
      <c r="AEO18" s="457"/>
      <c r="AEP18" s="457"/>
      <c r="AEQ18" s="457"/>
      <c r="AER18" s="457"/>
      <c r="AES18" s="457"/>
      <c r="AET18" s="457"/>
      <c r="AEU18" s="457"/>
      <c r="AEV18" s="457"/>
      <c r="AEW18" s="457"/>
      <c r="AEX18" s="457"/>
      <c r="AEY18" s="457"/>
      <c r="AEZ18" s="457"/>
      <c r="AFA18" s="457"/>
      <c r="AFB18" s="457"/>
      <c r="AFC18" s="457"/>
      <c r="AFD18" s="457"/>
      <c r="AFE18" s="457"/>
      <c r="AFF18" s="457"/>
      <c r="AFG18" s="457"/>
      <c r="AFH18" s="457"/>
      <c r="AFI18" s="457"/>
      <c r="AFJ18" s="457"/>
      <c r="AFK18" s="457"/>
      <c r="AFL18" s="457"/>
      <c r="AFM18" s="457"/>
      <c r="AFN18" s="457"/>
      <c r="AFO18" s="457"/>
      <c r="AFP18" s="457"/>
      <c r="AFQ18" s="457"/>
      <c r="AFR18" s="457"/>
      <c r="AFS18" s="457"/>
      <c r="AFT18" s="457"/>
      <c r="AFU18" s="457"/>
      <c r="AFV18" s="457"/>
      <c r="AFW18" s="457"/>
      <c r="AFX18" s="457"/>
      <c r="AFY18" s="457"/>
      <c r="AFZ18" s="457"/>
      <c r="AGA18" s="457"/>
      <c r="AGB18" s="457"/>
      <c r="AGC18" s="457"/>
      <c r="AGD18" s="457"/>
      <c r="AGE18" s="457"/>
      <c r="AGF18" s="457"/>
      <c r="AGG18" s="457"/>
      <c r="AGH18" s="457"/>
      <c r="AGI18" s="457"/>
      <c r="AGJ18" s="457"/>
      <c r="AGK18" s="457"/>
      <c r="AGL18" s="457"/>
      <c r="AGM18" s="457"/>
      <c r="AGN18" s="457"/>
      <c r="AGO18" s="457"/>
      <c r="AGP18" s="457"/>
      <c r="AGQ18" s="457"/>
      <c r="AGR18" s="457"/>
      <c r="AGS18" s="457"/>
      <c r="AGT18" s="457"/>
      <c r="AGU18" s="457"/>
      <c r="AGV18" s="457"/>
      <c r="AGW18" s="457"/>
      <c r="AGX18" s="457"/>
      <c r="AGY18" s="457"/>
      <c r="AGZ18" s="457"/>
      <c r="AHA18" s="457"/>
      <c r="AHB18" s="457"/>
      <c r="AHC18" s="457"/>
      <c r="AHD18" s="457"/>
      <c r="AHE18" s="457"/>
      <c r="AHF18" s="457"/>
      <c r="AHG18" s="457"/>
      <c r="AHH18" s="457"/>
      <c r="AHI18" s="457"/>
      <c r="AHJ18" s="457"/>
      <c r="AHK18" s="457"/>
      <c r="AHL18" s="457"/>
      <c r="AHM18" s="457"/>
      <c r="AHN18" s="457"/>
      <c r="AHO18" s="457"/>
      <c r="AHP18" s="457"/>
      <c r="AHQ18" s="457"/>
      <c r="AHR18" s="457"/>
      <c r="AHS18" s="457"/>
      <c r="AHT18" s="457"/>
      <c r="AHU18" s="457"/>
      <c r="AHV18" s="457"/>
      <c r="AHW18" s="457"/>
      <c r="AHX18" s="457"/>
      <c r="AHY18" s="457"/>
      <c r="AHZ18" s="457"/>
      <c r="AIA18" s="457"/>
      <c r="AIB18" s="457"/>
      <c r="AIC18" s="457"/>
      <c r="AID18" s="457"/>
      <c r="AIE18" s="457"/>
      <c r="AIF18" s="457"/>
      <c r="AIG18" s="457"/>
      <c r="AIH18" s="457"/>
      <c r="AII18" s="457"/>
      <c r="AIJ18" s="457"/>
      <c r="AIK18" s="457"/>
      <c r="AIL18" s="457"/>
      <c r="AIM18" s="457"/>
      <c r="AIN18" s="457"/>
      <c r="AIO18" s="457"/>
      <c r="AIP18" s="457"/>
      <c r="AIQ18" s="457"/>
      <c r="AIR18" s="457"/>
      <c r="AIS18" s="457"/>
      <c r="AIT18" s="457"/>
      <c r="AIU18" s="457"/>
      <c r="AIV18" s="457"/>
      <c r="AIW18" s="457"/>
      <c r="AIX18" s="457"/>
      <c r="AIY18" s="457"/>
      <c r="AIZ18" s="457"/>
      <c r="AJA18" s="457"/>
      <c r="AJB18" s="457"/>
      <c r="AJC18" s="457"/>
      <c r="AJD18" s="457"/>
      <c r="AJE18" s="457"/>
      <c r="AJF18" s="457"/>
      <c r="AJG18" s="457"/>
      <c r="AJH18" s="457"/>
      <c r="AJI18" s="457"/>
      <c r="AJJ18" s="457"/>
      <c r="AJK18" s="457"/>
      <c r="AJL18" s="457"/>
      <c r="AJM18" s="457"/>
      <c r="AJN18" s="457"/>
      <c r="AJO18" s="457"/>
      <c r="AJP18" s="457"/>
      <c r="AJQ18" s="457"/>
      <c r="AJR18" s="457"/>
      <c r="AJS18" s="457"/>
      <c r="AJT18" s="457"/>
      <c r="AJU18" s="457"/>
      <c r="AJV18" s="457"/>
      <c r="AJW18" s="457"/>
      <c r="AJX18" s="457"/>
      <c r="AJY18" s="457"/>
      <c r="AJZ18" s="457"/>
      <c r="AKA18" s="457"/>
      <c r="AKB18" s="457"/>
      <c r="AKC18" s="457"/>
      <c r="AKD18" s="457"/>
      <c r="AKE18" s="457"/>
      <c r="AKF18" s="457"/>
      <c r="AKG18" s="457"/>
      <c r="AKH18" s="457"/>
      <c r="AKI18" s="457"/>
      <c r="AKJ18" s="457"/>
      <c r="AKK18" s="457"/>
      <c r="AKL18" s="457"/>
      <c r="AKM18" s="457"/>
    </row>
    <row r="19" spans="1:975" x14ac:dyDescent="0.25">
      <c r="A19" s="432" t="s">
        <v>799</v>
      </c>
      <c r="B19" s="451">
        <f>B12</f>
        <v>0</v>
      </c>
      <c r="C19" s="451">
        <f>B19*5%</f>
        <v>0</v>
      </c>
      <c r="D19" s="451">
        <f>C12</f>
        <v>0</v>
      </c>
      <c r="E19" s="451">
        <f>D19*5%</f>
        <v>0</v>
      </c>
      <c r="F19" s="451">
        <f>D12</f>
        <v>0</v>
      </c>
      <c r="G19" s="102">
        <f>F19*5%</f>
        <v>0</v>
      </c>
      <c r="H19" s="457"/>
      <c r="I19" s="457"/>
      <c r="J19" s="457"/>
      <c r="K19" s="457"/>
      <c r="L19" s="457"/>
      <c r="M19" s="457"/>
      <c r="N19" s="457"/>
      <c r="O19" s="457"/>
      <c r="P19" s="457"/>
      <c r="Q19" s="457"/>
      <c r="R19" s="457"/>
      <c r="S19" s="457"/>
      <c r="T19" s="457"/>
      <c r="U19" s="457"/>
      <c r="V19" s="457"/>
      <c r="W19" s="457"/>
      <c r="X19" s="457"/>
      <c r="Y19" s="457"/>
      <c r="Z19" s="457"/>
      <c r="AA19" s="457"/>
      <c r="AB19" s="457"/>
      <c r="AC19" s="457"/>
      <c r="AD19" s="457"/>
      <c r="AE19" s="457"/>
      <c r="AF19" s="457"/>
      <c r="AG19" s="457"/>
      <c r="AH19" s="457"/>
      <c r="AI19" s="457"/>
      <c r="AJ19" s="457"/>
      <c r="AK19" s="457"/>
      <c r="AL19" s="457"/>
      <c r="AM19" s="457"/>
      <c r="AN19" s="457"/>
      <c r="AO19" s="457"/>
      <c r="AP19" s="457"/>
      <c r="AQ19" s="457"/>
      <c r="AR19" s="457"/>
      <c r="AS19" s="457"/>
      <c r="AT19" s="457"/>
      <c r="AU19" s="457"/>
      <c r="AV19" s="457"/>
      <c r="AW19" s="457"/>
      <c r="AX19" s="457"/>
      <c r="AY19" s="457"/>
      <c r="AZ19" s="457"/>
      <c r="BA19" s="457"/>
      <c r="BB19" s="457"/>
      <c r="BC19" s="457"/>
      <c r="BD19" s="457"/>
      <c r="BE19" s="457"/>
      <c r="BF19" s="457"/>
      <c r="BG19" s="457"/>
      <c r="BH19" s="457"/>
      <c r="BI19" s="457"/>
      <c r="BJ19" s="457"/>
      <c r="BK19" s="457"/>
      <c r="BL19" s="457"/>
      <c r="BM19" s="457"/>
      <c r="BN19" s="457"/>
      <c r="BO19" s="457"/>
      <c r="BP19" s="457"/>
      <c r="BQ19" s="457"/>
      <c r="BR19" s="457"/>
      <c r="BS19" s="457"/>
      <c r="BT19" s="457"/>
      <c r="BU19" s="457"/>
      <c r="BV19" s="457"/>
      <c r="BW19" s="457"/>
      <c r="BX19" s="457"/>
      <c r="BY19" s="457"/>
      <c r="BZ19" s="457"/>
      <c r="CA19" s="457"/>
      <c r="CB19" s="457"/>
      <c r="CC19" s="457"/>
      <c r="CD19" s="457"/>
      <c r="CE19" s="457"/>
      <c r="CF19" s="457"/>
      <c r="CG19" s="457"/>
      <c r="CH19" s="457"/>
      <c r="CI19" s="457"/>
      <c r="CJ19" s="457"/>
      <c r="CK19" s="457"/>
      <c r="CL19" s="457"/>
      <c r="CM19" s="457"/>
      <c r="CN19" s="457"/>
      <c r="CO19" s="457"/>
      <c r="CP19" s="457"/>
      <c r="CQ19" s="457"/>
      <c r="CR19" s="457"/>
      <c r="CS19" s="457"/>
      <c r="CT19" s="457"/>
      <c r="CU19" s="457"/>
      <c r="CV19" s="457"/>
      <c r="CW19" s="457"/>
      <c r="CX19" s="457"/>
      <c r="CY19" s="457"/>
      <c r="CZ19" s="457"/>
      <c r="DA19" s="457"/>
      <c r="DB19" s="457"/>
      <c r="DC19" s="457"/>
      <c r="DD19" s="457"/>
      <c r="DE19" s="457"/>
      <c r="DF19" s="457"/>
      <c r="DG19" s="457"/>
      <c r="DH19" s="457"/>
      <c r="DI19" s="457"/>
      <c r="DJ19" s="457"/>
      <c r="DK19" s="457"/>
      <c r="DL19" s="457"/>
      <c r="DM19" s="457"/>
      <c r="DN19" s="457"/>
      <c r="DO19" s="457"/>
      <c r="DP19" s="457"/>
      <c r="DQ19" s="457"/>
      <c r="DR19" s="457"/>
      <c r="DS19" s="457"/>
      <c r="DT19" s="457"/>
      <c r="DU19" s="457"/>
      <c r="DV19" s="457"/>
      <c r="DW19" s="457"/>
      <c r="DX19" s="457"/>
      <c r="DY19" s="457"/>
      <c r="DZ19" s="457"/>
      <c r="EA19" s="457"/>
      <c r="EB19" s="457"/>
      <c r="EC19" s="457"/>
      <c r="ED19" s="457"/>
      <c r="EE19" s="457"/>
      <c r="EF19" s="457"/>
      <c r="EG19" s="457"/>
      <c r="EH19" s="457"/>
      <c r="EI19" s="457"/>
      <c r="EJ19" s="457"/>
      <c r="EK19" s="457"/>
      <c r="EL19" s="457"/>
      <c r="EM19" s="457"/>
      <c r="EN19" s="457"/>
      <c r="EO19" s="457"/>
      <c r="EP19" s="457"/>
      <c r="EQ19" s="457"/>
      <c r="ER19" s="457"/>
      <c r="ES19" s="457"/>
      <c r="ET19" s="457"/>
      <c r="EU19" s="457"/>
      <c r="EV19" s="457"/>
      <c r="EW19" s="457"/>
      <c r="EX19" s="457"/>
      <c r="EY19" s="457"/>
      <c r="EZ19" s="457"/>
      <c r="FA19" s="457"/>
      <c r="FB19" s="457"/>
      <c r="FC19" s="457"/>
      <c r="FD19" s="457"/>
      <c r="FE19" s="457"/>
      <c r="FF19" s="457"/>
      <c r="FG19" s="457"/>
      <c r="FH19" s="457"/>
      <c r="FI19" s="457"/>
      <c r="FJ19" s="457"/>
      <c r="FK19" s="457"/>
      <c r="FL19" s="457"/>
      <c r="FM19" s="457"/>
      <c r="FN19" s="457"/>
      <c r="FO19" s="457"/>
      <c r="FP19" s="457"/>
      <c r="FQ19" s="457"/>
      <c r="FR19" s="457"/>
      <c r="FS19" s="457"/>
      <c r="FT19" s="457"/>
      <c r="FU19" s="457"/>
      <c r="FV19" s="457"/>
      <c r="FW19" s="457"/>
      <c r="FX19" s="457"/>
      <c r="FY19" s="457"/>
      <c r="FZ19" s="457"/>
      <c r="GA19" s="457"/>
      <c r="GB19" s="457"/>
      <c r="GC19" s="457"/>
      <c r="GD19" s="457"/>
      <c r="GE19" s="457"/>
      <c r="GF19" s="457"/>
      <c r="GG19" s="457"/>
      <c r="GH19" s="457"/>
      <c r="GI19" s="457"/>
      <c r="GJ19" s="457"/>
      <c r="GK19" s="457"/>
      <c r="GL19" s="457"/>
      <c r="GM19" s="457"/>
      <c r="GN19" s="457"/>
      <c r="GO19" s="457"/>
      <c r="GP19" s="457"/>
      <c r="GQ19" s="457"/>
      <c r="GR19" s="457"/>
      <c r="GS19" s="457"/>
      <c r="GT19" s="457"/>
      <c r="GU19" s="457"/>
      <c r="GV19" s="457"/>
      <c r="GW19" s="457"/>
      <c r="GX19" s="457"/>
      <c r="GY19" s="457"/>
      <c r="GZ19" s="457"/>
      <c r="HA19" s="457"/>
      <c r="HB19" s="457"/>
      <c r="HC19" s="457"/>
      <c r="HD19" s="457"/>
      <c r="HE19" s="457"/>
      <c r="HF19" s="457"/>
      <c r="HG19" s="457"/>
      <c r="HH19" s="457"/>
      <c r="HI19" s="457"/>
      <c r="HJ19" s="457"/>
      <c r="HK19" s="457"/>
      <c r="HL19" s="457"/>
      <c r="HM19" s="457"/>
      <c r="HN19" s="457"/>
      <c r="HO19" s="457"/>
      <c r="HP19" s="457"/>
      <c r="HQ19" s="457"/>
      <c r="HR19" s="457"/>
      <c r="HS19" s="457"/>
      <c r="HT19" s="457"/>
      <c r="HU19" s="457"/>
      <c r="HV19" s="457"/>
      <c r="HW19" s="457"/>
      <c r="HX19" s="457"/>
      <c r="HY19" s="457"/>
      <c r="HZ19" s="457"/>
      <c r="IA19" s="457"/>
      <c r="IB19" s="457"/>
      <c r="IC19" s="457"/>
      <c r="ID19" s="457"/>
      <c r="IE19" s="457"/>
      <c r="IF19" s="457"/>
      <c r="IG19" s="457"/>
      <c r="IH19" s="457"/>
      <c r="II19" s="457"/>
      <c r="IJ19" s="457"/>
      <c r="IK19" s="457"/>
      <c r="IL19" s="457"/>
      <c r="IM19" s="457"/>
      <c r="IN19" s="457"/>
      <c r="IO19" s="457"/>
      <c r="IP19" s="457"/>
      <c r="IQ19" s="457"/>
      <c r="IR19" s="457"/>
      <c r="IS19" s="457"/>
      <c r="IT19" s="457"/>
      <c r="IU19" s="457"/>
      <c r="IV19" s="457"/>
      <c r="IW19" s="457"/>
      <c r="IX19" s="457"/>
      <c r="IY19" s="457"/>
      <c r="IZ19" s="457"/>
      <c r="JA19" s="457"/>
      <c r="JB19" s="457"/>
      <c r="JC19" s="457"/>
      <c r="JD19" s="457"/>
      <c r="JE19" s="457"/>
      <c r="JF19" s="457"/>
      <c r="JG19" s="457"/>
      <c r="JH19" s="457"/>
      <c r="JI19" s="457"/>
      <c r="JJ19" s="457"/>
      <c r="JK19" s="457"/>
      <c r="JL19" s="457"/>
      <c r="JM19" s="457"/>
      <c r="JN19" s="457"/>
      <c r="JO19" s="457"/>
      <c r="JP19" s="457"/>
      <c r="JQ19" s="457"/>
      <c r="JR19" s="457"/>
      <c r="JS19" s="457"/>
      <c r="JT19" s="457"/>
      <c r="JU19" s="457"/>
      <c r="JV19" s="457"/>
      <c r="JW19" s="457"/>
      <c r="JX19" s="457"/>
      <c r="JY19" s="457"/>
      <c r="JZ19" s="457"/>
      <c r="KA19" s="457"/>
      <c r="KB19" s="457"/>
      <c r="KC19" s="457"/>
      <c r="KD19" s="457"/>
      <c r="KE19" s="457"/>
      <c r="KF19" s="457"/>
      <c r="KG19" s="457"/>
      <c r="KH19" s="457"/>
      <c r="KI19" s="457"/>
      <c r="KJ19" s="457"/>
      <c r="KK19" s="457"/>
      <c r="KL19" s="457"/>
      <c r="KM19" s="457"/>
      <c r="KN19" s="457"/>
      <c r="KO19" s="457"/>
      <c r="KP19" s="457"/>
      <c r="KQ19" s="457"/>
      <c r="KR19" s="457"/>
      <c r="KS19" s="457"/>
      <c r="KT19" s="457"/>
      <c r="KU19" s="457"/>
      <c r="KV19" s="457"/>
      <c r="KW19" s="457"/>
      <c r="KX19" s="457"/>
      <c r="KY19" s="457"/>
      <c r="KZ19" s="457"/>
      <c r="LA19" s="457"/>
      <c r="LB19" s="457"/>
      <c r="LC19" s="457"/>
      <c r="LD19" s="457"/>
      <c r="LE19" s="457"/>
      <c r="LF19" s="457"/>
      <c r="LG19" s="457"/>
      <c r="LH19" s="457"/>
      <c r="LI19" s="457"/>
      <c r="LJ19" s="457"/>
      <c r="LK19" s="457"/>
      <c r="LL19" s="457"/>
      <c r="LM19" s="457"/>
      <c r="LN19" s="457"/>
      <c r="LO19" s="457"/>
      <c r="LP19" s="457"/>
      <c r="LQ19" s="457"/>
      <c r="LR19" s="457"/>
      <c r="LS19" s="457"/>
      <c r="LT19" s="457"/>
      <c r="LU19" s="457"/>
      <c r="LV19" s="457"/>
      <c r="LW19" s="457"/>
      <c r="LX19" s="457"/>
      <c r="LY19" s="457"/>
      <c r="LZ19" s="457"/>
      <c r="MA19" s="457"/>
      <c r="MB19" s="457"/>
      <c r="MC19" s="457"/>
      <c r="MD19" s="457"/>
      <c r="ME19" s="457"/>
      <c r="MF19" s="457"/>
      <c r="MG19" s="457"/>
      <c r="MH19" s="457"/>
      <c r="MI19" s="457"/>
      <c r="MJ19" s="457"/>
      <c r="MK19" s="457"/>
      <c r="ML19" s="457"/>
      <c r="MM19" s="457"/>
      <c r="MN19" s="457"/>
      <c r="MO19" s="457"/>
      <c r="MP19" s="457"/>
      <c r="MQ19" s="457"/>
      <c r="MR19" s="457"/>
      <c r="MS19" s="457"/>
      <c r="MT19" s="457"/>
      <c r="MU19" s="457"/>
      <c r="MV19" s="457"/>
      <c r="MW19" s="457"/>
      <c r="MX19" s="457"/>
      <c r="MY19" s="457"/>
      <c r="MZ19" s="457"/>
      <c r="NA19" s="457"/>
      <c r="NB19" s="457"/>
      <c r="NC19" s="457"/>
      <c r="ND19" s="457"/>
      <c r="NE19" s="457"/>
      <c r="NF19" s="457"/>
      <c r="NG19" s="457"/>
      <c r="NH19" s="457"/>
      <c r="NI19" s="457"/>
      <c r="NJ19" s="457"/>
      <c r="NK19" s="457"/>
      <c r="NL19" s="457"/>
      <c r="NM19" s="457"/>
      <c r="NN19" s="457"/>
      <c r="NO19" s="457"/>
      <c r="NP19" s="457"/>
      <c r="NQ19" s="457"/>
      <c r="NR19" s="457"/>
      <c r="NS19" s="457"/>
      <c r="NT19" s="457"/>
      <c r="NU19" s="457"/>
      <c r="NV19" s="457"/>
      <c r="NW19" s="457"/>
      <c r="NX19" s="457"/>
      <c r="NY19" s="457"/>
      <c r="NZ19" s="457"/>
      <c r="OA19" s="457"/>
      <c r="OB19" s="457"/>
      <c r="OC19" s="457"/>
      <c r="OD19" s="457"/>
      <c r="OE19" s="457"/>
      <c r="OF19" s="457"/>
      <c r="OG19" s="457"/>
      <c r="OH19" s="457"/>
      <c r="OI19" s="457"/>
      <c r="OJ19" s="457"/>
      <c r="OK19" s="457"/>
      <c r="OL19" s="457"/>
      <c r="OM19" s="457"/>
      <c r="ON19" s="457"/>
      <c r="OO19" s="457"/>
      <c r="OP19" s="457"/>
      <c r="OQ19" s="457"/>
      <c r="OR19" s="457"/>
      <c r="OS19" s="457"/>
      <c r="OT19" s="457"/>
      <c r="OU19" s="457"/>
      <c r="OV19" s="457"/>
      <c r="OW19" s="457"/>
      <c r="OX19" s="457"/>
      <c r="OY19" s="457"/>
      <c r="OZ19" s="457"/>
      <c r="PA19" s="457"/>
      <c r="PB19" s="457"/>
      <c r="PC19" s="457"/>
      <c r="PD19" s="457"/>
      <c r="PE19" s="457"/>
      <c r="PF19" s="457"/>
      <c r="PG19" s="457"/>
      <c r="PH19" s="457"/>
      <c r="PI19" s="457"/>
      <c r="PJ19" s="457"/>
      <c r="PK19" s="457"/>
      <c r="PL19" s="457"/>
      <c r="PM19" s="457"/>
      <c r="PN19" s="457"/>
      <c r="PO19" s="457"/>
      <c r="PP19" s="457"/>
      <c r="PQ19" s="457"/>
      <c r="PR19" s="457"/>
      <c r="PS19" s="457"/>
      <c r="PT19" s="457"/>
      <c r="PU19" s="457"/>
      <c r="PV19" s="457"/>
      <c r="PW19" s="457"/>
      <c r="PX19" s="457"/>
      <c r="PY19" s="457"/>
      <c r="PZ19" s="457"/>
      <c r="QA19" s="457"/>
      <c r="QB19" s="457"/>
      <c r="QC19" s="457"/>
      <c r="QD19" s="457"/>
      <c r="QE19" s="457"/>
      <c r="QF19" s="457"/>
      <c r="QG19" s="457"/>
      <c r="QH19" s="457"/>
      <c r="QI19" s="457"/>
      <c r="QJ19" s="457"/>
      <c r="QK19" s="457"/>
      <c r="QL19" s="457"/>
      <c r="QM19" s="457"/>
      <c r="QN19" s="457"/>
      <c r="QO19" s="457"/>
      <c r="QP19" s="457"/>
      <c r="QQ19" s="457"/>
      <c r="QR19" s="457"/>
      <c r="QS19" s="457"/>
      <c r="QT19" s="457"/>
      <c r="QU19" s="457"/>
      <c r="QV19" s="457"/>
      <c r="QW19" s="457"/>
      <c r="QX19" s="457"/>
      <c r="QY19" s="457"/>
      <c r="QZ19" s="457"/>
      <c r="RA19" s="457"/>
      <c r="RB19" s="457"/>
      <c r="RC19" s="457"/>
      <c r="RD19" s="457"/>
      <c r="RE19" s="457"/>
      <c r="RF19" s="457"/>
      <c r="RG19" s="457"/>
      <c r="RH19" s="457"/>
      <c r="RI19" s="457"/>
      <c r="RJ19" s="457"/>
      <c r="RK19" s="457"/>
      <c r="RL19" s="457"/>
      <c r="RM19" s="457"/>
      <c r="RN19" s="457"/>
      <c r="RO19" s="457"/>
      <c r="RP19" s="457"/>
      <c r="RQ19" s="457"/>
      <c r="RR19" s="457"/>
      <c r="RS19" s="457"/>
      <c r="RT19" s="457"/>
      <c r="RU19" s="457"/>
      <c r="RV19" s="457"/>
      <c r="RW19" s="457"/>
      <c r="RX19" s="457"/>
      <c r="RY19" s="457"/>
      <c r="RZ19" s="457"/>
      <c r="SA19" s="457"/>
      <c r="SB19" s="457"/>
      <c r="SC19" s="457"/>
      <c r="SD19" s="457"/>
      <c r="SE19" s="457"/>
      <c r="SF19" s="457"/>
      <c r="SG19" s="457"/>
      <c r="SH19" s="457"/>
      <c r="SI19" s="457"/>
      <c r="SJ19" s="457"/>
      <c r="SK19" s="457"/>
      <c r="SL19" s="457"/>
      <c r="SM19" s="457"/>
      <c r="SN19" s="457"/>
      <c r="SO19" s="457"/>
      <c r="SP19" s="457"/>
      <c r="SQ19" s="457"/>
      <c r="SR19" s="457"/>
      <c r="SS19" s="457"/>
      <c r="ST19" s="457"/>
      <c r="SU19" s="457"/>
      <c r="SV19" s="457"/>
      <c r="SW19" s="457"/>
      <c r="SX19" s="457"/>
      <c r="SY19" s="457"/>
      <c r="SZ19" s="457"/>
      <c r="TA19" s="457"/>
      <c r="TB19" s="457"/>
      <c r="TC19" s="457"/>
      <c r="TD19" s="457"/>
      <c r="TE19" s="457"/>
      <c r="TF19" s="457"/>
      <c r="TG19" s="457"/>
      <c r="TH19" s="457"/>
      <c r="TI19" s="457"/>
      <c r="TJ19" s="457"/>
      <c r="TK19" s="457"/>
      <c r="TL19" s="457"/>
      <c r="TM19" s="457"/>
      <c r="TN19" s="457"/>
      <c r="TO19" s="457"/>
      <c r="TP19" s="457"/>
      <c r="TQ19" s="457"/>
      <c r="TR19" s="457"/>
      <c r="TS19" s="457"/>
      <c r="TT19" s="457"/>
      <c r="TU19" s="457"/>
      <c r="TV19" s="457"/>
      <c r="TW19" s="457"/>
      <c r="TX19" s="457"/>
      <c r="TY19" s="457"/>
      <c r="TZ19" s="457"/>
      <c r="UA19" s="457"/>
      <c r="UB19" s="457"/>
      <c r="UC19" s="457"/>
      <c r="UD19" s="457"/>
      <c r="UE19" s="457"/>
      <c r="UF19" s="457"/>
      <c r="UG19" s="457"/>
      <c r="UH19" s="457"/>
      <c r="UI19" s="457"/>
      <c r="UJ19" s="457"/>
      <c r="UK19" s="457"/>
      <c r="UL19" s="457"/>
      <c r="UM19" s="457"/>
      <c r="UN19" s="457"/>
      <c r="UO19" s="457"/>
      <c r="UP19" s="457"/>
      <c r="UQ19" s="457"/>
      <c r="UR19" s="457"/>
      <c r="US19" s="457"/>
      <c r="UT19" s="457"/>
      <c r="UU19" s="457"/>
      <c r="UV19" s="457"/>
      <c r="UW19" s="457"/>
      <c r="UX19" s="457"/>
      <c r="UY19" s="457"/>
      <c r="UZ19" s="457"/>
      <c r="VA19" s="457"/>
      <c r="VB19" s="457"/>
      <c r="VC19" s="457"/>
      <c r="VD19" s="457"/>
      <c r="VE19" s="457"/>
      <c r="VF19" s="457"/>
      <c r="VG19" s="457"/>
      <c r="VH19" s="457"/>
      <c r="VI19" s="457"/>
      <c r="VJ19" s="457"/>
      <c r="VK19" s="457"/>
      <c r="VL19" s="457"/>
      <c r="VM19" s="457"/>
      <c r="VN19" s="457"/>
      <c r="VO19" s="457"/>
      <c r="VP19" s="457"/>
      <c r="VQ19" s="457"/>
      <c r="VR19" s="457"/>
      <c r="VS19" s="457"/>
      <c r="VT19" s="457"/>
      <c r="VU19" s="457"/>
      <c r="VV19" s="457"/>
      <c r="VW19" s="457"/>
      <c r="VX19" s="457"/>
      <c r="VY19" s="457"/>
      <c r="VZ19" s="457"/>
      <c r="WA19" s="457"/>
      <c r="WB19" s="457"/>
      <c r="WC19" s="457"/>
      <c r="WD19" s="457"/>
      <c r="WE19" s="457"/>
      <c r="WF19" s="457"/>
      <c r="WG19" s="457"/>
      <c r="WH19" s="457"/>
      <c r="WI19" s="457"/>
      <c r="WJ19" s="457"/>
      <c r="WK19" s="457"/>
      <c r="WL19" s="457"/>
      <c r="WM19" s="457"/>
      <c r="WN19" s="457"/>
      <c r="WO19" s="457"/>
      <c r="WP19" s="457"/>
      <c r="WQ19" s="457"/>
      <c r="WR19" s="457"/>
      <c r="WS19" s="457"/>
      <c r="WT19" s="457"/>
      <c r="WU19" s="457"/>
      <c r="WV19" s="457"/>
      <c r="WW19" s="457"/>
      <c r="WX19" s="457"/>
      <c r="WY19" s="457"/>
      <c r="WZ19" s="457"/>
      <c r="XA19" s="457"/>
      <c r="XB19" s="457"/>
      <c r="XC19" s="457"/>
      <c r="XD19" s="457"/>
      <c r="XE19" s="457"/>
      <c r="XF19" s="457"/>
      <c r="XG19" s="457"/>
      <c r="XH19" s="457"/>
      <c r="XI19" s="457"/>
      <c r="XJ19" s="457"/>
      <c r="XK19" s="457"/>
      <c r="XL19" s="457"/>
      <c r="XM19" s="457"/>
      <c r="XN19" s="457"/>
      <c r="XO19" s="457"/>
      <c r="XP19" s="457"/>
      <c r="XQ19" s="457"/>
      <c r="XR19" s="457"/>
      <c r="XS19" s="457"/>
      <c r="XT19" s="457"/>
      <c r="XU19" s="457"/>
      <c r="XV19" s="457"/>
      <c r="XW19" s="457"/>
      <c r="XX19" s="457"/>
      <c r="XY19" s="457"/>
      <c r="XZ19" s="457"/>
      <c r="YA19" s="457"/>
      <c r="YB19" s="457"/>
      <c r="YC19" s="457"/>
      <c r="YD19" s="457"/>
      <c r="YE19" s="457"/>
      <c r="YF19" s="457"/>
      <c r="YG19" s="457"/>
      <c r="YH19" s="457"/>
      <c r="YI19" s="457"/>
      <c r="YJ19" s="457"/>
      <c r="YK19" s="457"/>
      <c r="YL19" s="457"/>
      <c r="YM19" s="457"/>
      <c r="YN19" s="457"/>
      <c r="YO19" s="457"/>
      <c r="YP19" s="457"/>
      <c r="YQ19" s="457"/>
      <c r="YR19" s="457"/>
      <c r="YS19" s="457"/>
      <c r="YT19" s="457"/>
      <c r="YU19" s="457"/>
      <c r="YV19" s="457"/>
      <c r="YW19" s="457"/>
      <c r="YX19" s="457"/>
      <c r="YY19" s="457"/>
      <c r="YZ19" s="457"/>
      <c r="ZA19" s="457"/>
      <c r="ZB19" s="457"/>
      <c r="ZC19" s="457"/>
      <c r="ZD19" s="457"/>
      <c r="ZE19" s="457"/>
      <c r="ZF19" s="457"/>
      <c r="ZG19" s="457"/>
      <c r="ZH19" s="457"/>
      <c r="ZI19" s="457"/>
      <c r="ZJ19" s="457"/>
      <c r="ZK19" s="457"/>
      <c r="ZL19" s="457"/>
      <c r="ZM19" s="457"/>
      <c r="ZN19" s="457"/>
      <c r="ZO19" s="457"/>
      <c r="ZP19" s="457"/>
      <c r="ZQ19" s="457"/>
      <c r="ZR19" s="457"/>
      <c r="ZS19" s="457"/>
      <c r="ZT19" s="457"/>
      <c r="ZU19" s="457"/>
      <c r="ZV19" s="457"/>
      <c r="ZW19" s="457"/>
      <c r="ZX19" s="457"/>
      <c r="ZY19" s="457"/>
      <c r="ZZ19" s="457"/>
      <c r="AAA19" s="457"/>
      <c r="AAB19" s="457"/>
      <c r="AAC19" s="457"/>
      <c r="AAD19" s="457"/>
      <c r="AAE19" s="457"/>
      <c r="AAF19" s="457"/>
      <c r="AAG19" s="457"/>
      <c r="AAH19" s="457"/>
      <c r="AAI19" s="457"/>
      <c r="AAJ19" s="457"/>
      <c r="AAK19" s="457"/>
      <c r="AAL19" s="457"/>
      <c r="AAM19" s="457"/>
      <c r="AAN19" s="457"/>
      <c r="AAO19" s="457"/>
      <c r="AAP19" s="457"/>
      <c r="AAQ19" s="457"/>
      <c r="AAR19" s="457"/>
      <c r="AAS19" s="457"/>
      <c r="AAT19" s="457"/>
      <c r="AAU19" s="457"/>
      <c r="AAV19" s="457"/>
      <c r="AAW19" s="457"/>
      <c r="AAX19" s="457"/>
      <c r="AAY19" s="457"/>
      <c r="AAZ19" s="457"/>
      <c r="ABA19" s="457"/>
      <c r="ABB19" s="457"/>
      <c r="ABC19" s="457"/>
      <c r="ABD19" s="457"/>
      <c r="ABE19" s="457"/>
      <c r="ABF19" s="457"/>
      <c r="ABG19" s="457"/>
      <c r="ABH19" s="457"/>
      <c r="ABI19" s="457"/>
      <c r="ABJ19" s="457"/>
      <c r="ABK19" s="457"/>
      <c r="ABL19" s="457"/>
      <c r="ABM19" s="457"/>
      <c r="ABN19" s="457"/>
      <c r="ABO19" s="457"/>
      <c r="ABP19" s="457"/>
      <c r="ABQ19" s="457"/>
      <c r="ABR19" s="457"/>
      <c r="ABS19" s="457"/>
      <c r="ABT19" s="457"/>
      <c r="ABU19" s="457"/>
      <c r="ABV19" s="457"/>
      <c r="ABW19" s="457"/>
      <c r="ABX19" s="457"/>
      <c r="ABY19" s="457"/>
      <c r="ABZ19" s="457"/>
      <c r="ACA19" s="457"/>
      <c r="ACB19" s="457"/>
      <c r="ACC19" s="457"/>
      <c r="ACD19" s="457"/>
      <c r="ACE19" s="457"/>
      <c r="ACF19" s="457"/>
      <c r="ACG19" s="457"/>
      <c r="ACH19" s="457"/>
      <c r="ACI19" s="457"/>
      <c r="ACJ19" s="457"/>
      <c r="ACK19" s="457"/>
      <c r="ACL19" s="457"/>
      <c r="ACM19" s="457"/>
      <c r="ACN19" s="457"/>
      <c r="ACO19" s="457"/>
      <c r="ACP19" s="457"/>
      <c r="ACQ19" s="457"/>
      <c r="ACR19" s="457"/>
      <c r="ACS19" s="457"/>
      <c r="ACT19" s="457"/>
      <c r="ACU19" s="457"/>
      <c r="ACV19" s="457"/>
      <c r="ACW19" s="457"/>
      <c r="ACX19" s="457"/>
      <c r="ACY19" s="457"/>
      <c r="ACZ19" s="457"/>
      <c r="ADA19" s="457"/>
      <c r="ADB19" s="457"/>
      <c r="ADC19" s="457"/>
      <c r="ADD19" s="457"/>
      <c r="ADE19" s="457"/>
      <c r="ADF19" s="457"/>
      <c r="ADG19" s="457"/>
      <c r="ADH19" s="457"/>
      <c r="ADI19" s="457"/>
      <c r="ADJ19" s="457"/>
      <c r="ADK19" s="457"/>
      <c r="ADL19" s="457"/>
      <c r="ADM19" s="457"/>
      <c r="ADN19" s="457"/>
      <c r="ADO19" s="457"/>
      <c r="ADP19" s="457"/>
      <c r="ADQ19" s="457"/>
      <c r="ADR19" s="457"/>
      <c r="ADS19" s="457"/>
      <c r="ADT19" s="457"/>
      <c r="ADU19" s="457"/>
      <c r="ADV19" s="457"/>
      <c r="ADW19" s="457"/>
      <c r="ADX19" s="457"/>
      <c r="ADY19" s="457"/>
      <c r="ADZ19" s="457"/>
      <c r="AEA19" s="457"/>
      <c r="AEB19" s="457"/>
      <c r="AEC19" s="457"/>
      <c r="AED19" s="457"/>
      <c r="AEE19" s="457"/>
      <c r="AEF19" s="457"/>
      <c r="AEG19" s="457"/>
      <c r="AEH19" s="457"/>
      <c r="AEI19" s="457"/>
      <c r="AEJ19" s="457"/>
      <c r="AEK19" s="457"/>
      <c r="AEL19" s="457"/>
      <c r="AEM19" s="457"/>
      <c r="AEN19" s="457"/>
      <c r="AEO19" s="457"/>
      <c r="AEP19" s="457"/>
      <c r="AEQ19" s="457"/>
      <c r="AER19" s="457"/>
      <c r="AES19" s="457"/>
      <c r="AET19" s="457"/>
      <c r="AEU19" s="457"/>
      <c r="AEV19" s="457"/>
      <c r="AEW19" s="457"/>
      <c r="AEX19" s="457"/>
      <c r="AEY19" s="457"/>
      <c r="AEZ19" s="457"/>
      <c r="AFA19" s="457"/>
      <c r="AFB19" s="457"/>
      <c r="AFC19" s="457"/>
      <c r="AFD19" s="457"/>
      <c r="AFE19" s="457"/>
      <c r="AFF19" s="457"/>
      <c r="AFG19" s="457"/>
      <c r="AFH19" s="457"/>
      <c r="AFI19" s="457"/>
      <c r="AFJ19" s="457"/>
      <c r="AFK19" s="457"/>
      <c r="AFL19" s="457"/>
      <c r="AFM19" s="457"/>
      <c r="AFN19" s="457"/>
      <c r="AFO19" s="457"/>
      <c r="AFP19" s="457"/>
      <c r="AFQ19" s="457"/>
      <c r="AFR19" s="457"/>
      <c r="AFS19" s="457"/>
      <c r="AFT19" s="457"/>
      <c r="AFU19" s="457"/>
      <c r="AFV19" s="457"/>
      <c r="AFW19" s="457"/>
      <c r="AFX19" s="457"/>
      <c r="AFY19" s="457"/>
      <c r="AFZ19" s="457"/>
      <c r="AGA19" s="457"/>
      <c r="AGB19" s="457"/>
      <c r="AGC19" s="457"/>
      <c r="AGD19" s="457"/>
      <c r="AGE19" s="457"/>
      <c r="AGF19" s="457"/>
      <c r="AGG19" s="457"/>
      <c r="AGH19" s="457"/>
      <c r="AGI19" s="457"/>
      <c r="AGJ19" s="457"/>
      <c r="AGK19" s="457"/>
      <c r="AGL19" s="457"/>
      <c r="AGM19" s="457"/>
      <c r="AGN19" s="457"/>
      <c r="AGO19" s="457"/>
      <c r="AGP19" s="457"/>
      <c r="AGQ19" s="457"/>
      <c r="AGR19" s="457"/>
      <c r="AGS19" s="457"/>
      <c r="AGT19" s="457"/>
      <c r="AGU19" s="457"/>
      <c r="AGV19" s="457"/>
      <c r="AGW19" s="457"/>
      <c r="AGX19" s="457"/>
      <c r="AGY19" s="457"/>
      <c r="AGZ19" s="457"/>
      <c r="AHA19" s="457"/>
      <c r="AHB19" s="457"/>
      <c r="AHC19" s="457"/>
      <c r="AHD19" s="457"/>
      <c r="AHE19" s="457"/>
      <c r="AHF19" s="457"/>
      <c r="AHG19" s="457"/>
      <c r="AHH19" s="457"/>
      <c r="AHI19" s="457"/>
      <c r="AHJ19" s="457"/>
      <c r="AHK19" s="457"/>
      <c r="AHL19" s="457"/>
      <c r="AHM19" s="457"/>
      <c r="AHN19" s="457"/>
      <c r="AHO19" s="457"/>
      <c r="AHP19" s="457"/>
      <c r="AHQ19" s="457"/>
      <c r="AHR19" s="457"/>
      <c r="AHS19" s="457"/>
      <c r="AHT19" s="457"/>
      <c r="AHU19" s="457"/>
      <c r="AHV19" s="457"/>
      <c r="AHW19" s="457"/>
      <c r="AHX19" s="457"/>
      <c r="AHY19" s="457"/>
      <c r="AHZ19" s="457"/>
      <c r="AIA19" s="457"/>
      <c r="AIB19" s="457"/>
      <c r="AIC19" s="457"/>
      <c r="AID19" s="457"/>
      <c r="AIE19" s="457"/>
      <c r="AIF19" s="457"/>
      <c r="AIG19" s="457"/>
      <c r="AIH19" s="457"/>
      <c r="AII19" s="457"/>
      <c r="AIJ19" s="457"/>
      <c r="AIK19" s="457"/>
      <c r="AIL19" s="457"/>
      <c r="AIM19" s="457"/>
      <c r="AIN19" s="457"/>
      <c r="AIO19" s="457"/>
      <c r="AIP19" s="457"/>
      <c r="AIQ19" s="457"/>
      <c r="AIR19" s="457"/>
      <c r="AIS19" s="457"/>
      <c r="AIT19" s="457"/>
      <c r="AIU19" s="457"/>
      <c r="AIV19" s="457"/>
      <c r="AIW19" s="457"/>
      <c r="AIX19" s="457"/>
      <c r="AIY19" s="457"/>
      <c r="AIZ19" s="457"/>
      <c r="AJA19" s="457"/>
      <c r="AJB19" s="457"/>
      <c r="AJC19" s="457"/>
      <c r="AJD19" s="457"/>
      <c r="AJE19" s="457"/>
      <c r="AJF19" s="457"/>
      <c r="AJG19" s="457"/>
      <c r="AJH19" s="457"/>
      <c r="AJI19" s="457"/>
      <c r="AJJ19" s="457"/>
      <c r="AJK19" s="457"/>
      <c r="AJL19" s="457"/>
      <c r="AJM19" s="457"/>
      <c r="AJN19" s="457"/>
      <c r="AJO19" s="457"/>
      <c r="AJP19" s="457"/>
      <c r="AJQ19" s="457"/>
      <c r="AJR19" s="457"/>
      <c r="AJS19" s="457"/>
      <c r="AJT19" s="457"/>
      <c r="AJU19" s="457"/>
      <c r="AJV19" s="457"/>
      <c r="AJW19" s="457"/>
      <c r="AJX19" s="457"/>
      <c r="AJY19" s="457"/>
      <c r="AJZ19" s="457"/>
      <c r="AKA19" s="457"/>
      <c r="AKB19" s="457"/>
      <c r="AKC19" s="457"/>
      <c r="AKD19" s="457"/>
      <c r="AKE19" s="457"/>
      <c r="AKF19" s="457"/>
      <c r="AKG19" s="457"/>
      <c r="AKH19" s="457"/>
      <c r="AKI19" s="457"/>
      <c r="AKJ19" s="457"/>
      <c r="AKK19" s="457"/>
      <c r="AKL19" s="457"/>
      <c r="AKM19" s="457"/>
    </row>
    <row r="20" spans="1:975" x14ac:dyDescent="0.25">
      <c r="A20" s="432" t="s">
        <v>798</v>
      </c>
      <c r="B20" s="451">
        <f t="shared" ref="B20:B22" si="2">B13</f>
        <v>0</v>
      </c>
      <c r="C20" s="451">
        <f t="shared" ref="C20:C22" si="3">B20*5%</f>
        <v>0</v>
      </c>
      <c r="D20" s="451">
        <f>C13</f>
        <v>0</v>
      </c>
      <c r="E20" s="451">
        <f t="shared" ref="E20:E22" si="4">D20*5%</f>
        <v>0</v>
      </c>
      <c r="F20" s="451">
        <f>D13</f>
        <v>0</v>
      </c>
      <c r="G20" s="102">
        <f t="shared" ref="G20:G22" si="5">F20*5%</f>
        <v>0</v>
      </c>
      <c r="H20" s="457"/>
      <c r="I20" s="457"/>
      <c r="J20" s="457"/>
      <c r="K20" s="457"/>
      <c r="L20" s="457"/>
      <c r="M20" s="457"/>
      <c r="N20" s="457"/>
      <c r="O20" s="457"/>
      <c r="P20" s="457"/>
      <c r="Q20" s="457"/>
      <c r="R20" s="457"/>
      <c r="S20" s="457"/>
      <c r="T20" s="457"/>
      <c r="U20" s="457"/>
      <c r="V20" s="457"/>
      <c r="W20" s="457"/>
      <c r="X20" s="457"/>
      <c r="Y20" s="457"/>
      <c r="Z20" s="457"/>
      <c r="AA20" s="457"/>
      <c r="AB20" s="457"/>
      <c r="AC20" s="457"/>
      <c r="AD20" s="457"/>
      <c r="AE20" s="457"/>
      <c r="AF20" s="457"/>
      <c r="AG20" s="457"/>
      <c r="AH20" s="457"/>
      <c r="AI20" s="457"/>
      <c r="AJ20" s="457"/>
      <c r="AK20" s="457"/>
      <c r="AL20" s="457"/>
      <c r="AM20" s="457"/>
      <c r="AN20" s="457"/>
      <c r="AO20" s="457"/>
      <c r="AP20" s="457"/>
      <c r="AQ20" s="457"/>
      <c r="AR20" s="457"/>
      <c r="AS20" s="457"/>
      <c r="AT20" s="457"/>
      <c r="AU20" s="457"/>
      <c r="AV20" s="457"/>
      <c r="AW20" s="457"/>
      <c r="AX20" s="457"/>
      <c r="AY20" s="457"/>
      <c r="AZ20" s="457"/>
      <c r="BA20" s="457"/>
      <c r="BB20" s="457"/>
      <c r="BC20" s="457"/>
      <c r="BD20" s="457"/>
      <c r="BE20" s="457"/>
      <c r="BF20" s="457"/>
      <c r="BG20" s="457"/>
      <c r="BH20" s="457"/>
      <c r="BI20" s="457"/>
      <c r="BJ20" s="457"/>
      <c r="BK20" s="457"/>
      <c r="BL20" s="457"/>
      <c r="BM20" s="457"/>
      <c r="BN20" s="457"/>
      <c r="BO20" s="457"/>
      <c r="BP20" s="457"/>
      <c r="BQ20" s="457"/>
      <c r="BR20" s="457"/>
      <c r="BS20" s="457"/>
      <c r="BT20" s="457"/>
      <c r="BU20" s="457"/>
      <c r="BV20" s="457"/>
      <c r="BW20" s="457"/>
      <c r="BX20" s="457"/>
      <c r="BY20" s="457"/>
      <c r="BZ20" s="457"/>
      <c r="CA20" s="457"/>
      <c r="CB20" s="457"/>
      <c r="CC20" s="457"/>
      <c r="CD20" s="457"/>
      <c r="CE20" s="457"/>
      <c r="CF20" s="457"/>
      <c r="CG20" s="457"/>
      <c r="CH20" s="457"/>
      <c r="CI20" s="457"/>
      <c r="CJ20" s="457"/>
      <c r="CK20" s="457"/>
      <c r="CL20" s="457"/>
      <c r="CM20" s="457"/>
      <c r="CN20" s="457"/>
      <c r="CO20" s="457"/>
      <c r="CP20" s="457"/>
      <c r="CQ20" s="457"/>
      <c r="CR20" s="457"/>
      <c r="CS20" s="457"/>
      <c r="CT20" s="457"/>
      <c r="CU20" s="457"/>
      <c r="CV20" s="457"/>
      <c r="CW20" s="457"/>
      <c r="CX20" s="457"/>
      <c r="CY20" s="457"/>
      <c r="CZ20" s="457"/>
      <c r="DA20" s="457"/>
      <c r="DB20" s="457"/>
      <c r="DC20" s="457"/>
      <c r="DD20" s="457"/>
      <c r="DE20" s="457"/>
      <c r="DF20" s="457"/>
      <c r="DG20" s="457"/>
      <c r="DH20" s="457"/>
      <c r="DI20" s="457"/>
      <c r="DJ20" s="457"/>
      <c r="DK20" s="457"/>
      <c r="DL20" s="457"/>
      <c r="DM20" s="457"/>
      <c r="DN20" s="457"/>
      <c r="DO20" s="457"/>
      <c r="DP20" s="457"/>
      <c r="DQ20" s="457"/>
      <c r="DR20" s="457"/>
      <c r="DS20" s="457"/>
      <c r="DT20" s="457"/>
      <c r="DU20" s="457"/>
      <c r="DV20" s="457"/>
      <c r="DW20" s="457"/>
      <c r="DX20" s="457"/>
      <c r="DY20" s="457"/>
      <c r="DZ20" s="457"/>
      <c r="EA20" s="457"/>
      <c r="EB20" s="457"/>
      <c r="EC20" s="457"/>
      <c r="ED20" s="457"/>
      <c r="EE20" s="457"/>
      <c r="EF20" s="457"/>
      <c r="EG20" s="457"/>
      <c r="EH20" s="457"/>
      <c r="EI20" s="457"/>
      <c r="EJ20" s="457"/>
      <c r="EK20" s="457"/>
      <c r="EL20" s="457"/>
      <c r="EM20" s="457"/>
      <c r="EN20" s="457"/>
      <c r="EO20" s="457"/>
      <c r="EP20" s="457"/>
      <c r="EQ20" s="457"/>
      <c r="ER20" s="457"/>
      <c r="ES20" s="457"/>
      <c r="ET20" s="457"/>
      <c r="EU20" s="457"/>
      <c r="EV20" s="457"/>
      <c r="EW20" s="457"/>
      <c r="EX20" s="457"/>
      <c r="EY20" s="457"/>
      <c r="EZ20" s="457"/>
      <c r="FA20" s="457"/>
      <c r="FB20" s="457"/>
      <c r="FC20" s="457"/>
      <c r="FD20" s="457"/>
      <c r="FE20" s="457"/>
      <c r="FF20" s="457"/>
      <c r="FG20" s="457"/>
      <c r="FH20" s="457"/>
      <c r="FI20" s="457"/>
      <c r="FJ20" s="457"/>
      <c r="FK20" s="457"/>
      <c r="FL20" s="457"/>
      <c r="FM20" s="457"/>
      <c r="FN20" s="457"/>
      <c r="FO20" s="457"/>
      <c r="FP20" s="457"/>
      <c r="FQ20" s="457"/>
      <c r="FR20" s="457"/>
      <c r="FS20" s="457"/>
      <c r="FT20" s="457"/>
      <c r="FU20" s="457"/>
      <c r="FV20" s="457"/>
      <c r="FW20" s="457"/>
      <c r="FX20" s="457"/>
      <c r="FY20" s="457"/>
      <c r="FZ20" s="457"/>
      <c r="GA20" s="457"/>
      <c r="GB20" s="457"/>
      <c r="GC20" s="457"/>
      <c r="GD20" s="457"/>
      <c r="GE20" s="457"/>
      <c r="GF20" s="457"/>
      <c r="GG20" s="457"/>
      <c r="GH20" s="457"/>
      <c r="GI20" s="457"/>
      <c r="GJ20" s="457"/>
      <c r="GK20" s="457"/>
      <c r="GL20" s="457"/>
      <c r="GM20" s="457"/>
      <c r="GN20" s="457"/>
      <c r="GO20" s="457"/>
      <c r="GP20" s="457"/>
      <c r="GQ20" s="457"/>
      <c r="GR20" s="457"/>
      <c r="GS20" s="457"/>
      <c r="GT20" s="457"/>
      <c r="GU20" s="457"/>
      <c r="GV20" s="457"/>
      <c r="GW20" s="457"/>
      <c r="GX20" s="457"/>
      <c r="GY20" s="457"/>
      <c r="GZ20" s="457"/>
      <c r="HA20" s="457"/>
      <c r="HB20" s="457"/>
      <c r="HC20" s="457"/>
      <c r="HD20" s="457"/>
      <c r="HE20" s="457"/>
      <c r="HF20" s="457"/>
      <c r="HG20" s="457"/>
      <c r="HH20" s="457"/>
      <c r="HI20" s="457"/>
      <c r="HJ20" s="457"/>
      <c r="HK20" s="457"/>
      <c r="HL20" s="457"/>
      <c r="HM20" s="457"/>
      <c r="HN20" s="457"/>
      <c r="HO20" s="457"/>
      <c r="HP20" s="457"/>
      <c r="HQ20" s="457"/>
      <c r="HR20" s="457"/>
      <c r="HS20" s="457"/>
      <c r="HT20" s="457"/>
      <c r="HU20" s="457"/>
      <c r="HV20" s="457"/>
      <c r="HW20" s="457"/>
      <c r="HX20" s="457"/>
      <c r="HY20" s="457"/>
      <c r="HZ20" s="457"/>
      <c r="IA20" s="457"/>
      <c r="IB20" s="457"/>
      <c r="IC20" s="457"/>
      <c r="ID20" s="457"/>
      <c r="IE20" s="457"/>
      <c r="IF20" s="457"/>
      <c r="IG20" s="457"/>
      <c r="IH20" s="457"/>
      <c r="II20" s="457"/>
      <c r="IJ20" s="457"/>
      <c r="IK20" s="457"/>
      <c r="IL20" s="457"/>
      <c r="IM20" s="457"/>
      <c r="IN20" s="457"/>
      <c r="IO20" s="457"/>
      <c r="IP20" s="457"/>
      <c r="IQ20" s="457"/>
      <c r="IR20" s="457"/>
      <c r="IS20" s="457"/>
      <c r="IT20" s="457"/>
      <c r="IU20" s="457"/>
      <c r="IV20" s="457"/>
      <c r="IW20" s="457"/>
      <c r="IX20" s="457"/>
      <c r="IY20" s="457"/>
      <c r="IZ20" s="457"/>
      <c r="JA20" s="457"/>
      <c r="JB20" s="457"/>
      <c r="JC20" s="457"/>
      <c r="JD20" s="457"/>
      <c r="JE20" s="457"/>
      <c r="JF20" s="457"/>
      <c r="JG20" s="457"/>
      <c r="JH20" s="457"/>
      <c r="JI20" s="457"/>
      <c r="JJ20" s="457"/>
      <c r="JK20" s="457"/>
      <c r="JL20" s="457"/>
      <c r="JM20" s="457"/>
      <c r="JN20" s="457"/>
      <c r="JO20" s="457"/>
      <c r="JP20" s="457"/>
      <c r="JQ20" s="457"/>
      <c r="JR20" s="457"/>
      <c r="JS20" s="457"/>
      <c r="JT20" s="457"/>
      <c r="JU20" s="457"/>
      <c r="JV20" s="457"/>
      <c r="JW20" s="457"/>
      <c r="JX20" s="457"/>
      <c r="JY20" s="457"/>
      <c r="JZ20" s="457"/>
      <c r="KA20" s="457"/>
      <c r="KB20" s="457"/>
      <c r="KC20" s="457"/>
      <c r="KD20" s="457"/>
      <c r="KE20" s="457"/>
      <c r="KF20" s="457"/>
      <c r="KG20" s="457"/>
      <c r="KH20" s="457"/>
      <c r="KI20" s="457"/>
      <c r="KJ20" s="457"/>
      <c r="KK20" s="457"/>
      <c r="KL20" s="457"/>
      <c r="KM20" s="457"/>
      <c r="KN20" s="457"/>
      <c r="KO20" s="457"/>
      <c r="KP20" s="457"/>
      <c r="KQ20" s="457"/>
      <c r="KR20" s="457"/>
      <c r="KS20" s="457"/>
      <c r="KT20" s="457"/>
      <c r="KU20" s="457"/>
      <c r="KV20" s="457"/>
      <c r="KW20" s="457"/>
      <c r="KX20" s="457"/>
      <c r="KY20" s="457"/>
      <c r="KZ20" s="457"/>
      <c r="LA20" s="457"/>
      <c r="LB20" s="457"/>
      <c r="LC20" s="457"/>
      <c r="LD20" s="457"/>
      <c r="LE20" s="457"/>
      <c r="LF20" s="457"/>
      <c r="LG20" s="457"/>
      <c r="LH20" s="457"/>
      <c r="LI20" s="457"/>
      <c r="LJ20" s="457"/>
      <c r="LK20" s="457"/>
      <c r="LL20" s="457"/>
      <c r="LM20" s="457"/>
      <c r="LN20" s="457"/>
      <c r="LO20" s="457"/>
      <c r="LP20" s="457"/>
      <c r="LQ20" s="457"/>
      <c r="LR20" s="457"/>
      <c r="LS20" s="457"/>
      <c r="LT20" s="457"/>
      <c r="LU20" s="457"/>
      <c r="LV20" s="457"/>
      <c r="LW20" s="457"/>
      <c r="LX20" s="457"/>
      <c r="LY20" s="457"/>
      <c r="LZ20" s="457"/>
      <c r="MA20" s="457"/>
      <c r="MB20" s="457"/>
      <c r="MC20" s="457"/>
      <c r="MD20" s="457"/>
      <c r="ME20" s="457"/>
      <c r="MF20" s="457"/>
      <c r="MG20" s="457"/>
      <c r="MH20" s="457"/>
      <c r="MI20" s="457"/>
      <c r="MJ20" s="457"/>
      <c r="MK20" s="457"/>
      <c r="ML20" s="457"/>
      <c r="MM20" s="457"/>
      <c r="MN20" s="457"/>
      <c r="MO20" s="457"/>
      <c r="MP20" s="457"/>
      <c r="MQ20" s="457"/>
      <c r="MR20" s="457"/>
      <c r="MS20" s="457"/>
      <c r="MT20" s="457"/>
      <c r="MU20" s="457"/>
      <c r="MV20" s="457"/>
      <c r="MW20" s="457"/>
      <c r="MX20" s="457"/>
      <c r="MY20" s="457"/>
      <c r="MZ20" s="457"/>
      <c r="NA20" s="457"/>
      <c r="NB20" s="457"/>
      <c r="NC20" s="457"/>
      <c r="ND20" s="457"/>
      <c r="NE20" s="457"/>
      <c r="NF20" s="457"/>
      <c r="NG20" s="457"/>
      <c r="NH20" s="457"/>
      <c r="NI20" s="457"/>
      <c r="NJ20" s="457"/>
      <c r="NK20" s="457"/>
      <c r="NL20" s="457"/>
      <c r="NM20" s="457"/>
      <c r="NN20" s="457"/>
      <c r="NO20" s="457"/>
      <c r="NP20" s="457"/>
      <c r="NQ20" s="457"/>
      <c r="NR20" s="457"/>
      <c r="NS20" s="457"/>
      <c r="NT20" s="457"/>
      <c r="NU20" s="457"/>
      <c r="NV20" s="457"/>
      <c r="NW20" s="457"/>
      <c r="NX20" s="457"/>
      <c r="NY20" s="457"/>
      <c r="NZ20" s="457"/>
      <c r="OA20" s="457"/>
      <c r="OB20" s="457"/>
      <c r="OC20" s="457"/>
      <c r="OD20" s="457"/>
      <c r="OE20" s="457"/>
      <c r="OF20" s="457"/>
      <c r="OG20" s="457"/>
      <c r="OH20" s="457"/>
      <c r="OI20" s="457"/>
      <c r="OJ20" s="457"/>
      <c r="OK20" s="457"/>
      <c r="OL20" s="457"/>
      <c r="OM20" s="457"/>
      <c r="ON20" s="457"/>
      <c r="OO20" s="457"/>
      <c r="OP20" s="457"/>
      <c r="OQ20" s="457"/>
      <c r="OR20" s="457"/>
      <c r="OS20" s="457"/>
      <c r="OT20" s="457"/>
      <c r="OU20" s="457"/>
      <c r="OV20" s="457"/>
      <c r="OW20" s="457"/>
      <c r="OX20" s="457"/>
      <c r="OY20" s="457"/>
      <c r="OZ20" s="457"/>
      <c r="PA20" s="457"/>
      <c r="PB20" s="457"/>
      <c r="PC20" s="457"/>
      <c r="PD20" s="457"/>
      <c r="PE20" s="457"/>
      <c r="PF20" s="457"/>
      <c r="PG20" s="457"/>
      <c r="PH20" s="457"/>
      <c r="PI20" s="457"/>
      <c r="PJ20" s="457"/>
      <c r="PK20" s="457"/>
      <c r="PL20" s="457"/>
      <c r="PM20" s="457"/>
      <c r="PN20" s="457"/>
      <c r="PO20" s="457"/>
      <c r="PP20" s="457"/>
      <c r="PQ20" s="457"/>
      <c r="PR20" s="457"/>
      <c r="PS20" s="457"/>
      <c r="PT20" s="457"/>
      <c r="PU20" s="457"/>
      <c r="PV20" s="457"/>
      <c r="PW20" s="457"/>
      <c r="PX20" s="457"/>
      <c r="PY20" s="457"/>
      <c r="PZ20" s="457"/>
      <c r="QA20" s="457"/>
      <c r="QB20" s="457"/>
      <c r="QC20" s="457"/>
      <c r="QD20" s="457"/>
      <c r="QE20" s="457"/>
      <c r="QF20" s="457"/>
      <c r="QG20" s="457"/>
      <c r="QH20" s="457"/>
      <c r="QI20" s="457"/>
      <c r="QJ20" s="457"/>
      <c r="QK20" s="457"/>
      <c r="QL20" s="457"/>
      <c r="QM20" s="457"/>
      <c r="QN20" s="457"/>
      <c r="QO20" s="457"/>
      <c r="QP20" s="457"/>
      <c r="QQ20" s="457"/>
      <c r="QR20" s="457"/>
      <c r="QS20" s="457"/>
      <c r="QT20" s="457"/>
      <c r="QU20" s="457"/>
      <c r="QV20" s="457"/>
      <c r="QW20" s="457"/>
      <c r="QX20" s="457"/>
      <c r="QY20" s="457"/>
      <c r="QZ20" s="457"/>
      <c r="RA20" s="457"/>
      <c r="RB20" s="457"/>
      <c r="RC20" s="457"/>
      <c r="RD20" s="457"/>
      <c r="RE20" s="457"/>
      <c r="RF20" s="457"/>
      <c r="RG20" s="457"/>
      <c r="RH20" s="457"/>
      <c r="RI20" s="457"/>
      <c r="RJ20" s="457"/>
      <c r="RK20" s="457"/>
      <c r="RL20" s="457"/>
      <c r="RM20" s="457"/>
      <c r="RN20" s="457"/>
      <c r="RO20" s="457"/>
      <c r="RP20" s="457"/>
      <c r="RQ20" s="457"/>
      <c r="RR20" s="457"/>
      <c r="RS20" s="457"/>
      <c r="RT20" s="457"/>
      <c r="RU20" s="457"/>
      <c r="RV20" s="457"/>
      <c r="RW20" s="457"/>
      <c r="RX20" s="457"/>
      <c r="RY20" s="457"/>
      <c r="RZ20" s="457"/>
      <c r="SA20" s="457"/>
      <c r="SB20" s="457"/>
      <c r="SC20" s="457"/>
      <c r="SD20" s="457"/>
      <c r="SE20" s="457"/>
      <c r="SF20" s="457"/>
      <c r="SG20" s="457"/>
      <c r="SH20" s="457"/>
      <c r="SI20" s="457"/>
      <c r="SJ20" s="457"/>
      <c r="SK20" s="457"/>
      <c r="SL20" s="457"/>
      <c r="SM20" s="457"/>
      <c r="SN20" s="457"/>
      <c r="SO20" s="457"/>
      <c r="SP20" s="457"/>
      <c r="SQ20" s="457"/>
      <c r="SR20" s="457"/>
      <c r="SS20" s="457"/>
      <c r="ST20" s="457"/>
      <c r="SU20" s="457"/>
      <c r="SV20" s="457"/>
      <c r="SW20" s="457"/>
      <c r="SX20" s="457"/>
      <c r="SY20" s="457"/>
      <c r="SZ20" s="457"/>
      <c r="TA20" s="457"/>
      <c r="TB20" s="457"/>
      <c r="TC20" s="457"/>
      <c r="TD20" s="457"/>
      <c r="TE20" s="457"/>
      <c r="TF20" s="457"/>
      <c r="TG20" s="457"/>
      <c r="TH20" s="457"/>
      <c r="TI20" s="457"/>
      <c r="TJ20" s="457"/>
      <c r="TK20" s="457"/>
      <c r="TL20" s="457"/>
      <c r="TM20" s="457"/>
      <c r="TN20" s="457"/>
      <c r="TO20" s="457"/>
      <c r="TP20" s="457"/>
      <c r="TQ20" s="457"/>
      <c r="TR20" s="457"/>
      <c r="TS20" s="457"/>
      <c r="TT20" s="457"/>
      <c r="TU20" s="457"/>
      <c r="TV20" s="457"/>
      <c r="TW20" s="457"/>
      <c r="TX20" s="457"/>
      <c r="TY20" s="457"/>
      <c r="TZ20" s="457"/>
      <c r="UA20" s="457"/>
      <c r="UB20" s="457"/>
      <c r="UC20" s="457"/>
      <c r="UD20" s="457"/>
      <c r="UE20" s="457"/>
      <c r="UF20" s="457"/>
      <c r="UG20" s="457"/>
      <c r="UH20" s="457"/>
      <c r="UI20" s="457"/>
      <c r="UJ20" s="457"/>
      <c r="UK20" s="457"/>
      <c r="UL20" s="457"/>
      <c r="UM20" s="457"/>
      <c r="UN20" s="457"/>
      <c r="UO20" s="457"/>
      <c r="UP20" s="457"/>
      <c r="UQ20" s="457"/>
      <c r="UR20" s="457"/>
      <c r="US20" s="457"/>
      <c r="UT20" s="457"/>
      <c r="UU20" s="457"/>
      <c r="UV20" s="457"/>
      <c r="UW20" s="457"/>
      <c r="UX20" s="457"/>
      <c r="UY20" s="457"/>
      <c r="UZ20" s="457"/>
      <c r="VA20" s="457"/>
      <c r="VB20" s="457"/>
      <c r="VC20" s="457"/>
      <c r="VD20" s="457"/>
      <c r="VE20" s="457"/>
      <c r="VF20" s="457"/>
      <c r="VG20" s="457"/>
      <c r="VH20" s="457"/>
      <c r="VI20" s="457"/>
      <c r="VJ20" s="457"/>
      <c r="VK20" s="457"/>
      <c r="VL20" s="457"/>
      <c r="VM20" s="457"/>
      <c r="VN20" s="457"/>
      <c r="VO20" s="457"/>
      <c r="VP20" s="457"/>
      <c r="VQ20" s="457"/>
      <c r="VR20" s="457"/>
      <c r="VS20" s="457"/>
      <c r="VT20" s="457"/>
      <c r="VU20" s="457"/>
      <c r="VV20" s="457"/>
      <c r="VW20" s="457"/>
      <c r="VX20" s="457"/>
      <c r="VY20" s="457"/>
      <c r="VZ20" s="457"/>
      <c r="WA20" s="457"/>
      <c r="WB20" s="457"/>
      <c r="WC20" s="457"/>
      <c r="WD20" s="457"/>
      <c r="WE20" s="457"/>
      <c r="WF20" s="457"/>
      <c r="WG20" s="457"/>
      <c r="WH20" s="457"/>
      <c r="WI20" s="457"/>
      <c r="WJ20" s="457"/>
      <c r="WK20" s="457"/>
      <c r="WL20" s="457"/>
      <c r="WM20" s="457"/>
      <c r="WN20" s="457"/>
      <c r="WO20" s="457"/>
      <c r="WP20" s="457"/>
      <c r="WQ20" s="457"/>
      <c r="WR20" s="457"/>
      <c r="WS20" s="457"/>
      <c r="WT20" s="457"/>
      <c r="WU20" s="457"/>
      <c r="WV20" s="457"/>
      <c r="WW20" s="457"/>
      <c r="WX20" s="457"/>
      <c r="WY20" s="457"/>
      <c r="WZ20" s="457"/>
      <c r="XA20" s="457"/>
      <c r="XB20" s="457"/>
      <c r="XC20" s="457"/>
      <c r="XD20" s="457"/>
      <c r="XE20" s="457"/>
      <c r="XF20" s="457"/>
      <c r="XG20" s="457"/>
      <c r="XH20" s="457"/>
      <c r="XI20" s="457"/>
      <c r="XJ20" s="457"/>
      <c r="XK20" s="457"/>
      <c r="XL20" s="457"/>
      <c r="XM20" s="457"/>
      <c r="XN20" s="457"/>
      <c r="XO20" s="457"/>
      <c r="XP20" s="457"/>
      <c r="XQ20" s="457"/>
      <c r="XR20" s="457"/>
      <c r="XS20" s="457"/>
      <c r="XT20" s="457"/>
      <c r="XU20" s="457"/>
      <c r="XV20" s="457"/>
      <c r="XW20" s="457"/>
      <c r="XX20" s="457"/>
      <c r="XY20" s="457"/>
      <c r="XZ20" s="457"/>
      <c r="YA20" s="457"/>
      <c r="YB20" s="457"/>
      <c r="YC20" s="457"/>
      <c r="YD20" s="457"/>
      <c r="YE20" s="457"/>
      <c r="YF20" s="457"/>
      <c r="YG20" s="457"/>
      <c r="YH20" s="457"/>
      <c r="YI20" s="457"/>
      <c r="YJ20" s="457"/>
      <c r="YK20" s="457"/>
      <c r="YL20" s="457"/>
      <c r="YM20" s="457"/>
      <c r="YN20" s="457"/>
      <c r="YO20" s="457"/>
      <c r="YP20" s="457"/>
      <c r="YQ20" s="457"/>
      <c r="YR20" s="457"/>
      <c r="YS20" s="457"/>
      <c r="YT20" s="457"/>
      <c r="YU20" s="457"/>
      <c r="YV20" s="457"/>
      <c r="YW20" s="457"/>
      <c r="YX20" s="457"/>
      <c r="YY20" s="457"/>
      <c r="YZ20" s="457"/>
      <c r="ZA20" s="457"/>
      <c r="ZB20" s="457"/>
      <c r="ZC20" s="457"/>
      <c r="ZD20" s="457"/>
      <c r="ZE20" s="457"/>
      <c r="ZF20" s="457"/>
      <c r="ZG20" s="457"/>
      <c r="ZH20" s="457"/>
      <c r="ZI20" s="457"/>
      <c r="ZJ20" s="457"/>
      <c r="ZK20" s="457"/>
      <c r="ZL20" s="457"/>
      <c r="ZM20" s="457"/>
      <c r="ZN20" s="457"/>
      <c r="ZO20" s="457"/>
      <c r="ZP20" s="457"/>
      <c r="ZQ20" s="457"/>
      <c r="ZR20" s="457"/>
      <c r="ZS20" s="457"/>
      <c r="ZT20" s="457"/>
      <c r="ZU20" s="457"/>
      <c r="ZV20" s="457"/>
      <c r="ZW20" s="457"/>
      <c r="ZX20" s="457"/>
      <c r="ZY20" s="457"/>
      <c r="ZZ20" s="457"/>
      <c r="AAA20" s="457"/>
      <c r="AAB20" s="457"/>
      <c r="AAC20" s="457"/>
      <c r="AAD20" s="457"/>
      <c r="AAE20" s="457"/>
      <c r="AAF20" s="457"/>
      <c r="AAG20" s="457"/>
      <c r="AAH20" s="457"/>
      <c r="AAI20" s="457"/>
      <c r="AAJ20" s="457"/>
      <c r="AAK20" s="457"/>
      <c r="AAL20" s="457"/>
      <c r="AAM20" s="457"/>
      <c r="AAN20" s="457"/>
      <c r="AAO20" s="457"/>
      <c r="AAP20" s="457"/>
      <c r="AAQ20" s="457"/>
      <c r="AAR20" s="457"/>
      <c r="AAS20" s="457"/>
      <c r="AAT20" s="457"/>
      <c r="AAU20" s="457"/>
      <c r="AAV20" s="457"/>
      <c r="AAW20" s="457"/>
      <c r="AAX20" s="457"/>
      <c r="AAY20" s="457"/>
      <c r="AAZ20" s="457"/>
      <c r="ABA20" s="457"/>
      <c r="ABB20" s="457"/>
      <c r="ABC20" s="457"/>
      <c r="ABD20" s="457"/>
      <c r="ABE20" s="457"/>
      <c r="ABF20" s="457"/>
      <c r="ABG20" s="457"/>
      <c r="ABH20" s="457"/>
      <c r="ABI20" s="457"/>
      <c r="ABJ20" s="457"/>
      <c r="ABK20" s="457"/>
      <c r="ABL20" s="457"/>
      <c r="ABM20" s="457"/>
      <c r="ABN20" s="457"/>
      <c r="ABO20" s="457"/>
      <c r="ABP20" s="457"/>
      <c r="ABQ20" s="457"/>
      <c r="ABR20" s="457"/>
      <c r="ABS20" s="457"/>
      <c r="ABT20" s="457"/>
      <c r="ABU20" s="457"/>
      <c r="ABV20" s="457"/>
      <c r="ABW20" s="457"/>
      <c r="ABX20" s="457"/>
      <c r="ABY20" s="457"/>
      <c r="ABZ20" s="457"/>
      <c r="ACA20" s="457"/>
      <c r="ACB20" s="457"/>
      <c r="ACC20" s="457"/>
      <c r="ACD20" s="457"/>
      <c r="ACE20" s="457"/>
      <c r="ACF20" s="457"/>
      <c r="ACG20" s="457"/>
      <c r="ACH20" s="457"/>
      <c r="ACI20" s="457"/>
      <c r="ACJ20" s="457"/>
      <c r="ACK20" s="457"/>
      <c r="ACL20" s="457"/>
      <c r="ACM20" s="457"/>
      <c r="ACN20" s="457"/>
      <c r="ACO20" s="457"/>
      <c r="ACP20" s="457"/>
      <c r="ACQ20" s="457"/>
      <c r="ACR20" s="457"/>
      <c r="ACS20" s="457"/>
      <c r="ACT20" s="457"/>
      <c r="ACU20" s="457"/>
      <c r="ACV20" s="457"/>
      <c r="ACW20" s="457"/>
      <c r="ACX20" s="457"/>
      <c r="ACY20" s="457"/>
      <c r="ACZ20" s="457"/>
      <c r="ADA20" s="457"/>
      <c r="ADB20" s="457"/>
      <c r="ADC20" s="457"/>
      <c r="ADD20" s="457"/>
      <c r="ADE20" s="457"/>
      <c r="ADF20" s="457"/>
      <c r="ADG20" s="457"/>
      <c r="ADH20" s="457"/>
      <c r="ADI20" s="457"/>
      <c r="ADJ20" s="457"/>
      <c r="ADK20" s="457"/>
      <c r="ADL20" s="457"/>
      <c r="ADM20" s="457"/>
      <c r="ADN20" s="457"/>
      <c r="ADO20" s="457"/>
      <c r="ADP20" s="457"/>
      <c r="ADQ20" s="457"/>
      <c r="ADR20" s="457"/>
      <c r="ADS20" s="457"/>
      <c r="ADT20" s="457"/>
      <c r="ADU20" s="457"/>
      <c r="ADV20" s="457"/>
      <c r="ADW20" s="457"/>
      <c r="ADX20" s="457"/>
      <c r="ADY20" s="457"/>
      <c r="ADZ20" s="457"/>
      <c r="AEA20" s="457"/>
      <c r="AEB20" s="457"/>
      <c r="AEC20" s="457"/>
      <c r="AED20" s="457"/>
      <c r="AEE20" s="457"/>
      <c r="AEF20" s="457"/>
      <c r="AEG20" s="457"/>
      <c r="AEH20" s="457"/>
      <c r="AEI20" s="457"/>
      <c r="AEJ20" s="457"/>
      <c r="AEK20" s="457"/>
      <c r="AEL20" s="457"/>
      <c r="AEM20" s="457"/>
      <c r="AEN20" s="457"/>
      <c r="AEO20" s="457"/>
      <c r="AEP20" s="457"/>
      <c r="AEQ20" s="457"/>
      <c r="AER20" s="457"/>
      <c r="AES20" s="457"/>
      <c r="AET20" s="457"/>
      <c r="AEU20" s="457"/>
      <c r="AEV20" s="457"/>
      <c r="AEW20" s="457"/>
      <c r="AEX20" s="457"/>
      <c r="AEY20" s="457"/>
      <c r="AEZ20" s="457"/>
      <c r="AFA20" s="457"/>
      <c r="AFB20" s="457"/>
      <c r="AFC20" s="457"/>
      <c r="AFD20" s="457"/>
      <c r="AFE20" s="457"/>
      <c r="AFF20" s="457"/>
      <c r="AFG20" s="457"/>
      <c r="AFH20" s="457"/>
      <c r="AFI20" s="457"/>
      <c r="AFJ20" s="457"/>
      <c r="AFK20" s="457"/>
      <c r="AFL20" s="457"/>
      <c r="AFM20" s="457"/>
      <c r="AFN20" s="457"/>
      <c r="AFO20" s="457"/>
      <c r="AFP20" s="457"/>
      <c r="AFQ20" s="457"/>
      <c r="AFR20" s="457"/>
      <c r="AFS20" s="457"/>
      <c r="AFT20" s="457"/>
      <c r="AFU20" s="457"/>
      <c r="AFV20" s="457"/>
      <c r="AFW20" s="457"/>
      <c r="AFX20" s="457"/>
      <c r="AFY20" s="457"/>
      <c r="AFZ20" s="457"/>
      <c r="AGA20" s="457"/>
      <c r="AGB20" s="457"/>
      <c r="AGC20" s="457"/>
      <c r="AGD20" s="457"/>
      <c r="AGE20" s="457"/>
      <c r="AGF20" s="457"/>
      <c r="AGG20" s="457"/>
      <c r="AGH20" s="457"/>
      <c r="AGI20" s="457"/>
      <c r="AGJ20" s="457"/>
      <c r="AGK20" s="457"/>
      <c r="AGL20" s="457"/>
      <c r="AGM20" s="457"/>
      <c r="AGN20" s="457"/>
      <c r="AGO20" s="457"/>
      <c r="AGP20" s="457"/>
      <c r="AGQ20" s="457"/>
      <c r="AGR20" s="457"/>
      <c r="AGS20" s="457"/>
      <c r="AGT20" s="457"/>
      <c r="AGU20" s="457"/>
      <c r="AGV20" s="457"/>
      <c r="AGW20" s="457"/>
      <c r="AGX20" s="457"/>
      <c r="AGY20" s="457"/>
      <c r="AGZ20" s="457"/>
      <c r="AHA20" s="457"/>
      <c r="AHB20" s="457"/>
      <c r="AHC20" s="457"/>
      <c r="AHD20" s="457"/>
      <c r="AHE20" s="457"/>
      <c r="AHF20" s="457"/>
      <c r="AHG20" s="457"/>
      <c r="AHH20" s="457"/>
      <c r="AHI20" s="457"/>
      <c r="AHJ20" s="457"/>
      <c r="AHK20" s="457"/>
      <c r="AHL20" s="457"/>
      <c r="AHM20" s="457"/>
      <c r="AHN20" s="457"/>
      <c r="AHO20" s="457"/>
      <c r="AHP20" s="457"/>
      <c r="AHQ20" s="457"/>
      <c r="AHR20" s="457"/>
      <c r="AHS20" s="457"/>
      <c r="AHT20" s="457"/>
      <c r="AHU20" s="457"/>
      <c r="AHV20" s="457"/>
      <c r="AHW20" s="457"/>
      <c r="AHX20" s="457"/>
      <c r="AHY20" s="457"/>
      <c r="AHZ20" s="457"/>
      <c r="AIA20" s="457"/>
      <c r="AIB20" s="457"/>
      <c r="AIC20" s="457"/>
      <c r="AID20" s="457"/>
      <c r="AIE20" s="457"/>
      <c r="AIF20" s="457"/>
      <c r="AIG20" s="457"/>
      <c r="AIH20" s="457"/>
      <c r="AII20" s="457"/>
      <c r="AIJ20" s="457"/>
      <c r="AIK20" s="457"/>
      <c r="AIL20" s="457"/>
      <c r="AIM20" s="457"/>
      <c r="AIN20" s="457"/>
      <c r="AIO20" s="457"/>
      <c r="AIP20" s="457"/>
      <c r="AIQ20" s="457"/>
      <c r="AIR20" s="457"/>
      <c r="AIS20" s="457"/>
      <c r="AIT20" s="457"/>
      <c r="AIU20" s="457"/>
      <c r="AIV20" s="457"/>
      <c r="AIW20" s="457"/>
      <c r="AIX20" s="457"/>
      <c r="AIY20" s="457"/>
      <c r="AIZ20" s="457"/>
      <c r="AJA20" s="457"/>
      <c r="AJB20" s="457"/>
      <c r="AJC20" s="457"/>
      <c r="AJD20" s="457"/>
      <c r="AJE20" s="457"/>
      <c r="AJF20" s="457"/>
      <c r="AJG20" s="457"/>
      <c r="AJH20" s="457"/>
      <c r="AJI20" s="457"/>
      <c r="AJJ20" s="457"/>
      <c r="AJK20" s="457"/>
      <c r="AJL20" s="457"/>
      <c r="AJM20" s="457"/>
      <c r="AJN20" s="457"/>
      <c r="AJO20" s="457"/>
      <c r="AJP20" s="457"/>
      <c r="AJQ20" s="457"/>
      <c r="AJR20" s="457"/>
      <c r="AJS20" s="457"/>
      <c r="AJT20" s="457"/>
      <c r="AJU20" s="457"/>
      <c r="AJV20" s="457"/>
      <c r="AJW20" s="457"/>
      <c r="AJX20" s="457"/>
      <c r="AJY20" s="457"/>
      <c r="AJZ20" s="457"/>
      <c r="AKA20" s="457"/>
      <c r="AKB20" s="457"/>
      <c r="AKC20" s="457"/>
      <c r="AKD20" s="457"/>
      <c r="AKE20" s="457"/>
      <c r="AKF20" s="457"/>
      <c r="AKG20" s="457"/>
      <c r="AKH20" s="457"/>
      <c r="AKI20" s="457"/>
      <c r="AKJ20" s="457"/>
      <c r="AKK20" s="457"/>
      <c r="AKL20" s="457"/>
      <c r="AKM20" s="457"/>
    </row>
    <row r="21" spans="1:975" x14ac:dyDescent="0.25">
      <c r="A21" s="432" t="s">
        <v>800</v>
      </c>
      <c r="B21" s="451">
        <f t="shared" si="2"/>
        <v>0</v>
      </c>
      <c r="C21" s="451">
        <f t="shared" si="3"/>
        <v>0</v>
      </c>
      <c r="D21" s="451">
        <f>C14</f>
        <v>0</v>
      </c>
      <c r="E21" s="451">
        <f t="shared" si="4"/>
        <v>0</v>
      </c>
      <c r="F21" s="451">
        <f>D14</f>
        <v>0</v>
      </c>
      <c r="G21" s="102">
        <f t="shared" si="5"/>
        <v>0</v>
      </c>
      <c r="H21" s="457"/>
      <c r="I21" s="457"/>
      <c r="J21" s="457"/>
      <c r="K21" s="457"/>
      <c r="L21" s="457"/>
      <c r="M21" s="457"/>
      <c r="N21" s="457"/>
      <c r="O21" s="457"/>
      <c r="P21" s="457"/>
      <c r="Q21" s="457"/>
      <c r="R21" s="457"/>
      <c r="S21" s="457"/>
      <c r="T21" s="457"/>
      <c r="U21" s="457"/>
      <c r="V21" s="457"/>
      <c r="W21" s="457"/>
      <c r="X21" s="457"/>
      <c r="Y21" s="457"/>
      <c r="Z21" s="457"/>
      <c r="AA21" s="457"/>
      <c r="AB21" s="457"/>
      <c r="AC21" s="457"/>
      <c r="AD21" s="457"/>
      <c r="AE21" s="457"/>
      <c r="AF21" s="457"/>
      <c r="AG21" s="457"/>
      <c r="AH21" s="457"/>
      <c r="AI21" s="457"/>
      <c r="AJ21" s="457"/>
      <c r="AK21" s="457"/>
      <c r="AL21" s="457"/>
      <c r="AM21" s="457"/>
      <c r="AN21" s="457"/>
      <c r="AO21" s="457"/>
      <c r="AP21" s="457"/>
      <c r="AQ21" s="457"/>
      <c r="AR21" s="457"/>
      <c r="AS21" s="457"/>
      <c r="AT21" s="457"/>
      <c r="AU21" s="457"/>
      <c r="AV21" s="457"/>
      <c r="AW21" s="457"/>
      <c r="AX21" s="457"/>
      <c r="AY21" s="457"/>
      <c r="AZ21" s="457"/>
      <c r="BA21" s="457"/>
      <c r="BB21" s="457"/>
      <c r="BC21" s="457"/>
      <c r="BD21" s="457"/>
      <c r="BE21" s="457"/>
      <c r="BF21" s="457"/>
      <c r="BG21" s="457"/>
      <c r="BH21" s="457"/>
      <c r="BI21" s="457"/>
      <c r="BJ21" s="457"/>
      <c r="BK21" s="457"/>
      <c r="BL21" s="457"/>
      <c r="BM21" s="457"/>
      <c r="BN21" s="457"/>
      <c r="BO21" s="457"/>
      <c r="BP21" s="457"/>
      <c r="BQ21" s="457"/>
      <c r="BR21" s="457"/>
      <c r="BS21" s="457"/>
      <c r="BT21" s="457"/>
      <c r="BU21" s="457"/>
      <c r="BV21" s="457"/>
      <c r="BW21" s="457"/>
      <c r="BX21" s="457"/>
      <c r="BY21" s="457"/>
      <c r="BZ21" s="457"/>
      <c r="CA21" s="457"/>
      <c r="CB21" s="457"/>
      <c r="CC21" s="457"/>
      <c r="CD21" s="457"/>
      <c r="CE21" s="457"/>
      <c r="CF21" s="457"/>
      <c r="CG21" s="457"/>
      <c r="CH21" s="457"/>
      <c r="CI21" s="457"/>
      <c r="CJ21" s="457"/>
      <c r="CK21" s="457"/>
      <c r="CL21" s="457"/>
      <c r="CM21" s="457"/>
      <c r="CN21" s="457"/>
      <c r="CO21" s="457"/>
      <c r="CP21" s="457"/>
      <c r="CQ21" s="457"/>
      <c r="CR21" s="457"/>
      <c r="CS21" s="457"/>
      <c r="CT21" s="457"/>
      <c r="CU21" s="457"/>
      <c r="CV21" s="457"/>
      <c r="CW21" s="457"/>
      <c r="CX21" s="457"/>
      <c r="CY21" s="457"/>
      <c r="CZ21" s="457"/>
      <c r="DA21" s="457"/>
      <c r="DB21" s="457"/>
      <c r="DC21" s="457"/>
      <c r="DD21" s="457"/>
      <c r="DE21" s="457"/>
      <c r="DF21" s="457"/>
      <c r="DG21" s="457"/>
      <c r="DH21" s="457"/>
      <c r="DI21" s="457"/>
      <c r="DJ21" s="457"/>
      <c r="DK21" s="457"/>
      <c r="DL21" s="457"/>
      <c r="DM21" s="457"/>
      <c r="DN21" s="457"/>
      <c r="DO21" s="457"/>
      <c r="DP21" s="457"/>
      <c r="DQ21" s="457"/>
      <c r="DR21" s="457"/>
      <c r="DS21" s="457"/>
      <c r="DT21" s="457"/>
      <c r="DU21" s="457"/>
      <c r="DV21" s="457"/>
      <c r="DW21" s="457"/>
      <c r="DX21" s="457"/>
      <c r="DY21" s="457"/>
      <c r="DZ21" s="457"/>
      <c r="EA21" s="457"/>
      <c r="EB21" s="457"/>
      <c r="EC21" s="457"/>
      <c r="ED21" s="457"/>
      <c r="EE21" s="457"/>
      <c r="EF21" s="457"/>
      <c r="EG21" s="457"/>
      <c r="EH21" s="457"/>
      <c r="EI21" s="457"/>
      <c r="EJ21" s="457"/>
      <c r="EK21" s="457"/>
      <c r="EL21" s="457"/>
      <c r="EM21" s="457"/>
      <c r="EN21" s="457"/>
      <c r="EO21" s="457"/>
      <c r="EP21" s="457"/>
      <c r="EQ21" s="457"/>
      <c r="ER21" s="457"/>
      <c r="ES21" s="457"/>
      <c r="ET21" s="457"/>
      <c r="EU21" s="457"/>
      <c r="EV21" s="457"/>
      <c r="EW21" s="457"/>
      <c r="EX21" s="457"/>
      <c r="EY21" s="457"/>
      <c r="EZ21" s="457"/>
      <c r="FA21" s="457"/>
      <c r="FB21" s="457"/>
      <c r="FC21" s="457"/>
      <c r="FD21" s="457"/>
      <c r="FE21" s="457"/>
      <c r="FF21" s="457"/>
      <c r="FG21" s="457"/>
      <c r="FH21" s="457"/>
      <c r="FI21" s="457"/>
      <c r="FJ21" s="457"/>
      <c r="FK21" s="457"/>
      <c r="FL21" s="457"/>
      <c r="FM21" s="457"/>
      <c r="FN21" s="457"/>
      <c r="FO21" s="457"/>
      <c r="FP21" s="457"/>
      <c r="FQ21" s="457"/>
      <c r="FR21" s="457"/>
      <c r="FS21" s="457"/>
      <c r="FT21" s="457"/>
      <c r="FU21" s="457"/>
      <c r="FV21" s="457"/>
      <c r="FW21" s="457"/>
      <c r="FX21" s="457"/>
      <c r="FY21" s="457"/>
      <c r="FZ21" s="457"/>
      <c r="GA21" s="457"/>
      <c r="GB21" s="457"/>
      <c r="GC21" s="457"/>
      <c r="GD21" s="457"/>
      <c r="GE21" s="457"/>
      <c r="GF21" s="457"/>
      <c r="GG21" s="457"/>
      <c r="GH21" s="457"/>
      <c r="GI21" s="457"/>
      <c r="GJ21" s="457"/>
      <c r="GK21" s="457"/>
      <c r="GL21" s="457"/>
      <c r="GM21" s="457"/>
      <c r="GN21" s="457"/>
      <c r="GO21" s="457"/>
      <c r="GP21" s="457"/>
      <c r="GQ21" s="457"/>
      <c r="GR21" s="457"/>
      <c r="GS21" s="457"/>
      <c r="GT21" s="457"/>
      <c r="GU21" s="457"/>
      <c r="GV21" s="457"/>
      <c r="GW21" s="457"/>
      <c r="GX21" s="457"/>
      <c r="GY21" s="457"/>
      <c r="GZ21" s="457"/>
      <c r="HA21" s="457"/>
      <c r="HB21" s="457"/>
      <c r="HC21" s="457"/>
      <c r="HD21" s="457"/>
      <c r="HE21" s="457"/>
      <c r="HF21" s="457"/>
      <c r="HG21" s="457"/>
      <c r="HH21" s="457"/>
      <c r="HI21" s="457"/>
      <c r="HJ21" s="457"/>
      <c r="HK21" s="457"/>
      <c r="HL21" s="457"/>
      <c r="HM21" s="457"/>
      <c r="HN21" s="457"/>
      <c r="HO21" s="457"/>
      <c r="HP21" s="457"/>
      <c r="HQ21" s="457"/>
      <c r="HR21" s="457"/>
      <c r="HS21" s="457"/>
      <c r="HT21" s="457"/>
      <c r="HU21" s="457"/>
      <c r="HV21" s="457"/>
      <c r="HW21" s="457"/>
      <c r="HX21" s="457"/>
      <c r="HY21" s="457"/>
      <c r="HZ21" s="457"/>
      <c r="IA21" s="457"/>
      <c r="IB21" s="457"/>
      <c r="IC21" s="457"/>
      <c r="ID21" s="457"/>
      <c r="IE21" s="457"/>
      <c r="IF21" s="457"/>
      <c r="IG21" s="457"/>
      <c r="IH21" s="457"/>
      <c r="II21" s="457"/>
      <c r="IJ21" s="457"/>
      <c r="IK21" s="457"/>
      <c r="IL21" s="457"/>
      <c r="IM21" s="457"/>
      <c r="IN21" s="457"/>
      <c r="IO21" s="457"/>
      <c r="IP21" s="457"/>
      <c r="IQ21" s="457"/>
      <c r="IR21" s="457"/>
      <c r="IS21" s="457"/>
      <c r="IT21" s="457"/>
      <c r="IU21" s="457"/>
      <c r="IV21" s="457"/>
      <c r="IW21" s="457"/>
      <c r="IX21" s="457"/>
      <c r="IY21" s="457"/>
      <c r="IZ21" s="457"/>
      <c r="JA21" s="457"/>
      <c r="JB21" s="457"/>
      <c r="JC21" s="457"/>
      <c r="JD21" s="457"/>
      <c r="JE21" s="457"/>
      <c r="JF21" s="457"/>
      <c r="JG21" s="457"/>
      <c r="JH21" s="457"/>
      <c r="JI21" s="457"/>
      <c r="JJ21" s="457"/>
      <c r="JK21" s="457"/>
      <c r="JL21" s="457"/>
      <c r="JM21" s="457"/>
      <c r="JN21" s="457"/>
      <c r="JO21" s="457"/>
      <c r="JP21" s="457"/>
      <c r="JQ21" s="457"/>
      <c r="JR21" s="457"/>
      <c r="JS21" s="457"/>
      <c r="JT21" s="457"/>
      <c r="JU21" s="457"/>
      <c r="JV21" s="457"/>
      <c r="JW21" s="457"/>
      <c r="JX21" s="457"/>
      <c r="JY21" s="457"/>
      <c r="JZ21" s="457"/>
      <c r="KA21" s="457"/>
      <c r="KB21" s="457"/>
      <c r="KC21" s="457"/>
      <c r="KD21" s="457"/>
      <c r="KE21" s="457"/>
      <c r="KF21" s="457"/>
      <c r="KG21" s="457"/>
      <c r="KH21" s="457"/>
      <c r="KI21" s="457"/>
      <c r="KJ21" s="457"/>
      <c r="KK21" s="457"/>
      <c r="KL21" s="457"/>
      <c r="KM21" s="457"/>
      <c r="KN21" s="457"/>
      <c r="KO21" s="457"/>
      <c r="KP21" s="457"/>
      <c r="KQ21" s="457"/>
      <c r="KR21" s="457"/>
      <c r="KS21" s="457"/>
      <c r="KT21" s="457"/>
      <c r="KU21" s="457"/>
      <c r="KV21" s="457"/>
      <c r="KW21" s="457"/>
      <c r="KX21" s="457"/>
      <c r="KY21" s="457"/>
      <c r="KZ21" s="457"/>
      <c r="LA21" s="457"/>
      <c r="LB21" s="457"/>
      <c r="LC21" s="457"/>
      <c r="LD21" s="457"/>
      <c r="LE21" s="457"/>
      <c r="LF21" s="457"/>
      <c r="LG21" s="457"/>
      <c r="LH21" s="457"/>
      <c r="LI21" s="457"/>
      <c r="LJ21" s="457"/>
      <c r="LK21" s="457"/>
      <c r="LL21" s="457"/>
      <c r="LM21" s="457"/>
      <c r="LN21" s="457"/>
      <c r="LO21" s="457"/>
      <c r="LP21" s="457"/>
      <c r="LQ21" s="457"/>
      <c r="LR21" s="457"/>
      <c r="LS21" s="457"/>
      <c r="LT21" s="457"/>
      <c r="LU21" s="457"/>
      <c r="LV21" s="457"/>
      <c r="LW21" s="457"/>
      <c r="LX21" s="457"/>
      <c r="LY21" s="457"/>
      <c r="LZ21" s="457"/>
      <c r="MA21" s="457"/>
      <c r="MB21" s="457"/>
      <c r="MC21" s="457"/>
      <c r="MD21" s="457"/>
      <c r="ME21" s="457"/>
      <c r="MF21" s="457"/>
      <c r="MG21" s="457"/>
      <c r="MH21" s="457"/>
      <c r="MI21" s="457"/>
      <c r="MJ21" s="457"/>
      <c r="MK21" s="457"/>
      <c r="ML21" s="457"/>
      <c r="MM21" s="457"/>
      <c r="MN21" s="457"/>
      <c r="MO21" s="457"/>
      <c r="MP21" s="457"/>
      <c r="MQ21" s="457"/>
      <c r="MR21" s="457"/>
      <c r="MS21" s="457"/>
      <c r="MT21" s="457"/>
      <c r="MU21" s="457"/>
      <c r="MV21" s="457"/>
      <c r="MW21" s="457"/>
      <c r="MX21" s="457"/>
      <c r="MY21" s="457"/>
      <c r="MZ21" s="457"/>
      <c r="NA21" s="457"/>
      <c r="NB21" s="457"/>
      <c r="NC21" s="457"/>
      <c r="ND21" s="457"/>
      <c r="NE21" s="457"/>
      <c r="NF21" s="457"/>
      <c r="NG21" s="457"/>
      <c r="NH21" s="457"/>
      <c r="NI21" s="457"/>
      <c r="NJ21" s="457"/>
      <c r="NK21" s="457"/>
      <c r="NL21" s="457"/>
      <c r="NM21" s="457"/>
      <c r="NN21" s="457"/>
      <c r="NO21" s="457"/>
      <c r="NP21" s="457"/>
      <c r="NQ21" s="457"/>
      <c r="NR21" s="457"/>
      <c r="NS21" s="457"/>
      <c r="NT21" s="457"/>
      <c r="NU21" s="457"/>
      <c r="NV21" s="457"/>
      <c r="NW21" s="457"/>
      <c r="NX21" s="457"/>
      <c r="NY21" s="457"/>
      <c r="NZ21" s="457"/>
      <c r="OA21" s="457"/>
      <c r="OB21" s="457"/>
      <c r="OC21" s="457"/>
      <c r="OD21" s="457"/>
      <c r="OE21" s="457"/>
      <c r="OF21" s="457"/>
      <c r="OG21" s="457"/>
      <c r="OH21" s="457"/>
      <c r="OI21" s="457"/>
      <c r="OJ21" s="457"/>
      <c r="OK21" s="457"/>
      <c r="OL21" s="457"/>
      <c r="OM21" s="457"/>
      <c r="ON21" s="457"/>
      <c r="OO21" s="457"/>
      <c r="OP21" s="457"/>
      <c r="OQ21" s="457"/>
      <c r="OR21" s="457"/>
      <c r="OS21" s="457"/>
      <c r="OT21" s="457"/>
      <c r="OU21" s="457"/>
      <c r="OV21" s="457"/>
      <c r="OW21" s="457"/>
      <c r="OX21" s="457"/>
      <c r="OY21" s="457"/>
      <c r="OZ21" s="457"/>
      <c r="PA21" s="457"/>
      <c r="PB21" s="457"/>
      <c r="PC21" s="457"/>
      <c r="PD21" s="457"/>
      <c r="PE21" s="457"/>
      <c r="PF21" s="457"/>
      <c r="PG21" s="457"/>
      <c r="PH21" s="457"/>
      <c r="PI21" s="457"/>
      <c r="PJ21" s="457"/>
      <c r="PK21" s="457"/>
      <c r="PL21" s="457"/>
      <c r="PM21" s="457"/>
      <c r="PN21" s="457"/>
      <c r="PO21" s="457"/>
      <c r="PP21" s="457"/>
      <c r="PQ21" s="457"/>
      <c r="PR21" s="457"/>
      <c r="PS21" s="457"/>
      <c r="PT21" s="457"/>
      <c r="PU21" s="457"/>
      <c r="PV21" s="457"/>
      <c r="PW21" s="457"/>
      <c r="PX21" s="457"/>
      <c r="PY21" s="457"/>
      <c r="PZ21" s="457"/>
      <c r="QA21" s="457"/>
      <c r="QB21" s="457"/>
      <c r="QC21" s="457"/>
      <c r="QD21" s="457"/>
      <c r="QE21" s="457"/>
      <c r="QF21" s="457"/>
      <c r="QG21" s="457"/>
      <c r="QH21" s="457"/>
      <c r="QI21" s="457"/>
      <c r="QJ21" s="457"/>
      <c r="QK21" s="457"/>
      <c r="QL21" s="457"/>
      <c r="QM21" s="457"/>
      <c r="QN21" s="457"/>
      <c r="QO21" s="457"/>
      <c r="QP21" s="457"/>
      <c r="QQ21" s="457"/>
      <c r="QR21" s="457"/>
      <c r="QS21" s="457"/>
      <c r="QT21" s="457"/>
      <c r="QU21" s="457"/>
      <c r="QV21" s="457"/>
      <c r="QW21" s="457"/>
      <c r="QX21" s="457"/>
      <c r="QY21" s="457"/>
      <c r="QZ21" s="457"/>
      <c r="RA21" s="457"/>
      <c r="RB21" s="457"/>
      <c r="RC21" s="457"/>
      <c r="RD21" s="457"/>
      <c r="RE21" s="457"/>
      <c r="RF21" s="457"/>
      <c r="RG21" s="457"/>
      <c r="RH21" s="457"/>
      <c r="RI21" s="457"/>
      <c r="RJ21" s="457"/>
      <c r="RK21" s="457"/>
      <c r="RL21" s="457"/>
      <c r="RM21" s="457"/>
      <c r="RN21" s="457"/>
      <c r="RO21" s="457"/>
      <c r="RP21" s="457"/>
      <c r="RQ21" s="457"/>
      <c r="RR21" s="457"/>
      <c r="RS21" s="457"/>
      <c r="RT21" s="457"/>
      <c r="RU21" s="457"/>
      <c r="RV21" s="457"/>
      <c r="RW21" s="457"/>
      <c r="RX21" s="457"/>
      <c r="RY21" s="457"/>
      <c r="RZ21" s="457"/>
      <c r="SA21" s="457"/>
      <c r="SB21" s="457"/>
      <c r="SC21" s="457"/>
      <c r="SD21" s="457"/>
      <c r="SE21" s="457"/>
      <c r="SF21" s="457"/>
      <c r="SG21" s="457"/>
      <c r="SH21" s="457"/>
      <c r="SI21" s="457"/>
      <c r="SJ21" s="457"/>
      <c r="SK21" s="457"/>
      <c r="SL21" s="457"/>
      <c r="SM21" s="457"/>
      <c r="SN21" s="457"/>
      <c r="SO21" s="457"/>
      <c r="SP21" s="457"/>
      <c r="SQ21" s="457"/>
      <c r="SR21" s="457"/>
      <c r="SS21" s="457"/>
      <c r="ST21" s="457"/>
      <c r="SU21" s="457"/>
      <c r="SV21" s="457"/>
      <c r="SW21" s="457"/>
      <c r="SX21" s="457"/>
      <c r="SY21" s="457"/>
      <c r="SZ21" s="457"/>
      <c r="TA21" s="457"/>
      <c r="TB21" s="457"/>
      <c r="TC21" s="457"/>
      <c r="TD21" s="457"/>
      <c r="TE21" s="457"/>
      <c r="TF21" s="457"/>
      <c r="TG21" s="457"/>
      <c r="TH21" s="457"/>
      <c r="TI21" s="457"/>
      <c r="TJ21" s="457"/>
      <c r="TK21" s="457"/>
      <c r="TL21" s="457"/>
      <c r="TM21" s="457"/>
      <c r="TN21" s="457"/>
      <c r="TO21" s="457"/>
      <c r="TP21" s="457"/>
      <c r="TQ21" s="457"/>
      <c r="TR21" s="457"/>
      <c r="TS21" s="457"/>
      <c r="TT21" s="457"/>
      <c r="TU21" s="457"/>
      <c r="TV21" s="457"/>
      <c r="TW21" s="457"/>
      <c r="TX21" s="457"/>
      <c r="TY21" s="457"/>
      <c r="TZ21" s="457"/>
      <c r="UA21" s="457"/>
      <c r="UB21" s="457"/>
      <c r="UC21" s="457"/>
      <c r="UD21" s="457"/>
      <c r="UE21" s="457"/>
      <c r="UF21" s="457"/>
      <c r="UG21" s="457"/>
      <c r="UH21" s="457"/>
      <c r="UI21" s="457"/>
      <c r="UJ21" s="457"/>
      <c r="UK21" s="457"/>
      <c r="UL21" s="457"/>
      <c r="UM21" s="457"/>
      <c r="UN21" s="457"/>
      <c r="UO21" s="457"/>
      <c r="UP21" s="457"/>
      <c r="UQ21" s="457"/>
      <c r="UR21" s="457"/>
      <c r="US21" s="457"/>
      <c r="UT21" s="457"/>
      <c r="UU21" s="457"/>
      <c r="UV21" s="457"/>
      <c r="UW21" s="457"/>
      <c r="UX21" s="457"/>
      <c r="UY21" s="457"/>
      <c r="UZ21" s="457"/>
      <c r="VA21" s="457"/>
      <c r="VB21" s="457"/>
      <c r="VC21" s="457"/>
      <c r="VD21" s="457"/>
      <c r="VE21" s="457"/>
      <c r="VF21" s="457"/>
      <c r="VG21" s="457"/>
      <c r="VH21" s="457"/>
      <c r="VI21" s="457"/>
      <c r="VJ21" s="457"/>
      <c r="VK21" s="457"/>
      <c r="VL21" s="457"/>
      <c r="VM21" s="457"/>
      <c r="VN21" s="457"/>
      <c r="VO21" s="457"/>
      <c r="VP21" s="457"/>
      <c r="VQ21" s="457"/>
      <c r="VR21" s="457"/>
      <c r="VS21" s="457"/>
      <c r="VT21" s="457"/>
      <c r="VU21" s="457"/>
      <c r="VV21" s="457"/>
      <c r="VW21" s="457"/>
      <c r="VX21" s="457"/>
      <c r="VY21" s="457"/>
      <c r="VZ21" s="457"/>
      <c r="WA21" s="457"/>
      <c r="WB21" s="457"/>
      <c r="WC21" s="457"/>
      <c r="WD21" s="457"/>
      <c r="WE21" s="457"/>
      <c r="WF21" s="457"/>
      <c r="WG21" s="457"/>
      <c r="WH21" s="457"/>
      <c r="WI21" s="457"/>
      <c r="WJ21" s="457"/>
      <c r="WK21" s="457"/>
      <c r="WL21" s="457"/>
      <c r="WM21" s="457"/>
      <c r="WN21" s="457"/>
      <c r="WO21" s="457"/>
      <c r="WP21" s="457"/>
      <c r="WQ21" s="457"/>
      <c r="WR21" s="457"/>
      <c r="WS21" s="457"/>
      <c r="WT21" s="457"/>
      <c r="WU21" s="457"/>
      <c r="WV21" s="457"/>
      <c r="WW21" s="457"/>
      <c r="WX21" s="457"/>
      <c r="WY21" s="457"/>
      <c r="WZ21" s="457"/>
      <c r="XA21" s="457"/>
      <c r="XB21" s="457"/>
      <c r="XC21" s="457"/>
      <c r="XD21" s="457"/>
      <c r="XE21" s="457"/>
      <c r="XF21" s="457"/>
      <c r="XG21" s="457"/>
      <c r="XH21" s="457"/>
      <c r="XI21" s="457"/>
      <c r="XJ21" s="457"/>
      <c r="XK21" s="457"/>
      <c r="XL21" s="457"/>
      <c r="XM21" s="457"/>
      <c r="XN21" s="457"/>
      <c r="XO21" s="457"/>
      <c r="XP21" s="457"/>
      <c r="XQ21" s="457"/>
      <c r="XR21" s="457"/>
      <c r="XS21" s="457"/>
      <c r="XT21" s="457"/>
      <c r="XU21" s="457"/>
      <c r="XV21" s="457"/>
      <c r="XW21" s="457"/>
      <c r="XX21" s="457"/>
      <c r="XY21" s="457"/>
      <c r="XZ21" s="457"/>
      <c r="YA21" s="457"/>
      <c r="YB21" s="457"/>
      <c r="YC21" s="457"/>
      <c r="YD21" s="457"/>
      <c r="YE21" s="457"/>
      <c r="YF21" s="457"/>
      <c r="YG21" s="457"/>
      <c r="YH21" s="457"/>
      <c r="YI21" s="457"/>
      <c r="YJ21" s="457"/>
      <c r="YK21" s="457"/>
      <c r="YL21" s="457"/>
      <c r="YM21" s="457"/>
      <c r="YN21" s="457"/>
      <c r="YO21" s="457"/>
      <c r="YP21" s="457"/>
      <c r="YQ21" s="457"/>
      <c r="YR21" s="457"/>
      <c r="YS21" s="457"/>
      <c r="YT21" s="457"/>
      <c r="YU21" s="457"/>
      <c r="YV21" s="457"/>
      <c r="YW21" s="457"/>
      <c r="YX21" s="457"/>
      <c r="YY21" s="457"/>
      <c r="YZ21" s="457"/>
      <c r="ZA21" s="457"/>
      <c r="ZB21" s="457"/>
      <c r="ZC21" s="457"/>
      <c r="ZD21" s="457"/>
      <c r="ZE21" s="457"/>
      <c r="ZF21" s="457"/>
      <c r="ZG21" s="457"/>
      <c r="ZH21" s="457"/>
      <c r="ZI21" s="457"/>
      <c r="ZJ21" s="457"/>
      <c r="ZK21" s="457"/>
      <c r="ZL21" s="457"/>
      <c r="ZM21" s="457"/>
      <c r="ZN21" s="457"/>
      <c r="ZO21" s="457"/>
      <c r="ZP21" s="457"/>
      <c r="ZQ21" s="457"/>
      <c r="ZR21" s="457"/>
      <c r="ZS21" s="457"/>
      <c r="ZT21" s="457"/>
      <c r="ZU21" s="457"/>
      <c r="ZV21" s="457"/>
      <c r="ZW21" s="457"/>
      <c r="ZX21" s="457"/>
      <c r="ZY21" s="457"/>
      <c r="ZZ21" s="457"/>
      <c r="AAA21" s="457"/>
      <c r="AAB21" s="457"/>
      <c r="AAC21" s="457"/>
      <c r="AAD21" s="457"/>
      <c r="AAE21" s="457"/>
      <c r="AAF21" s="457"/>
      <c r="AAG21" s="457"/>
      <c r="AAH21" s="457"/>
      <c r="AAI21" s="457"/>
      <c r="AAJ21" s="457"/>
      <c r="AAK21" s="457"/>
      <c r="AAL21" s="457"/>
      <c r="AAM21" s="457"/>
      <c r="AAN21" s="457"/>
      <c r="AAO21" s="457"/>
      <c r="AAP21" s="457"/>
      <c r="AAQ21" s="457"/>
      <c r="AAR21" s="457"/>
      <c r="AAS21" s="457"/>
      <c r="AAT21" s="457"/>
      <c r="AAU21" s="457"/>
      <c r="AAV21" s="457"/>
      <c r="AAW21" s="457"/>
      <c r="AAX21" s="457"/>
      <c r="AAY21" s="457"/>
      <c r="AAZ21" s="457"/>
      <c r="ABA21" s="457"/>
      <c r="ABB21" s="457"/>
      <c r="ABC21" s="457"/>
      <c r="ABD21" s="457"/>
      <c r="ABE21" s="457"/>
      <c r="ABF21" s="457"/>
      <c r="ABG21" s="457"/>
      <c r="ABH21" s="457"/>
      <c r="ABI21" s="457"/>
      <c r="ABJ21" s="457"/>
      <c r="ABK21" s="457"/>
      <c r="ABL21" s="457"/>
      <c r="ABM21" s="457"/>
      <c r="ABN21" s="457"/>
      <c r="ABO21" s="457"/>
      <c r="ABP21" s="457"/>
      <c r="ABQ21" s="457"/>
      <c r="ABR21" s="457"/>
      <c r="ABS21" s="457"/>
      <c r="ABT21" s="457"/>
      <c r="ABU21" s="457"/>
      <c r="ABV21" s="457"/>
      <c r="ABW21" s="457"/>
      <c r="ABX21" s="457"/>
      <c r="ABY21" s="457"/>
      <c r="ABZ21" s="457"/>
      <c r="ACA21" s="457"/>
      <c r="ACB21" s="457"/>
      <c r="ACC21" s="457"/>
      <c r="ACD21" s="457"/>
      <c r="ACE21" s="457"/>
      <c r="ACF21" s="457"/>
      <c r="ACG21" s="457"/>
      <c r="ACH21" s="457"/>
      <c r="ACI21" s="457"/>
      <c r="ACJ21" s="457"/>
      <c r="ACK21" s="457"/>
      <c r="ACL21" s="457"/>
      <c r="ACM21" s="457"/>
      <c r="ACN21" s="457"/>
      <c r="ACO21" s="457"/>
      <c r="ACP21" s="457"/>
      <c r="ACQ21" s="457"/>
      <c r="ACR21" s="457"/>
      <c r="ACS21" s="457"/>
      <c r="ACT21" s="457"/>
      <c r="ACU21" s="457"/>
      <c r="ACV21" s="457"/>
      <c r="ACW21" s="457"/>
      <c r="ACX21" s="457"/>
      <c r="ACY21" s="457"/>
      <c r="ACZ21" s="457"/>
      <c r="ADA21" s="457"/>
      <c r="ADB21" s="457"/>
      <c r="ADC21" s="457"/>
      <c r="ADD21" s="457"/>
      <c r="ADE21" s="457"/>
      <c r="ADF21" s="457"/>
      <c r="ADG21" s="457"/>
      <c r="ADH21" s="457"/>
      <c r="ADI21" s="457"/>
      <c r="ADJ21" s="457"/>
      <c r="ADK21" s="457"/>
      <c r="ADL21" s="457"/>
      <c r="ADM21" s="457"/>
      <c r="ADN21" s="457"/>
      <c r="ADO21" s="457"/>
      <c r="ADP21" s="457"/>
      <c r="ADQ21" s="457"/>
      <c r="ADR21" s="457"/>
      <c r="ADS21" s="457"/>
      <c r="ADT21" s="457"/>
      <c r="ADU21" s="457"/>
      <c r="ADV21" s="457"/>
      <c r="ADW21" s="457"/>
      <c r="ADX21" s="457"/>
      <c r="ADY21" s="457"/>
      <c r="ADZ21" s="457"/>
      <c r="AEA21" s="457"/>
      <c r="AEB21" s="457"/>
      <c r="AEC21" s="457"/>
      <c r="AED21" s="457"/>
      <c r="AEE21" s="457"/>
      <c r="AEF21" s="457"/>
      <c r="AEG21" s="457"/>
      <c r="AEH21" s="457"/>
      <c r="AEI21" s="457"/>
      <c r="AEJ21" s="457"/>
      <c r="AEK21" s="457"/>
      <c r="AEL21" s="457"/>
      <c r="AEM21" s="457"/>
      <c r="AEN21" s="457"/>
      <c r="AEO21" s="457"/>
      <c r="AEP21" s="457"/>
      <c r="AEQ21" s="457"/>
      <c r="AER21" s="457"/>
      <c r="AES21" s="457"/>
      <c r="AET21" s="457"/>
      <c r="AEU21" s="457"/>
      <c r="AEV21" s="457"/>
      <c r="AEW21" s="457"/>
      <c r="AEX21" s="457"/>
      <c r="AEY21" s="457"/>
      <c r="AEZ21" s="457"/>
      <c r="AFA21" s="457"/>
      <c r="AFB21" s="457"/>
      <c r="AFC21" s="457"/>
      <c r="AFD21" s="457"/>
      <c r="AFE21" s="457"/>
      <c r="AFF21" s="457"/>
      <c r="AFG21" s="457"/>
      <c r="AFH21" s="457"/>
      <c r="AFI21" s="457"/>
      <c r="AFJ21" s="457"/>
      <c r="AFK21" s="457"/>
      <c r="AFL21" s="457"/>
      <c r="AFM21" s="457"/>
      <c r="AFN21" s="457"/>
      <c r="AFO21" s="457"/>
      <c r="AFP21" s="457"/>
      <c r="AFQ21" s="457"/>
      <c r="AFR21" s="457"/>
      <c r="AFS21" s="457"/>
      <c r="AFT21" s="457"/>
      <c r="AFU21" s="457"/>
      <c r="AFV21" s="457"/>
      <c r="AFW21" s="457"/>
      <c r="AFX21" s="457"/>
      <c r="AFY21" s="457"/>
      <c r="AFZ21" s="457"/>
      <c r="AGA21" s="457"/>
      <c r="AGB21" s="457"/>
      <c r="AGC21" s="457"/>
      <c r="AGD21" s="457"/>
      <c r="AGE21" s="457"/>
      <c r="AGF21" s="457"/>
      <c r="AGG21" s="457"/>
      <c r="AGH21" s="457"/>
      <c r="AGI21" s="457"/>
      <c r="AGJ21" s="457"/>
      <c r="AGK21" s="457"/>
      <c r="AGL21" s="457"/>
      <c r="AGM21" s="457"/>
      <c r="AGN21" s="457"/>
      <c r="AGO21" s="457"/>
      <c r="AGP21" s="457"/>
      <c r="AGQ21" s="457"/>
      <c r="AGR21" s="457"/>
      <c r="AGS21" s="457"/>
      <c r="AGT21" s="457"/>
      <c r="AGU21" s="457"/>
      <c r="AGV21" s="457"/>
      <c r="AGW21" s="457"/>
      <c r="AGX21" s="457"/>
      <c r="AGY21" s="457"/>
      <c r="AGZ21" s="457"/>
      <c r="AHA21" s="457"/>
      <c r="AHB21" s="457"/>
      <c r="AHC21" s="457"/>
      <c r="AHD21" s="457"/>
      <c r="AHE21" s="457"/>
      <c r="AHF21" s="457"/>
      <c r="AHG21" s="457"/>
      <c r="AHH21" s="457"/>
      <c r="AHI21" s="457"/>
      <c r="AHJ21" s="457"/>
      <c r="AHK21" s="457"/>
      <c r="AHL21" s="457"/>
      <c r="AHM21" s="457"/>
      <c r="AHN21" s="457"/>
      <c r="AHO21" s="457"/>
      <c r="AHP21" s="457"/>
      <c r="AHQ21" s="457"/>
      <c r="AHR21" s="457"/>
      <c r="AHS21" s="457"/>
      <c r="AHT21" s="457"/>
      <c r="AHU21" s="457"/>
      <c r="AHV21" s="457"/>
      <c r="AHW21" s="457"/>
      <c r="AHX21" s="457"/>
      <c r="AHY21" s="457"/>
      <c r="AHZ21" s="457"/>
      <c r="AIA21" s="457"/>
      <c r="AIB21" s="457"/>
      <c r="AIC21" s="457"/>
      <c r="AID21" s="457"/>
      <c r="AIE21" s="457"/>
      <c r="AIF21" s="457"/>
      <c r="AIG21" s="457"/>
      <c r="AIH21" s="457"/>
      <c r="AII21" s="457"/>
      <c r="AIJ21" s="457"/>
      <c r="AIK21" s="457"/>
      <c r="AIL21" s="457"/>
      <c r="AIM21" s="457"/>
      <c r="AIN21" s="457"/>
      <c r="AIO21" s="457"/>
      <c r="AIP21" s="457"/>
      <c r="AIQ21" s="457"/>
      <c r="AIR21" s="457"/>
      <c r="AIS21" s="457"/>
      <c r="AIT21" s="457"/>
      <c r="AIU21" s="457"/>
      <c r="AIV21" s="457"/>
      <c r="AIW21" s="457"/>
      <c r="AIX21" s="457"/>
      <c r="AIY21" s="457"/>
      <c r="AIZ21" s="457"/>
      <c r="AJA21" s="457"/>
      <c r="AJB21" s="457"/>
      <c r="AJC21" s="457"/>
      <c r="AJD21" s="457"/>
      <c r="AJE21" s="457"/>
      <c r="AJF21" s="457"/>
      <c r="AJG21" s="457"/>
      <c r="AJH21" s="457"/>
      <c r="AJI21" s="457"/>
      <c r="AJJ21" s="457"/>
      <c r="AJK21" s="457"/>
      <c r="AJL21" s="457"/>
      <c r="AJM21" s="457"/>
      <c r="AJN21" s="457"/>
      <c r="AJO21" s="457"/>
      <c r="AJP21" s="457"/>
      <c r="AJQ21" s="457"/>
      <c r="AJR21" s="457"/>
      <c r="AJS21" s="457"/>
      <c r="AJT21" s="457"/>
      <c r="AJU21" s="457"/>
      <c r="AJV21" s="457"/>
      <c r="AJW21" s="457"/>
      <c r="AJX21" s="457"/>
      <c r="AJY21" s="457"/>
      <c r="AJZ21" s="457"/>
      <c r="AKA21" s="457"/>
      <c r="AKB21" s="457"/>
      <c r="AKC21" s="457"/>
      <c r="AKD21" s="457"/>
      <c r="AKE21" s="457"/>
      <c r="AKF21" s="457"/>
      <c r="AKG21" s="457"/>
      <c r="AKH21" s="457"/>
      <c r="AKI21" s="457"/>
      <c r="AKJ21" s="457"/>
      <c r="AKK21" s="457"/>
      <c r="AKL21" s="457"/>
      <c r="AKM21" s="457"/>
    </row>
    <row r="22" spans="1:975" x14ac:dyDescent="0.25">
      <c r="A22" s="453" t="s">
        <v>532</v>
      </c>
      <c r="B22" s="451">
        <f t="shared" si="2"/>
        <v>0</v>
      </c>
      <c r="C22" s="451">
        <f t="shared" si="3"/>
        <v>0</v>
      </c>
      <c r="D22" s="451">
        <f>C15</f>
        <v>0</v>
      </c>
      <c r="E22" s="451">
        <f t="shared" si="4"/>
        <v>0</v>
      </c>
      <c r="F22" s="451">
        <f>D15</f>
        <v>0</v>
      </c>
      <c r="G22" s="102">
        <f t="shared" si="5"/>
        <v>0</v>
      </c>
      <c r="H22" s="457"/>
      <c r="I22" s="457"/>
      <c r="J22" s="457"/>
      <c r="K22" s="457"/>
      <c r="L22" s="457"/>
      <c r="M22" s="457"/>
      <c r="N22" s="457"/>
      <c r="O22" s="457"/>
      <c r="P22" s="457"/>
      <c r="Q22" s="457"/>
      <c r="R22" s="457"/>
      <c r="S22" s="457"/>
      <c r="T22" s="457"/>
      <c r="U22" s="457"/>
      <c r="V22" s="457"/>
      <c r="W22" s="457"/>
      <c r="X22" s="457"/>
      <c r="Y22" s="457"/>
      <c r="Z22" s="457"/>
      <c r="AA22" s="457"/>
      <c r="AB22" s="457"/>
      <c r="AC22" s="457"/>
      <c r="AD22" s="457"/>
      <c r="AE22" s="457"/>
      <c r="AF22" s="457"/>
      <c r="AG22" s="457"/>
      <c r="AH22" s="457"/>
      <c r="AI22" s="457"/>
      <c r="AJ22" s="457"/>
      <c r="AK22" s="457"/>
      <c r="AL22" s="457"/>
      <c r="AM22" s="457"/>
      <c r="AN22" s="457"/>
      <c r="AO22" s="457"/>
      <c r="AP22" s="457"/>
      <c r="AQ22" s="457"/>
      <c r="AR22" s="457"/>
      <c r="AS22" s="457"/>
      <c r="AT22" s="457"/>
      <c r="AU22" s="457"/>
      <c r="AV22" s="457"/>
      <c r="AW22" s="457"/>
      <c r="AX22" s="457"/>
      <c r="AY22" s="457"/>
      <c r="AZ22" s="457"/>
      <c r="BA22" s="457"/>
      <c r="BB22" s="457"/>
      <c r="BC22" s="457"/>
      <c r="BD22" s="457"/>
      <c r="BE22" s="457"/>
      <c r="BF22" s="457"/>
      <c r="BG22" s="457"/>
      <c r="BH22" s="457"/>
      <c r="BI22" s="457"/>
      <c r="BJ22" s="457"/>
      <c r="BK22" s="457"/>
      <c r="BL22" s="457"/>
      <c r="BM22" s="457"/>
      <c r="BN22" s="457"/>
      <c r="BO22" s="457"/>
      <c r="BP22" s="457"/>
      <c r="BQ22" s="457"/>
      <c r="BR22" s="457"/>
      <c r="BS22" s="457"/>
      <c r="BT22" s="457"/>
      <c r="BU22" s="457"/>
      <c r="BV22" s="457"/>
      <c r="BW22" s="457"/>
      <c r="BX22" s="457"/>
      <c r="BY22" s="457"/>
      <c r="BZ22" s="457"/>
      <c r="CA22" s="457"/>
      <c r="CB22" s="457"/>
      <c r="CC22" s="457"/>
      <c r="CD22" s="457"/>
      <c r="CE22" s="457"/>
      <c r="CF22" s="457"/>
      <c r="CG22" s="457"/>
      <c r="CH22" s="457"/>
      <c r="CI22" s="457"/>
      <c r="CJ22" s="457"/>
      <c r="CK22" s="457"/>
      <c r="CL22" s="457"/>
      <c r="CM22" s="457"/>
      <c r="CN22" s="457"/>
      <c r="CO22" s="457"/>
      <c r="CP22" s="457"/>
      <c r="CQ22" s="457"/>
      <c r="CR22" s="457"/>
      <c r="CS22" s="457"/>
      <c r="CT22" s="457"/>
      <c r="CU22" s="457"/>
      <c r="CV22" s="457"/>
      <c r="CW22" s="457"/>
      <c r="CX22" s="457"/>
      <c r="CY22" s="457"/>
      <c r="CZ22" s="457"/>
      <c r="DA22" s="457"/>
      <c r="DB22" s="457"/>
      <c r="DC22" s="457"/>
      <c r="DD22" s="457"/>
      <c r="DE22" s="457"/>
      <c r="DF22" s="457"/>
      <c r="DG22" s="457"/>
      <c r="DH22" s="457"/>
      <c r="DI22" s="457"/>
      <c r="DJ22" s="457"/>
      <c r="DK22" s="457"/>
      <c r="DL22" s="457"/>
      <c r="DM22" s="457"/>
      <c r="DN22" s="457"/>
      <c r="DO22" s="457"/>
      <c r="DP22" s="457"/>
      <c r="DQ22" s="457"/>
      <c r="DR22" s="457"/>
      <c r="DS22" s="457"/>
      <c r="DT22" s="457"/>
      <c r="DU22" s="457"/>
      <c r="DV22" s="457"/>
      <c r="DW22" s="457"/>
      <c r="DX22" s="457"/>
      <c r="DY22" s="457"/>
      <c r="DZ22" s="457"/>
      <c r="EA22" s="457"/>
      <c r="EB22" s="457"/>
      <c r="EC22" s="457"/>
      <c r="ED22" s="457"/>
      <c r="EE22" s="457"/>
      <c r="EF22" s="457"/>
      <c r="EG22" s="457"/>
      <c r="EH22" s="457"/>
      <c r="EI22" s="457"/>
      <c r="EJ22" s="457"/>
      <c r="EK22" s="457"/>
      <c r="EL22" s="457"/>
      <c r="EM22" s="457"/>
      <c r="EN22" s="457"/>
      <c r="EO22" s="457"/>
      <c r="EP22" s="457"/>
      <c r="EQ22" s="457"/>
      <c r="ER22" s="457"/>
      <c r="ES22" s="457"/>
      <c r="ET22" s="457"/>
      <c r="EU22" s="457"/>
      <c r="EV22" s="457"/>
      <c r="EW22" s="457"/>
      <c r="EX22" s="457"/>
      <c r="EY22" s="457"/>
      <c r="EZ22" s="457"/>
      <c r="FA22" s="457"/>
      <c r="FB22" s="457"/>
      <c r="FC22" s="457"/>
      <c r="FD22" s="457"/>
      <c r="FE22" s="457"/>
      <c r="FF22" s="457"/>
      <c r="FG22" s="457"/>
      <c r="FH22" s="457"/>
      <c r="FI22" s="457"/>
      <c r="FJ22" s="457"/>
      <c r="FK22" s="457"/>
      <c r="FL22" s="457"/>
      <c r="FM22" s="457"/>
      <c r="FN22" s="457"/>
      <c r="FO22" s="457"/>
      <c r="FP22" s="457"/>
      <c r="FQ22" s="457"/>
      <c r="FR22" s="457"/>
      <c r="FS22" s="457"/>
      <c r="FT22" s="457"/>
      <c r="FU22" s="457"/>
      <c r="FV22" s="457"/>
      <c r="FW22" s="457"/>
      <c r="FX22" s="457"/>
      <c r="FY22" s="457"/>
      <c r="FZ22" s="457"/>
      <c r="GA22" s="457"/>
      <c r="GB22" s="457"/>
      <c r="GC22" s="457"/>
      <c r="GD22" s="457"/>
      <c r="GE22" s="457"/>
      <c r="GF22" s="457"/>
      <c r="GG22" s="457"/>
      <c r="GH22" s="457"/>
      <c r="GI22" s="457"/>
      <c r="GJ22" s="457"/>
      <c r="GK22" s="457"/>
      <c r="GL22" s="457"/>
      <c r="GM22" s="457"/>
      <c r="GN22" s="457"/>
      <c r="GO22" s="457"/>
      <c r="GP22" s="457"/>
      <c r="GQ22" s="457"/>
      <c r="GR22" s="457"/>
      <c r="GS22" s="457"/>
      <c r="GT22" s="457"/>
      <c r="GU22" s="457"/>
      <c r="GV22" s="457"/>
      <c r="GW22" s="457"/>
      <c r="GX22" s="457"/>
      <c r="GY22" s="457"/>
      <c r="GZ22" s="457"/>
      <c r="HA22" s="457"/>
      <c r="HB22" s="457"/>
      <c r="HC22" s="457"/>
      <c r="HD22" s="457"/>
      <c r="HE22" s="457"/>
      <c r="HF22" s="457"/>
      <c r="HG22" s="457"/>
      <c r="HH22" s="457"/>
      <c r="HI22" s="457"/>
      <c r="HJ22" s="457"/>
      <c r="HK22" s="457"/>
      <c r="HL22" s="457"/>
      <c r="HM22" s="457"/>
      <c r="HN22" s="457"/>
      <c r="HO22" s="457"/>
      <c r="HP22" s="457"/>
      <c r="HQ22" s="457"/>
      <c r="HR22" s="457"/>
      <c r="HS22" s="457"/>
      <c r="HT22" s="457"/>
      <c r="HU22" s="457"/>
      <c r="HV22" s="457"/>
      <c r="HW22" s="457"/>
      <c r="HX22" s="457"/>
      <c r="HY22" s="457"/>
      <c r="HZ22" s="457"/>
      <c r="IA22" s="457"/>
      <c r="IB22" s="457"/>
      <c r="IC22" s="457"/>
      <c r="ID22" s="457"/>
      <c r="IE22" s="457"/>
      <c r="IF22" s="457"/>
      <c r="IG22" s="457"/>
      <c r="IH22" s="457"/>
      <c r="II22" s="457"/>
      <c r="IJ22" s="457"/>
      <c r="IK22" s="457"/>
      <c r="IL22" s="457"/>
      <c r="IM22" s="457"/>
      <c r="IN22" s="457"/>
      <c r="IO22" s="457"/>
      <c r="IP22" s="457"/>
      <c r="IQ22" s="457"/>
      <c r="IR22" s="457"/>
      <c r="IS22" s="457"/>
      <c r="IT22" s="457"/>
      <c r="IU22" s="457"/>
      <c r="IV22" s="457"/>
      <c r="IW22" s="457"/>
      <c r="IX22" s="457"/>
      <c r="IY22" s="457"/>
      <c r="IZ22" s="457"/>
      <c r="JA22" s="457"/>
      <c r="JB22" s="457"/>
      <c r="JC22" s="457"/>
      <c r="JD22" s="457"/>
      <c r="JE22" s="457"/>
      <c r="JF22" s="457"/>
      <c r="JG22" s="457"/>
      <c r="JH22" s="457"/>
      <c r="JI22" s="457"/>
      <c r="JJ22" s="457"/>
      <c r="JK22" s="457"/>
      <c r="JL22" s="457"/>
      <c r="JM22" s="457"/>
      <c r="JN22" s="457"/>
      <c r="JO22" s="457"/>
      <c r="JP22" s="457"/>
      <c r="JQ22" s="457"/>
      <c r="JR22" s="457"/>
      <c r="JS22" s="457"/>
      <c r="JT22" s="457"/>
      <c r="JU22" s="457"/>
      <c r="JV22" s="457"/>
      <c r="JW22" s="457"/>
      <c r="JX22" s="457"/>
      <c r="JY22" s="457"/>
      <c r="JZ22" s="457"/>
      <c r="KA22" s="457"/>
      <c r="KB22" s="457"/>
      <c r="KC22" s="457"/>
      <c r="KD22" s="457"/>
      <c r="KE22" s="457"/>
      <c r="KF22" s="457"/>
      <c r="KG22" s="457"/>
      <c r="KH22" s="457"/>
      <c r="KI22" s="457"/>
      <c r="KJ22" s="457"/>
      <c r="KK22" s="457"/>
      <c r="KL22" s="457"/>
      <c r="KM22" s="457"/>
      <c r="KN22" s="457"/>
      <c r="KO22" s="457"/>
      <c r="KP22" s="457"/>
      <c r="KQ22" s="457"/>
      <c r="KR22" s="457"/>
      <c r="KS22" s="457"/>
      <c r="KT22" s="457"/>
      <c r="KU22" s="457"/>
      <c r="KV22" s="457"/>
      <c r="KW22" s="457"/>
      <c r="KX22" s="457"/>
      <c r="KY22" s="457"/>
      <c r="KZ22" s="457"/>
      <c r="LA22" s="457"/>
      <c r="LB22" s="457"/>
      <c r="LC22" s="457"/>
      <c r="LD22" s="457"/>
      <c r="LE22" s="457"/>
      <c r="LF22" s="457"/>
      <c r="LG22" s="457"/>
      <c r="LH22" s="457"/>
      <c r="LI22" s="457"/>
      <c r="LJ22" s="457"/>
      <c r="LK22" s="457"/>
      <c r="LL22" s="457"/>
      <c r="LM22" s="457"/>
      <c r="LN22" s="457"/>
      <c r="LO22" s="457"/>
      <c r="LP22" s="457"/>
      <c r="LQ22" s="457"/>
      <c r="LR22" s="457"/>
      <c r="LS22" s="457"/>
      <c r="LT22" s="457"/>
      <c r="LU22" s="457"/>
      <c r="LV22" s="457"/>
      <c r="LW22" s="457"/>
      <c r="LX22" s="457"/>
      <c r="LY22" s="457"/>
      <c r="LZ22" s="457"/>
      <c r="MA22" s="457"/>
      <c r="MB22" s="457"/>
      <c r="MC22" s="457"/>
      <c r="MD22" s="457"/>
      <c r="ME22" s="457"/>
      <c r="MF22" s="457"/>
      <c r="MG22" s="457"/>
      <c r="MH22" s="457"/>
      <c r="MI22" s="457"/>
      <c r="MJ22" s="457"/>
      <c r="MK22" s="457"/>
      <c r="ML22" s="457"/>
      <c r="MM22" s="457"/>
      <c r="MN22" s="457"/>
      <c r="MO22" s="457"/>
      <c r="MP22" s="457"/>
      <c r="MQ22" s="457"/>
      <c r="MR22" s="457"/>
      <c r="MS22" s="457"/>
      <c r="MT22" s="457"/>
      <c r="MU22" s="457"/>
      <c r="MV22" s="457"/>
      <c r="MW22" s="457"/>
      <c r="MX22" s="457"/>
      <c r="MY22" s="457"/>
      <c r="MZ22" s="457"/>
      <c r="NA22" s="457"/>
      <c r="NB22" s="457"/>
      <c r="NC22" s="457"/>
      <c r="ND22" s="457"/>
      <c r="NE22" s="457"/>
      <c r="NF22" s="457"/>
      <c r="NG22" s="457"/>
      <c r="NH22" s="457"/>
      <c r="NI22" s="457"/>
      <c r="NJ22" s="457"/>
      <c r="NK22" s="457"/>
      <c r="NL22" s="457"/>
      <c r="NM22" s="457"/>
      <c r="NN22" s="457"/>
      <c r="NO22" s="457"/>
      <c r="NP22" s="457"/>
      <c r="NQ22" s="457"/>
      <c r="NR22" s="457"/>
      <c r="NS22" s="457"/>
      <c r="NT22" s="457"/>
      <c r="NU22" s="457"/>
      <c r="NV22" s="457"/>
      <c r="NW22" s="457"/>
      <c r="NX22" s="457"/>
      <c r="NY22" s="457"/>
      <c r="NZ22" s="457"/>
      <c r="OA22" s="457"/>
      <c r="OB22" s="457"/>
      <c r="OC22" s="457"/>
      <c r="OD22" s="457"/>
      <c r="OE22" s="457"/>
      <c r="OF22" s="457"/>
      <c r="OG22" s="457"/>
      <c r="OH22" s="457"/>
      <c r="OI22" s="457"/>
      <c r="OJ22" s="457"/>
      <c r="OK22" s="457"/>
      <c r="OL22" s="457"/>
      <c r="OM22" s="457"/>
      <c r="ON22" s="457"/>
      <c r="OO22" s="457"/>
      <c r="OP22" s="457"/>
      <c r="OQ22" s="457"/>
      <c r="OR22" s="457"/>
      <c r="OS22" s="457"/>
      <c r="OT22" s="457"/>
      <c r="OU22" s="457"/>
      <c r="OV22" s="457"/>
      <c r="OW22" s="457"/>
      <c r="OX22" s="457"/>
      <c r="OY22" s="457"/>
      <c r="OZ22" s="457"/>
      <c r="PA22" s="457"/>
      <c r="PB22" s="457"/>
      <c r="PC22" s="457"/>
      <c r="PD22" s="457"/>
      <c r="PE22" s="457"/>
      <c r="PF22" s="457"/>
      <c r="PG22" s="457"/>
      <c r="PH22" s="457"/>
      <c r="PI22" s="457"/>
      <c r="PJ22" s="457"/>
      <c r="PK22" s="457"/>
      <c r="PL22" s="457"/>
      <c r="PM22" s="457"/>
      <c r="PN22" s="457"/>
      <c r="PO22" s="457"/>
      <c r="PP22" s="457"/>
      <c r="PQ22" s="457"/>
      <c r="PR22" s="457"/>
      <c r="PS22" s="457"/>
      <c r="PT22" s="457"/>
      <c r="PU22" s="457"/>
      <c r="PV22" s="457"/>
      <c r="PW22" s="457"/>
      <c r="PX22" s="457"/>
      <c r="PY22" s="457"/>
      <c r="PZ22" s="457"/>
      <c r="QA22" s="457"/>
      <c r="QB22" s="457"/>
      <c r="QC22" s="457"/>
      <c r="QD22" s="457"/>
      <c r="QE22" s="457"/>
      <c r="QF22" s="457"/>
      <c r="QG22" s="457"/>
      <c r="QH22" s="457"/>
      <c r="QI22" s="457"/>
      <c r="QJ22" s="457"/>
      <c r="QK22" s="457"/>
      <c r="QL22" s="457"/>
      <c r="QM22" s="457"/>
      <c r="QN22" s="457"/>
      <c r="QO22" s="457"/>
      <c r="QP22" s="457"/>
      <c r="QQ22" s="457"/>
      <c r="QR22" s="457"/>
      <c r="QS22" s="457"/>
      <c r="QT22" s="457"/>
      <c r="QU22" s="457"/>
      <c r="QV22" s="457"/>
      <c r="QW22" s="457"/>
      <c r="QX22" s="457"/>
      <c r="QY22" s="457"/>
      <c r="QZ22" s="457"/>
      <c r="RA22" s="457"/>
      <c r="RB22" s="457"/>
      <c r="RC22" s="457"/>
      <c r="RD22" s="457"/>
      <c r="RE22" s="457"/>
      <c r="RF22" s="457"/>
      <c r="RG22" s="457"/>
      <c r="RH22" s="457"/>
      <c r="RI22" s="457"/>
      <c r="RJ22" s="457"/>
      <c r="RK22" s="457"/>
      <c r="RL22" s="457"/>
      <c r="RM22" s="457"/>
      <c r="RN22" s="457"/>
      <c r="RO22" s="457"/>
      <c r="RP22" s="457"/>
      <c r="RQ22" s="457"/>
      <c r="RR22" s="457"/>
      <c r="RS22" s="457"/>
      <c r="RT22" s="457"/>
      <c r="RU22" s="457"/>
      <c r="RV22" s="457"/>
      <c r="RW22" s="457"/>
      <c r="RX22" s="457"/>
      <c r="RY22" s="457"/>
      <c r="RZ22" s="457"/>
      <c r="SA22" s="457"/>
      <c r="SB22" s="457"/>
      <c r="SC22" s="457"/>
      <c r="SD22" s="457"/>
      <c r="SE22" s="457"/>
      <c r="SF22" s="457"/>
      <c r="SG22" s="457"/>
      <c r="SH22" s="457"/>
      <c r="SI22" s="457"/>
      <c r="SJ22" s="457"/>
      <c r="SK22" s="457"/>
      <c r="SL22" s="457"/>
      <c r="SM22" s="457"/>
      <c r="SN22" s="457"/>
      <c r="SO22" s="457"/>
      <c r="SP22" s="457"/>
      <c r="SQ22" s="457"/>
      <c r="SR22" s="457"/>
      <c r="SS22" s="457"/>
      <c r="ST22" s="457"/>
      <c r="SU22" s="457"/>
      <c r="SV22" s="457"/>
      <c r="SW22" s="457"/>
      <c r="SX22" s="457"/>
      <c r="SY22" s="457"/>
      <c r="SZ22" s="457"/>
      <c r="TA22" s="457"/>
      <c r="TB22" s="457"/>
      <c r="TC22" s="457"/>
      <c r="TD22" s="457"/>
      <c r="TE22" s="457"/>
      <c r="TF22" s="457"/>
      <c r="TG22" s="457"/>
      <c r="TH22" s="457"/>
      <c r="TI22" s="457"/>
      <c r="TJ22" s="457"/>
      <c r="TK22" s="457"/>
      <c r="TL22" s="457"/>
      <c r="TM22" s="457"/>
      <c r="TN22" s="457"/>
      <c r="TO22" s="457"/>
      <c r="TP22" s="457"/>
      <c r="TQ22" s="457"/>
      <c r="TR22" s="457"/>
      <c r="TS22" s="457"/>
      <c r="TT22" s="457"/>
      <c r="TU22" s="457"/>
      <c r="TV22" s="457"/>
      <c r="TW22" s="457"/>
      <c r="TX22" s="457"/>
      <c r="TY22" s="457"/>
      <c r="TZ22" s="457"/>
      <c r="UA22" s="457"/>
      <c r="UB22" s="457"/>
      <c r="UC22" s="457"/>
      <c r="UD22" s="457"/>
      <c r="UE22" s="457"/>
      <c r="UF22" s="457"/>
      <c r="UG22" s="457"/>
      <c r="UH22" s="457"/>
      <c r="UI22" s="457"/>
      <c r="UJ22" s="457"/>
      <c r="UK22" s="457"/>
      <c r="UL22" s="457"/>
      <c r="UM22" s="457"/>
      <c r="UN22" s="457"/>
      <c r="UO22" s="457"/>
      <c r="UP22" s="457"/>
      <c r="UQ22" s="457"/>
      <c r="UR22" s="457"/>
      <c r="US22" s="457"/>
      <c r="UT22" s="457"/>
      <c r="UU22" s="457"/>
      <c r="UV22" s="457"/>
      <c r="UW22" s="457"/>
      <c r="UX22" s="457"/>
      <c r="UY22" s="457"/>
      <c r="UZ22" s="457"/>
      <c r="VA22" s="457"/>
      <c r="VB22" s="457"/>
      <c r="VC22" s="457"/>
      <c r="VD22" s="457"/>
      <c r="VE22" s="457"/>
      <c r="VF22" s="457"/>
      <c r="VG22" s="457"/>
      <c r="VH22" s="457"/>
      <c r="VI22" s="457"/>
      <c r="VJ22" s="457"/>
      <c r="VK22" s="457"/>
      <c r="VL22" s="457"/>
      <c r="VM22" s="457"/>
      <c r="VN22" s="457"/>
      <c r="VO22" s="457"/>
      <c r="VP22" s="457"/>
      <c r="VQ22" s="457"/>
      <c r="VR22" s="457"/>
      <c r="VS22" s="457"/>
      <c r="VT22" s="457"/>
      <c r="VU22" s="457"/>
      <c r="VV22" s="457"/>
      <c r="VW22" s="457"/>
      <c r="VX22" s="457"/>
      <c r="VY22" s="457"/>
      <c r="VZ22" s="457"/>
      <c r="WA22" s="457"/>
      <c r="WB22" s="457"/>
      <c r="WC22" s="457"/>
      <c r="WD22" s="457"/>
      <c r="WE22" s="457"/>
      <c r="WF22" s="457"/>
      <c r="WG22" s="457"/>
      <c r="WH22" s="457"/>
      <c r="WI22" s="457"/>
      <c r="WJ22" s="457"/>
      <c r="WK22" s="457"/>
      <c r="WL22" s="457"/>
      <c r="WM22" s="457"/>
      <c r="WN22" s="457"/>
      <c r="WO22" s="457"/>
      <c r="WP22" s="457"/>
      <c r="WQ22" s="457"/>
      <c r="WR22" s="457"/>
      <c r="WS22" s="457"/>
      <c r="WT22" s="457"/>
      <c r="WU22" s="457"/>
      <c r="WV22" s="457"/>
      <c r="WW22" s="457"/>
      <c r="WX22" s="457"/>
      <c r="WY22" s="457"/>
      <c r="WZ22" s="457"/>
      <c r="XA22" s="457"/>
      <c r="XB22" s="457"/>
      <c r="XC22" s="457"/>
      <c r="XD22" s="457"/>
      <c r="XE22" s="457"/>
      <c r="XF22" s="457"/>
      <c r="XG22" s="457"/>
      <c r="XH22" s="457"/>
      <c r="XI22" s="457"/>
      <c r="XJ22" s="457"/>
      <c r="XK22" s="457"/>
      <c r="XL22" s="457"/>
      <c r="XM22" s="457"/>
      <c r="XN22" s="457"/>
      <c r="XO22" s="457"/>
      <c r="XP22" s="457"/>
      <c r="XQ22" s="457"/>
      <c r="XR22" s="457"/>
      <c r="XS22" s="457"/>
      <c r="XT22" s="457"/>
      <c r="XU22" s="457"/>
      <c r="XV22" s="457"/>
      <c r="XW22" s="457"/>
      <c r="XX22" s="457"/>
      <c r="XY22" s="457"/>
      <c r="XZ22" s="457"/>
      <c r="YA22" s="457"/>
      <c r="YB22" s="457"/>
      <c r="YC22" s="457"/>
      <c r="YD22" s="457"/>
      <c r="YE22" s="457"/>
      <c r="YF22" s="457"/>
      <c r="YG22" s="457"/>
      <c r="YH22" s="457"/>
      <c r="YI22" s="457"/>
      <c r="YJ22" s="457"/>
      <c r="YK22" s="457"/>
      <c r="YL22" s="457"/>
      <c r="YM22" s="457"/>
      <c r="YN22" s="457"/>
      <c r="YO22" s="457"/>
      <c r="YP22" s="457"/>
      <c r="YQ22" s="457"/>
      <c r="YR22" s="457"/>
      <c r="YS22" s="457"/>
      <c r="YT22" s="457"/>
      <c r="YU22" s="457"/>
      <c r="YV22" s="457"/>
      <c r="YW22" s="457"/>
      <c r="YX22" s="457"/>
      <c r="YY22" s="457"/>
      <c r="YZ22" s="457"/>
      <c r="ZA22" s="457"/>
      <c r="ZB22" s="457"/>
      <c r="ZC22" s="457"/>
      <c r="ZD22" s="457"/>
      <c r="ZE22" s="457"/>
      <c r="ZF22" s="457"/>
      <c r="ZG22" s="457"/>
      <c r="ZH22" s="457"/>
      <c r="ZI22" s="457"/>
      <c r="ZJ22" s="457"/>
      <c r="ZK22" s="457"/>
      <c r="ZL22" s="457"/>
      <c r="ZM22" s="457"/>
      <c r="ZN22" s="457"/>
      <c r="ZO22" s="457"/>
      <c r="ZP22" s="457"/>
      <c r="ZQ22" s="457"/>
      <c r="ZR22" s="457"/>
      <c r="ZS22" s="457"/>
      <c r="ZT22" s="457"/>
      <c r="ZU22" s="457"/>
      <c r="ZV22" s="457"/>
      <c r="ZW22" s="457"/>
      <c r="ZX22" s="457"/>
      <c r="ZY22" s="457"/>
      <c r="ZZ22" s="457"/>
      <c r="AAA22" s="457"/>
      <c r="AAB22" s="457"/>
      <c r="AAC22" s="457"/>
      <c r="AAD22" s="457"/>
      <c r="AAE22" s="457"/>
      <c r="AAF22" s="457"/>
      <c r="AAG22" s="457"/>
      <c r="AAH22" s="457"/>
      <c r="AAI22" s="457"/>
      <c r="AAJ22" s="457"/>
      <c r="AAK22" s="457"/>
      <c r="AAL22" s="457"/>
      <c r="AAM22" s="457"/>
      <c r="AAN22" s="457"/>
      <c r="AAO22" s="457"/>
      <c r="AAP22" s="457"/>
      <c r="AAQ22" s="457"/>
      <c r="AAR22" s="457"/>
      <c r="AAS22" s="457"/>
      <c r="AAT22" s="457"/>
      <c r="AAU22" s="457"/>
      <c r="AAV22" s="457"/>
      <c r="AAW22" s="457"/>
      <c r="AAX22" s="457"/>
      <c r="AAY22" s="457"/>
      <c r="AAZ22" s="457"/>
      <c r="ABA22" s="457"/>
      <c r="ABB22" s="457"/>
      <c r="ABC22" s="457"/>
      <c r="ABD22" s="457"/>
      <c r="ABE22" s="457"/>
      <c r="ABF22" s="457"/>
      <c r="ABG22" s="457"/>
      <c r="ABH22" s="457"/>
      <c r="ABI22" s="457"/>
      <c r="ABJ22" s="457"/>
      <c r="ABK22" s="457"/>
      <c r="ABL22" s="457"/>
      <c r="ABM22" s="457"/>
      <c r="ABN22" s="457"/>
      <c r="ABO22" s="457"/>
      <c r="ABP22" s="457"/>
      <c r="ABQ22" s="457"/>
      <c r="ABR22" s="457"/>
      <c r="ABS22" s="457"/>
      <c r="ABT22" s="457"/>
      <c r="ABU22" s="457"/>
      <c r="ABV22" s="457"/>
      <c r="ABW22" s="457"/>
      <c r="ABX22" s="457"/>
      <c r="ABY22" s="457"/>
      <c r="ABZ22" s="457"/>
      <c r="ACA22" s="457"/>
      <c r="ACB22" s="457"/>
      <c r="ACC22" s="457"/>
      <c r="ACD22" s="457"/>
      <c r="ACE22" s="457"/>
      <c r="ACF22" s="457"/>
      <c r="ACG22" s="457"/>
      <c r="ACH22" s="457"/>
      <c r="ACI22" s="457"/>
      <c r="ACJ22" s="457"/>
      <c r="ACK22" s="457"/>
      <c r="ACL22" s="457"/>
      <c r="ACM22" s="457"/>
      <c r="ACN22" s="457"/>
      <c r="ACO22" s="457"/>
      <c r="ACP22" s="457"/>
      <c r="ACQ22" s="457"/>
      <c r="ACR22" s="457"/>
      <c r="ACS22" s="457"/>
      <c r="ACT22" s="457"/>
      <c r="ACU22" s="457"/>
      <c r="ACV22" s="457"/>
      <c r="ACW22" s="457"/>
      <c r="ACX22" s="457"/>
      <c r="ACY22" s="457"/>
      <c r="ACZ22" s="457"/>
      <c r="ADA22" s="457"/>
      <c r="ADB22" s="457"/>
      <c r="ADC22" s="457"/>
      <c r="ADD22" s="457"/>
      <c r="ADE22" s="457"/>
      <c r="ADF22" s="457"/>
      <c r="ADG22" s="457"/>
      <c r="ADH22" s="457"/>
      <c r="ADI22" s="457"/>
      <c r="ADJ22" s="457"/>
      <c r="ADK22" s="457"/>
      <c r="ADL22" s="457"/>
      <c r="ADM22" s="457"/>
      <c r="ADN22" s="457"/>
      <c r="ADO22" s="457"/>
      <c r="ADP22" s="457"/>
      <c r="ADQ22" s="457"/>
      <c r="ADR22" s="457"/>
      <c r="ADS22" s="457"/>
      <c r="ADT22" s="457"/>
      <c r="ADU22" s="457"/>
      <c r="ADV22" s="457"/>
      <c r="ADW22" s="457"/>
      <c r="ADX22" s="457"/>
      <c r="ADY22" s="457"/>
      <c r="ADZ22" s="457"/>
      <c r="AEA22" s="457"/>
      <c r="AEB22" s="457"/>
      <c r="AEC22" s="457"/>
      <c r="AED22" s="457"/>
      <c r="AEE22" s="457"/>
      <c r="AEF22" s="457"/>
      <c r="AEG22" s="457"/>
      <c r="AEH22" s="457"/>
      <c r="AEI22" s="457"/>
      <c r="AEJ22" s="457"/>
      <c r="AEK22" s="457"/>
      <c r="AEL22" s="457"/>
      <c r="AEM22" s="457"/>
      <c r="AEN22" s="457"/>
      <c r="AEO22" s="457"/>
      <c r="AEP22" s="457"/>
      <c r="AEQ22" s="457"/>
      <c r="AER22" s="457"/>
      <c r="AES22" s="457"/>
      <c r="AET22" s="457"/>
      <c r="AEU22" s="457"/>
      <c r="AEV22" s="457"/>
      <c r="AEW22" s="457"/>
      <c r="AEX22" s="457"/>
      <c r="AEY22" s="457"/>
      <c r="AEZ22" s="457"/>
      <c r="AFA22" s="457"/>
      <c r="AFB22" s="457"/>
      <c r="AFC22" s="457"/>
      <c r="AFD22" s="457"/>
      <c r="AFE22" s="457"/>
      <c r="AFF22" s="457"/>
      <c r="AFG22" s="457"/>
      <c r="AFH22" s="457"/>
      <c r="AFI22" s="457"/>
      <c r="AFJ22" s="457"/>
      <c r="AFK22" s="457"/>
      <c r="AFL22" s="457"/>
      <c r="AFM22" s="457"/>
      <c r="AFN22" s="457"/>
      <c r="AFO22" s="457"/>
      <c r="AFP22" s="457"/>
      <c r="AFQ22" s="457"/>
      <c r="AFR22" s="457"/>
      <c r="AFS22" s="457"/>
      <c r="AFT22" s="457"/>
      <c r="AFU22" s="457"/>
      <c r="AFV22" s="457"/>
      <c r="AFW22" s="457"/>
      <c r="AFX22" s="457"/>
      <c r="AFY22" s="457"/>
      <c r="AFZ22" s="457"/>
      <c r="AGA22" s="457"/>
      <c r="AGB22" s="457"/>
      <c r="AGC22" s="457"/>
      <c r="AGD22" s="457"/>
      <c r="AGE22" s="457"/>
      <c r="AGF22" s="457"/>
      <c r="AGG22" s="457"/>
      <c r="AGH22" s="457"/>
      <c r="AGI22" s="457"/>
      <c r="AGJ22" s="457"/>
      <c r="AGK22" s="457"/>
      <c r="AGL22" s="457"/>
      <c r="AGM22" s="457"/>
      <c r="AGN22" s="457"/>
      <c r="AGO22" s="457"/>
      <c r="AGP22" s="457"/>
      <c r="AGQ22" s="457"/>
      <c r="AGR22" s="457"/>
      <c r="AGS22" s="457"/>
      <c r="AGT22" s="457"/>
      <c r="AGU22" s="457"/>
      <c r="AGV22" s="457"/>
      <c r="AGW22" s="457"/>
      <c r="AGX22" s="457"/>
      <c r="AGY22" s="457"/>
      <c r="AGZ22" s="457"/>
      <c r="AHA22" s="457"/>
      <c r="AHB22" s="457"/>
      <c r="AHC22" s="457"/>
      <c r="AHD22" s="457"/>
      <c r="AHE22" s="457"/>
      <c r="AHF22" s="457"/>
      <c r="AHG22" s="457"/>
      <c r="AHH22" s="457"/>
      <c r="AHI22" s="457"/>
      <c r="AHJ22" s="457"/>
      <c r="AHK22" s="457"/>
      <c r="AHL22" s="457"/>
      <c r="AHM22" s="457"/>
      <c r="AHN22" s="457"/>
      <c r="AHO22" s="457"/>
      <c r="AHP22" s="457"/>
      <c r="AHQ22" s="457"/>
      <c r="AHR22" s="457"/>
      <c r="AHS22" s="457"/>
      <c r="AHT22" s="457"/>
      <c r="AHU22" s="457"/>
      <c r="AHV22" s="457"/>
      <c r="AHW22" s="457"/>
      <c r="AHX22" s="457"/>
      <c r="AHY22" s="457"/>
      <c r="AHZ22" s="457"/>
      <c r="AIA22" s="457"/>
      <c r="AIB22" s="457"/>
      <c r="AIC22" s="457"/>
      <c r="AID22" s="457"/>
      <c r="AIE22" s="457"/>
      <c r="AIF22" s="457"/>
      <c r="AIG22" s="457"/>
      <c r="AIH22" s="457"/>
      <c r="AII22" s="457"/>
      <c r="AIJ22" s="457"/>
      <c r="AIK22" s="457"/>
      <c r="AIL22" s="457"/>
      <c r="AIM22" s="457"/>
      <c r="AIN22" s="457"/>
      <c r="AIO22" s="457"/>
      <c r="AIP22" s="457"/>
      <c r="AIQ22" s="457"/>
      <c r="AIR22" s="457"/>
      <c r="AIS22" s="457"/>
      <c r="AIT22" s="457"/>
      <c r="AIU22" s="457"/>
      <c r="AIV22" s="457"/>
      <c r="AIW22" s="457"/>
      <c r="AIX22" s="457"/>
      <c r="AIY22" s="457"/>
      <c r="AIZ22" s="457"/>
      <c r="AJA22" s="457"/>
      <c r="AJB22" s="457"/>
      <c r="AJC22" s="457"/>
      <c r="AJD22" s="457"/>
      <c r="AJE22" s="457"/>
      <c r="AJF22" s="457"/>
      <c r="AJG22" s="457"/>
      <c r="AJH22" s="457"/>
      <c r="AJI22" s="457"/>
      <c r="AJJ22" s="457"/>
      <c r="AJK22" s="457"/>
      <c r="AJL22" s="457"/>
      <c r="AJM22" s="457"/>
      <c r="AJN22" s="457"/>
      <c r="AJO22" s="457"/>
      <c r="AJP22" s="457"/>
      <c r="AJQ22" s="457"/>
      <c r="AJR22" s="457"/>
      <c r="AJS22" s="457"/>
      <c r="AJT22" s="457"/>
      <c r="AJU22" s="457"/>
      <c r="AJV22" s="457"/>
      <c r="AJW22" s="457"/>
      <c r="AJX22" s="457"/>
      <c r="AJY22" s="457"/>
      <c r="AJZ22" s="457"/>
      <c r="AKA22" s="457"/>
      <c r="AKB22" s="457"/>
      <c r="AKC22" s="457"/>
      <c r="AKD22" s="457"/>
      <c r="AKE22" s="457"/>
      <c r="AKF22" s="457"/>
      <c r="AKG22" s="457"/>
      <c r="AKH22" s="457"/>
      <c r="AKI22" s="457"/>
      <c r="AKJ22" s="457"/>
      <c r="AKK22" s="457"/>
      <c r="AKL22" s="457"/>
      <c r="AKM22" s="457"/>
    </row>
    <row r="23" spans="1:975" x14ac:dyDescent="0.25">
      <c r="A23" s="708"/>
      <c r="B23" s="707"/>
      <c r="C23" s="707"/>
      <c r="D23" s="707"/>
      <c r="E23" s="707"/>
      <c r="F23" s="707"/>
      <c r="G23" s="4"/>
      <c r="H23" s="457"/>
      <c r="I23" s="457"/>
      <c r="J23" s="457"/>
      <c r="K23" s="457"/>
      <c r="L23" s="457"/>
      <c r="M23" s="457"/>
      <c r="N23" s="457"/>
      <c r="O23" s="457"/>
      <c r="P23" s="457"/>
      <c r="Q23" s="457"/>
      <c r="R23" s="457"/>
      <c r="S23" s="457"/>
      <c r="T23" s="457"/>
      <c r="U23" s="457"/>
      <c r="V23" s="457"/>
      <c r="W23" s="457"/>
      <c r="X23" s="457"/>
      <c r="Y23" s="457"/>
      <c r="Z23" s="457"/>
      <c r="AA23" s="457"/>
      <c r="AB23" s="457"/>
      <c r="AC23" s="457"/>
      <c r="AD23" s="457"/>
      <c r="AE23" s="457"/>
      <c r="AF23" s="457"/>
      <c r="AG23" s="457"/>
      <c r="AH23" s="457"/>
      <c r="AI23" s="457"/>
      <c r="AJ23" s="457"/>
      <c r="AK23" s="457"/>
      <c r="AL23" s="457"/>
      <c r="AM23" s="457"/>
      <c r="AN23" s="457"/>
      <c r="AO23" s="457"/>
      <c r="AP23" s="457"/>
      <c r="AQ23" s="457"/>
      <c r="AR23" s="457"/>
      <c r="AS23" s="457"/>
      <c r="AT23" s="457"/>
      <c r="AU23" s="457"/>
      <c r="AV23" s="457"/>
      <c r="AW23" s="457"/>
      <c r="AX23" s="457"/>
      <c r="AY23" s="457"/>
      <c r="AZ23" s="457"/>
      <c r="BA23" s="457"/>
      <c r="BB23" s="457"/>
      <c r="BC23" s="457"/>
      <c r="BD23" s="457"/>
      <c r="BE23" s="457"/>
      <c r="BF23" s="457"/>
      <c r="BG23" s="457"/>
      <c r="BH23" s="457"/>
      <c r="BI23" s="457"/>
      <c r="BJ23" s="457"/>
      <c r="BK23" s="457"/>
      <c r="BL23" s="457"/>
      <c r="BM23" s="457"/>
      <c r="BN23" s="457"/>
      <c r="BO23" s="457"/>
      <c r="BP23" s="457"/>
      <c r="BQ23" s="457"/>
      <c r="BR23" s="457"/>
      <c r="BS23" s="457"/>
      <c r="BT23" s="457"/>
      <c r="BU23" s="457"/>
      <c r="BV23" s="457"/>
      <c r="BW23" s="457"/>
      <c r="BX23" s="457"/>
      <c r="BY23" s="457"/>
      <c r="BZ23" s="457"/>
      <c r="CA23" s="457"/>
      <c r="CB23" s="457"/>
      <c r="CC23" s="457"/>
      <c r="CD23" s="457"/>
      <c r="CE23" s="457"/>
      <c r="CF23" s="457"/>
      <c r="CG23" s="457"/>
      <c r="CH23" s="457"/>
      <c r="CI23" s="457"/>
      <c r="CJ23" s="457"/>
      <c r="CK23" s="457"/>
      <c r="CL23" s="457"/>
      <c r="CM23" s="457"/>
      <c r="CN23" s="457"/>
      <c r="CO23" s="457"/>
      <c r="CP23" s="457"/>
      <c r="CQ23" s="457"/>
      <c r="CR23" s="457"/>
      <c r="CS23" s="457"/>
      <c r="CT23" s="457"/>
      <c r="CU23" s="457"/>
      <c r="CV23" s="457"/>
      <c r="CW23" s="457"/>
      <c r="CX23" s="457"/>
      <c r="CY23" s="457"/>
      <c r="CZ23" s="457"/>
      <c r="DA23" s="457"/>
      <c r="DB23" s="457"/>
      <c r="DC23" s="457"/>
      <c r="DD23" s="457"/>
      <c r="DE23" s="457"/>
      <c r="DF23" s="457"/>
      <c r="DG23" s="457"/>
      <c r="DH23" s="457"/>
      <c r="DI23" s="457"/>
      <c r="DJ23" s="457"/>
      <c r="DK23" s="457"/>
      <c r="DL23" s="457"/>
      <c r="DM23" s="457"/>
      <c r="DN23" s="457"/>
      <c r="DO23" s="457"/>
      <c r="DP23" s="457"/>
      <c r="DQ23" s="457"/>
      <c r="DR23" s="457"/>
      <c r="DS23" s="457"/>
      <c r="DT23" s="457"/>
      <c r="DU23" s="457"/>
      <c r="DV23" s="457"/>
      <c r="DW23" s="457"/>
      <c r="DX23" s="457"/>
      <c r="DY23" s="457"/>
      <c r="DZ23" s="457"/>
      <c r="EA23" s="457"/>
      <c r="EB23" s="457"/>
      <c r="EC23" s="457"/>
      <c r="ED23" s="457"/>
      <c r="EE23" s="457"/>
      <c r="EF23" s="457"/>
      <c r="EG23" s="457"/>
      <c r="EH23" s="457"/>
      <c r="EI23" s="457"/>
      <c r="EJ23" s="457"/>
      <c r="EK23" s="457"/>
      <c r="EL23" s="457"/>
      <c r="EM23" s="457"/>
      <c r="EN23" s="457"/>
      <c r="EO23" s="457"/>
      <c r="EP23" s="457"/>
      <c r="EQ23" s="457"/>
      <c r="ER23" s="457"/>
      <c r="ES23" s="457"/>
      <c r="ET23" s="457"/>
      <c r="EU23" s="457"/>
      <c r="EV23" s="457"/>
      <c r="EW23" s="457"/>
      <c r="EX23" s="457"/>
      <c r="EY23" s="457"/>
      <c r="EZ23" s="457"/>
      <c r="FA23" s="457"/>
      <c r="FB23" s="457"/>
      <c r="FC23" s="457"/>
      <c r="FD23" s="457"/>
      <c r="FE23" s="457"/>
      <c r="FF23" s="457"/>
      <c r="FG23" s="457"/>
      <c r="FH23" s="457"/>
      <c r="FI23" s="457"/>
      <c r="FJ23" s="457"/>
      <c r="FK23" s="457"/>
      <c r="FL23" s="457"/>
      <c r="FM23" s="457"/>
      <c r="FN23" s="457"/>
      <c r="FO23" s="457"/>
      <c r="FP23" s="457"/>
      <c r="FQ23" s="457"/>
      <c r="FR23" s="457"/>
      <c r="FS23" s="457"/>
      <c r="FT23" s="457"/>
      <c r="FU23" s="457"/>
      <c r="FV23" s="457"/>
      <c r="FW23" s="457"/>
      <c r="FX23" s="457"/>
      <c r="FY23" s="457"/>
      <c r="FZ23" s="457"/>
      <c r="GA23" s="457"/>
      <c r="GB23" s="457"/>
      <c r="GC23" s="457"/>
      <c r="GD23" s="457"/>
      <c r="GE23" s="457"/>
      <c r="GF23" s="457"/>
      <c r="GG23" s="457"/>
      <c r="GH23" s="457"/>
      <c r="GI23" s="457"/>
      <c r="GJ23" s="457"/>
      <c r="GK23" s="457"/>
      <c r="GL23" s="457"/>
      <c r="GM23" s="457"/>
      <c r="GN23" s="457"/>
      <c r="GO23" s="457"/>
      <c r="GP23" s="457"/>
      <c r="GQ23" s="457"/>
      <c r="GR23" s="457"/>
      <c r="GS23" s="457"/>
      <c r="GT23" s="457"/>
      <c r="GU23" s="457"/>
      <c r="GV23" s="457"/>
      <c r="GW23" s="457"/>
      <c r="GX23" s="457"/>
      <c r="GY23" s="457"/>
      <c r="GZ23" s="457"/>
      <c r="HA23" s="457"/>
      <c r="HB23" s="457"/>
      <c r="HC23" s="457"/>
      <c r="HD23" s="457"/>
      <c r="HE23" s="457"/>
      <c r="HF23" s="457"/>
      <c r="HG23" s="457"/>
      <c r="HH23" s="457"/>
      <c r="HI23" s="457"/>
      <c r="HJ23" s="457"/>
      <c r="HK23" s="457"/>
      <c r="HL23" s="457"/>
      <c r="HM23" s="457"/>
      <c r="HN23" s="457"/>
      <c r="HO23" s="457"/>
      <c r="HP23" s="457"/>
      <c r="HQ23" s="457"/>
      <c r="HR23" s="457"/>
      <c r="HS23" s="457"/>
      <c r="HT23" s="457"/>
      <c r="HU23" s="457"/>
      <c r="HV23" s="457"/>
      <c r="HW23" s="457"/>
      <c r="HX23" s="457"/>
      <c r="HY23" s="457"/>
      <c r="HZ23" s="457"/>
      <c r="IA23" s="457"/>
      <c r="IB23" s="457"/>
      <c r="IC23" s="457"/>
      <c r="ID23" s="457"/>
      <c r="IE23" s="457"/>
      <c r="IF23" s="457"/>
      <c r="IG23" s="457"/>
      <c r="IH23" s="457"/>
      <c r="II23" s="457"/>
      <c r="IJ23" s="457"/>
      <c r="IK23" s="457"/>
      <c r="IL23" s="457"/>
      <c r="IM23" s="457"/>
      <c r="IN23" s="457"/>
      <c r="IO23" s="457"/>
      <c r="IP23" s="457"/>
      <c r="IQ23" s="457"/>
      <c r="IR23" s="457"/>
      <c r="IS23" s="457"/>
      <c r="IT23" s="457"/>
      <c r="IU23" s="457"/>
      <c r="IV23" s="457"/>
      <c r="IW23" s="457"/>
      <c r="IX23" s="457"/>
      <c r="IY23" s="457"/>
      <c r="IZ23" s="457"/>
      <c r="JA23" s="457"/>
      <c r="JB23" s="457"/>
      <c r="JC23" s="457"/>
      <c r="JD23" s="457"/>
      <c r="JE23" s="457"/>
      <c r="JF23" s="457"/>
      <c r="JG23" s="457"/>
      <c r="JH23" s="457"/>
      <c r="JI23" s="457"/>
      <c r="JJ23" s="457"/>
      <c r="JK23" s="457"/>
      <c r="JL23" s="457"/>
      <c r="JM23" s="457"/>
      <c r="JN23" s="457"/>
      <c r="JO23" s="457"/>
      <c r="JP23" s="457"/>
      <c r="JQ23" s="457"/>
      <c r="JR23" s="457"/>
      <c r="JS23" s="457"/>
      <c r="JT23" s="457"/>
      <c r="JU23" s="457"/>
      <c r="JV23" s="457"/>
      <c r="JW23" s="457"/>
      <c r="JX23" s="457"/>
      <c r="JY23" s="457"/>
      <c r="JZ23" s="457"/>
      <c r="KA23" s="457"/>
      <c r="KB23" s="457"/>
      <c r="KC23" s="457"/>
      <c r="KD23" s="457"/>
      <c r="KE23" s="457"/>
      <c r="KF23" s="457"/>
      <c r="KG23" s="457"/>
      <c r="KH23" s="457"/>
      <c r="KI23" s="457"/>
      <c r="KJ23" s="457"/>
      <c r="KK23" s="457"/>
      <c r="KL23" s="457"/>
      <c r="KM23" s="457"/>
      <c r="KN23" s="457"/>
      <c r="KO23" s="457"/>
      <c r="KP23" s="457"/>
      <c r="KQ23" s="457"/>
      <c r="KR23" s="457"/>
      <c r="KS23" s="457"/>
      <c r="KT23" s="457"/>
      <c r="KU23" s="457"/>
      <c r="KV23" s="457"/>
      <c r="KW23" s="457"/>
      <c r="KX23" s="457"/>
      <c r="KY23" s="457"/>
      <c r="KZ23" s="457"/>
      <c r="LA23" s="457"/>
      <c r="LB23" s="457"/>
      <c r="LC23" s="457"/>
      <c r="LD23" s="457"/>
      <c r="LE23" s="457"/>
      <c r="LF23" s="457"/>
      <c r="LG23" s="457"/>
      <c r="LH23" s="457"/>
      <c r="LI23" s="457"/>
      <c r="LJ23" s="457"/>
      <c r="LK23" s="457"/>
      <c r="LL23" s="457"/>
      <c r="LM23" s="457"/>
      <c r="LN23" s="457"/>
      <c r="LO23" s="457"/>
      <c r="LP23" s="457"/>
      <c r="LQ23" s="457"/>
      <c r="LR23" s="457"/>
      <c r="LS23" s="457"/>
      <c r="LT23" s="457"/>
      <c r="LU23" s="457"/>
      <c r="LV23" s="457"/>
      <c r="LW23" s="457"/>
      <c r="LX23" s="457"/>
      <c r="LY23" s="457"/>
      <c r="LZ23" s="457"/>
      <c r="MA23" s="457"/>
      <c r="MB23" s="457"/>
      <c r="MC23" s="457"/>
      <c r="MD23" s="457"/>
      <c r="ME23" s="457"/>
      <c r="MF23" s="457"/>
      <c r="MG23" s="457"/>
      <c r="MH23" s="457"/>
      <c r="MI23" s="457"/>
      <c r="MJ23" s="457"/>
      <c r="MK23" s="457"/>
      <c r="ML23" s="457"/>
      <c r="MM23" s="457"/>
      <c r="MN23" s="457"/>
      <c r="MO23" s="457"/>
      <c r="MP23" s="457"/>
      <c r="MQ23" s="457"/>
      <c r="MR23" s="457"/>
      <c r="MS23" s="457"/>
      <c r="MT23" s="457"/>
      <c r="MU23" s="457"/>
      <c r="MV23" s="457"/>
      <c r="MW23" s="457"/>
      <c r="MX23" s="457"/>
      <c r="MY23" s="457"/>
      <c r="MZ23" s="457"/>
      <c r="NA23" s="457"/>
      <c r="NB23" s="457"/>
      <c r="NC23" s="457"/>
      <c r="ND23" s="457"/>
      <c r="NE23" s="457"/>
      <c r="NF23" s="457"/>
      <c r="NG23" s="457"/>
      <c r="NH23" s="457"/>
      <c r="NI23" s="457"/>
      <c r="NJ23" s="457"/>
      <c r="NK23" s="457"/>
      <c r="NL23" s="457"/>
      <c r="NM23" s="457"/>
      <c r="NN23" s="457"/>
      <c r="NO23" s="457"/>
      <c r="NP23" s="457"/>
      <c r="NQ23" s="457"/>
      <c r="NR23" s="457"/>
      <c r="NS23" s="457"/>
      <c r="NT23" s="457"/>
      <c r="NU23" s="457"/>
      <c r="NV23" s="457"/>
      <c r="NW23" s="457"/>
      <c r="NX23" s="457"/>
      <c r="NY23" s="457"/>
      <c r="NZ23" s="457"/>
      <c r="OA23" s="457"/>
      <c r="OB23" s="457"/>
      <c r="OC23" s="457"/>
      <c r="OD23" s="457"/>
      <c r="OE23" s="457"/>
      <c r="OF23" s="457"/>
      <c r="OG23" s="457"/>
      <c r="OH23" s="457"/>
      <c r="OI23" s="457"/>
      <c r="OJ23" s="457"/>
      <c r="OK23" s="457"/>
      <c r="OL23" s="457"/>
      <c r="OM23" s="457"/>
      <c r="ON23" s="457"/>
      <c r="OO23" s="457"/>
      <c r="OP23" s="457"/>
      <c r="OQ23" s="457"/>
      <c r="OR23" s="457"/>
      <c r="OS23" s="457"/>
      <c r="OT23" s="457"/>
      <c r="OU23" s="457"/>
      <c r="OV23" s="457"/>
      <c r="OW23" s="457"/>
      <c r="OX23" s="457"/>
      <c r="OY23" s="457"/>
      <c r="OZ23" s="457"/>
      <c r="PA23" s="457"/>
      <c r="PB23" s="457"/>
      <c r="PC23" s="457"/>
      <c r="PD23" s="457"/>
      <c r="PE23" s="457"/>
      <c r="PF23" s="457"/>
      <c r="PG23" s="457"/>
      <c r="PH23" s="457"/>
      <c r="PI23" s="457"/>
      <c r="PJ23" s="457"/>
      <c r="PK23" s="457"/>
      <c r="PL23" s="457"/>
      <c r="PM23" s="457"/>
      <c r="PN23" s="457"/>
      <c r="PO23" s="457"/>
      <c r="PP23" s="457"/>
      <c r="PQ23" s="457"/>
      <c r="PR23" s="457"/>
      <c r="PS23" s="457"/>
      <c r="PT23" s="457"/>
      <c r="PU23" s="457"/>
      <c r="PV23" s="457"/>
      <c r="PW23" s="457"/>
      <c r="PX23" s="457"/>
      <c r="PY23" s="457"/>
      <c r="PZ23" s="457"/>
      <c r="QA23" s="457"/>
      <c r="QB23" s="457"/>
      <c r="QC23" s="457"/>
      <c r="QD23" s="457"/>
      <c r="QE23" s="457"/>
      <c r="QF23" s="457"/>
      <c r="QG23" s="457"/>
      <c r="QH23" s="457"/>
      <c r="QI23" s="457"/>
      <c r="QJ23" s="457"/>
      <c r="QK23" s="457"/>
      <c r="QL23" s="457"/>
      <c r="QM23" s="457"/>
      <c r="QN23" s="457"/>
      <c r="QO23" s="457"/>
      <c r="QP23" s="457"/>
      <c r="QQ23" s="457"/>
      <c r="QR23" s="457"/>
      <c r="QS23" s="457"/>
      <c r="QT23" s="457"/>
      <c r="QU23" s="457"/>
      <c r="QV23" s="457"/>
      <c r="QW23" s="457"/>
      <c r="QX23" s="457"/>
      <c r="QY23" s="457"/>
      <c r="QZ23" s="457"/>
      <c r="RA23" s="457"/>
      <c r="RB23" s="457"/>
      <c r="RC23" s="457"/>
      <c r="RD23" s="457"/>
      <c r="RE23" s="457"/>
      <c r="RF23" s="457"/>
      <c r="RG23" s="457"/>
      <c r="RH23" s="457"/>
      <c r="RI23" s="457"/>
      <c r="RJ23" s="457"/>
      <c r="RK23" s="457"/>
      <c r="RL23" s="457"/>
      <c r="RM23" s="457"/>
      <c r="RN23" s="457"/>
      <c r="RO23" s="457"/>
      <c r="RP23" s="457"/>
      <c r="RQ23" s="457"/>
      <c r="RR23" s="457"/>
      <c r="RS23" s="457"/>
      <c r="RT23" s="457"/>
      <c r="RU23" s="457"/>
      <c r="RV23" s="457"/>
      <c r="RW23" s="457"/>
      <c r="RX23" s="457"/>
      <c r="RY23" s="457"/>
      <c r="RZ23" s="457"/>
      <c r="SA23" s="457"/>
      <c r="SB23" s="457"/>
      <c r="SC23" s="457"/>
      <c r="SD23" s="457"/>
      <c r="SE23" s="457"/>
      <c r="SF23" s="457"/>
      <c r="SG23" s="457"/>
      <c r="SH23" s="457"/>
      <c r="SI23" s="457"/>
      <c r="SJ23" s="457"/>
      <c r="SK23" s="457"/>
      <c r="SL23" s="457"/>
      <c r="SM23" s="457"/>
      <c r="SN23" s="457"/>
      <c r="SO23" s="457"/>
      <c r="SP23" s="457"/>
      <c r="SQ23" s="457"/>
      <c r="SR23" s="457"/>
      <c r="SS23" s="457"/>
      <c r="ST23" s="457"/>
      <c r="SU23" s="457"/>
      <c r="SV23" s="457"/>
      <c r="SW23" s="457"/>
      <c r="SX23" s="457"/>
      <c r="SY23" s="457"/>
      <c r="SZ23" s="457"/>
      <c r="TA23" s="457"/>
      <c r="TB23" s="457"/>
      <c r="TC23" s="457"/>
      <c r="TD23" s="457"/>
      <c r="TE23" s="457"/>
      <c r="TF23" s="457"/>
      <c r="TG23" s="457"/>
      <c r="TH23" s="457"/>
      <c r="TI23" s="457"/>
      <c r="TJ23" s="457"/>
      <c r="TK23" s="457"/>
      <c r="TL23" s="457"/>
      <c r="TM23" s="457"/>
      <c r="TN23" s="457"/>
      <c r="TO23" s="457"/>
      <c r="TP23" s="457"/>
      <c r="TQ23" s="457"/>
      <c r="TR23" s="457"/>
      <c r="TS23" s="457"/>
      <c r="TT23" s="457"/>
      <c r="TU23" s="457"/>
      <c r="TV23" s="457"/>
      <c r="TW23" s="457"/>
      <c r="TX23" s="457"/>
      <c r="TY23" s="457"/>
      <c r="TZ23" s="457"/>
      <c r="UA23" s="457"/>
      <c r="UB23" s="457"/>
      <c r="UC23" s="457"/>
      <c r="UD23" s="457"/>
      <c r="UE23" s="457"/>
      <c r="UF23" s="457"/>
      <c r="UG23" s="457"/>
      <c r="UH23" s="457"/>
      <c r="UI23" s="457"/>
      <c r="UJ23" s="457"/>
      <c r="UK23" s="457"/>
      <c r="UL23" s="457"/>
      <c r="UM23" s="457"/>
      <c r="UN23" s="457"/>
      <c r="UO23" s="457"/>
      <c r="UP23" s="457"/>
      <c r="UQ23" s="457"/>
      <c r="UR23" s="457"/>
      <c r="US23" s="457"/>
      <c r="UT23" s="457"/>
      <c r="UU23" s="457"/>
      <c r="UV23" s="457"/>
      <c r="UW23" s="457"/>
      <c r="UX23" s="457"/>
      <c r="UY23" s="457"/>
      <c r="UZ23" s="457"/>
      <c r="VA23" s="457"/>
      <c r="VB23" s="457"/>
      <c r="VC23" s="457"/>
      <c r="VD23" s="457"/>
      <c r="VE23" s="457"/>
      <c r="VF23" s="457"/>
      <c r="VG23" s="457"/>
      <c r="VH23" s="457"/>
      <c r="VI23" s="457"/>
      <c r="VJ23" s="457"/>
      <c r="VK23" s="457"/>
      <c r="VL23" s="457"/>
      <c r="VM23" s="457"/>
      <c r="VN23" s="457"/>
      <c r="VO23" s="457"/>
      <c r="VP23" s="457"/>
      <c r="VQ23" s="457"/>
      <c r="VR23" s="457"/>
      <c r="VS23" s="457"/>
      <c r="VT23" s="457"/>
      <c r="VU23" s="457"/>
      <c r="VV23" s="457"/>
      <c r="VW23" s="457"/>
      <c r="VX23" s="457"/>
      <c r="VY23" s="457"/>
      <c r="VZ23" s="457"/>
      <c r="WA23" s="457"/>
      <c r="WB23" s="457"/>
      <c r="WC23" s="457"/>
      <c r="WD23" s="457"/>
      <c r="WE23" s="457"/>
      <c r="WF23" s="457"/>
      <c r="WG23" s="457"/>
      <c r="WH23" s="457"/>
      <c r="WI23" s="457"/>
      <c r="WJ23" s="457"/>
      <c r="WK23" s="457"/>
      <c r="WL23" s="457"/>
      <c r="WM23" s="457"/>
      <c r="WN23" s="457"/>
      <c r="WO23" s="457"/>
      <c r="WP23" s="457"/>
      <c r="WQ23" s="457"/>
      <c r="WR23" s="457"/>
      <c r="WS23" s="457"/>
      <c r="WT23" s="457"/>
      <c r="WU23" s="457"/>
      <c r="WV23" s="457"/>
      <c r="WW23" s="457"/>
      <c r="WX23" s="457"/>
      <c r="WY23" s="457"/>
      <c r="WZ23" s="457"/>
      <c r="XA23" s="457"/>
      <c r="XB23" s="457"/>
      <c r="XC23" s="457"/>
      <c r="XD23" s="457"/>
      <c r="XE23" s="457"/>
      <c r="XF23" s="457"/>
      <c r="XG23" s="457"/>
      <c r="XH23" s="457"/>
      <c r="XI23" s="457"/>
      <c r="XJ23" s="457"/>
      <c r="XK23" s="457"/>
      <c r="XL23" s="457"/>
      <c r="XM23" s="457"/>
      <c r="XN23" s="457"/>
      <c r="XO23" s="457"/>
      <c r="XP23" s="457"/>
      <c r="XQ23" s="457"/>
      <c r="XR23" s="457"/>
      <c r="XS23" s="457"/>
      <c r="XT23" s="457"/>
      <c r="XU23" s="457"/>
      <c r="XV23" s="457"/>
      <c r="XW23" s="457"/>
      <c r="XX23" s="457"/>
      <c r="XY23" s="457"/>
      <c r="XZ23" s="457"/>
      <c r="YA23" s="457"/>
      <c r="YB23" s="457"/>
      <c r="YC23" s="457"/>
      <c r="YD23" s="457"/>
      <c r="YE23" s="457"/>
      <c r="YF23" s="457"/>
      <c r="YG23" s="457"/>
      <c r="YH23" s="457"/>
      <c r="YI23" s="457"/>
      <c r="YJ23" s="457"/>
      <c r="YK23" s="457"/>
      <c r="YL23" s="457"/>
      <c r="YM23" s="457"/>
      <c r="YN23" s="457"/>
      <c r="YO23" s="457"/>
      <c r="YP23" s="457"/>
      <c r="YQ23" s="457"/>
      <c r="YR23" s="457"/>
      <c r="YS23" s="457"/>
      <c r="YT23" s="457"/>
      <c r="YU23" s="457"/>
      <c r="YV23" s="457"/>
      <c r="YW23" s="457"/>
      <c r="YX23" s="457"/>
      <c r="YY23" s="457"/>
      <c r="YZ23" s="457"/>
      <c r="ZA23" s="457"/>
      <c r="ZB23" s="457"/>
      <c r="ZC23" s="457"/>
      <c r="ZD23" s="457"/>
      <c r="ZE23" s="457"/>
      <c r="ZF23" s="457"/>
      <c r="ZG23" s="457"/>
      <c r="ZH23" s="457"/>
      <c r="ZI23" s="457"/>
      <c r="ZJ23" s="457"/>
      <c r="ZK23" s="457"/>
      <c r="ZL23" s="457"/>
      <c r="ZM23" s="457"/>
      <c r="ZN23" s="457"/>
      <c r="ZO23" s="457"/>
      <c r="ZP23" s="457"/>
      <c r="ZQ23" s="457"/>
      <c r="ZR23" s="457"/>
      <c r="ZS23" s="457"/>
      <c r="ZT23" s="457"/>
      <c r="ZU23" s="457"/>
      <c r="ZV23" s="457"/>
      <c r="ZW23" s="457"/>
      <c r="ZX23" s="457"/>
      <c r="ZY23" s="457"/>
      <c r="ZZ23" s="457"/>
      <c r="AAA23" s="457"/>
      <c r="AAB23" s="457"/>
      <c r="AAC23" s="457"/>
      <c r="AAD23" s="457"/>
      <c r="AAE23" s="457"/>
      <c r="AAF23" s="457"/>
      <c r="AAG23" s="457"/>
      <c r="AAH23" s="457"/>
      <c r="AAI23" s="457"/>
      <c r="AAJ23" s="457"/>
      <c r="AAK23" s="457"/>
      <c r="AAL23" s="457"/>
      <c r="AAM23" s="457"/>
      <c r="AAN23" s="457"/>
      <c r="AAO23" s="457"/>
      <c r="AAP23" s="457"/>
      <c r="AAQ23" s="457"/>
      <c r="AAR23" s="457"/>
      <c r="AAS23" s="457"/>
      <c r="AAT23" s="457"/>
      <c r="AAU23" s="457"/>
      <c r="AAV23" s="457"/>
      <c r="AAW23" s="457"/>
      <c r="AAX23" s="457"/>
      <c r="AAY23" s="457"/>
      <c r="AAZ23" s="457"/>
      <c r="ABA23" s="457"/>
      <c r="ABB23" s="457"/>
      <c r="ABC23" s="457"/>
      <c r="ABD23" s="457"/>
      <c r="ABE23" s="457"/>
      <c r="ABF23" s="457"/>
      <c r="ABG23" s="457"/>
      <c r="ABH23" s="457"/>
      <c r="ABI23" s="457"/>
      <c r="ABJ23" s="457"/>
      <c r="ABK23" s="457"/>
      <c r="ABL23" s="457"/>
      <c r="ABM23" s="457"/>
      <c r="ABN23" s="457"/>
      <c r="ABO23" s="457"/>
      <c r="ABP23" s="457"/>
      <c r="ABQ23" s="457"/>
      <c r="ABR23" s="457"/>
      <c r="ABS23" s="457"/>
      <c r="ABT23" s="457"/>
      <c r="ABU23" s="457"/>
      <c r="ABV23" s="457"/>
      <c r="ABW23" s="457"/>
      <c r="ABX23" s="457"/>
      <c r="ABY23" s="457"/>
      <c r="ABZ23" s="457"/>
      <c r="ACA23" s="457"/>
      <c r="ACB23" s="457"/>
      <c r="ACC23" s="457"/>
      <c r="ACD23" s="457"/>
      <c r="ACE23" s="457"/>
      <c r="ACF23" s="457"/>
      <c r="ACG23" s="457"/>
      <c r="ACH23" s="457"/>
      <c r="ACI23" s="457"/>
      <c r="ACJ23" s="457"/>
      <c r="ACK23" s="457"/>
      <c r="ACL23" s="457"/>
      <c r="ACM23" s="457"/>
      <c r="ACN23" s="457"/>
      <c r="ACO23" s="457"/>
      <c r="ACP23" s="457"/>
      <c r="ACQ23" s="457"/>
      <c r="ACR23" s="457"/>
      <c r="ACS23" s="457"/>
      <c r="ACT23" s="457"/>
      <c r="ACU23" s="457"/>
      <c r="ACV23" s="457"/>
      <c r="ACW23" s="457"/>
      <c r="ACX23" s="457"/>
      <c r="ACY23" s="457"/>
      <c r="ACZ23" s="457"/>
      <c r="ADA23" s="457"/>
      <c r="ADB23" s="457"/>
      <c r="ADC23" s="457"/>
      <c r="ADD23" s="457"/>
      <c r="ADE23" s="457"/>
      <c r="ADF23" s="457"/>
      <c r="ADG23" s="457"/>
      <c r="ADH23" s="457"/>
      <c r="ADI23" s="457"/>
      <c r="ADJ23" s="457"/>
      <c r="ADK23" s="457"/>
      <c r="ADL23" s="457"/>
      <c r="ADM23" s="457"/>
      <c r="ADN23" s="457"/>
      <c r="ADO23" s="457"/>
      <c r="ADP23" s="457"/>
      <c r="ADQ23" s="457"/>
      <c r="ADR23" s="457"/>
      <c r="ADS23" s="457"/>
      <c r="ADT23" s="457"/>
      <c r="ADU23" s="457"/>
      <c r="ADV23" s="457"/>
      <c r="ADW23" s="457"/>
      <c r="ADX23" s="457"/>
      <c r="ADY23" s="457"/>
      <c r="ADZ23" s="457"/>
      <c r="AEA23" s="457"/>
      <c r="AEB23" s="457"/>
      <c r="AEC23" s="457"/>
      <c r="AED23" s="457"/>
      <c r="AEE23" s="457"/>
      <c r="AEF23" s="457"/>
      <c r="AEG23" s="457"/>
      <c r="AEH23" s="457"/>
      <c r="AEI23" s="457"/>
      <c r="AEJ23" s="457"/>
      <c r="AEK23" s="457"/>
      <c r="AEL23" s="457"/>
      <c r="AEM23" s="457"/>
      <c r="AEN23" s="457"/>
      <c r="AEO23" s="457"/>
      <c r="AEP23" s="457"/>
      <c r="AEQ23" s="457"/>
      <c r="AER23" s="457"/>
      <c r="AES23" s="457"/>
      <c r="AET23" s="457"/>
      <c r="AEU23" s="457"/>
      <c r="AEV23" s="457"/>
      <c r="AEW23" s="457"/>
      <c r="AEX23" s="457"/>
      <c r="AEY23" s="457"/>
      <c r="AEZ23" s="457"/>
      <c r="AFA23" s="457"/>
      <c r="AFB23" s="457"/>
      <c r="AFC23" s="457"/>
      <c r="AFD23" s="457"/>
      <c r="AFE23" s="457"/>
      <c r="AFF23" s="457"/>
      <c r="AFG23" s="457"/>
      <c r="AFH23" s="457"/>
      <c r="AFI23" s="457"/>
      <c r="AFJ23" s="457"/>
      <c r="AFK23" s="457"/>
      <c r="AFL23" s="457"/>
      <c r="AFM23" s="457"/>
      <c r="AFN23" s="457"/>
      <c r="AFO23" s="457"/>
      <c r="AFP23" s="457"/>
      <c r="AFQ23" s="457"/>
      <c r="AFR23" s="457"/>
      <c r="AFS23" s="457"/>
      <c r="AFT23" s="457"/>
      <c r="AFU23" s="457"/>
      <c r="AFV23" s="457"/>
      <c r="AFW23" s="457"/>
      <c r="AFX23" s="457"/>
      <c r="AFY23" s="457"/>
      <c r="AFZ23" s="457"/>
      <c r="AGA23" s="457"/>
      <c r="AGB23" s="457"/>
      <c r="AGC23" s="457"/>
      <c r="AGD23" s="457"/>
      <c r="AGE23" s="457"/>
      <c r="AGF23" s="457"/>
      <c r="AGG23" s="457"/>
      <c r="AGH23" s="457"/>
      <c r="AGI23" s="457"/>
      <c r="AGJ23" s="457"/>
      <c r="AGK23" s="457"/>
      <c r="AGL23" s="457"/>
      <c r="AGM23" s="457"/>
      <c r="AGN23" s="457"/>
      <c r="AGO23" s="457"/>
      <c r="AGP23" s="457"/>
      <c r="AGQ23" s="457"/>
      <c r="AGR23" s="457"/>
      <c r="AGS23" s="457"/>
      <c r="AGT23" s="457"/>
      <c r="AGU23" s="457"/>
      <c r="AGV23" s="457"/>
      <c r="AGW23" s="457"/>
      <c r="AGX23" s="457"/>
      <c r="AGY23" s="457"/>
      <c r="AGZ23" s="457"/>
      <c r="AHA23" s="457"/>
      <c r="AHB23" s="457"/>
      <c r="AHC23" s="457"/>
      <c r="AHD23" s="457"/>
      <c r="AHE23" s="457"/>
      <c r="AHF23" s="457"/>
      <c r="AHG23" s="457"/>
      <c r="AHH23" s="457"/>
      <c r="AHI23" s="457"/>
      <c r="AHJ23" s="457"/>
      <c r="AHK23" s="457"/>
      <c r="AHL23" s="457"/>
      <c r="AHM23" s="457"/>
      <c r="AHN23" s="457"/>
      <c r="AHO23" s="457"/>
      <c r="AHP23" s="457"/>
      <c r="AHQ23" s="457"/>
      <c r="AHR23" s="457"/>
      <c r="AHS23" s="457"/>
      <c r="AHT23" s="457"/>
      <c r="AHU23" s="457"/>
      <c r="AHV23" s="457"/>
      <c r="AHW23" s="457"/>
      <c r="AHX23" s="457"/>
      <c r="AHY23" s="457"/>
      <c r="AHZ23" s="457"/>
      <c r="AIA23" s="457"/>
      <c r="AIB23" s="457"/>
      <c r="AIC23" s="457"/>
      <c r="AID23" s="457"/>
      <c r="AIE23" s="457"/>
      <c r="AIF23" s="457"/>
      <c r="AIG23" s="457"/>
      <c r="AIH23" s="457"/>
      <c r="AII23" s="457"/>
      <c r="AIJ23" s="457"/>
      <c r="AIK23" s="457"/>
      <c r="AIL23" s="457"/>
      <c r="AIM23" s="457"/>
      <c r="AIN23" s="457"/>
      <c r="AIO23" s="457"/>
      <c r="AIP23" s="457"/>
      <c r="AIQ23" s="457"/>
      <c r="AIR23" s="457"/>
      <c r="AIS23" s="457"/>
      <c r="AIT23" s="457"/>
      <c r="AIU23" s="457"/>
      <c r="AIV23" s="457"/>
      <c r="AIW23" s="457"/>
      <c r="AIX23" s="457"/>
      <c r="AIY23" s="457"/>
      <c r="AIZ23" s="457"/>
      <c r="AJA23" s="457"/>
      <c r="AJB23" s="457"/>
      <c r="AJC23" s="457"/>
      <c r="AJD23" s="457"/>
      <c r="AJE23" s="457"/>
      <c r="AJF23" s="457"/>
      <c r="AJG23" s="457"/>
      <c r="AJH23" s="457"/>
      <c r="AJI23" s="457"/>
      <c r="AJJ23" s="457"/>
      <c r="AJK23" s="457"/>
      <c r="AJL23" s="457"/>
      <c r="AJM23" s="457"/>
      <c r="AJN23" s="457"/>
      <c r="AJO23" s="457"/>
      <c r="AJP23" s="457"/>
      <c r="AJQ23" s="457"/>
      <c r="AJR23" s="457"/>
      <c r="AJS23" s="457"/>
      <c r="AJT23" s="457"/>
      <c r="AJU23" s="457"/>
      <c r="AJV23" s="457"/>
      <c r="AJW23" s="457"/>
      <c r="AJX23" s="457"/>
      <c r="AJY23" s="457"/>
      <c r="AJZ23" s="457"/>
      <c r="AKA23" s="457"/>
      <c r="AKB23" s="457"/>
      <c r="AKC23" s="457"/>
      <c r="AKD23" s="457"/>
      <c r="AKE23" s="457"/>
      <c r="AKF23" s="457"/>
      <c r="AKG23" s="457"/>
      <c r="AKH23" s="457"/>
      <c r="AKI23" s="457"/>
      <c r="AKJ23" s="457"/>
      <c r="AKK23" s="457"/>
      <c r="AKL23" s="457"/>
      <c r="AKM23" s="457"/>
    </row>
    <row r="24" spans="1:975" x14ac:dyDescent="0.25">
      <c r="A24" s="702" t="s">
        <v>1401</v>
      </c>
      <c r="B24" s="451">
        <f>C22</f>
        <v>0</v>
      </c>
      <c r="C24" s="707"/>
      <c r="D24" s="707"/>
      <c r="E24" s="707"/>
      <c r="F24" s="707"/>
      <c r="G24" s="4"/>
      <c r="H24" s="457"/>
      <c r="I24" s="457"/>
      <c r="J24" s="457"/>
      <c r="K24" s="457"/>
      <c r="L24" s="457"/>
      <c r="M24" s="457"/>
      <c r="N24" s="457"/>
      <c r="O24" s="457"/>
      <c r="P24" s="457"/>
      <c r="Q24" s="457"/>
      <c r="R24" s="457"/>
      <c r="S24" s="457"/>
      <c r="T24" s="457"/>
      <c r="U24" s="457"/>
      <c r="V24" s="457"/>
      <c r="W24" s="457"/>
      <c r="X24" s="457"/>
      <c r="Y24" s="457"/>
      <c r="Z24" s="457"/>
      <c r="AA24" s="457"/>
      <c r="AB24" s="457"/>
      <c r="AC24" s="457"/>
      <c r="AD24" s="457"/>
      <c r="AE24" s="457"/>
      <c r="AF24" s="457"/>
      <c r="AG24" s="457"/>
      <c r="AH24" s="457"/>
      <c r="AI24" s="457"/>
      <c r="AJ24" s="457"/>
      <c r="AK24" s="457"/>
      <c r="AL24" s="457"/>
      <c r="AM24" s="457"/>
      <c r="AN24" s="457"/>
      <c r="AO24" s="457"/>
      <c r="AP24" s="457"/>
      <c r="AQ24" s="457"/>
      <c r="AR24" s="457"/>
      <c r="AS24" s="457"/>
      <c r="AT24" s="457"/>
      <c r="AU24" s="457"/>
      <c r="AV24" s="457"/>
      <c r="AW24" s="457"/>
      <c r="AX24" s="457"/>
      <c r="AY24" s="457"/>
      <c r="AZ24" s="457"/>
      <c r="BA24" s="457"/>
      <c r="BB24" s="457"/>
      <c r="BC24" s="457"/>
      <c r="BD24" s="457"/>
      <c r="BE24" s="457"/>
      <c r="BF24" s="457"/>
      <c r="BG24" s="457"/>
      <c r="BH24" s="457"/>
      <c r="BI24" s="457"/>
      <c r="BJ24" s="457"/>
      <c r="BK24" s="457"/>
      <c r="BL24" s="457"/>
      <c r="BM24" s="457"/>
      <c r="BN24" s="457"/>
      <c r="BO24" s="457"/>
      <c r="BP24" s="457"/>
      <c r="BQ24" s="457"/>
      <c r="BR24" s="457"/>
      <c r="BS24" s="457"/>
      <c r="BT24" s="457"/>
      <c r="BU24" s="457"/>
      <c r="BV24" s="457"/>
      <c r="BW24" s="457"/>
      <c r="BX24" s="457"/>
      <c r="BY24" s="457"/>
      <c r="BZ24" s="457"/>
      <c r="CA24" s="457"/>
      <c r="CB24" s="457"/>
      <c r="CC24" s="457"/>
      <c r="CD24" s="457"/>
      <c r="CE24" s="457"/>
      <c r="CF24" s="457"/>
      <c r="CG24" s="457"/>
      <c r="CH24" s="457"/>
      <c r="CI24" s="457"/>
      <c r="CJ24" s="457"/>
      <c r="CK24" s="457"/>
      <c r="CL24" s="457"/>
      <c r="CM24" s="457"/>
      <c r="CN24" s="457"/>
      <c r="CO24" s="457"/>
      <c r="CP24" s="457"/>
      <c r="CQ24" s="457"/>
      <c r="CR24" s="457"/>
      <c r="CS24" s="457"/>
      <c r="CT24" s="457"/>
      <c r="CU24" s="457"/>
      <c r="CV24" s="457"/>
      <c r="CW24" s="457"/>
      <c r="CX24" s="457"/>
      <c r="CY24" s="457"/>
      <c r="CZ24" s="457"/>
      <c r="DA24" s="457"/>
      <c r="DB24" s="457"/>
      <c r="DC24" s="457"/>
      <c r="DD24" s="457"/>
      <c r="DE24" s="457"/>
      <c r="DF24" s="457"/>
      <c r="DG24" s="457"/>
      <c r="DH24" s="457"/>
      <c r="DI24" s="457"/>
      <c r="DJ24" s="457"/>
      <c r="DK24" s="457"/>
      <c r="DL24" s="457"/>
      <c r="DM24" s="457"/>
      <c r="DN24" s="457"/>
      <c r="DO24" s="457"/>
      <c r="DP24" s="457"/>
      <c r="DQ24" s="457"/>
      <c r="DR24" s="457"/>
      <c r="DS24" s="457"/>
      <c r="DT24" s="457"/>
      <c r="DU24" s="457"/>
      <c r="DV24" s="457"/>
      <c r="DW24" s="457"/>
      <c r="DX24" s="457"/>
      <c r="DY24" s="457"/>
      <c r="DZ24" s="457"/>
      <c r="EA24" s="457"/>
      <c r="EB24" s="457"/>
      <c r="EC24" s="457"/>
      <c r="ED24" s="457"/>
      <c r="EE24" s="457"/>
      <c r="EF24" s="457"/>
      <c r="EG24" s="457"/>
      <c r="EH24" s="457"/>
      <c r="EI24" s="457"/>
      <c r="EJ24" s="457"/>
      <c r="EK24" s="457"/>
      <c r="EL24" s="457"/>
      <c r="EM24" s="457"/>
      <c r="EN24" s="457"/>
      <c r="EO24" s="457"/>
      <c r="EP24" s="457"/>
      <c r="EQ24" s="457"/>
      <c r="ER24" s="457"/>
      <c r="ES24" s="457"/>
      <c r="ET24" s="457"/>
      <c r="EU24" s="457"/>
      <c r="EV24" s="457"/>
      <c r="EW24" s="457"/>
      <c r="EX24" s="457"/>
      <c r="EY24" s="457"/>
      <c r="EZ24" s="457"/>
      <c r="FA24" s="457"/>
      <c r="FB24" s="457"/>
      <c r="FC24" s="457"/>
      <c r="FD24" s="457"/>
      <c r="FE24" s="457"/>
      <c r="FF24" s="457"/>
      <c r="FG24" s="457"/>
      <c r="FH24" s="457"/>
      <c r="FI24" s="457"/>
      <c r="FJ24" s="457"/>
      <c r="FK24" s="457"/>
      <c r="FL24" s="457"/>
      <c r="FM24" s="457"/>
      <c r="FN24" s="457"/>
      <c r="FO24" s="457"/>
      <c r="FP24" s="457"/>
      <c r="FQ24" s="457"/>
      <c r="FR24" s="457"/>
      <c r="FS24" s="457"/>
      <c r="FT24" s="457"/>
      <c r="FU24" s="457"/>
      <c r="FV24" s="457"/>
      <c r="FW24" s="457"/>
      <c r="FX24" s="457"/>
      <c r="FY24" s="457"/>
      <c r="FZ24" s="457"/>
      <c r="GA24" s="457"/>
      <c r="GB24" s="457"/>
      <c r="GC24" s="457"/>
      <c r="GD24" s="457"/>
      <c r="GE24" s="457"/>
      <c r="GF24" s="457"/>
      <c r="GG24" s="457"/>
      <c r="GH24" s="457"/>
      <c r="GI24" s="457"/>
      <c r="GJ24" s="457"/>
      <c r="GK24" s="457"/>
      <c r="GL24" s="457"/>
      <c r="GM24" s="457"/>
      <c r="GN24" s="457"/>
      <c r="GO24" s="457"/>
      <c r="GP24" s="457"/>
      <c r="GQ24" s="457"/>
      <c r="GR24" s="457"/>
      <c r="GS24" s="457"/>
      <c r="GT24" s="457"/>
      <c r="GU24" s="457"/>
      <c r="GV24" s="457"/>
      <c r="GW24" s="457"/>
      <c r="GX24" s="457"/>
      <c r="GY24" s="457"/>
      <c r="GZ24" s="457"/>
      <c r="HA24" s="457"/>
      <c r="HB24" s="457"/>
      <c r="HC24" s="457"/>
      <c r="HD24" s="457"/>
      <c r="HE24" s="457"/>
      <c r="HF24" s="457"/>
      <c r="HG24" s="457"/>
      <c r="HH24" s="457"/>
      <c r="HI24" s="457"/>
      <c r="HJ24" s="457"/>
      <c r="HK24" s="457"/>
      <c r="HL24" s="457"/>
      <c r="HM24" s="457"/>
      <c r="HN24" s="457"/>
      <c r="HO24" s="457"/>
      <c r="HP24" s="457"/>
      <c r="HQ24" s="457"/>
      <c r="HR24" s="457"/>
      <c r="HS24" s="457"/>
      <c r="HT24" s="457"/>
      <c r="HU24" s="457"/>
      <c r="HV24" s="457"/>
      <c r="HW24" s="457"/>
      <c r="HX24" s="457"/>
      <c r="HY24" s="457"/>
      <c r="HZ24" s="457"/>
      <c r="IA24" s="457"/>
      <c r="IB24" s="457"/>
      <c r="IC24" s="457"/>
      <c r="ID24" s="457"/>
      <c r="IE24" s="457"/>
      <c r="IF24" s="457"/>
      <c r="IG24" s="457"/>
      <c r="IH24" s="457"/>
      <c r="II24" s="457"/>
      <c r="IJ24" s="457"/>
      <c r="IK24" s="457"/>
      <c r="IL24" s="457"/>
      <c r="IM24" s="457"/>
      <c r="IN24" s="457"/>
      <c r="IO24" s="457"/>
      <c r="IP24" s="457"/>
      <c r="IQ24" s="457"/>
      <c r="IR24" s="457"/>
      <c r="IS24" s="457"/>
      <c r="IT24" s="457"/>
      <c r="IU24" s="457"/>
      <c r="IV24" s="457"/>
      <c r="IW24" s="457"/>
      <c r="IX24" s="457"/>
      <c r="IY24" s="457"/>
      <c r="IZ24" s="457"/>
      <c r="JA24" s="457"/>
      <c r="JB24" s="457"/>
      <c r="JC24" s="457"/>
      <c r="JD24" s="457"/>
      <c r="JE24" s="457"/>
      <c r="JF24" s="457"/>
      <c r="JG24" s="457"/>
      <c r="JH24" s="457"/>
      <c r="JI24" s="457"/>
      <c r="JJ24" s="457"/>
      <c r="JK24" s="457"/>
      <c r="JL24" s="457"/>
      <c r="JM24" s="457"/>
      <c r="JN24" s="457"/>
      <c r="JO24" s="457"/>
      <c r="JP24" s="457"/>
      <c r="JQ24" s="457"/>
      <c r="JR24" s="457"/>
      <c r="JS24" s="457"/>
      <c r="JT24" s="457"/>
      <c r="JU24" s="457"/>
      <c r="JV24" s="457"/>
      <c r="JW24" s="457"/>
      <c r="JX24" s="457"/>
      <c r="JY24" s="457"/>
      <c r="JZ24" s="457"/>
      <c r="KA24" s="457"/>
      <c r="KB24" s="457"/>
      <c r="KC24" s="457"/>
      <c r="KD24" s="457"/>
      <c r="KE24" s="457"/>
      <c r="KF24" s="457"/>
      <c r="KG24" s="457"/>
      <c r="KH24" s="457"/>
      <c r="KI24" s="457"/>
      <c r="KJ24" s="457"/>
      <c r="KK24" s="457"/>
      <c r="KL24" s="457"/>
      <c r="KM24" s="457"/>
      <c r="KN24" s="457"/>
      <c r="KO24" s="457"/>
      <c r="KP24" s="457"/>
      <c r="KQ24" s="457"/>
      <c r="KR24" s="457"/>
      <c r="KS24" s="457"/>
      <c r="KT24" s="457"/>
      <c r="KU24" s="457"/>
      <c r="KV24" s="457"/>
      <c r="KW24" s="457"/>
      <c r="KX24" s="457"/>
      <c r="KY24" s="457"/>
      <c r="KZ24" s="457"/>
      <c r="LA24" s="457"/>
      <c r="LB24" s="457"/>
      <c r="LC24" s="457"/>
      <c r="LD24" s="457"/>
      <c r="LE24" s="457"/>
      <c r="LF24" s="457"/>
      <c r="LG24" s="457"/>
      <c r="LH24" s="457"/>
      <c r="LI24" s="457"/>
      <c r="LJ24" s="457"/>
      <c r="LK24" s="457"/>
      <c r="LL24" s="457"/>
      <c r="LM24" s="457"/>
      <c r="LN24" s="457"/>
      <c r="LO24" s="457"/>
      <c r="LP24" s="457"/>
      <c r="LQ24" s="457"/>
      <c r="LR24" s="457"/>
      <c r="LS24" s="457"/>
      <c r="LT24" s="457"/>
      <c r="LU24" s="457"/>
      <c r="LV24" s="457"/>
      <c r="LW24" s="457"/>
      <c r="LX24" s="457"/>
      <c r="LY24" s="457"/>
      <c r="LZ24" s="457"/>
      <c r="MA24" s="457"/>
      <c r="MB24" s="457"/>
      <c r="MC24" s="457"/>
      <c r="MD24" s="457"/>
      <c r="ME24" s="457"/>
      <c r="MF24" s="457"/>
      <c r="MG24" s="457"/>
      <c r="MH24" s="457"/>
      <c r="MI24" s="457"/>
      <c r="MJ24" s="457"/>
      <c r="MK24" s="457"/>
      <c r="ML24" s="457"/>
      <c r="MM24" s="457"/>
      <c r="MN24" s="457"/>
      <c r="MO24" s="457"/>
      <c r="MP24" s="457"/>
      <c r="MQ24" s="457"/>
      <c r="MR24" s="457"/>
      <c r="MS24" s="457"/>
      <c r="MT24" s="457"/>
      <c r="MU24" s="457"/>
      <c r="MV24" s="457"/>
      <c r="MW24" s="457"/>
      <c r="MX24" s="457"/>
      <c r="MY24" s="457"/>
      <c r="MZ24" s="457"/>
      <c r="NA24" s="457"/>
      <c r="NB24" s="457"/>
      <c r="NC24" s="457"/>
      <c r="ND24" s="457"/>
      <c r="NE24" s="457"/>
      <c r="NF24" s="457"/>
      <c r="NG24" s="457"/>
      <c r="NH24" s="457"/>
      <c r="NI24" s="457"/>
      <c r="NJ24" s="457"/>
      <c r="NK24" s="457"/>
      <c r="NL24" s="457"/>
      <c r="NM24" s="457"/>
      <c r="NN24" s="457"/>
      <c r="NO24" s="457"/>
      <c r="NP24" s="457"/>
      <c r="NQ24" s="457"/>
      <c r="NR24" s="457"/>
      <c r="NS24" s="457"/>
      <c r="NT24" s="457"/>
      <c r="NU24" s="457"/>
      <c r="NV24" s="457"/>
      <c r="NW24" s="457"/>
      <c r="NX24" s="457"/>
      <c r="NY24" s="457"/>
      <c r="NZ24" s="457"/>
      <c r="OA24" s="457"/>
      <c r="OB24" s="457"/>
      <c r="OC24" s="457"/>
      <c r="OD24" s="457"/>
      <c r="OE24" s="457"/>
      <c r="OF24" s="457"/>
      <c r="OG24" s="457"/>
      <c r="OH24" s="457"/>
      <c r="OI24" s="457"/>
      <c r="OJ24" s="457"/>
      <c r="OK24" s="457"/>
      <c r="OL24" s="457"/>
      <c r="OM24" s="457"/>
      <c r="ON24" s="457"/>
      <c r="OO24" s="457"/>
      <c r="OP24" s="457"/>
      <c r="OQ24" s="457"/>
      <c r="OR24" s="457"/>
      <c r="OS24" s="457"/>
      <c r="OT24" s="457"/>
      <c r="OU24" s="457"/>
      <c r="OV24" s="457"/>
      <c r="OW24" s="457"/>
      <c r="OX24" s="457"/>
      <c r="OY24" s="457"/>
      <c r="OZ24" s="457"/>
      <c r="PA24" s="457"/>
      <c r="PB24" s="457"/>
      <c r="PC24" s="457"/>
      <c r="PD24" s="457"/>
      <c r="PE24" s="457"/>
      <c r="PF24" s="457"/>
      <c r="PG24" s="457"/>
      <c r="PH24" s="457"/>
      <c r="PI24" s="457"/>
      <c r="PJ24" s="457"/>
      <c r="PK24" s="457"/>
      <c r="PL24" s="457"/>
      <c r="PM24" s="457"/>
      <c r="PN24" s="457"/>
      <c r="PO24" s="457"/>
      <c r="PP24" s="457"/>
      <c r="PQ24" s="457"/>
      <c r="PR24" s="457"/>
      <c r="PS24" s="457"/>
      <c r="PT24" s="457"/>
      <c r="PU24" s="457"/>
      <c r="PV24" s="457"/>
      <c r="PW24" s="457"/>
      <c r="PX24" s="457"/>
      <c r="PY24" s="457"/>
      <c r="PZ24" s="457"/>
      <c r="QA24" s="457"/>
      <c r="QB24" s="457"/>
      <c r="QC24" s="457"/>
      <c r="QD24" s="457"/>
      <c r="QE24" s="457"/>
      <c r="QF24" s="457"/>
      <c r="QG24" s="457"/>
      <c r="QH24" s="457"/>
      <c r="QI24" s="457"/>
      <c r="QJ24" s="457"/>
      <c r="QK24" s="457"/>
      <c r="QL24" s="457"/>
      <c r="QM24" s="457"/>
      <c r="QN24" s="457"/>
      <c r="QO24" s="457"/>
      <c r="QP24" s="457"/>
      <c r="QQ24" s="457"/>
      <c r="QR24" s="457"/>
      <c r="QS24" s="457"/>
      <c r="QT24" s="457"/>
      <c r="QU24" s="457"/>
      <c r="QV24" s="457"/>
      <c r="QW24" s="457"/>
      <c r="QX24" s="457"/>
      <c r="QY24" s="457"/>
      <c r="QZ24" s="457"/>
      <c r="RA24" s="457"/>
      <c r="RB24" s="457"/>
      <c r="RC24" s="457"/>
      <c r="RD24" s="457"/>
      <c r="RE24" s="457"/>
      <c r="RF24" s="457"/>
      <c r="RG24" s="457"/>
      <c r="RH24" s="457"/>
      <c r="RI24" s="457"/>
      <c r="RJ24" s="457"/>
      <c r="RK24" s="457"/>
      <c r="RL24" s="457"/>
      <c r="RM24" s="457"/>
      <c r="RN24" s="457"/>
      <c r="RO24" s="457"/>
      <c r="RP24" s="457"/>
      <c r="RQ24" s="457"/>
      <c r="RR24" s="457"/>
      <c r="RS24" s="457"/>
      <c r="RT24" s="457"/>
      <c r="RU24" s="457"/>
      <c r="RV24" s="457"/>
      <c r="RW24" s="457"/>
      <c r="RX24" s="457"/>
      <c r="RY24" s="457"/>
      <c r="RZ24" s="457"/>
      <c r="SA24" s="457"/>
      <c r="SB24" s="457"/>
      <c r="SC24" s="457"/>
      <c r="SD24" s="457"/>
      <c r="SE24" s="457"/>
      <c r="SF24" s="457"/>
      <c r="SG24" s="457"/>
      <c r="SH24" s="457"/>
      <c r="SI24" s="457"/>
      <c r="SJ24" s="457"/>
      <c r="SK24" s="457"/>
      <c r="SL24" s="457"/>
      <c r="SM24" s="457"/>
      <c r="SN24" s="457"/>
      <c r="SO24" s="457"/>
      <c r="SP24" s="457"/>
      <c r="SQ24" s="457"/>
      <c r="SR24" s="457"/>
      <c r="SS24" s="457"/>
      <c r="ST24" s="457"/>
      <c r="SU24" s="457"/>
      <c r="SV24" s="457"/>
      <c r="SW24" s="457"/>
      <c r="SX24" s="457"/>
      <c r="SY24" s="457"/>
      <c r="SZ24" s="457"/>
      <c r="TA24" s="457"/>
      <c r="TB24" s="457"/>
      <c r="TC24" s="457"/>
      <c r="TD24" s="457"/>
      <c r="TE24" s="457"/>
      <c r="TF24" s="457"/>
      <c r="TG24" s="457"/>
      <c r="TH24" s="457"/>
      <c r="TI24" s="457"/>
      <c r="TJ24" s="457"/>
      <c r="TK24" s="457"/>
      <c r="TL24" s="457"/>
      <c r="TM24" s="457"/>
      <c r="TN24" s="457"/>
      <c r="TO24" s="457"/>
      <c r="TP24" s="457"/>
      <c r="TQ24" s="457"/>
      <c r="TR24" s="457"/>
      <c r="TS24" s="457"/>
      <c r="TT24" s="457"/>
      <c r="TU24" s="457"/>
      <c r="TV24" s="457"/>
      <c r="TW24" s="457"/>
      <c r="TX24" s="457"/>
      <c r="TY24" s="457"/>
      <c r="TZ24" s="457"/>
      <c r="UA24" s="457"/>
      <c r="UB24" s="457"/>
      <c r="UC24" s="457"/>
      <c r="UD24" s="457"/>
      <c r="UE24" s="457"/>
      <c r="UF24" s="457"/>
      <c r="UG24" s="457"/>
      <c r="UH24" s="457"/>
      <c r="UI24" s="457"/>
      <c r="UJ24" s="457"/>
      <c r="UK24" s="457"/>
      <c r="UL24" s="457"/>
      <c r="UM24" s="457"/>
      <c r="UN24" s="457"/>
      <c r="UO24" s="457"/>
      <c r="UP24" s="457"/>
      <c r="UQ24" s="457"/>
      <c r="UR24" s="457"/>
      <c r="US24" s="457"/>
      <c r="UT24" s="457"/>
      <c r="UU24" s="457"/>
      <c r="UV24" s="457"/>
      <c r="UW24" s="457"/>
      <c r="UX24" s="457"/>
      <c r="UY24" s="457"/>
      <c r="UZ24" s="457"/>
      <c r="VA24" s="457"/>
      <c r="VB24" s="457"/>
      <c r="VC24" s="457"/>
      <c r="VD24" s="457"/>
      <c r="VE24" s="457"/>
      <c r="VF24" s="457"/>
      <c r="VG24" s="457"/>
      <c r="VH24" s="457"/>
      <c r="VI24" s="457"/>
      <c r="VJ24" s="457"/>
      <c r="VK24" s="457"/>
      <c r="VL24" s="457"/>
      <c r="VM24" s="457"/>
      <c r="VN24" s="457"/>
      <c r="VO24" s="457"/>
      <c r="VP24" s="457"/>
      <c r="VQ24" s="457"/>
      <c r="VR24" s="457"/>
      <c r="VS24" s="457"/>
      <c r="VT24" s="457"/>
      <c r="VU24" s="457"/>
      <c r="VV24" s="457"/>
      <c r="VW24" s="457"/>
      <c r="VX24" s="457"/>
      <c r="VY24" s="457"/>
      <c r="VZ24" s="457"/>
      <c r="WA24" s="457"/>
      <c r="WB24" s="457"/>
      <c r="WC24" s="457"/>
      <c r="WD24" s="457"/>
      <c r="WE24" s="457"/>
      <c r="WF24" s="457"/>
      <c r="WG24" s="457"/>
      <c r="WH24" s="457"/>
      <c r="WI24" s="457"/>
      <c r="WJ24" s="457"/>
      <c r="WK24" s="457"/>
      <c r="WL24" s="457"/>
      <c r="WM24" s="457"/>
      <c r="WN24" s="457"/>
      <c r="WO24" s="457"/>
      <c r="WP24" s="457"/>
      <c r="WQ24" s="457"/>
      <c r="WR24" s="457"/>
      <c r="WS24" s="457"/>
      <c r="WT24" s="457"/>
      <c r="WU24" s="457"/>
      <c r="WV24" s="457"/>
      <c r="WW24" s="457"/>
      <c r="WX24" s="457"/>
      <c r="WY24" s="457"/>
      <c r="WZ24" s="457"/>
      <c r="XA24" s="457"/>
      <c r="XB24" s="457"/>
      <c r="XC24" s="457"/>
      <c r="XD24" s="457"/>
      <c r="XE24" s="457"/>
      <c r="XF24" s="457"/>
      <c r="XG24" s="457"/>
      <c r="XH24" s="457"/>
      <c r="XI24" s="457"/>
      <c r="XJ24" s="457"/>
      <c r="XK24" s="457"/>
      <c r="XL24" s="457"/>
      <c r="XM24" s="457"/>
      <c r="XN24" s="457"/>
      <c r="XO24" s="457"/>
      <c r="XP24" s="457"/>
      <c r="XQ24" s="457"/>
      <c r="XR24" s="457"/>
      <c r="XS24" s="457"/>
      <c r="XT24" s="457"/>
      <c r="XU24" s="457"/>
      <c r="XV24" s="457"/>
      <c r="XW24" s="457"/>
      <c r="XX24" s="457"/>
      <c r="XY24" s="457"/>
      <c r="XZ24" s="457"/>
      <c r="YA24" s="457"/>
      <c r="YB24" s="457"/>
      <c r="YC24" s="457"/>
      <c r="YD24" s="457"/>
      <c r="YE24" s="457"/>
      <c r="YF24" s="457"/>
      <c r="YG24" s="457"/>
      <c r="YH24" s="457"/>
      <c r="YI24" s="457"/>
      <c r="YJ24" s="457"/>
      <c r="YK24" s="457"/>
      <c r="YL24" s="457"/>
      <c r="YM24" s="457"/>
      <c r="YN24" s="457"/>
      <c r="YO24" s="457"/>
      <c r="YP24" s="457"/>
      <c r="YQ24" s="457"/>
      <c r="YR24" s="457"/>
      <c r="YS24" s="457"/>
      <c r="YT24" s="457"/>
      <c r="YU24" s="457"/>
      <c r="YV24" s="457"/>
      <c r="YW24" s="457"/>
      <c r="YX24" s="457"/>
      <c r="YY24" s="457"/>
      <c r="YZ24" s="457"/>
      <c r="ZA24" s="457"/>
      <c r="ZB24" s="457"/>
      <c r="ZC24" s="457"/>
      <c r="ZD24" s="457"/>
      <c r="ZE24" s="457"/>
      <c r="ZF24" s="457"/>
      <c r="ZG24" s="457"/>
      <c r="ZH24" s="457"/>
      <c r="ZI24" s="457"/>
      <c r="ZJ24" s="457"/>
      <c r="ZK24" s="457"/>
      <c r="ZL24" s="457"/>
      <c r="ZM24" s="457"/>
      <c r="ZN24" s="457"/>
      <c r="ZO24" s="457"/>
      <c r="ZP24" s="457"/>
      <c r="ZQ24" s="457"/>
      <c r="ZR24" s="457"/>
      <c r="ZS24" s="457"/>
      <c r="ZT24" s="457"/>
      <c r="ZU24" s="457"/>
      <c r="ZV24" s="457"/>
      <c r="ZW24" s="457"/>
      <c r="ZX24" s="457"/>
      <c r="ZY24" s="457"/>
      <c r="ZZ24" s="457"/>
      <c r="AAA24" s="457"/>
      <c r="AAB24" s="457"/>
      <c r="AAC24" s="457"/>
      <c r="AAD24" s="457"/>
      <c r="AAE24" s="457"/>
      <c r="AAF24" s="457"/>
      <c r="AAG24" s="457"/>
      <c r="AAH24" s="457"/>
      <c r="AAI24" s="457"/>
      <c r="AAJ24" s="457"/>
      <c r="AAK24" s="457"/>
      <c r="AAL24" s="457"/>
      <c r="AAM24" s="457"/>
      <c r="AAN24" s="457"/>
      <c r="AAO24" s="457"/>
      <c r="AAP24" s="457"/>
      <c r="AAQ24" s="457"/>
      <c r="AAR24" s="457"/>
      <c r="AAS24" s="457"/>
      <c r="AAT24" s="457"/>
      <c r="AAU24" s="457"/>
      <c r="AAV24" s="457"/>
      <c r="AAW24" s="457"/>
      <c r="AAX24" s="457"/>
      <c r="AAY24" s="457"/>
      <c r="AAZ24" s="457"/>
      <c r="ABA24" s="457"/>
      <c r="ABB24" s="457"/>
      <c r="ABC24" s="457"/>
      <c r="ABD24" s="457"/>
      <c r="ABE24" s="457"/>
      <c r="ABF24" s="457"/>
      <c r="ABG24" s="457"/>
      <c r="ABH24" s="457"/>
      <c r="ABI24" s="457"/>
      <c r="ABJ24" s="457"/>
      <c r="ABK24" s="457"/>
      <c r="ABL24" s="457"/>
      <c r="ABM24" s="457"/>
      <c r="ABN24" s="457"/>
      <c r="ABO24" s="457"/>
      <c r="ABP24" s="457"/>
      <c r="ABQ24" s="457"/>
      <c r="ABR24" s="457"/>
      <c r="ABS24" s="457"/>
      <c r="ABT24" s="457"/>
      <c r="ABU24" s="457"/>
      <c r="ABV24" s="457"/>
      <c r="ABW24" s="457"/>
      <c r="ABX24" s="457"/>
      <c r="ABY24" s="457"/>
      <c r="ABZ24" s="457"/>
      <c r="ACA24" s="457"/>
      <c r="ACB24" s="457"/>
      <c r="ACC24" s="457"/>
      <c r="ACD24" s="457"/>
      <c r="ACE24" s="457"/>
      <c r="ACF24" s="457"/>
      <c r="ACG24" s="457"/>
      <c r="ACH24" s="457"/>
      <c r="ACI24" s="457"/>
      <c r="ACJ24" s="457"/>
      <c r="ACK24" s="457"/>
      <c r="ACL24" s="457"/>
      <c r="ACM24" s="457"/>
      <c r="ACN24" s="457"/>
      <c r="ACO24" s="457"/>
      <c r="ACP24" s="457"/>
      <c r="ACQ24" s="457"/>
      <c r="ACR24" s="457"/>
      <c r="ACS24" s="457"/>
      <c r="ACT24" s="457"/>
      <c r="ACU24" s="457"/>
      <c r="ACV24" s="457"/>
      <c r="ACW24" s="457"/>
      <c r="ACX24" s="457"/>
      <c r="ACY24" s="457"/>
      <c r="ACZ24" s="457"/>
      <c r="ADA24" s="457"/>
      <c r="ADB24" s="457"/>
      <c r="ADC24" s="457"/>
      <c r="ADD24" s="457"/>
      <c r="ADE24" s="457"/>
      <c r="ADF24" s="457"/>
      <c r="ADG24" s="457"/>
      <c r="ADH24" s="457"/>
      <c r="ADI24" s="457"/>
      <c r="ADJ24" s="457"/>
      <c r="ADK24" s="457"/>
      <c r="ADL24" s="457"/>
      <c r="ADM24" s="457"/>
      <c r="ADN24" s="457"/>
      <c r="ADO24" s="457"/>
      <c r="ADP24" s="457"/>
      <c r="ADQ24" s="457"/>
      <c r="ADR24" s="457"/>
      <c r="ADS24" s="457"/>
      <c r="ADT24" s="457"/>
      <c r="ADU24" s="457"/>
      <c r="ADV24" s="457"/>
      <c r="ADW24" s="457"/>
      <c r="ADX24" s="457"/>
      <c r="ADY24" s="457"/>
      <c r="ADZ24" s="457"/>
      <c r="AEA24" s="457"/>
      <c r="AEB24" s="457"/>
      <c r="AEC24" s="457"/>
      <c r="AED24" s="457"/>
      <c r="AEE24" s="457"/>
      <c r="AEF24" s="457"/>
      <c r="AEG24" s="457"/>
      <c r="AEH24" s="457"/>
      <c r="AEI24" s="457"/>
      <c r="AEJ24" s="457"/>
      <c r="AEK24" s="457"/>
      <c r="AEL24" s="457"/>
      <c r="AEM24" s="457"/>
      <c r="AEN24" s="457"/>
      <c r="AEO24" s="457"/>
      <c r="AEP24" s="457"/>
      <c r="AEQ24" s="457"/>
      <c r="AER24" s="457"/>
      <c r="AES24" s="457"/>
      <c r="AET24" s="457"/>
      <c r="AEU24" s="457"/>
      <c r="AEV24" s="457"/>
      <c r="AEW24" s="457"/>
      <c r="AEX24" s="457"/>
      <c r="AEY24" s="457"/>
      <c r="AEZ24" s="457"/>
      <c r="AFA24" s="457"/>
      <c r="AFB24" s="457"/>
      <c r="AFC24" s="457"/>
      <c r="AFD24" s="457"/>
      <c r="AFE24" s="457"/>
      <c r="AFF24" s="457"/>
      <c r="AFG24" s="457"/>
      <c r="AFH24" s="457"/>
      <c r="AFI24" s="457"/>
      <c r="AFJ24" s="457"/>
      <c r="AFK24" s="457"/>
      <c r="AFL24" s="457"/>
      <c r="AFM24" s="457"/>
      <c r="AFN24" s="457"/>
      <c r="AFO24" s="457"/>
      <c r="AFP24" s="457"/>
      <c r="AFQ24" s="457"/>
      <c r="AFR24" s="457"/>
      <c r="AFS24" s="457"/>
      <c r="AFT24" s="457"/>
      <c r="AFU24" s="457"/>
      <c r="AFV24" s="457"/>
      <c r="AFW24" s="457"/>
      <c r="AFX24" s="457"/>
      <c r="AFY24" s="457"/>
      <c r="AFZ24" s="457"/>
      <c r="AGA24" s="457"/>
      <c r="AGB24" s="457"/>
      <c r="AGC24" s="457"/>
      <c r="AGD24" s="457"/>
      <c r="AGE24" s="457"/>
      <c r="AGF24" s="457"/>
      <c r="AGG24" s="457"/>
      <c r="AGH24" s="457"/>
      <c r="AGI24" s="457"/>
      <c r="AGJ24" s="457"/>
      <c r="AGK24" s="457"/>
      <c r="AGL24" s="457"/>
      <c r="AGM24" s="457"/>
      <c r="AGN24" s="457"/>
      <c r="AGO24" s="457"/>
      <c r="AGP24" s="457"/>
      <c r="AGQ24" s="457"/>
      <c r="AGR24" s="457"/>
      <c r="AGS24" s="457"/>
      <c r="AGT24" s="457"/>
      <c r="AGU24" s="457"/>
      <c r="AGV24" s="457"/>
      <c r="AGW24" s="457"/>
      <c r="AGX24" s="457"/>
      <c r="AGY24" s="457"/>
      <c r="AGZ24" s="457"/>
      <c r="AHA24" s="457"/>
      <c r="AHB24" s="457"/>
      <c r="AHC24" s="457"/>
      <c r="AHD24" s="457"/>
      <c r="AHE24" s="457"/>
      <c r="AHF24" s="457"/>
      <c r="AHG24" s="457"/>
      <c r="AHH24" s="457"/>
      <c r="AHI24" s="457"/>
      <c r="AHJ24" s="457"/>
      <c r="AHK24" s="457"/>
      <c r="AHL24" s="457"/>
      <c r="AHM24" s="457"/>
      <c r="AHN24" s="457"/>
      <c r="AHO24" s="457"/>
      <c r="AHP24" s="457"/>
      <c r="AHQ24" s="457"/>
      <c r="AHR24" s="457"/>
      <c r="AHS24" s="457"/>
      <c r="AHT24" s="457"/>
      <c r="AHU24" s="457"/>
      <c r="AHV24" s="457"/>
      <c r="AHW24" s="457"/>
      <c r="AHX24" s="457"/>
      <c r="AHY24" s="457"/>
      <c r="AHZ24" s="457"/>
      <c r="AIA24" s="457"/>
      <c r="AIB24" s="457"/>
      <c r="AIC24" s="457"/>
      <c r="AID24" s="457"/>
      <c r="AIE24" s="457"/>
      <c r="AIF24" s="457"/>
      <c r="AIG24" s="457"/>
      <c r="AIH24" s="457"/>
      <c r="AII24" s="457"/>
      <c r="AIJ24" s="457"/>
      <c r="AIK24" s="457"/>
      <c r="AIL24" s="457"/>
      <c r="AIM24" s="457"/>
      <c r="AIN24" s="457"/>
      <c r="AIO24" s="457"/>
      <c r="AIP24" s="457"/>
      <c r="AIQ24" s="457"/>
      <c r="AIR24" s="457"/>
      <c r="AIS24" s="457"/>
      <c r="AIT24" s="457"/>
      <c r="AIU24" s="457"/>
      <c r="AIV24" s="457"/>
      <c r="AIW24" s="457"/>
      <c r="AIX24" s="457"/>
      <c r="AIY24" s="457"/>
      <c r="AIZ24" s="457"/>
      <c r="AJA24" s="457"/>
      <c r="AJB24" s="457"/>
      <c r="AJC24" s="457"/>
      <c r="AJD24" s="457"/>
      <c r="AJE24" s="457"/>
      <c r="AJF24" s="457"/>
      <c r="AJG24" s="457"/>
      <c r="AJH24" s="457"/>
      <c r="AJI24" s="457"/>
      <c r="AJJ24" s="457"/>
      <c r="AJK24" s="457"/>
      <c r="AJL24" s="457"/>
      <c r="AJM24" s="457"/>
      <c r="AJN24" s="457"/>
      <c r="AJO24" s="457"/>
      <c r="AJP24" s="457"/>
      <c r="AJQ24" s="457"/>
      <c r="AJR24" s="457"/>
      <c r="AJS24" s="457"/>
      <c r="AJT24" s="457"/>
      <c r="AJU24" s="457"/>
      <c r="AJV24" s="457"/>
      <c r="AJW24" s="457"/>
      <c r="AJX24" s="457"/>
      <c r="AJY24" s="457"/>
      <c r="AJZ24" s="457"/>
      <c r="AKA24" s="457"/>
      <c r="AKB24" s="457"/>
      <c r="AKC24" s="457"/>
      <c r="AKD24" s="457"/>
      <c r="AKE24" s="457"/>
      <c r="AKF24" s="457"/>
      <c r="AKG24" s="457"/>
      <c r="AKH24" s="457"/>
      <c r="AKI24" s="457"/>
      <c r="AKJ24" s="457"/>
      <c r="AKK24" s="457"/>
      <c r="AKL24" s="457"/>
      <c r="AKM24" s="457"/>
    </row>
    <row r="25" spans="1:975" x14ac:dyDescent="0.25">
      <c r="A25" s="702" t="s">
        <v>1400</v>
      </c>
      <c r="B25" s="451">
        <f>E22</f>
        <v>0</v>
      </c>
      <c r="C25" s="707"/>
      <c r="D25" s="707"/>
      <c r="E25" s="707"/>
      <c r="F25" s="707"/>
      <c r="G25" s="4"/>
      <c r="H25" s="457"/>
      <c r="I25" s="457"/>
      <c r="J25" s="457"/>
      <c r="K25" s="457"/>
      <c r="L25" s="457"/>
      <c r="M25" s="457"/>
      <c r="N25" s="457"/>
      <c r="O25" s="457"/>
      <c r="P25" s="457"/>
      <c r="Q25" s="457"/>
      <c r="R25" s="457"/>
      <c r="S25" s="457"/>
      <c r="T25" s="457"/>
      <c r="U25" s="457"/>
      <c r="V25" s="457"/>
      <c r="W25" s="457"/>
      <c r="X25" s="457"/>
      <c r="Y25" s="457"/>
      <c r="Z25" s="457"/>
      <c r="AA25" s="457"/>
      <c r="AB25" s="457"/>
      <c r="AC25" s="457"/>
      <c r="AD25" s="457"/>
      <c r="AE25" s="457"/>
      <c r="AF25" s="457"/>
      <c r="AG25" s="457"/>
      <c r="AH25" s="457"/>
      <c r="AI25" s="457"/>
      <c r="AJ25" s="457"/>
      <c r="AK25" s="457"/>
      <c r="AL25" s="457"/>
      <c r="AM25" s="457"/>
      <c r="AN25" s="457"/>
      <c r="AO25" s="457"/>
      <c r="AP25" s="457"/>
      <c r="AQ25" s="457"/>
      <c r="AR25" s="457"/>
      <c r="AS25" s="457"/>
      <c r="AT25" s="457"/>
      <c r="AU25" s="457"/>
      <c r="AV25" s="457"/>
      <c r="AW25" s="457"/>
      <c r="AX25" s="457"/>
      <c r="AY25" s="457"/>
      <c r="AZ25" s="457"/>
      <c r="BA25" s="457"/>
      <c r="BB25" s="457"/>
      <c r="BC25" s="457"/>
      <c r="BD25" s="457"/>
      <c r="BE25" s="457"/>
      <c r="BF25" s="457"/>
      <c r="BG25" s="457"/>
      <c r="BH25" s="457"/>
      <c r="BI25" s="457"/>
      <c r="BJ25" s="457"/>
      <c r="BK25" s="457"/>
      <c r="BL25" s="457"/>
      <c r="BM25" s="457"/>
      <c r="BN25" s="457"/>
      <c r="BO25" s="457"/>
      <c r="BP25" s="457"/>
      <c r="BQ25" s="457"/>
      <c r="BR25" s="457"/>
      <c r="BS25" s="457"/>
      <c r="BT25" s="457"/>
      <c r="BU25" s="457"/>
      <c r="BV25" s="457"/>
      <c r="BW25" s="457"/>
      <c r="BX25" s="457"/>
      <c r="BY25" s="457"/>
      <c r="BZ25" s="457"/>
      <c r="CA25" s="457"/>
      <c r="CB25" s="457"/>
      <c r="CC25" s="457"/>
      <c r="CD25" s="457"/>
      <c r="CE25" s="457"/>
      <c r="CF25" s="457"/>
      <c r="CG25" s="457"/>
      <c r="CH25" s="457"/>
      <c r="CI25" s="457"/>
      <c r="CJ25" s="457"/>
      <c r="CK25" s="457"/>
      <c r="CL25" s="457"/>
      <c r="CM25" s="457"/>
      <c r="CN25" s="457"/>
      <c r="CO25" s="457"/>
      <c r="CP25" s="457"/>
      <c r="CQ25" s="457"/>
      <c r="CR25" s="457"/>
      <c r="CS25" s="457"/>
      <c r="CT25" s="457"/>
      <c r="CU25" s="457"/>
      <c r="CV25" s="457"/>
      <c r="CW25" s="457"/>
      <c r="CX25" s="457"/>
      <c r="CY25" s="457"/>
      <c r="CZ25" s="457"/>
      <c r="DA25" s="457"/>
      <c r="DB25" s="457"/>
      <c r="DC25" s="457"/>
      <c r="DD25" s="457"/>
      <c r="DE25" s="457"/>
      <c r="DF25" s="457"/>
      <c r="DG25" s="457"/>
      <c r="DH25" s="457"/>
      <c r="DI25" s="457"/>
      <c r="DJ25" s="457"/>
      <c r="DK25" s="457"/>
      <c r="DL25" s="457"/>
      <c r="DM25" s="457"/>
      <c r="DN25" s="457"/>
      <c r="DO25" s="457"/>
      <c r="DP25" s="457"/>
      <c r="DQ25" s="457"/>
      <c r="DR25" s="457"/>
      <c r="DS25" s="457"/>
      <c r="DT25" s="457"/>
      <c r="DU25" s="457"/>
      <c r="DV25" s="457"/>
      <c r="DW25" s="457"/>
      <c r="DX25" s="457"/>
      <c r="DY25" s="457"/>
      <c r="DZ25" s="457"/>
      <c r="EA25" s="457"/>
      <c r="EB25" s="457"/>
      <c r="EC25" s="457"/>
      <c r="ED25" s="457"/>
      <c r="EE25" s="457"/>
      <c r="EF25" s="457"/>
      <c r="EG25" s="457"/>
      <c r="EH25" s="457"/>
      <c r="EI25" s="457"/>
      <c r="EJ25" s="457"/>
      <c r="EK25" s="457"/>
      <c r="EL25" s="457"/>
      <c r="EM25" s="457"/>
      <c r="EN25" s="457"/>
      <c r="EO25" s="457"/>
      <c r="EP25" s="457"/>
      <c r="EQ25" s="457"/>
      <c r="ER25" s="457"/>
      <c r="ES25" s="457"/>
      <c r="ET25" s="457"/>
      <c r="EU25" s="457"/>
      <c r="EV25" s="457"/>
      <c r="EW25" s="457"/>
      <c r="EX25" s="457"/>
      <c r="EY25" s="457"/>
      <c r="EZ25" s="457"/>
      <c r="FA25" s="457"/>
      <c r="FB25" s="457"/>
      <c r="FC25" s="457"/>
      <c r="FD25" s="457"/>
      <c r="FE25" s="457"/>
      <c r="FF25" s="457"/>
      <c r="FG25" s="457"/>
      <c r="FH25" s="457"/>
      <c r="FI25" s="457"/>
      <c r="FJ25" s="457"/>
      <c r="FK25" s="457"/>
      <c r="FL25" s="457"/>
      <c r="FM25" s="457"/>
      <c r="FN25" s="457"/>
      <c r="FO25" s="457"/>
      <c r="FP25" s="457"/>
      <c r="FQ25" s="457"/>
      <c r="FR25" s="457"/>
      <c r="FS25" s="457"/>
      <c r="FT25" s="457"/>
      <c r="FU25" s="457"/>
      <c r="FV25" s="457"/>
      <c r="FW25" s="457"/>
      <c r="FX25" s="457"/>
      <c r="FY25" s="457"/>
      <c r="FZ25" s="457"/>
      <c r="GA25" s="457"/>
      <c r="GB25" s="457"/>
      <c r="GC25" s="457"/>
      <c r="GD25" s="457"/>
      <c r="GE25" s="457"/>
      <c r="GF25" s="457"/>
      <c r="GG25" s="457"/>
      <c r="GH25" s="457"/>
      <c r="GI25" s="457"/>
      <c r="GJ25" s="457"/>
      <c r="GK25" s="457"/>
      <c r="GL25" s="457"/>
      <c r="GM25" s="457"/>
      <c r="GN25" s="457"/>
      <c r="GO25" s="457"/>
      <c r="GP25" s="457"/>
      <c r="GQ25" s="457"/>
      <c r="GR25" s="457"/>
      <c r="GS25" s="457"/>
      <c r="GT25" s="457"/>
      <c r="GU25" s="457"/>
      <c r="GV25" s="457"/>
      <c r="GW25" s="457"/>
      <c r="GX25" s="457"/>
      <c r="GY25" s="457"/>
      <c r="GZ25" s="457"/>
      <c r="HA25" s="457"/>
      <c r="HB25" s="457"/>
      <c r="HC25" s="457"/>
      <c r="HD25" s="457"/>
      <c r="HE25" s="457"/>
      <c r="HF25" s="457"/>
      <c r="HG25" s="457"/>
      <c r="HH25" s="457"/>
      <c r="HI25" s="457"/>
      <c r="HJ25" s="457"/>
      <c r="HK25" s="457"/>
      <c r="HL25" s="457"/>
      <c r="HM25" s="457"/>
      <c r="HN25" s="457"/>
      <c r="HO25" s="457"/>
      <c r="HP25" s="457"/>
      <c r="HQ25" s="457"/>
      <c r="HR25" s="457"/>
      <c r="HS25" s="457"/>
      <c r="HT25" s="457"/>
      <c r="HU25" s="457"/>
      <c r="HV25" s="457"/>
      <c r="HW25" s="457"/>
      <c r="HX25" s="457"/>
      <c r="HY25" s="457"/>
      <c r="HZ25" s="457"/>
      <c r="IA25" s="457"/>
      <c r="IB25" s="457"/>
      <c r="IC25" s="457"/>
      <c r="ID25" s="457"/>
      <c r="IE25" s="457"/>
      <c r="IF25" s="457"/>
      <c r="IG25" s="457"/>
      <c r="IH25" s="457"/>
      <c r="II25" s="457"/>
      <c r="IJ25" s="457"/>
      <c r="IK25" s="457"/>
      <c r="IL25" s="457"/>
      <c r="IM25" s="457"/>
      <c r="IN25" s="457"/>
      <c r="IO25" s="457"/>
      <c r="IP25" s="457"/>
      <c r="IQ25" s="457"/>
      <c r="IR25" s="457"/>
      <c r="IS25" s="457"/>
      <c r="IT25" s="457"/>
      <c r="IU25" s="457"/>
      <c r="IV25" s="457"/>
      <c r="IW25" s="457"/>
      <c r="IX25" s="457"/>
      <c r="IY25" s="457"/>
      <c r="IZ25" s="457"/>
      <c r="JA25" s="457"/>
      <c r="JB25" s="457"/>
      <c r="JC25" s="457"/>
      <c r="JD25" s="457"/>
      <c r="JE25" s="457"/>
      <c r="JF25" s="457"/>
      <c r="JG25" s="457"/>
      <c r="JH25" s="457"/>
      <c r="JI25" s="457"/>
      <c r="JJ25" s="457"/>
      <c r="JK25" s="457"/>
      <c r="JL25" s="457"/>
      <c r="JM25" s="457"/>
      <c r="JN25" s="457"/>
      <c r="JO25" s="457"/>
      <c r="JP25" s="457"/>
      <c r="JQ25" s="457"/>
      <c r="JR25" s="457"/>
      <c r="JS25" s="457"/>
      <c r="JT25" s="457"/>
      <c r="JU25" s="457"/>
      <c r="JV25" s="457"/>
      <c r="JW25" s="457"/>
      <c r="JX25" s="457"/>
      <c r="JY25" s="457"/>
      <c r="JZ25" s="457"/>
      <c r="KA25" s="457"/>
      <c r="KB25" s="457"/>
      <c r="KC25" s="457"/>
      <c r="KD25" s="457"/>
      <c r="KE25" s="457"/>
      <c r="KF25" s="457"/>
      <c r="KG25" s="457"/>
      <c r="KH25" s="457"/>
      <c r="KI25" s="457"/>
      <c r="KJ25" s="457"/>
      <c r="KK25" s="457"/>
      <c r="KL25" s="457"/>
      <c r="KM25" s="457"/>
      <c r="KN25" s="457"/>
      <c r="KO25" s="457"/>
      <c r="KP25" s="457"/>
      <c r="KQ25" s="457"/>
      <c r="KR25" s="457"/>
      <c r="KS25" s="457"/>
      <c r="KT25" s="457"/>
      <c r="KU25" s="457"/>
      <c r="KV25" s="457"/>
      <c r="KW25" s="457"/>
      <c r="KX25" s="457"/>
      <c r="KY25" s="457"/>
      <c r="KZ25" s="457"/>
      <c r="LA25" s="457"/>
      <c r="LB25" s="457"/>
      <c r="LC25" s="457"/>
      <c r="LD25" s="457"/>
      <c r="LE25" s="457"/>
      <c r="LF25" s="457"/>
      <c r="LG25" s="457"/>
      <c r="LH25" s="457"/>
      <c r="LI25" s="457"/>
      <c r="LJ25" s="457"/>
      <c r="LK25" s="457"/>
      <c r="LL25" s="457"/>
      <c r="LM25" s="457"/>
      <c r="LN25" s="457"/>
      <c r="LO25" s="457"/>
      <c r="LP25" s="457"/>
      <c r="LQ25" s="457"/>
      <c r="LR25" s="457"/>
      <c r="LS25" s="457"/>
      <c r="LT25" s="457"/>
      <c r="LU25" s="457"/>
      <c r="LV25" s="457"/>
      <c r="LW25" s="457"/>
      <c r="LX25" s="457"/>
      <c r="LY25" s="457"/>
      <c r="LZ25" s="457"/>
      <c r="MA25" s="457"/>
      <c r="MB25" s="457"/>
      <c r="MC25" s="457"/>
      <c r="MD25" s="457"/>
      <c r="ME25" s="457"/>
      <c r="MF25" s="457"/>
      <c r="MG25" s="457"/>
      <c r="MH25" s="457"/>
      <c r="MI25" s="457"/>
      <c r="MJ25" s="457"/>
      <c r="MK25" s="457"/>
      <c r="ML25" s="457"/>
      <c r="MM25" s="457"/>
      <c r="MN25" s="457"/>
      <c r="MO25" s="457"/>
      <c r="MP25" s="457"/>
      <c r="MQ25" s="457"/>
      <c r="MR25" s="457"/>
      <c r="MS25" s="457"/>
      <c r="MT25" s="457"/>
      <c r="MU25" s="457"/>
      <c r="MV25" s="457"/>
      <c r="MW25" s="457"/>
      <c r="MX25" s="457"/>
      <c r="MY25" s="457"/>
      <c r="MZ25" s="457"/>
      <c r="NA25" s="457"/>
      <c r="NB25" s="457"/>
      <c r="NC25" s="457"/>
      <c r="ND25" s="457"/>
      <c r="NE25" s="457"/>
      <c r="NF25" s="457"/>
      <c r="NG25" s="457"/>
      <c r="NH25" s="457"/>
      <c r="NI25" s="457"/>
      <c r="NJ25" s="457"/>
      <c r="NK25" s="457"/>
      <c r="NL25" s="457"/>
      <c r="NM25" s="457"/>
      <c r="NN25" s="457"/>
      <c r="NO25" s="457"/>
      <c r="NP25" s="457"/>
      <c r="NQ25" s="457"/>
      <c r="NR25" s="457"/>
      <c r="NS25" s="457"/>
      <c r="NT25" s="457"/>
      <c r="NU25" s="457"/>
      <c r="NV25" s="457"/>
      <c r="NW25" s="457"/>
      <c r="NX25" s="457"/>
      <c r="NY25" s="457"/>
      <c r="NZ25" s="457"/>
      <c r="OA25" s="457"/>
      <c r="OB25" s="457"/>
      <c r="OC25" s="457"/>
      <c r="OD25" s="457"/>
      <c r="OE25" s="457"/>
      <c r="OF25" s="457"/>
      <c r="OG25" s="457"/>
      <c r="OH25" s="457"/>
      <c r="OI25" s="457"/>
      <c r="OJ25" s="457"/>
      <c r="OK25" s="457"/>
      <c r="OL25" s="457"/>
      <c r="OM25" s="457"/>
      <c r="ON25" s="457"/>
      <c r="OO25" s="457"/>
      <c r="OP25" s="457"/>
      <c r="OQ25" s="457"/>
      <c r="OR25" s="457"/>
      <c r="OS25" s="457"/>
      <c r="OT25" s="457"/>
      <c r="OU25" s="457"/>
      <c r="OV25" s="457"/>
      <c r="OW25" s="457"/>
      <c r="OX25" s="457"/>
      <c r="OY25" s="457"/>
      <c r="OZ25" s="457"/>
      <c r="PA25" s="457"/>
      <c r="PB25" s="457"/>
      <c r="PC25" s="457"/>
      <c r="PD25" s="457"/>
      <c r="PE25" s="457"/>
      <c r="PF25" s="457"/>
      <c r="PG25" s="457"/>
      <c r="PH25" s="457"/>
      <c r="PI25" s="457"/>
      <c r="PJ25" s="457"/>
      <c r="PK25" s="457"/>
      <c r="PL25" s="457"/>
      <c r="PM25" s="457"/>
      <c r="PN25" s="457"/>
      <c r="PO25" s="457"/>
      <c r="PP25" s="457"/>
      <c r="PQ25" s="457"/>
      <c r="PR25" s="457"/>
      <c r="PS25" s="457"/>
      <c r="PT25" s="457"/>
      <c r="PU25" s="457"/>
      <c r="PV25" s="457"/>
      <c r="PW25" s="457"/>
      <c r="PX25" s="457"/>
      <c r="PY25" s="457"/>
      <c r="PZ25" s="457"/>
      <c r="QA25" s="457"/>
      <c r="QB25" s="457"/>
      <c r="QC25" s="457"/>
      <c r="QD25" s="457"/>
      <c r="QE25" s="457"/>
      <c r="QF25" s="457"/>
      <c r="QG25" s="457"/>
      <c r="QH25" s="457"/>
      <c r="QI25" s="457"/>
      <c r="QJ25" s="457"/>
      <c r="QK25" s="457"/>
      <c r="QL25" s="457"/>
      <c r="QM25" s="457"/>
      <c r="QN25" s="457"/>
      <c r="QO25" s="457"/>
      <c r="QP25" s="457"/>
      <c r="QQ25" s="457"/>
      <c r="QR25" s="457"/>
      <c r="QS25" s="457"/>
      <c r="QT25" s="457"/>
      <c r="QU25" s="457"/>
      <c r="QV25" s="457"/>
      <c r="QW25" s="457"/>
      <c r="QX25" s="457"/>
      <c r="QY25" s="457"/>
      <c r="QZ25" s="457"/>
      <c r="RA25" s="457"/>
      <c r="RB25" s="457"/>
      <c r="RC25" s="457"/>
      <c r="RD25" s="457"/>
      <c r="RE25" s="457"/>
      <c r="RF25" s="457"/>
      <c r="RG25" s="457"/>
      <c r="RH25" s="457"/>
      <c r="RI25" s="457"/>
      <c r="RJ25" s="457"/>
      <c r="RK25" s="457"/>
      <c r="RL25" s="457"/>
      <c r="RM25" s="457"/>
      <c r="RN25" s="457"/>
      <c r="RO25" s="457"/>
      <c r="RP25" s="457"/>
      <c r="RQ25" s="457"/>
      <c r="RR25" s="457"/>
      <c r="RS25" s="457"/>
      <c r="RT25" s="457"/>
      <c r="RU25" s="457"/>
      <c r="RV25" s="457"/>
      <c r="RW25" s="457"/>
      <c r="RX25" s="457"/>
      <c r="RY25" s="457"/>
      <c r="RZ25" s="457"/>
      <c r="SA25" s="457"/>
      <c r="SB25" s="457"/>
      <c r="SC25" s="457"/>
      <c r="SD25" s="457"/>
      <c r="SE25" s="457"/>
      <c r="SF25" s="457"/>
      <c r="SG25" s="457"/>
      <c r="SH25" s="457"/>
      <c r="SI25" s="457"/>
      <c r="SJ25" s="457"/>
      <c r="SK25" s="457"/>
      <c r="SL25" s="457"/>
      <c r="SM25" s="457"/>
      <c r="SN25" s="457"/>
      <c r="SO25" s="457"/>
      <c r="SP25" s="457"/>
      <c r="SQ25" s="457"/>
      <c r="SR25" s="457"/>
      <c r="SS25" s="457"/>
      <c r="ST25" s="457"/>
      <c r="SU25" s="457"/>
      <c r="SV25" s="457"/>
      <c r="SW25" s="457"/>
      <c r="SX25" s="457"/>
      <c r="SY25" s="457"/>
      <c r="SZ25" s="457"/>
      <c r="TA25" s="457"/>
      <c r="TB25" s="457"/>
      <c r="TC25" s="457"/>
      <c r="TD25" s="457"/>
      <c r="TE25" s="457"/>
      <c r="TF25" s="457"/>
      <c r="TG25" s="457"/>
      <c r="TH25" s="457"/>
      <c r="TI25" s="457"/>
      <c r="TJ25" s="457"/>
      <c r="TK25" s="457"/>
      <c r="TL25" s="457"/>
      <c r="TM25" s="457"/>
      <c r="TN25" s="457"/>
      <c r="TO25" s="457"/>
      <c r="TP25" s="457"/>
      <c r="TQ25" s="457"/>
      <c r="TR25" s="457"/>
      <c r="TS25" s="457"/>
      <c r="TT25" s="457"/>
      <c r="TU25" s="457"/>
      <c r="TV25" s="457"/>
      <c r="TW25" s="457"/>
      <c r="TX25" s="457"/>
      <c r="TY25" s="457"/>
      <c r="TZ25" s="457"/>
      <c r="UA25" s="457"/>
      <c r="UB25" s="457"/>
      <c r="UC25" s="457"/>
      <c r="UD25" s="457"/>
      <c r="UE25" s="457"/>
      <c r="UF25" s="457"/>
      <c r="UG25" s="457"/>
      <c r="UH25" s="457"/>
      <c r="UI25" s="457"/>
      <c r="UJ25" s="457"/>
      <c r="UK25" s="457"/>
      <c r="UL25" s="457"/>
      <c r="UM25" s="457"/>
      <c r="UN25" s="457"/>
      <c r="UO25" s="457"/>
      <c r="UP25" s="457"/>
      <c r="UQ25" s="457"/>
      <c r="UR25" s="457"/>
      <c r="US25" s="457"/>
      <c r="UT25" s="457"/>
      <c r="UU25" s="457"/>
      <c r="UV25" s="457"/>
      <c r="UW25" s="457"/>
      <c r="UX25" s="457"/>
      <c r="UY25" s="457"/>
      <c r="UZ25" s="457"/>
      <c r="VA25" s="457"/>
      <c r="VB25" s="457"/>
      <c r="VC25" s="457"/>
      <c r="VD25" s="457"/>
      <c r="VE25" s="457"/>
      <c r="VF25" s="457"/>
      <c r="VG25" s="457"/>
      <c r="VH25" s="457"/>
      <c r="VI25" s="457"/>
      <c r="VJ25" s="457"/>
      <c r="VK25" s="457"/>
      <c r="VL25" s="457"/>
      <c r="VM25" s="457"/>
      <c r="VN25" s="457"/>
      <c r="VO25" s="457"/>
      <c r="VP25" s="457"/>
      <c r="VQ25" s="457"/>
      <c r="VR25" s="457"/>
      <c r="VS25" s="457"/>
      <c r="VT25" s="457"/>
      <c r="VU25" s="457"/>
      <c r="VV25" s="457"/>
      <c r="VW25" s="457"/>
      <c r="VX25" s="457"/>
      <c r="VY25" s="457"/>
      <c r="VZ25" s="457"/>
      <c r="WA25" s="457"/>
      <c r="WB25" s="457"/>
      <c r="WC25" s="457"/>
      <c r="WD25" s="457"/>
      <c r="WE25" s="457"/>
      <c r="WF25" s="457"/>
      <c r="WG25" s="457"/>
      <c r="WH25" s="457"/>
      <c r="WI25" s="457"/>
      <c r="WJ25" s="457"/>
      <c r="WK25" s="457"/>
      <c r="WL25" s="457"/>
      <c r="WM25" s="457"/>
      <c r="WN25" s="457"/>
      <c r="WO25" s="457"/>
      <c r="WP25" s="457"/>
      <c r="WQ25" s="457"/>
      <c r="WR25" s="457"/>
      <c r="WS25" s="457"/>
      <c r="WT25" s="457"/>
      <c r="WU25" s="457"/>
      <c r="WV25" s="457"/>
      <c r="WW25" s="457"/>
      <c r="WX25" s="457"/>
      <c r="WY25" s="457"/>
      <c r="WZ25" s="457"/>
      <c r="XA25" s="457"/>
      <c r="XB25" s="457"/>
      <c r="XC25" s="457"/>
      <c r="XD25" s="457"/>
      <c r="XE25" s="457"/>
      <c r="XF25" s="457"/>
      <c r="XG25" s="457"/>
      <c r="XH25" s="457"/>
      <c r="XI25" s="457"/>
      <c r="XJ25" s="457"/>
      <c r="XK25" s="457"/>
      <c r="XL25" s="457"/>
      <c r="XM25" s="457"/>
      <c r="XN25" s="457"/>
      <c r="XO25" s="457"/>
      <c r="XP25" s="457"/>
      <c r="XQ25" s="457"/>
      <c r="XR25" s="457"/>
      <c r="XS25" s="457"/>
      <c r="XT25" s="457"/>
      <c r="XU25" s="457"/>
      <c r="XV25" s="457"/>
      <c r="XW25" s="457"/>
      <c r="XX25" s="457"/>
      <c r="XY25" s="457"/>
      <c r="XZ25" s="457"/>
      <c r="YA25" s="457"/>
      <c r="YB25" s="457"/>
      <c r="YC25" s="457"/>
      <c r="YD25" s="457"/>
      <c r="YE25" s="457"/>
      <c r="YF25" s="457"/>
      <c r="YG25" s="457"/>
      <c r="YH25" s="457"/>
      <c r="YI25" s="457"/>
      <c r="YJ25" s="457"/>
      <c r="YK25" s="457"/>
      <c r="YL25" s="457"/>
      <c r="YM25" s="457"/>
      <c r="YN25" s="457"/>
      <c r="YO25" s="457"/>
      <c r="YP25" s="457"/>
      <c r="YQ25" s="457"/>
      <c r="YR25" s="457"/>
      <c r="YS25" s="457"/>
      <c r="YT25" s="457"/>
      <c r="YU25" s="457"/>
      <c r="YV25" s="457"/>
      <c r="YW25" s="457"/>
      <c r="YX25" s="457"/>
      <c r="YY25" s="457"/>
      <c r="YZ25" s="457"/>
      <c r="ZA25" s="457"/>
      <c r="ZB25" s="457"/>
      <c r="ZC25" s="457"/>
      <c r="ZD25" s="457"/>
      <c r="ZE25" s="457"/>
      <c r="ZF25" s="457"/>
      <c r="ZG25" s="457"/>
      <c r="ZH25" s="457"/>
      <c r="ZI25" s="457"/>
      <c r="ZJ25" s="457"/>
      <c r="ZK25" s="457"/>
      <c r="ZL25" s="457"/>
      <c r="ZM25" s="457"/>
      <c r="ZN25" s="457"/>
      <c r="ZO25" s="457"/>
      <c r="ZP25" s="457"/>
      <c r="ZQ25" s="457"/>
      <c r="ZR25" s="457"/>
      <c r="ZS25" s="457"/>
      <c r="ZT25" s="457"/>
      <c r="ZU25" s="457"/>
      <c r="ZV25" s="457"/>
      <c r="ZW25" s="457"/>
      <c r="ZX25" s="457"/>
      <c r="ZY25" s="457"/>
      <c r="ZZ25" s="457"/>
      <c r="AAA25" s="457"/>
      <c r="AAB25" s="457"/>
      <c r="AAC25" s="457"/>
      <c r="AAD25" s="457"/>
      <c r="AAE25" s="457"/>
      <c r="AAF25" s="457"/>
      <c r="AAG25" s="457"/>
      <c r="AAH25" s="457"/>
      <c r="AAI25" s="457"/>
      <c r="AAJ25" s="457"/>
      <c r="AAK25" s="457"/>
      <c r="AAL25" s="457"/>
      <c r="AAM25" s="457"/>
      <c r="AAN25" s="457"/>
      <c r="AAO25" s="457"/>
      <c r="AAP25" s="457"/>
      <c r="AAQ25" s="457"/>
      <c r="AAR25" s="457"/>
      <c r="AAS25" s="457"/>
      <c r="AAT25" s="457"/>
      <c r="AAU25" s="457"/>
      <c r="AAV25" s="457"/>
      <c r="AAW25" s="457"/>
      <c r="AAX25" s="457"/>
      <c r="AAY25" s="457"/>
      <c r="AAZ25" s="457"/>
      <c r="ABA25" s="457"/>
      <c r="ABB25" s="457"/>
      <c r="ABC25" s="457"/>
      <c r="ABD25" s="457"/>
      <c r="ABE25" s="457"/>
      <c r="ABF25" s="457"/>
      <c r="ABG25" s="457"/>
      <c r="ABH25" s="457"/>
      <c r="ABI25" s="457"/>
      <c r="ABJ25" s="457"/>
      <c r="ABK25" s="457"/>
      <c r="ABL25" s="457"/>
      <c r="ABM25" s="457"/>
      <c r="ABN25" s="457"/>
      <c r="ABO25" s="457"/>
      <c r="ABP25" s="457"/>
      <c r="ABQ25" s="457"/>
      <c r="ABR25" s="457"/>
      <c r="ABS25" s="457"/>
      <c r="ABT25" s="457"/>
      <c r="ABU25" s="457"/>
      <c r="ABV25" s="457"/>
      <c r="ABW25" s="457"/>
      <c r="ABX25" s="457"/>
      <c r="ABY25" s="457"/>
      <c r="ABZ25" s="457"/>
      <c r="ACA25" s="457"/>
      <c r="ACB25" s="457"/>
      <c r="ACC25" s="457"/>
      <c r="ACD25" s="457"/>
      <c r="ACE25" s="457"/>
      <c r="ACF25" s="457"/>
      <c r="ACG25" s="457"/>
      <c r="ACH25" s="457"/>
      <c r="ACI25" s="457"/>
      <c r="ACJ25" s="457"/>
      <c r="ACK25" s="457"/>
      <c r="ACL25" s="457"/>
      <c r="ACM25" s="457"/>
      <c r="ACN25" s="457"/>
      <c r="ACO25" s="457"/>
      <c r="ACP25" s="457"/>
      <c r="ACQ25" s="457"/>
      <c r="ACR25" s="457"/>
      <c r="ACS25" s="457"/>
      <c r="ACT25" s="457"/>
      <c r="ACU25" s="457"/>
      <c r="ACV25" s="457"/>
      <c r="ACW25" s="457"/>
      <c r="ACX25" s="457"/>
      <c r="ACY25" s="457"/>
      <c r="ACZ25" s="457"/>
      <c r="ADA25" s="457"/>
      <c r="ADB25" s="457"/>
      <c r="ADC25" s="457"/>
      <c r="ADD25" s="457"/>
      <c r="ADE25" s="457"/>
      <c r="ADF25" s="457"/>
      <c r="ADG25" s="457"/>
      <c r="ADH25" s="457"/>
      <c r="ADI25" s="457"/>
      <c r="ADJ25" s="457"/>
      <c r="ADK25" s="457"/>
      <c r="ADL25" s="457"/>
      <c r="ADM25" s="457"/>
      <c r="ADN25" s="457"/>
      <c r="ADO25" s="457"/>
      <c r="ADP25" s="457"/>
      <c r="ADQ25" s="457"/>
      <c r="ADR25" s="457"/>
      <c r="ADS25" s="457"/>
      <c r="ADT25" s="457"/>
      <c r="ADU25" s="457"/>
      <c r="ADV25" s="457"/>
      <c r="ADW25" s="457"/>
      <c r="ADX25" s="457"/>
      <c r="ADY25" s="457"/>
      <c r="ADZ25" s="457"/>
      <c r="AEA25" s="457"/>
      <c r="AEB25" s="457"/>
      <c r="AEC25" s="457"/>
      <c r="AED25" s="457"/>
      <c r="AEE25" s="457"/>
      <c r="AEF25" s="457"/>
      <c r="AEG25" s="457"/>
      <c r="AEH25" s="457"/>
      <c r="AEI25" s="457"/>
      <c r="AEJ25" s="457"/>
      <c r="AEK25" s="457"/>
      <c r="AEL25" s="457"/>
      <c r="AEM25" s="457"/>
      <c r="AEN25" s="457"/>
      <c r="AEO25" s="457"/>
      <c r="AEP25" s="457"/>
      <c r="AEQ25" s="457"/>
      <c r="AER25" s="457"/>
      <c r="AES25" s="457"/>
      <c r="AET25" s="457"/>
      <c r="AEU25" s="457"/>
      <c r="AEV25" s="457"/>
      <c r="AEW25" s="457"/>
      <c r="AEX25" s="457"/>
      <c r="AEY25" s="457"/>
      <c r="AEZ25" s="457"/>
      <c r="AFA25" s="457"/>
      <c r="AFB25" s="457"/>
      <c r="AFC25" s="457"/>
      <c r="AFD25" s="457"/>
      <c r="AFE25" s="457"/>
      <c r="AFF25" s="457"/>
      <c r="AFG25" s="457"/>
      <c r="AFH25" s="457"/>
      <c r="AFI25" s="457"/>
      <c r="AFJ25" s="457"/>
      <c r="AFK25" s="457"/>
      <c r="AFL25" s="457"/>
      <c r="AFM25" s="457"/>
      <c r="AFN25" s="457"/>
      <c r="AFO25" s="457"/>
      <c r="AFP25" s="457"/>
      <c r="AFQ25" s="457"/>
      <c r="AFR25" s="457"/>
      <c r="AFS25" s="457"/>
      <c r="AFT25" s="457"/>
      <c r="AFU25" s="457"/>
      <c r="AFV25" s="457"/>
      <c r="AFW25" s="457"/>
      <c r="AFX25" s="457"/>
      <c r="AFY25" s="457"/>
      <c r="AFZ25" s="457"/>
      <c r="AGA25" s="457"/>
      <c r="AGB25" s="457"/>
      <c r="AGC25" s="457"/>
      <c r="AGD25" s="457"/>
      <c r="AGE25" s="457"/>
      <c r="AGF25" s="457"/>
      <c r="AGG25" s="457"/>
      <c r="AGH25" s="457"/>
      <c r="AGI25" s="457"/>
      <c r="AGJ25" s="457"/>
      <c r="AGK25" s="457"/>
      <c r="AGL25" s="457"/>
      <c r="AGM25" s="457"/>
      <c r="AGN25" s="457"/>
      <c r="AGO25" s="457"/>
      <c r="AGP25" s="457"/>
      <c r="AGQ25" s="457"/>
      <c r="AGR25" s="457"/>
      <c r="AGS25" s="457"/>
      <c r="AGT25" s="457"/>
      <c r="AGU25" s="457"/>
      <c r="AGV25" s="457"/>
      <c r="AGW25" s="457"/>
      <c r="AGX25" s="457"/>
      <c r="AGY25" s="457"/>
      <c r="AGZ25" s="457"/>
      <c r="AHA25" s="457"/>
      <c r="AHB25" s="457"/>
      <c r="AHC25" s="457"/>
      <c r="AHD25" s="457"/>
      <c r="AHE25" s="457"/>
      <c r="AHF25" s="457"/>
      <c r="AHG25" s="457"/>
      <c r="AHH25" s="457"/>
      <c r="AHI25" s="457"/>
      <c r="AHJ25" s="457"/>
      <c r="AHK25" s="457"/>
      <c r="AHL25" s="457"/>
      <c r="AHM25" s="457"/>
      <c r="AHN25" s="457"/>
      <c r="AHO25" s="457"/>
      <c r="AHP25" s="457"/>
      <c r="AHQ25" s="457"/>
      <c r="AHR25" s="457"/>
      <c r="AHS25" s="457"/>
      <c r="AHT25" s="457"/>
      <c r="AHU25" s="457"/>
      <c r="AHV25" s="457"/>
      <c r="AHW25" s="457"/>
      <c r="AHX25" s="457"/>
      <c r="AHY25" s="457"/>
      <c r="AHZ25" s="457"/>
      <c r="AIA25" s="457"/>
      <c r="AIB25" s="457"/>
      <c r="AIC25" s="457"/>
      <c r="AID25" s="457"/>
      <c r="AIE25" s="457"/>
      <c r="AIF25" s="457"/>
      <c r="AIG25" s="457"/>
      <c r="AIH25" s="457"/>
      <c r="AII25" s="457"/>
      <c r="AIJ25" s="457"/>
      <c r="AIK25" s="457"/>
      <c r="AIL25" s="457"/>
      <c r="AIM25" s="457"/>
      <c r="AIN25" s="457"/>
      <c r="AIO25" s="457"/>
      <c r="AIP25" s="457"/>
      <c r="AIQ25" s="457"/>
      <c r="AIR25" s="457"/>
      <c r="AIS25" s="457"/>
      <c r="AIT25" s="457"/>
      <c r="AIU25" s="457"/>
      <c r="AIV25" s="457"/>
      <c r="AIW25" s="457"/>
      <c r="AIX25" s="457"/>
      <c r="AIY25" s="457"/>
      <c r="AIZ25" s="457"/>
      <c r="AJA25" s="457"/>
      <c r="AJB25" s="457"/>
      <c r="AJC25" s="457"/>
      <c r="AJD25" s="457"/>
      <c r="AJE25" s="457"/>
      <c r="AJF25" s="457"/>
      <c r="AJG25" s="457"/>
      <c r="AJH25" s="457"/>
      <c r="AJI25" s="457"/>
      <c r="AJJ25" s="457"/>
      <c r="AJK25" s="457"/>
      <c r="AJL25" s="457"/>
      <c r="AJM25" s="457"/>
      <c r="AJN25" s="457"/>
      <c r="AJO25" s="457"/>
      <c r="AJP25" s="457"/>
      <c r="AJQ25" s="457"/>
      <c r="AJR25" s="457"/>
      <c r="AJS25" s="457"/>
      <c r="AJT25" s="457"/>
      <c r="AJU25" s="457"/>
      <c r="AJV25" s="457"/>
      <c r="AJW25" s="457"/>
      <c r="AJX25" s="457"/>
      <c r="AJY25" s="457"/>
      <c r="AJZ25" s="457"/>
      <c r="AKA25" s="457"/>
      <c r="AKB25" s="457"/>
      <c r="AKC25" s="457"/>
      <c r="AKD25" s="457"/>
      <c r="AKE25" s="457"/>
      <c r="AKF25" s="457"/>
      <c r="AKG25" s="457"/>
      <c r="AKH25" s="457"/>
      <c r="AKI25" s="457"/>
      <c r="AKJ25" s="457"/>
      <c r="AKK25" s="457"/>
      <c r="AKL25" s="457"/>
      <c r="AKM25" s="457"/>
    </row>
    <row r="26" spans="1:975" x14ac:dyDescent="0.25">
      <c r="A26" s="702" t="s">
        <v>1397</v>
      </c>
      <c r="B26" s="451">
        <f>G22</f>
        <v>0</v>
      </c>
      <c r="C26" s="707"/>
      <c r="D26" s="707"/>
      <c r="E26" s="707"/>
      <c r="F26" s="707"/>
      <c r="G26" s="4"/>
      <c r="H26" s="457"/>
      <c r="I26" s="457"/>
      <c r="J26" s="457"/>
      <c r="K26" s="457"/>
      <c r="L26" s="457"/>
      <c r="M26" s="457"/>
      <c r="N26" s="457"/>
      <c r="O26" s="457"/>
      <c r="P26" s="457"/>
      <c r="Q26" s="457"/>
      <c r="R26" s="457"/>
      <c r="S26" s="457"/>
      <c r="T26" s="457"/>
      <c r="U26" s="457"/>
      <c r="V26" s="457"/>
      <c r="W26" s="457"/>
      <c r="X26" s="457"/>
      <c r="Y26" s="457"/>
      <c r="Z26" s="457"/>
      <c r="AA26" s="457"/>
      <c r="AB26" s="457"/>
      <c r="AC26" s="457"/>
      <c r="AD26" s="457"/>
      <c r="AE26" s="457"/>
      <c r="AF26" s="457"/>
      <c r="AG26" s="457"/>
      <c r="AH26" s="457"/>
      <c r="AI26" s="457"/>
      <c r="AJ26" s="457"/>
      <c r="AK26" s="457"/>
      <c r="AL26" s="457"/>
      <c r="AM26" s="457"/>
      <c r="AN26" s="457"/>
      <c r="AO26" s="457"/>
      <c r="AP26" s="457"/>
      <c r="AQ26" s="457"/>
      <c r="AR26" s="457"/>
      <c r="AS26" s="457"/>
      <c r="AT26" s="457"/>
      <c r="AU26" s="457"/>
      <c r="AV26" s="457"/>
      <c r="AW26" s="457"/>
      <c r="AX26" s="457"/>
      <c r="AY26" s="457"/>
      <c r="AZ26" s="457"/>
      <c r="BA26" s="457"/>
      <c r="BB26" s="457"/>
      <c r="BC26" s="457"/>
      <c r="BD26" s="457"/>
      <c r="BE26" s="457"/>
      <c r="BF26" s="457"/>
      <c r="BG26" s="457"/>
      <c r="BH26" s="457"/>
      <c r="BI26" s="457"/>
      <c r="BJ26" s="457"/>
      <c r="BK26" s="457"/>
      <c r="BL26" s="457"/>
      <c r="BM26" s="457"/>
      <c r="BN26" s="457"/>
      <c r="BO26" s="457"/>
      <c r="BP26" s="457"/>
      <c r="BQ26" s="457"/>
      <c r="BR26" s="457"/>
      <c r="BS26" s="457"/>
      <c r="BT26" s="457"/>
      <c r="BU26" s="457"/>
      <c r="BV26" s="457"/>
      <c r="BW26" s="457"/>
      <c r="BX26" s="457"/>
      <c r="BY26" s="457"/>
      <c r="BZ26" s="457"/>
      <c r="CA26" s="457"/>
      <c r="CB26" s="457"/>
      <c r="CC26" s="457"/>
      <c r="CD26" s="457"/>
      <c r="CE26" s="457"/>
      <c r="CF26" s="457"/>
      <c r="CG26" s="457"/>
      <c r="CH26" s="457"/>
      <c r="CI26" s="457"/>
      <c r="CJ26" s="457"/>
      <c r="CK26" s="457"/>
      <c r="CL26" s="457"/>
      <c r="CM26" s="457"/>
      <c r="CN26" s="457"/>
      <c r="CO26" s="457"/>
      <c r="CP26" s="457"/>
      <c r="CQ26" s="457"/>
      <c r="CR26" s="457"/>
      <c r="CS26" s="457"/>
      <c r="CT26" s="457"/>
      <c r="CU26" s="457"/>
      <c r="CV26" s="457"/>
      <c r="CW26" s="457"/>
      <c r="CX26" s="457"/>
      <c r="CY26" s="457"/>
      <c r="CZ26" s="457"/>
      <c r="DA26" s="457"/>
      <c r="DB26" s="457"/>
      <c r="DC26" s="457"/>
      <c r="DD26" s="457"/>
      <c r="DE26" s="457"/>
      <c r="DF26" s="457"/>
      <c r="DG26" s="457"/>
      <c r="DH26" s="457"/>
      <c r="DI26" s="457"/>
      <c r="DJ26" s="457"/>
      <c r="DK26" s="457"/>
      <c r="DL26" s="457"/>
      <c r="DM26" s="457"/>
      <c r="DN26" s="457"/>
      <c r="DO26" s="457"/>
      <c r="DP26" s="457"/>
      <c r="DQ26" s="457"/>
      <c r="DR26" s="457"/>
      <c r="DS26" s="457"/>
      <c r="DT26" s="457"/>
      <c r="DU26" s="457"/>
      <c r="DV26" s="457"/>
      <c r="DW26" s="457"/>
      <c r="DX26" s="457"/>
      <c r="DY26" s="457"/>
      <c r="DZ26" s="457"/>
      <c r="EA26" s="457"/>
      <c r="EB26" s="457"/>
      <c r="EC26" s="457"/>
      <c r="ED26" s="457"/>
      <c r="EE26" s="457"/>
      <c r="EF26" s="457"/>
      <c r="EG26" s="457"/>
      <c r="EH26" s="457"/>
      <c r="EI26" s="457"/>
      <c r="EJ26" s="457"/>
      <c r="EK26" s="457"/>
      <c r="EL26" s="457"/>
      <c r="EM26" s="457"/>
      <c r="EN26" s="457"/>
      <c r="EO26" s="457"/>
      <c r="EP26" s="457"/>
      <c r="EQ26" s="457"/>
      <c r="ER26" s="457"/>
      <c r="ES26" s="457"/>
      <c r="ET26" s="457"/>
      <c r="EU26" s="457"/>
      <c r="EV26" s="457"/>
      <c r="EW26" s="457"/>
      <c r="EX26" s="457"/>
      <c r="EY26" s="457"/>
      <c r="EZ26" s="457"/>
      <c r="FA26" s="457"/>
      <c r="FB26" s="457"/>
      <c r="FC26" s="457"/>
      <c r="FD26" s="457"/>
      <c r="FE26" s="457"/>
      <c r="FF26" s="457"/>
      <c r="FG26" s="457"/>
      <c r="FH26" s="457"/>
      <c r="FI26" s="457"/>
      <c r="FJ26" s="457"/>
      <c r="FK26" s="457"/>
      <c r="FL26" s="457"/>
      <c r="FM26" s="457"/>
      <c r="FN26" s="457"/>
      <c r="FO26" s="457"/>
      <c r="FP26" s="457"/>
      <c r="FQ26" s="457"/>
      <c r="FR26" s="457"/>
      <c r="FS26" s="457"/>
      <c r="FT26" s="457"/>
      <c r="FU26" s="457"/>
      <c r="FV26" s="457"/>
      <c r="FW26" s="457"/>
      <c r="FX26" s="457"/>
      <c r="FY26" s="457"/>
      <c r="FZ26" s="457"/>
      <c r="GA26" s="457"/>
      <c r="GB26" s="457"/>
      <c r="GC26" s="457"/>
      <c r="GD26" s="457"/>
      <c r="GE26" s="457"/>
      <c r="GF26" s="457"/>
      <c r="GG26" s="457"/>
      <c r="GH26" s="457"/>
      <c r="GI26" s="457"/>
      <c r="GJ26" s="457"/>
      <c r="GK26" s="457"/>
      <c r="GL26" s="457"/>
      <c r="GM26" s="457"/>
      <c r="GN26" s="457"/>
      <c r="GO26" s="457"/>
      <c r="GP26" s="457"/>
      <c r="GQ26" s="457"/>
      <c r="GR26" s="457"/>
      <c r="GS26" s="457"/>
      <c r="GT26" s="457"/>
      <c r="GU26" s="457"/>
      <c r="GV26" s="457"/>
      <c r="GW26" s="457"/>
      <c r="GX26" s="457"/>
      <c r="GY26" s="457"/>
      <c r="GZ26" s="457"/>
      <c r="HA26" s="457"/>
      <c r="HB26" s="457"/>
      <c r="HC26" s="457"/>
      <c r="HD26" s="457"/>
      <c r="HE26" s="457"/>
      <c r="HF26" s="457"/>
      <c r="HG26" s="457"/>
      <c r="HH26" s="457"/>
      <c r="HI26" s="457"/>
      <c r="HJ26" s="457"/>
      <c r="HK26" s="457"/>
      <c r="HL26" s="457"/>
      <c r="HM26" s="457"/>
      <c r="HN26" s="457"/>
      <c r="HO26" s="457"/>
      <c r="HP26" s="457"/>
      <c r="HQ26" s="457"/>
      <c r="HR26" s="457"/>
      <c r="HS26" s="457"/>
      <c r="HT26" s="457"/>
      <c r="HU26" s="457"/>
      <c r="HV26" s="457"/>
      <c r="HW26" s="457"/>
      <c r="HX26" s="457"/>
      <c r="HY26" s="457"/>
      <c r="HZ26" s="457"/>
      <c r="IA26" s="457"/>
      <c r="IB26" s="457"/>
      <c r="IC26" s="457"/>
      <c r="ID26" s="457"/>
      <c r="IE26" s="457"/>
      <c r="IF26" s="457"/>
      <c r="IG26" s="457"/>
      <c r="IH26" s="457"/>
      <c r="II26" s="457"/>
      <c r="IJ26" s="457"/>
      <c r="IK26" s="457"/>
      <c r="IL26" s="457"/>
      <c r="IM26" s="457"/>
      <c r="IN26" s="457"/>
      <c r="IO26" s="457"/>
      <c r="IP26" s="457"/>
      <c r="IQ26" s="457"/>
      <c r="IR26" s="457"/>
      <c r="IS26" s="457"/>
      <c r="IT26" s="457"/>
      <c r="IU26" s="457"/>
      <c r="IV26" s="457"/>
      <c r="IW26" s="457"/>
      <c r="IX26" s="457"/>
      <c r="IY26" s="457"/>
      <c r="IZ26" s="457"/>
      <c r="JA26" s="457"/>
      <c r="JB26" s="457"/>
      <c r="JC26" s="457"/>
      <c r="JD26" s="457"/>
      <c r="JE26" s="457"/>
      <c r="JF26" s="457"/>
      <c r="JG26" s="457"/>
      <c r="JH26" s="457"/>
      <c r="JI26" s="457"/>
      <c r="JJ26" s="457"/>
      <c r="JK26" s="457"/>
      <c r="JL26" s="457"/>
      <c r="JM26" s="457"/>
      <c r="JN26" s="457"/>
      <c r="JO26" s="457"/>
      <c r="JP26" s="457"/>
      <c r="JQ26" s="457"/>
      <c r="JR26" s="457"/>
      <c r="JS26" s="457"/>
      <c r="JT26" s="457"/>
      <c r="JU26" s="457"/>
      <c r="JV26" s="457"/>
      <c r="JW26" s="457"/>
      <c r="JX26" s="457"/>
      <c r="JY26" s="457"/>
      <c r="JZ26" s="457"/>
      <c r="KA26" s="457"/>
      <c r="KB26" s="457"/>
      <c r="KC26" s="457"/>
      <c r="KD26" s="457"/>
      <c r="KE26" s="457"/>
      <c r="KF26" s="457"/>
      <c r="KG26" s="457"/>
      <c r="KH26" s="457"/>
      <c r="KI26" s="457"/>
      <c r="KJ26" s="457"/>
      <c r="KK26" s="457"/>
      <c r="KL26" s="457"/>
      <c r="KM26" s="457"/>
      <c r="KN26" s="457"/>
      <c r="KO26" s="457"/>
      <c r="KP26" s="457"/>
      <c r="KQ26" s="457"/>
      <c r="KR26" s="457"/>
      <c r="KS26" s="457"/>
      <c r="KT26" s="457"/>
      <c r="KU26" s="457"/>
      <c r="KV26" s="457"/>
      <c r="KW26" s="457"/>
      <c r="KX26" s="457"/>
      <c r="KY26" s="457"/>
      <c r="KZ26" s="457"/>
      <c r="LA26" s="457"/>
      <c r="LB26" s="457"/>
      <c r="LC26" s="457"/>
      <c r="LD26" s="457"/>
      <c r="LE26" s="457"/>
      <c r="LF26" s="457"/>
      <c r="LG26" s="457"/>
      <c r="LH26" s="457"/>
      <c r="LI26" s="457"/>
      <c r="LJ26" s="457"/>
      <c r="LK26" s="457"/>
      <c r="LL26" s="457"/>
      <c r="LM26" s="457"/>
      <c r="LN26" s="457"/>
      <c r="LO26" s="457"/>
      <c r="LP26" s="457"/>
      <c r="LQ26" s="457"/>
      <c r="LR26" s="457"/>
      <c r="LS26" s="457"/>
      <c r="LT26" s="457"/>
      <c r="LU26" s="457"/>
      <c r="LV26" s="457"/>
      <c r="LW26" s="457"/>
      <c r="LX26" s="457"/>
      <c r="LY26" s="457"/>
      <c r="LZ26" s="457"/>
      <c r="MA26" s="457"/>
      <c r="MB26" s="457"/>
      <c r="MC26" s="457"/>
      <c r="MD26" s="457"/>
      <c r="ME26" s="457"/>
      <c r="MF26" s="457"/>
      <c r="MG26" s="457"/>
      <c r="MH26" s="457"/>
      <c r="MI26" s="457"/>
      <c r="MJ26" s="457"/>
      <c r="MK26" s="457"/>
      <c r="ML26" s="457"/>
      <c r="MM26" s="457"/>
      <c r="MN26" s="457"/>
      <c r="MO26" s="457"/>
      <c r="MP26" s="457"/>
      <c r="MQ26" s="457"/>
      <c r="MR26" s="457"/>
      <c r="MS26" s="457"/>
      <c r="MT26" s="457"/>
      <c r="MU26" s="457"/>
      <c r="MV26" s="457"/>
      <c r="MW26" s="457"/>
      <c r="MX26" s="457"/>
      <c r="MY26" s="457"/>
      <c r="MZ26" s="457"/>
      <c r="NA26" s="457"/>
      <c r="NB26" s="457"/>
      <c r="NC26" s="457"/>
      <c r="ND26" s="457"/>
      <c r="NE26" s="457"/>
      <c r="NF26" s="457"/>
      <c r="NG26" s="457"/>
      <c r="NH26" s="457"/>
      <c r="NI26" s="457"/>
      <c r="NJ26" s="457"/>
      <c r="NK26" s="457"/>
      <c r="NL26" s="457"/>
      <c r="NM26" s="457"/>
      <c r="NN26" s="457"/>
      <c r="NO26" s="457"/>
      <c r="NP26" s="457"/>
      <c r="NQ26" s="457"/>
      <c r="NR26" s="457"/>
      <c r="NS26" s="457"/>
      <c r="NT26" s="457"/>
      <c r="NU26" s="457"/>
      <c r="NV26" s="457"/>
      <c r="NW26" s="457"/>
      <c r="NX26" s="457"/>
      <c r="NY26" s="457"/>
      <c r="NZ26" s="457"/>
      <c r="OA26" s="457"/>
      <c r="OB26" s="457"/>
      <c r="OC26" s="457"/>
      <c r="OD26" s="457"/>
      <c r="OE26" s="457"/>
      <c r="OF26" s="457"/>
      <c r="OG26" s="457"/>
      <c r="OH26" s="457"/>
      <c r="OI26" s="457"/>
      <c r="OJ26" s="457"/>
      <c r="OK26" s="457"/>
      <c r="OL26" s="457"/>
      <c r="OM26" s="457"/>
      <c r="ON26" s="457"/>
      <c r="OO26" s="457"/>
      <c r="OP26" s="457"/>
      <c r="OQ26" s="457"/>
      <c r="OR26" s="457"/>
      <c r="OS26" s="457"/>
      <c r="OT26" s="457"/>
      <c r="OU26" s="457"/>
      <c r="OV26" s="457"/>
      <c r="OW26" s="457"/>
      <c r="OX26" s="457"/>
      <c r="OY26" s="457"/>
      <c r="OZ26" s="457"/>
      <c r="PA26" s="457"/>
      <c r="PB26" s="457"/>
      <c r="PC26" s="457"/>
      <c r="PD26" s="457"/>
      <c r="PE26" s="457"/>
      <c r="PF26" s="457"/>
      <c r="PG26" s="457"/>
      <c r="PH26" s="457"/>
      <c r="PI26" s="457"/>
      <c r="PJ26" s="457"/>
      <c r="PK26" s="457"/>
      <c r="PL26" s="457"/>
      <c r="PM26" s="457"/>
      <c r="PN26" s="457"/>
      <c r="PO26" s="457"/>
      <c r="PP26" s="457"/>
      <c r="PQ26" s="457"/>
      <c r="PR26" s="457"/>
      <c r="PS26" s="457"/>
      <c r="PT26" s="457"/>
      <c r="PU26" s="457"/>
      <c r="PV26" s="457"/>
      <c r="PW26" s="457"/>
      <c r="PX26" s="457"/>
      <c r="PY26" s="457"/>
      <c r="PZ26" s="457"/>
      <c r="QA26" s="457"/>
      <c r="QB26" s="457"/>
      <c r="QC26" s="457"/>
      <c r="QD26" s="457"/>
      <c r="QE26" s="457"/>
      <c r="QF26" s="457"/>
      <c r="QG26" s="457"/>
      <c r="QH26" s="457"/>
      <c r="QI26" s="457"/>
      <c r="QJ26" s="457"/>
      <c r="QK26" s="457"/>
      <c r="QL26" s="457"/>
      <c r="QM26" s="457"/>
      <c r="QN26" s="457"/>
      <c r="QO26" s="457"/>
      <c r="QP26" s="457"/>
      <c r="QQ26" s="457"/>
      <c r="QR26" s="457"/>
      <c r="QS26" s="457"/>
      <c r="QT26" s="457"/>
      <c r="QU26" s="457"/>
      <c r="QV26" s="457"/>
      <c r="QW26" s="457"/>
      <c r="QX26" s="457"/>
      <c r="QY26" s="457"/>
      <c r="QZ26" s="457"/>
      <c r="RA26" s="457"/>
      <c r="RB26" s="457"/>
      <c r="RC26" s="457"/>
      <c r="RD26" s="457"/>
      <c r="RE26" s="457"/>
      <c r="RF26" s="457"/>
      <c r="RG26" s="457"/>
      <c r="RH26" s="457"/>
      <c r="RI26" s="457"/>
      <c r="RJ26" s="457"/>
      <c r="RK26" s="457"/>
      <c r="RL26" s="457"/>
      <c r="RM26" s="457"/>
      <c r="RN26" s="457"/>
      <c r="RO26" s="457"/>
      <c r="RP26" s="457"/>
      <c r="RQ26" s="457"/>
      <c r="RR26" s="457"/>
      <c r="RS26" s="457"/>
      <c r="RT26" s="457"/>
      <c r="RU26" s="457"/>
      <c r="RV26" s="457"/>
      <c r="RW26" s="457"/>
      <c r="RX26" s="457"/>
      <c r="RY26" s="457"/>
      <c r="RZ26" s="457"/>
      <c r="SA26" s="457"/>
      <c r="SB26" s="457"/>
      <c r="SC26" s="457"/>
      <c r="SD26" s="457"/>
      <c r="SE26" s="457"/>
      <c r="SF26" s="457"/>
      <c r="SG26" s="457"/>
      <c r="SH26" s="457"/>
      <c r="SI26" s="457"/>
      <c r="SJ26" s="457"/>
      <c r="SK26" s="457"/>
      <c r="SL26" s="457"/>
      <c r="SM26" s="457"/>
      <c r="SN26" s="457"/>
      <c r="SO26" s="457"/>
      <c r="SP26" s="457"/>
      <c r="SQ26" s="457"/>
      <c r="SR26" s="457"/>
      <c r="SS26" s="457"/>
      <c r="ST26" s="457"/>
      <c r="SU26" s="457"/>
      <c r="SV26" s="457"/>
      <c r="SW26" s="457"/>
      <c r="SX26" s="457"/>
      <c r="SY26" s="457"/>
      <c r="SZ26" s="457"/>
      <c r="TA26" s="457"/>
      <c r="TB26" s="457"/>
      <c r="TC26" s="457"/>
      <c r="TD26" s="457"/>
      <c r="TE26" s="457"/>
      <c r="TF26" s="457"/>
      <c r="TG26" s="457"/>
      <c r="TH26" s="457"/>
      <c r="TI26" s="457"/>
      <c r="TJ26" s="457"/>
      <c r="TK26" s="457"/>
      <c r="TL26" s="457"/>
      <c r="TM26" s="457"/>
      <c r="TN26" s="457"/>
      <c r="TO26" s="457"/>
      <c r="TP26" s="457"/>
      <c r="TQ26" s="457"/>
      <c r="TR26" s="457"/>
      <c r="TS26" s="457"/>
      <c r="TT26" s="457"/>
      <c r="TU26" s="457"/>
      <c r="TV26" s="457"/>
      <c r="TW26" s="457"/>
      <c r="TX26" s="457"/>
      <c r="TY26" s="457"/>
      <c r="TZ26" s="457"/>
      <c r="UA26" s="457"/>
      <c r="UB26" s="457"/>
      <c r="UC26" s="457"/>
      <c r="UD26" s="457"/>
      <c r="UE26" s="457"/>
      <c r="UF26" s="457"/>
      <c r="UG26" s="457"/>
      <c r="UH26" s="457"/>
      <c r="UI26" s="457"/>
      <c r="UJ26" s="457"/>
      <c r="UK26" s="457"/>
      <c r="UL26" s="457"/>
      <c r="UM26" s="457"/>
      <c r="UN26" s="457"/>
      <c r="UO26" s="457"/>
      <c r="UP26" s="457"/>
      <c r="UQ26" s="457"/>
      <c r="UR26" s="457"/>
      <c r="US26" s="457"/>
      <c r="UT26" s="457"/>
      <c r="UU26" s="457"/>
      <c r="UV26" s="457"/>
      <c r="UW26" s="457"/>
      <c r="UX26" s="457"/>
      <c r="UY26" s="457"/>
      <c r="UZ26" s="457"/>
      <c r="VA26" s="457"/>
      <c r="VB26" s="457"/>
      <c r="VC26" s="457"/>
      <c r="VD26" s="457"/>
      <c r="VE26" s="457"/>
      <c r="VF26" s="457"/>
      <c r="VG26" s="457"/>
      <c r="VH26" s="457"/>
      <c r="VI26" s="457"/>
      <c r="VJ26" s="457"/>
      <c r="VK26" s="457"/>
      <c r="VL26" s="457"/>
      <c r="VM26" s="457"/>
      <c r="VN26" s="457"/>
      <c r="VO26" s="457"/>
      <c r="VP26" s="457"/>
      <c r="VQ26" s="457"/>
      <c r="VR26" s="457"/>
      <c r="VS26" s="457"/>
      <c r="VT26" s="457"/>
      <c r="VU26" s="457"/>
      <c r="VV26" s="457"/>
      <c r="VW26" s="457"/>
      <c r="VX26" s="457"/>
      <c r="VY26" s="457"/>
      <c r="VZ26" s="457"/>
      <c r="WA26" s="457"/>
      <c r="WB26" s="457"/>
      <c r="WC26" s="457"/>
      <c r="WD26" s="457"/>
      <c r="WE26" s="457"/>
      <c r="WF26" s="457"/>
      <c r="WG26" s="457"/>
      <c r="WH26" s="457"/>
      <c r="WI26" s="457"/>
      <c r="WJ26" s="457"/>
      <c r="WK26" s="457"/>
      <c r="WL26" s="457"/>
      <c r="WM26" s="457"/>
      <c r="WN26" s="457"/>
      <c r="WO26" s="457"/>
      <c r="WP26" s="457"/>
      <c r="WQ26" s="457"/>
      <c r="WR26" s="457"/>
      <c r="WS26" s="457"/>
      <c r="WT26" s="457"/>
      <c r="WU26" s="457"/>
      <c r="WV26" s="457"/>
      <c r="WW26" s="457"/>
      <c r="WX26" s="457"/>
      <c r="WY26" s="457"/>
      <c r="WZ26" s="457"/>
      <c r="XA26" s="457"/>
      <c r="XB26" s="457"/>
      <c r="XC26" s="457"/>
      <c r="XD26" s="457"/>
      <c r="XE26" s="457"/>
      <c r="XF26" s="457"/>
      <c r="XG26" s="457"/>
      <c r="XH26" s="457"/>
      <c r="XI26" s="457"/>
      <c r="XJ26" s="457"/>
      <c r="XK26" s="457"/>
      <c r="XL26" s="457"/>
      <c r="XM26" s="457"/>
      <c r="XN26" s="457"/>
      <c r="XO26" s="457"/>
      <c r="XP26" s="457"/>
      <c r="XQ26" s="457"/>
      <c r="XR26" s="457"/>
      <c r="XS26" s="457"/>
      <c r="XT26" s="457"/>
      <c r="XU26" s="457"/>
      <c r="XV26" s="457"/>
      <c r="XW26" s="457"/>
      <c r="XX26" s="457"/>
      <c r="XY26" s="457"/>
      <c r="XZ26" s="457"/>
      <c r="YA26" s="457"/>
      <c r="YB26" s="457"/>
      <c r="YC26" s="457"/>
      <c r="YD26" s="457"/>
      <c r="YE26" s="457"/>
      <c r="YF26" s="457"/>
      <c r="YG26" s="457"/>
      <c r="YH26" s="457"/>
      <c r="YI26" s="457"/>
      <c r="YJ26" s="457"/>
      <c r="YK26" s="457"/>
      <c r="YL26" s="457"/>
      <c r="YM26" s="457"/>
      <c r="YN26" s="457"/>
      <c r="YO26" s="457"/>
      <c r="YP26" s="457"/>
      <c r="YQ26" s="457"/>
      <c r="YR26" s="457"/>
      <c r="YS26" s="457"/>
      <c r="YT26" s="457"/>
      <c r="YU26" s="457"/>
      <c r="YV26" s="457"/>
      <c r="YW26" s="457"/>
      <c r="YX26" s="457"/>
      <c r="YY26" s="457"/>
      <c r="YZ26" s="457"/>
      <c r="ZA26" s="457"/>
      <c r="ZB26" s="457"/>
      <c r="ZC26" s="457"/>
      <c r="ZD26" s="457"/>
      <c r="ZE26" s="457"/>
      <c r="ZF26" s="457"/>
      <c r="ZG26" s="457"/>
      <c r="ZH26" s="457"/>
      <c r="ZI26" s="457"/>
      <c r="ZJ26" s="457"/>
      <c r="ZK26" s="457"/>
      <c r="ZL26" s="457"/>
      <c r="ZM26" s="457"/>
      <c r="ZN26" s="457"/>
      <c r="ZO26" s="457"/>
      <c r="ZP26" s="457"/>
      <c r="ZQ26" s="457"/>
      <c r="ZR26" s="457"/>
      <c r="ZS26" s="457"/>
      <c r="ZT26" s="457"/>
      <c r="ZU26" s="457"/>
      <c r="ZV26" s="457"/>
      <c r="ZW26" s="457"/>
      <c r="ZX26" s="457"/>
      <c r="ZY26" s="457"/>
      <c r="ZZ26" s="457"/>
      <c r="AAA26" s="457"/>
      <c r="AAB26" s="457"/>
      <c r="AAC26" s="457"/>
      <c r="AAD26" s="457"/>
      <c r="AAE26" s="457"/>
      <c r="AAF26" s="457"/>
      <c r="AAG26" s="457"/>
      <c r="AAH26" s="457"/>
      <c r="AAI26" s="457"/>
      <c r="AAJ26" s="457"/>
      <c r="AAK26" s="457"/>
      <c r="AAL26" s="457"/>
      <c r="AAM26" s="457"/>
      <c r="AAN26" s="457"/>
      <c r="AAO26" s="457"/>
      <c r="AAP26" s="457"/>
      <c r="AAQ26" s="457"/>
      <c r="AAR26" s="457"/>
      <c r="AAS26" s="457"/>
      <c r="AAT26" s="457"/>
      <c r="AAU26" s="457"/>
      <c r="AAV26" s="457"/>
      <c r="AAW26" s="457"/>
      <c r="AAX26" s="457"/>
      <c r="AAY26" s="457"/>
      <c r="AAZ26" s="457"/>
      <c r="ABA26" s="457"/>
      <c r="ABB26" s="457"/>
      <c r="ABC26" s="457"/>
      <c r="ABD26" s="457"/>
      <c r="ABE26" s="457"/>
      <c r="ABF26" s="457"/>
      <c r="ABG26" s="457"/>
      <c r="ABH26" s="457"/>
      <c r="ABI26" s="457"/>
      <c r="ABJ26" s="457"/>
      <c r="ABK26" s="457"/>
      <c r="ABL26" s="457"/>
      <c r="ABM26" s="457"/>
      <c r="ABN26" s="457"/>
      <c r="ABO26" s="457"/>
      <c r="ABP26" s="457"/>
      <c r="ABQ26" s="457"/>
      <c r="ABR26" s="457"/>
      <c r="ABS26" s="457"/>
      <c r="ABT26" s="457"/>
      <c r="ABU26" s="457"/>
      <c r="ABV26" s="457"/>
      <c r="ABW26" s="457"/>
      <c r="ABX26" s="457"/>
      <c r="ABY26" s="457"/>
      <c r="ABZ26" s="457"/>
      <c r="ACA26" s="457"/>
      <c r="ACB26" s="457"/>
      <c r="ACC26" s="457"/>
      <c r="ACD26" s="457"/>
      <c r="ACE26" s="457"/>
      <c r="ACF26" s="457"/>
      <c r="ACG26" s="457"/>
      <c r="ACH26" s="457"/>
      <c r="ACI26" s="457"/>
      <c r="ACJ26" s="457"/>
      <c r="ACK26" s="457"/>
      <c r="ACL26" s="457"/>
      <c r="ACM26" s="457"/>
      <c r="ACN26" s="457"/>
      <c r="ACO26" s="457"/>
      <c r="ACP26" s="457"/>
      <c r="ACQ26" s="457"/>
      <c r="ACR26" s="457"/>
      <c r="ACS26" s="457"/>
      <c r="ACT26" s="457"/>
      <c r="ACU26" s="457"/>
      <c r="ACV26" s="457"/>
      <c r="ACW26" s="457"/>
      <c r="ACX26" s="457"/>
      <c r="ACY26" s="457"/>
      <c r="ACZ26" s="457"/>
      <c r="ADA26" s="457"/>
      <c r="ADB26" s="457"/>
      <c r="ADC26" s="457"/>
      <c r="ADD26" s="457"/>
      <c r="ADE26" s="457"/>
      <c r="ADF26" s="457"/>
      <c r="ADG26" s="457"/>
      <c r="ADH26" s="457"/>
      <c r="ADI26" s="457"/>
      <c r="ADJ26" s="457"/>
      <c r="ADK26" s="457"/>
      <c r="ADL26" s="457"/>
      <c r="ADM26" s="457"/>
      <c r="ADN26" s="457"/>
      <c r="ADO26" s="457"/>
      <c r="ADP26" s="457"/>
      <c r="ADQ26" s="457"/>
      <c r="ADR26" s="457"/>
      <c r="ADS26" s="457"/>
      <c r="ADT26" s="457"/>
      <c r="ADU26" s="457"/>
      <c r="ADV26" s="457"/>
      <c r="ADW26" s="457"/>
      <c r="ADX26" s="457"/>
      <c r="ADY26" s="457"/>
      <c r="ADZ26" s="457"/>
      <c r="AEA26" s="457"/>
      <c r="AEB26" s="457"/>
      <c r="AEC26" s="457"/>
      <c r="AED26" s="457"/>
      <c r="AEE26" s="457"/>
      <c r="AEF26" s="457"/>
      <c r="AEG26" s="457"/>
      <c r="AEH26" s="457"/>
      <c r="AEI26" s="457"/>
      <c r="AEJ26" s="457"/>
      <c r="AEK26" s="457"/>
      <c r="AEL26" s="457"/>
      <c r="AEM26" s="457"/>
      <c r="AEN26" s="457"/>
      <c r="AEO26" s="457"/>
      <c r="AEP26" s="457"/>
      <c r="AEQ26" s="457"/>
      <c r="AER26" s="457"/>
      <c r="AES26" s="457"/>
      <c r="AET26" s="457"/>
      <c r="AEU26" s="457"/>
      <c r="AEV26" s="457"/>
      <c r="AEW26" s="457"/>
      <c r="AEX26" s="457"/>
      <c r="AEY26" s="457"/>
      <c r="AEZ26" s="457"/>
      <c r="AFA26" s="457"/>
      <c r="AFB26" s="457"/>
      <c r="AFC26" s="457"/>
      <c r="AFD26" s="457"/>
      <c r="AFE26" s="457"/>
      <c r="AFF26" s="457"/>
      <c r="AFG26" s="457"/>
      <c r="AFH26" s="457"/>
      <c r="AFI26" s="457"/>
      <c r="AFJ26" s="457"/>
      <c r="AFK26" s="457"/>
      <c r="AFL26" s="457"/>
      <c r="AFM26" s="457"/>
      <c r="AFN26" s="457"/>
      <c r="AFO26" s="457"/>
      <c r="AFP26" s="457"/>
      <c r="AFQ26" s="457"/>
      <c r="AFR26" s="457"/>
      <c r="AFS26" s="457"/>
      <c r="AFT26" s="457"/>
      <c r="AFU26" s="457"/>
      <c r="AFV26" s="457"/>
      <c r="AFW26" s="457"/>
      <c r="AFX26" s="457"/>
      <c r="AFY26" s="457"/>
      <c r="AFZ26" s="457"/>
      <c r="AGA26" s="457"/>
      <c r="AGB26" s="457"/>
      <c r="AGC26" s="457"/>
      <c r="AGD26" s="457"/>
      <c r="AGE26" s="457"/>
      <c r="AGF26" s="457"/>
      <c r="AGG26" s="457"/>
      <c r="AGH26" s="457"/>
      <c r="AGI26" s="457"/>
      <c r="AGJ26" s="457"/>
      <c r="AGK26" s="457"/>
      <c r="AGL26" s="457"/>
      <c r="AGM26" s="457"/>
      <c r="AGN26" s="457"/>
      <c r="AGO26" s="457"/>
      <c r="AGP26" s="457"/>
      <c r="AGQ26" s="457"/>
      <c r="AGR26" s="457"/>
      <c r="AGS26" s="457"/>
      <c r="AGT26" s="457"/>
      <c r="AGU26" s="457"/>
      <c r="AGV26" s="457"/>
      <c r="AGW26" s="457"/>
      <c r="AGX26" s="457"/>
      <c r="AGY26" s="457"/>
      <c r="AGZ26" s="457"/>
      <c r="AHA26" s="457"/>
      <c r="AHB26" s="457"/>
      <c r="AHC26" s="457"/>
      <c r="AHD26" s="457"/>
      <c r="AHE26" s="457"/>
      <c r="AHF26" s="457"/>
      <c r="AHG26" s="457"/>
      <c r="AHH26" s="457"/>
      <c r="AHI26" s="457"/>
      <c r="AHJ26" s="457"/>
      <c r="AHK26" s="457"/>
      <c r="AHL26" s="457"/>
      <c r="AHM26" s="457"/>
      <c r="AHN26" s="457"/>
      <c r="AHO26" s="457"/>
      <c r="AHP26" s="457"/>
      <c r="AHQ26" s="457"/>
      <c r="AHR26" s="457"/>
      <c r="AHS26" s="457"/>
      <c r="AHT26" s="457"/>
      <c r="AHU26" s="457"/>
      <c r="AHV26" s="457"/>
      <c r="AHW26" s="457"/>
      <c r="AHX26" s="457"/>
      <c r="AHY26" s="457"/>
      <c r="AHZ26" s="457"/>
      <c r="AIA26" s="457"/>
      <c r="AIB26" s="457"/>
      <c r="AIC26" s="457"/>
      <c r="AID26" s="457"/>
      <c r="AIE26" s="457"/>
      <c r="AIF26" s="457"/>
      <c r="AIG26" s="457"/>
      <c r="AIH26" s="457"/>
      <c r="AII26" s="457"/>
      <c r="AIJ26" s="457"/>
      <c r="AIK26" s="457"/>
      <c r="AIL26" s="457"/>
      <c r="AIM26" s="457"/>
      <c r="AIN26" s="457"/>
      <c r="AIO26" s="457"/>
      <c r="AIP26" s="457"/>
      <c r="AIQ26" s="457"/>
      <c r="AIR26" s="457"/>
      <c r="AIS26" s="457"/>
      <c r="AIT26" s="457"/>
      <c r="AIU26" s="457"/>
      <c r="AIV26" s="457"/>
      <c r="AIW26" s="457"/>
      <c r="AIX26" s="457"/>
      <c r="AIY26" s="457"/>
      <c r="AIZ26" s="457"/>
      <c r="AJA26" s="457"/>
      <c r="AJB26" s="457"/>
      <c r="AJC26" s="457"/>
      <c r="AJD26" s="457"/>
      <c r="AJE26" s="457"/>
      <c r="AJF26" s="457"/>
      <c r="AJG26" s="457"/>
      <c r="AJH26" s="457"/>
      <c r="AJI26" s="457"/>
      <c r="AJJ26" s="457"/>
      <c r="AJK26" s="457"/>
      <c r="AJL26" s="457"/>
      <c r="AJM26" s="457"/>
      <c r="AJN26" s="457"/>
      <c r="AJO26" s="457"/>
      <c r="AJP26" s="457"/>
      <c r="AJQ26" s="457"/>
      <c r="AJR26" s="457"/>
      <c r="AJS26" s="457"/>
      <c r="AJT26" s="457"/>
      <c r="AJU26" s="457"/>
      <c r="AJV26" s="457"/>
      <c r="AJW26" s="457"/>
      <c r="AJX26" s="457"/>
      <c r="AJY26" s="457"/>
      <c r="AJZ26" s="457"/>
      <c r="AKA26" s="457"/>
      <c r="AKB26" s="457"/>
      <c r="AKC26" s="457"/>
      <c r="AKD26" s="457"/>
      <c r="AKE26" s="457"/>
      <c r="AKF26" s="457"/>
      <c r="AKG26" s="457"/>
      <c r="AKH26" s="457"/>
      <c r="AKI26" s="457"/>
      <c r="AKJ26" s="457"/>
      <c r="AKK26" s="457"/>
      <c r="AKL26" s="457"/>
      <c r="AKM26" s="457"/>
    </row>
    <row r="27" spans="1:975" x14ac:dyDescent="0.25">
      <c r="A27" s="708"/>
      <c r="B27" s="707"/>
      <c r="C27" s="707"/>
      <c r="D27" s="707"/>
      <c r="E27" s="707"/>
      <c r="F27" s="707"/>
      <c r="G27" s="4"/>
      <c r="H27" s="457"/>
      <c r="I27" s="457"/>
      <c r="J27" s="457"/>
      <c r="K27" s="457"/>
      <c r="L27" s="457"/>
      <c r="M27" s="457"/>
      <c r="N27" s="457"/>
      <c r="O27" s="457"/>
      <c r="P27" s="457"/>
      <c r="Q27" s="457"/>
      <c r="R27" s="457"/>
      <c r="S27" s="457"/>
      <c r="T27" s="457"/>
      <c r="U27" s="457"/>
      <c r="V27" s="457"/>
      <c r="W27" s="457"/>
      <c r="X27" s="457"/>
      <c r="Y27" s="457"/>
      <c r="Z27" s="457"/>
      <c r="AA27" s="457"/>
      <c r="AB27" s="457"/>
      <c r="AC27" s="457"/>
      <c r="AD27" s="457"/>
      <c r="AE27" s="457"/>
      <c r="AF27" s="457"/>
      <c r="AG27" s="457"/>
      <c r="AH27" s="457"/>
      <c r="AI27" s="457"/>
      <c r="AJ27" s="457"/>
      <c r="AK27" s="457"/>
      <c r="AL27" s="457"/>
      <c r="AM27" s="457"/>
      <c r="AN27" s="457"/>
      <c r="AO27" s="457"/>
      <c r="AP27" s="457"/>
      <c r="AQ27" s="457"/>
      <c r="AR27" s="457"/>
      <c r="AS27" s="457"/>
      <c r="AT27" s="457"/>
      <c r="AU27" s="457"/>
      <c r="AV27" s="457"/>
      <c r="AW27" s="457"/>
      <c r="AX27" s="457"/>
      <c r="AY27" s="457"/>
      <c r="AZ27" s="457"/>
      <c r="BA27" s="457"/>
      <c r="BB27" s="457"/>
      <c r="BC27" s="457"/>
      <c r="BD27" s="457"/>
      <c r="BE27" s="457"/>
      <c r="BF27" s="457"/>
      <c r="BG27" s="457"/>
      <c r="BH27" s="457"/>
      <c r="BI27" s="457"/>
      <c r="BJ27" s="457"/>
      <c r="BK27" s="457"/>
      <c r="BL27" s="457"/>
      <c r="BM27" s="457"/>
      <c r="BN27" s="457"/>
      <c r="BO27" s="457"/>
      <c r="BP27" s="457"/>
      <c r="BQ27" s="457"/>
      <c r="BR27" s="457"/>
      <c r="BS27" s="457"/>
      <c r="BT27" s="457"/>
      <c r="BU27" s="457"/>
      <c r="BV27" s="457"/>
      <c r="BW27" s="457"/>
      <c r="BX27" s="457"/>
      <c r="BY27" s="457"/>
      <c r="BZ27" s="457"/>
      <c r="CA27" s="457"/>
      <c r="CB27" s="457"/>
      <c r="CC27" s="457"/>
      <c r="CD27" s="457"/>
      <c r="CE27" s="457"/>
      <c r="CF27" s="457"/>
      <c r="CG27" s="457"/>
      <c r="CH27" s="457"/>
      <c r="CI27" s="457"/>
      <c r="CJ27" s="457"/>
      <c r="CK27" s="457"/>
      <c r="CL27" s="457"/>
      <c r="CM27" s="457"/>
      <c r="CN27" s="457"/>
      <c r="CO27" s="457"/>
      <c r="CP27" s="457"/>
      <c r="CQ27" s="457"/>
      <c r="CR27" s="457"/>
      <c r="CS27" s="457"/>
      <c r="CT27" s="457"/>
      <c r="CU27" s="457"/>
      <c r="CV27" s="457"/>
      <c r="CW27" s="457"/>
      <c r="CX27" s="457"/>
      <c r="CY27" s="457"/>
      <c r="CZ27" s="457"/>
      <c r="DA27" s="457"/>
      <c r="DB27" s="457"/>
      <c r="DC27" s="457"/>
      <c r="DD27" s="457"/>
      <c r="DE27" s="457"/>
      <c r="DF27" s="457"/>
      <c r="DG27" s="457"/>
      <c r="DH27" s="457"/>
      <c r="DI27" s="457"/>
      <c r="DJ27" s="457"/>
      <c r="DK27" s="457"/>
      <c r="DL27" s="457"/>
      <c r="DM27" s="457"/>
      <c r="DN27" s="457"/>
      <c r="DO27" s="457"/>
      <c r="DP27" s="457"/>
      <c r="DQ27" s="457"/>
      <c r="DR27" s="457"/>
      <c r="DS27" s="457"/>
      <c r="DT27" s="457"/>
      <c r="DU27" s="457"/>
      <c r="DV27" s="457"/>
      <c r="DW27" s="457"/>
      <c r="DX27" s="457"/>
      <c r="DY27" s="457"/>
      <c r="DZ27" s="457"/>
      <c r="EA27" s="457"/>
      <c r="EB27" s="457"/>
      <c r="EC27" s="457"/>
      <c r="ED27" s="457"/>
      <c r="EE27" s="457"/>
      <c r="EF27" s="457"/>
      <c r="EG27" s="457"/>
      <c r="EH27" s="457"/>
      <c r="EI27" s="457"/>
      <c r="EJ27" s="457"/>
      <c r="EK27" s="457"/>
      <c r="EL27" s="457"/>
      <c r="EM27" s="457"/>
      <c r="EN27" s="457"/>
      <c r="EO27" s="457"/>
      <c r="EP27" s="457"/>
      <c r="EQ27" s="457"/>
      <c r="ER27" s="457"/>
      <c r="ES27" s="457"/>
      <c r="ET27" s="457"/>
      <c r="EU27" s="457"/>
      <c r="EV27" s="457"/>
      <c r="EW27" s="457"/>
      <c r="EX27" s="457"/>
      <c r="EY27" s="457"/>
      <c r="EZ27" s="457"/>
      <c r="FA27" s="457"/>
      <c r="FB27" s="457"/>
      <c r="FC27" s="457"/>
      <c r="FD27" s="457"/>
      <c r="FE27" s="457"/>
      <c r="FF27" s="457"/>
      <c r="FG27" s="457"/>
      <c r="FH27" s="457"/>
      <c r="FI27" s="457"/>
      <c r="FJ27" s="457"/>
      <c r="FK27" s="457"/>
      <c r="FL27" s="457"/>
      <c r="FM27" s="457"/>
      <c r="FN27" s="457"/>
      <c r="FO27" s="457"/>
      <c r="FP27" s="457"/>
      <c r="FQ27" s="457"/>
      <c r="FR27" s="457"/>
      <c r="FS27" s="457"/>
      <c r="FT27" s="457"/>
      <c r="FU27" s="457"/>
      <c r="FV27" s="457"/>
      <c r="FW27" s="457"/>
      <c r="FX27" s="457"/>
      <c r="FY27" s="457"/>
      <c r="FZ27" s="457"/>
      <c r="GA27" s="457"/>
      <c r="GB27" s="457"/>
      <c r="GC27" s="457"/>
      <c r="GD27" s="457"/>
      <c r="GE27" s="457"/>
      <c r="GF27" s="457"/>
      <c r="GG27" s="457"/>
      <c r="GH27" s="457"/>
      <c r="GI27" s="457"/>
      <c r="GJ27" s="457"/>
      <c r="GK27" s="457"/>
      <c r="GL27" s="457"/>
      <c r="GM27" s="457"/>
      <c r="GN27" s="457"/>
      <c r="GO27" s="457"/>
      <c r="GP27" s="457"/>
      <c r="GQ27" s="457"/>
      <c r="GR27" s="457"/>
      <c r="GS27" s="457"/>
      <c r="GT27" s="457"/>
      <c r="GU27" s="457"/>
      <c r="GV27" s="457"/>
      <c r="GW27" s="457"/>
      <c r="GX27" s="457"/>
      <c r="GY27" s="457"/>
      <c r="GZ27" s="457"/>
      <c r="HA27" s="457"/>
      <c r="HB27" s="457"/>
      <c r="HC27" s="457"/>
      <c r="HD27" s="457"/>
      <c r="HE27" s="457"/>
      <c r="HF27" s="457"/>
      <c r="HG27" s="457"/>
      <c r="HH27" s="457"/>
      <c r="HI27" s="457"/>
      <c r="HJ27" s="457"/>
      <c r="HK27" s="457"/>
      <c r="HL27" s="457"/>
      <c r="HM27" s="457"/>
      <c r="HN27" s="457"/>
      <c r="HO27" s="457"/>
      <c r="HP27" s="457"/>
      <c r="HQ27" s="457"/>
      <c r="HR27" s="457"/>
      <c r="HS27" s="457"/>
      <c r="HT27" s="457"/>
      <c r="HU27" s="457"/>
      <c r="HV27" s="457"/>
      <c r="HW27" s="457"/>
      <c r="HX27" s="457"/>
      <c r="HY27" s="457"/>
      <c r="HZ27" s="457"/>
      <c r="IA27" s="457"/>
      <c r="IB27" s="457"/>
      <c r="IC27" s="457"/>
      <c r="ID27" s="457"/>
      <c r="IE27" s="457"/>
      <c r="IF27" s="457"/>
      <c r="IG27" s="457"/>
      <c r="IH27" s="457"/>
      <c r="II27" s="457"/>
      <c r="IJ27" s="457"/>
      <c r="IK27" s="457"/>
      <c r="IL27" s="457"/>
      <c r="IM27" s="457"/>
      <c r="IN27" s="457"/>
      <c r="IO27" s="457"/>
      <c r="IP27" s="457"/>
      <c r="IQ27" s="457"/>
      <c r="IR27" s="457"/>
      <c r="IS27" s="457"/>
      <c r="IT27" s="457"/>
      <c r="IU27" s="457"/>
      <c r="IV27" s="457"/>
      <c r="IW27" s="457"/>
      <c r="IX27" s="457"/>
      <c r="IY27" s="457"/>
      <c r="IZ27" s="457"/>
      <c r="JA27" s="457"/>
      <c r="JB27" s="457"/>
      <c r="JC27" s="457"/>
      <c r="JD27" s="457"/>
      <c r="JE27" s="457"/>
      <c r="JF27" s="457"/>
      <c r="JG27" s="457"/>
      <c r="JH27" s="457"/>
      <c r="JI27" s="457"/>
      <c r="JJ27" s="457"/>
      <c r="JK27" s="457"/>
      <c r="JL27" s="457"/>
      <c r="JM27" s="457"/>
      <c r="JN27" s="457"/>
      <c r="JO27" s="457"/>
      <c r="JP27" s="457"/>
      <c r="JQ27" s="457"/>
      <c r="JR27" s="457"/>
      <c r="JS27" s="457"/>
      <c r="JT27" s="457"/>
      <c r="JU27" s="457"/>
      <c r="JV27" s="457"/>
      <c r="JW27" s="457"/>
      <c r="JX27" s="457"/>
      <c r="JY27" s="457"/>
      <c r="JZ27" s="457"/>
      <c r="KA27" s="457"/>
      <c r="KB27" s="457"/>
      <c r="KC27" s="457"/>
      <c r="KD27" s="457"/>
      <c r="KE27" s="457"/>
      <c r="KF27" s="457"/>
      <c r="KG27" s="457"/>
      <c r="KH27" s="457"/>
      <c r="KI27" s="457"/>
      <c r="KJ27" s="457"/>
      <c r="KK27" s="457"/>
      <c r="KL27" s="457"/>
      <c r="KM27" s="457"/>
      <c r="KN27" s="457"/>
      <c r="KO27" s="457"/>
      <c r="KP27" s="457"/>
      <c r="KQ27" s="457"/>
      <c r="KR27" s="457"/>
      <c r="KS27" s="457"/>
      <c r="KT27" s="457"/>
      <c r="KU27" s="457"/>
      <c r="KV27" s="457"/>
      <c r="KW27" s="457"/>
      <c r="KX27" s="457"/>
      <c r="KY27" s="457"/>
      <c r="KZ27" s="457"/>
      <c r="LA27" s="457"/>
      <c r="LB27" s="457"/>
      <c r="LC27" s="457"/>
      <c r="LD27" s="457"/>
      <c r="LE27" s="457"/>
      <c r="LF27" s="457"/>
      <c r="LG27" s="457"/>
      <c r="LH27" s="457"/>
      <c r="LI27" s="457"/>
      <c r="LJ27" s="457"/>
      <c r="LK27" s="457"/>
      <c r="LL27" s="457"/>
      <c r="LM27" s="457"/>
      <c r="LN27" s="457"/>
      <c r="LO27" s="457"/>
      <c r="LP27" s="457"/>
      <c r="LQ27" s="457"/>
      <c r="LR27" s="457"/>
      <c r="LS27" s="457"/>
      <c r="LT27" s="457"/>
      <c r="LU27" s="457"/>
      <c r="LV27" s="457"/>
      <c r="LW27" s="457"/>
      <c r="LX27" s="457"/>
      <c r="LY27" s="457"/>
      <c r="LZ27" s="457"/>
      <c r="MA27" s="457"/>
      <c r="MB27" s="457"/>
      <c r="MC27" s="457"/>
      <c r="MD27" s="457"/>
      <c r="ME27" s="457"/>
      <c r="MF27" s="457"/>
      <c r="MG27" s="457"/>
      <c r="MH27" s="457"/>
      <c r="MI27" s="457"/>
      <c r="MJ27" s="457"/>
      <c r="MK27" s="457"/>
      <c r="ML27" s="457"/>
      <c r="MM27" s="457"/>
      <c r="MN27" s="457"/>
      <c r="MO27" s="457"/>
      <c r="MP27" s="457"/>
      <c r="MQ27" s="457"/>
      <c r="MR27" s="457"/>
      <c r="MS27" s="457"/>
      <c r="MT27" s="457"/>
      <c r="MU27" s="457"/>
      <c r="MV27" s="457"/>
      <c r="MW27" s="457"/>
      <c r="MX27" s="457"/>
      <c r="MY27" s="457"/>
      <c r="MZ27" s="457"/>
      <c r="NA27" s="457"/>
      <c r="NB27" s="457"/>
      <c r="NC27" s="457"/>
      <c r="ND27" s="457"/>
      <c r="NE27" s="457"/>
      <c r="NF27" s="457"/>
      <c r="NG27" s="457"/>
      <c r="NH27" s="457"/>
      <c r="NI27" s="457"/>
      <c r="NJ27" s="457"/>
      <c r="NK27" s="457"/>
      <c r="NL27" s="457"/>
      <c r="NM27" s="457"/>
      <c r="NN27" s="457"/>
      <c r="NO27" s="457"/>
      <c r="NP27" s="457"/>
      <c r="NQ27" s="457"/>
      <c r="NR27" s="457"/>
      <c r="NS27" s="457"/>
      <c r="NT27" s="457"/>
      <c r="NU27" s="457"/>
      <c r="NV27" s="457"/>
      <c r="NW27" s="457"/>
      <c r="NX27" s="457"/>
      <c r="NY27" s="457"/>
      <c r="NZ27" s="457"/>
      <c r="OA27" s="457"/>
      <c r="OB27" s="457"/>
      <c r="OC27" s="457"/>
      <c r="OD27" s="457"/>
      <c r="OE27" s="457"/>
      <c r="OF27" s="457"/>
      <c r="OG27" s="457"/>
      <c r="OH27" s="457"/>
      <c r="OI27" s="457"/>
      <c r="OJ27" s="457"/>
      <c r="OK27" s="457"/>
      <c r="OL27" s="457"/>
      <c r="OM27" s="457"/>
      <c r="ON27" s="457"/>
      <c r="OO27" s="457"/>
      <c r="OP27" s="457"/>
      <c r="OQ27" s="457"/>
      <c r="OR27" s="457"/>
      <c r="OS27" s="457"/>
      <c r="OT27" s="457"/>
      <c r="OU27" s="457"/>
      <c r="OV27" s="457"/>
      <c r="OW27" s="457"/>
      <c r="OX27" s="457"/>
      <c r="OY27" s="457"/>
      <c r="OZ27" s="457"/>
      <c r="PA27" s="457"/>
      <c r="PB27" s="457"/>
      <c r="PC27" s="457"/>
      <c r="PD27" s="457"/>
      <c r="PE27" s="457"/>
      <c r="PF27" s="457"/>
      <c r="PG27" s="457"/>
      <c r="PH27" s="457"/>
      <c r="PI27" s="457"/>
      <c r="PJ27" s="457"/>
      <c r="PK27" s="457"/>
      <c r="PL27" s="457"/>
      <c r="PM27" s="457"/>
      <c r="PN27" s="457"/>
      <c r="PO27" s="457"/>
      <c r="PP27" s="457"/>
      <c r="PQ27" s="457"/>
      <c r="PR27" s="457"/>
      <c r="PS27" s="457"/>
      <c r="PT27" s="457"/>
      <c r="PU27" s="457"/>
      <c r="PV27" s="457"/>
      <c r="PW27" s="457"/>
      <c r="PX27" s="457"/>
      <c r="PY27" s="457"/>
      <c r="PZ27" s="457"/>
      <c r="QA27" s="457"/>
      <c r="QB27" s="457"/>
      <c r="QC27" s="457"/>
      <c r="QD27" s="457"/>
      <c r="QE27" s="457"/>
      <c r="QF27" s="457"/>
      <c r="QG27" s="457"/>
      <c r="QH27" s="457"/>
      <c r="QI27" s="457"/>
      <c r="QJ27" s="457"/>
      <c r="QK27" s="457"/>
      <c r="QL27" s="457"/>
      <c r="QM27" s="457"/>
      <c r="QN27" s="457"/>
      <c r="QO27" s="457"/>
      <c r="QP27" s="457"/>
      <c r="QQ27" s="457"/>
      <c r="QR27" s="457"/>
      <c r="QS27" s="457"/>
      <c r="QT27" s="457"/>
      <c r="QU27" s="457"/>
      <c r="QV27" s="457"/>
      <c r="QW27" s="457"/>
      <c r="QX27" s="457"/>
      <c r="QY27" s="457"/>
      <c r="QZ27" s="457"/>
      <c r="RA27" s="457"/>
      <c r="RB27" s="457"/>
      <c r="RC27" s="457"/>
      <c r="RD27" s="457"/>
      <c r="RE27" s="457"/>
      <c r="RF27" s="457"/>
      <c r="RG27" s="457"/>
      <c r="RH27" s="457"/>
      <c r="RI27" s="457"/>
      <c r="RJ27" s="457"/>
      <c r="RK27" s="457"/>
      <c r="RL27" s="457"/>
      <c r="RM27" s="457"/>
      <c r="RN27" s="457"/>
      <c r="RO27" s="457"/>
      <c r="RP27" s="457"/>
      <c r="RQ27" s="457"/>
      <c r="RR27" s="457"/>
      <c r="RS27" s="457"/>
      <c r="RT27" s="457"/>
      <c r="RU27" s="457"/>
      <c r="RV27" s="457"/>
      <c r="RW27" s="457"/>
      <c r="RX27" s="457"/>
      <c r="RY27" s="457"/>
      <c r="RZ27" s="457"/>
      <c r="SA27" s="457"/>
      <c r="SB27" s="457"/>
      <c r="SC27" s="457"/>
      <c r="SD27" s="457"/>
      <c r="SE27" s="457"/>
      <c r="SF27" s="457"/>
      <c r="SG27" s="457"/>
      <c r="SH27" s="457"/>
      <c r="SI27" s="457"/>
      <c r="SJ27" s="457"/>
      <c r="SK27" s="457"/>
      <c r="SL27" s="457"/>
      <c r="SM27" s="457"/>
      <c r="SN27" s="457"/>
      <c r="SO27" s="457"/>
      <c r="SP27" s="457"/>
      <c r="SQ27" s="457"/>
      <c r="SR27" s="457"/>
      <c r="SS27" s="457"/>
      <c r="ST27" s="457"/>
      <c r="SU27" s="457"/>
      <c r="SV27" s="457"/>
      <c r="SW27" s="457"/>
      <c r="SX27" s="457"/>
      <c r="SY27" s="457"/>
      <c r="SZ27" s="457"/>
      <c r="TA27" s="457"/>
      <c r="TB27" s="457"/>
      <c r="TC27" s="457"/>
      <c r="TD27" s="457"/>
      <c r="TE27" s="457"/>
      <c r="TF27" s="457"/>
      <c r="TG27" s="457"/>
      <c r="TH27" s="457"/>
      <c r="TI27" s="457"/>
      <c r="TJ27" s="457"/>
      <c r="TK27" s="457"/>
      <c r="TL27" s="457"/>
      <c r="TM27" s="457"/>
      <c r="TN27" s="457"/>
      <c r="TO27" s="457"/>
      <c r="TP27" s="457"/>
      <c r="TQ27" s="457"/>
      <c r="TR27" s="457"/>
      <c r="TS27" s="457"/>
      <c r="TT27" s="457"/>
      <c r="TU27" s="457"/>
      <c r="TV27" s="457"/>
      <c r="TW27" s="457"/>
      <c r="TX27" s="457"/>
      <c r="TY27" s="457"/>
      <c r="TZ27" s="457"/>
      <c r="UA27" s="457"/>
      <c r="UB27" s="457"/>
      <c r="UC27" s="457"/>
      <c r="UD27" s="457"/>
      <c r="UE27" s="457"/>
      <c r="UF27" s="457"/>
      <c r="UG27" s="457"/>
      <c r="UH27" s="457"/>
      <c r="UI27" s="457"/>
      <c r="UJ27" s="457"/>
      <c r="UK27" s="457"/>
      <c r="UL27" s="457"/>
      <c r="UM27" s="457"/>
      <c r="UN27" s="457"/>
      <c r="UO27" s="457"/>
      <c r="UP27" s="457"/>
      <c r="UQ27" s="457"/>
      <c r="UR27" s="457"/>
      <c r="US27" s="457"/>
      <c r="UT27" s="457"/>
      <c r="UU27" s="457"/>
      <c r="UV27" s="457"/>
      <c r="UW27" s="457"/>
      <c r="UX27" s="457"/>
      <c r="UY27" s="457"/>
      <c r="UZ27" s="457"/>
      <c r="VA27" s="457"/>
      <c r="VB27" s="457"/>
      <c r="VC27" s="457"/>
      <c r="VD27" s="457"/>
      <c r="VE27" s="457"/>
      <c r="VF27" s="457"/>
      <c r="VG27" s="457"/>
      <c r="VH27" s="457"/>
      <c r="VI27" s="457"/>
      <c r="VJ27" s="457"/>
      <c r="VK27" s="457"/>
      <c r="VL27" s="457"/>
      <c r="VM27" s="457"/>
      <c r="VN27" s="457"/>
      <c r="VO27" s="457"/>
      <c r="VP27" s="457"/>
      <c r="VQ27" s="457"/>
      <c r="VR27" s="457"/>
      <c r="VS27" s="457"/>
      <c r="VT27" s="457"/>
      <c r="VU27" s="457"/>
      <c r="VV27" s="457"/>
      <c r="VW27" s="457"/>
      <c r="VX27" s="457"/>
      <c r="VY27" s="457"/>
      <c r="VZ27" s="457"/>
      <c r="WA27" s="457"/>
      <c r="WB27" s="457"/>
      <c r="WC27" s="457"/>
      <c r="WD27" s="457"/>
      <c r="WE27" s="457"/>
      <c r="WF27" s="457"/>
      <c r="WG27" s="457"/>
      <c r="WH27" s="457"/>
      <c r="WI27" s="457"/>
      <c r="WJ27" s="457"/>
      <c r="WK27" s="457"/>
      <c r="WL27" s="457"/>
      <c r="WM27" s="457"/>
      <c r="WN27" s="457"/>
      <c r="WO27" s="457"/>
      <c r="WP27" s="457"/>
      <c r="WQ27" s="457"/>
      <c r="WR27" s="457"/>
      <c r="WS27" s="457"/>
      <c r="WT27" s="457"/>
      <c r="WU27" s="457"/>
      <c r="WV27" s="457"/>
      <c r="WW27" s="457"/>
      <c r="WX27" s="457"/>
      <c r="WY27" s="457"/>
      <c r="WZ27" s="457"/>
      <c r="XA27" s="457"/>
      <c r="XB27" s="457"/>
      <c r="XC27" s="457"/>
      <c r="XD27" s="457"/>
      <c r="XE27" s="457"/>
      <c r="XF27" s="457"/>
      <c r="XG27" s="457"/>
      <c r="XH27" s="457"/>
      <c r="XI27" s="457"/>
      <c r="XJ27" s="457"/>
      <c r="XK27" s="457"/>
      <c r="XL27" s="457"/>
      <c r="XM27" s="457"/>
      <c r="XN27" s="457"/>
      <c r="XO27" s="457"/>
      <c r="XP27" s="457"/>
      <c r="XQ27" s="457"/>
      <c r="XR27" s="457"/>
      <c r="XS27" s="457"/>
      <c r="XT27" s="457"/>
      <c r="XU27" s="457"/>
      <c r="XV27" s="457"/>
      <c r="XW27" s="457"/>
      <c r="XX27" s="457"/>
      <c r="XY27" s="457"/>
      <c r="XZ27" s="457"/>
      <c r="YA27" s="457"/>
      <c r="YB27" s="457"/>
      <c r="YC27" s="457"/>
      <c r="YD27" s="457"/>
      <c r="YE27" s="457"/>
      <c r="YF27" s="457"/>
      <c r="YG27" s="457"/>
      <c r="YH27" s="457"/>
      <c r="YI27" s="457"/>
      <c r="YJ27" s="457"/>
      <c r="YK27" s="457"/>
      <c r="YL27" s="457"/>
      <c r="YM27" s="457"/>
      <c r="YN27" s="457"/>
      <c r="YO27" s="457"/>
      <c r="YP27" s="457"/>
      <c r="YQ27" s="457"/>
      <c r="YR27" s="457"/>
      <c r="YS27" s="457"/>
      <c r="YT27" s="457"/>
      <c r="YU27" s="457"/>
      <c r="YV27" s="457"/>
      <c r="YW27" s="457"/>
      <c r="YX27" s="457"/>
      <c r="YY27" s="457"/>
      <c r="YZ27" s="457"/>
      <c r="ZA27" s="457"/>
      <c r="ZB27" s="457"/>
      <c r="ZC27" s="457"/>
      <c r="ZD27" s="457"/>
      <c r="ZE27" s="457"/>
      <c r="ZF27" s="457"/>
      <c r="ZG27" s="457"/>
      <c r="ZH27" s="457"/>
      <c r="ZI27" s="457"/>
      <c r="ZJ27" s="457"/>
      <c r="ZK27" s="457"/>
      <c r="ZL27" s="457"/>
      <c r="ZM27" s="457"/>
      <c r="ZN27" s="457"/>
      <c r="ZO27" s="457"/>
      <c r="ZP27" s="457"/>
      <c r="ZQ27" s="457"/>
      <c r="ZR27" s="457"/>
      <c r="ZS27" s="457"/>
      <c r="ZT27" s="457"/>
      <c r="ZU27" s="457"/>
      <c r="ZV27" s="457"/>
      <c r="ZW27" s="457"/>
      <c r="ZX27" s="457"/>
      <c r="ZY27" s="457"/>
      <c r="ZZ27" s="457"/>
      <c r="AAA27" s="457"/>
      <c r="AAB27" s="457"/>
      <c r="AAC27" s="457"/>
      <c r="AAD27" s="457"/>
      <c r="AAE27" s="457"/>
      <c r="AAF27" s="457"/>
      <c r="AAG27" s="457"/>
      <c r="AAH27" s="457"/>
      <c r="AAI27" s="457"/>
      <c r="AAJ27" s="457"/>
      <c r="AAK27" s="457"/>
      <c r="AAL27" s="457"/>
      <c r="AAM27" s="457"/>
      <c r="AAN27" s="457"/>
      <c r="AAO27" s="457"/>
      <c r="AAP27" s="457"/>
      <c r="AAQ27" s="457"/>
      <c r="AAR27" s="457"/>
      <c r="AAS27" s="457"/>
      <c r="AAT27" s="457"/>
      <c r="AAU27" s="457"/>
      <c r="AAV27" s="457"/>
      <c r="AAW27" s="457"/>
      <c r="AAX27" s="457"/>
      <c r="AAY27" s="457"/>
      <c r="AAZ27" s="457"/>
      <c r="ABA27" s="457"/>
      <c r="ABB27" s="457"/>
      <c r="ABC27" s="457"/>
      <c r="ABD27" s="457"/>
      <c r="ABE27" s="457"/>
      <c r="ABF27" s="457"/>
      <c r="ABG27" s="457"/>
      <c r="ABH27" s="457"/>
      <c r="ABI27" s="457"/>
      <c r="ABJ27" s="457"/>
      <c r="ABK27" s="457"/>
      <c r="ABL27" s="457"/>
      <c r="ABM27" s="457"/>
      <c r="ABN27" s="457"/>
      <c r="ABO27" s="457"/>
      <c r="ABP27" s="457"/>
      <c r="ABQ27" s="457"/>
      <c r="ABR27" s="457"/>
      <c r="ABS27" s="457"/>
      <c r="ABT27" s="457"/>
      <c r="ABU27" s="457"/>
      <c r="ABV27" s="457"/>
      <c r="ABW27" s="457"/>
      <c r="ABX27" s="457"/>
      <c r="ABY27" s="457"/>
      <c r="ABZ27" s="457"/>
      <c r="ACA27" s="457"/>
      <c r="ACB27" s="457"/>
      <c r="ACC27" s="457"/>
      <c r="ACD27" s="457"/>
      <c r="ACE27" s="457"/>
      <c r="ACF27" s="457"/>
      <c r="ACG27" s="457"/>
      <c r="ACH27" s="457"/>
      <c r="ACI27" s="457"/>
      <c r="ACJ27" s="457"/>
      <c r="ACK27" s="457"/>
      <c r="ACL27" s="457"/>
      <c r="ACM27" s="457"/>
      <c r="ACN27" s="457"/>
      <c r="ACO27" s="457"/>
      <c r="ACP27" s="457"/>
      <c r="ACQ27" s="457"/>
      <c r="ACR27" s="457"/>
      <c r="ACS27" s="457"/>
      <c r="ACT27" s="457"/>
      <c r="ACU27" s="457"/>
      <c r="ACV27" s="457"/>
      <c r="ACW27" s="457"/>
      <c r="ACX27" s="457"/>
      <c r="ACY27" s="457"/>
      <c r="ACZ27" s="457"/>
      <c r="ADA27" s="457"/>
      <c r="ADB27" s="457"/>
      <c r="ADC27" s="457"/>
      <c r="ADD27" s="457"/>
      <c r="ADE27" s="457"/>
      <c r="ADF27" s="457"/>
      <c r="ADG27" s="457"/>
      <c r="ADH27" s="457"/>
      <c r="ADI27" s="457"/>
      <c r="ADJ27" s="457"/>
      <c r="ADK27" s="457"/>
      <c r="ADL27" s="457"/>
      <c r="ADM27" s="457"/>
      <c r="ADN27" s="457"/>
      <c r="ADO27" s="457"/>
      <c r="ADP27" s="457"/>
      <c r="ADQ27" s="457"/>
      <c r="ADR27" s="457"/>
      <c r="ADS27" s="457"/>
      <c r="ADT27" s="457"/>
      <c r="ADU27" s="457"/>
      <c r="ADV27" s="457"/>
      <c r="ADW27" s="457"/>
      <c r="ADX27" s="457"/>
      <c r="ADY27" s="457"/>
      <c r="ADZ27" s="457"/>
      <c r="AEA27" s="457"/>
      <c r="AEB27" s="457"/>
      <c r="AEC27" s="457"/>
      <c r="AED27" s="457"/>
      <c r="AEE27" s="457"/>
      <c r="AEF27" s="457"/>
      <c r="AEG27" s="457"/>
      <c r="AEH27" s="457"/>
      <c r="AEI27" s="457"/>
      <c r="AEJ27" s="457"/>
      <c r="AEK27" s="457"/>
      <c r="AEL27" s="457"/>
      <c r="AEM27" s="457"/>
      <c r="AEN27" s="457"/>
      <c r="AEO27" s="457"/>
      <c r="AEP27" s="457"/>
      <c r="AEQ27" s="457"/>
      <c r="AER27" s="457"/>
      <c r="AES27" s="457"/>
      <c r="AET27" s="457"/>
      <c r="AEU27" s="457"/>
      <c r="AEV27" s="457"/>
      <c r="AEW27" s="457"/>
      <c r="AEX27" s="457"/>
      <c r="AEY27" s="457"/>
      <c r="AEZ27" s="457"/>
      <c r="AFA27" s="457"/>
      <c r="AFB27" s="457"/>
      <c r="AFC27" s="457"/>
      <c r="AFD27" s="457"/>
      <c r="AFE27" s="457"/>
      <c r="AFF27" s="457"/>
      <c r="AFG27" s="457"/>
      <c r="AFH27" s="457"/>
      <c r="AFI27" s="457"/>
      <c r="AFJ27" s="457"/>
      <c r="AFK27" s="457"/>
      <c r="AFL27" s="457"/>
      <c r="AFM27" s="457"/>
      <c r="AFN27" s="457"/>
      <c r="AFO27" s="457"/>
      <c r="AFP27" s="457"/>
      <c r="AFQ27" s="457"/>
      <c r="AFR27" s="457"/>
      <c r="AFS27" s="457"/>
      <c r="AFT27" s="457"/>
      <c r="AFU27" s="457"/>
      <c r="AFV27" s="457"/>
      <c r="AFW27" s="457"/>
      <c r="AFX27" s="457"/>
      <c r="AFY27" s="457"/>
      <c r="AFZ27" s="457"/>
      <c r="AGA27" s="457"/>
      <c r="AGB27" s="457"/>
      <c r="AGC27" s="457"/>
      <c r="AGD27" s="457"/>
      <c r="AGE27" s="457"/>
      <c r="AGF27" s="457"/>
      <c r="AGG27" s="457"/>
      <c r="AGH27" s="457"/>
      <c r="AGI27" s="457"/>
      <c r="AGJ27" s="457"/>
      <c r="AGK27" s="457"/>
      <c r="AGL27" s="457"/>
      <c r="AGM27" s="457"/>
      <c r="AGN27" s="457"/>
      <c r="AGO27" s="457"/>
      <c r="AGP27" s="457"/>
      <c r="AGQ27" s="457"/>
      <c r="AGR27" s="457"/>
      <c r="AGS27" s="457"/>
      <c r="AGT27" s="457"/>
      <c r="AGU27" s="457"/>
      <c r="AGV27" s="457"/>
      <c r="AGW27" s="457"/>
      <c r="AGX27" s="457"/>
      <c r="AGY27" s="457"/>
      <c r="AGZ27" s="457"/>
      <c r="AHA27" s="457"/>
      <c r="AHB27" s="457"/>
      <c r="AHC27" s="457"/>
      <c r="AHD27" s="457"/>
      <c r="AHE27" s="457"/>
      <c r="AHF27" s="457"/>
      <c r="AHG27" s="457"/>
      <c r="AHH27" s="457"/>
      <c r="AHI27" s="457"/>
      <c r="AHJ27" s="457"/>
      <c r="AHK27" s="457"/>
      <c r="AHL27" s="457"/>
      <c r="AHM27" s="457"/>
      <c r="AHN27" s="457"/>
      <c r="AHO27" s="457"/>
      <c r="AHP27" s="457"/>
      <c r="AHQ27" s="457"/>
      <c r="AHR27" s="457"/>
      <c r="AHS27" s="457"/>
      <c r="AHT27" s="457"/>
      <c r="AHU27" s="457"/>
      <c r="AHV27" s="457"/>
      <c r="AHW27" s="457"/>
      <c r="AHX27" s="457"/>
      <c r="AHY27" s="457"/>
      <c r="AHZ27" s="457"/>
      <c r="AIA27" s="457"/>
      <c r="AIB27" s="457"/>
      <c r="AIC27" s="457"/>
      <c r="AID27" s="457"/>
      <c r="AIE27" s="457"/>
      <c r="AIF27" s="457"/>
      <c r="AIG27" s="457"/>
      <c r="AIH27" s="457"/>
      <c r="AII27" s="457"/>
      <c r="AIJ27" s="457"/>
      <c r="AIK27" s="457"/>
      <c r="AIL27" s="457"/>
      <c r="AIM27" s="457"/>
      <c r="AIN27" s="457"/>
      <c r="AIO27" s="457"/>
      <c r="AIP27" s="457"/>
      <c r="AIQ27" s="457"/>
      <c r="AIR27" s="457"/>
      <c r="AIS27" s="457"/>
      <c r="AIT27" s="457"/>
      <c r="AIU27" s="457"/>
      <c r="AIV27" s="457"/>
      <c r="AIW27" s="457"/>
      <c r="AIX27" s="457"/>
      <c r="AIY27" s="457"/>
      <c r="AIZ27" s="457"/>
      <c r="AJA27" s="457"/>
      <c r="AJB27" s="457"/>
      <c r="AJC27" s="457"/>
      <c r="AJD27" s="457"/>
      <c r="AJE27" s="457"/>
      <c r="AJF27" s="457"/>
      <c r="AJG27" s="457"/>
      <c r="AJH27" s="457"/>
      <c r="AJI27" s="457"/>
      <c r="AJJ27" s="457"/>
      <c r="AJK27" s="457"/>
      <c r="AJL27" s="457"/>
      <c r="AJM27" s="457"/>
      <c r="AJN27" s="457"/>
      <c r="AJO27" s="457"/>
      <c r="AJP27" s="457"/>
      <c r="AJQ27" s="457"/>
      <c r="AJR27" s="457"/>
      <c r="AJS27" s="457"/>
      <c r="AJT27" s="457"/>
      <c r="AJU27" s="457"/>
      <c r="AJV27" s="457"/>
      <c r="AJW27" s="457"/>
      <c r="AJX27" s="457"/>
      <c r="AJY27" s="457"/>
      <c r="AJZ27" s="457"/>
      <c r="AKA27" s="457"/>
      <c r="AKB27" s="457"/>
      <c r="AKC27" s="457"/>
      <c r="AKD27" s="457"/>
      <c r="AKE27" s="457"/>
      <c r="AKF27" s="457"/>
      <c r="AKG27" s="457"/>
      <c r="AKH27" s="457"/>
      <c r="AKI27" s="457"/>
      <c r="AKJ27" s="457"/>
      <c r="AKK27" s="457"/>
      <c r="AKL27" s="457"/>
      <c r="AKM27" s="457"/>
    </row>
    <row r="28" spans="1:975" x14ac:dyDescent="0.25">
      <c r="A28" s="457"/>
      <c r="B28" s="457"/>
      <c r="C28" s="457"/>
      <c r="D28" s="457"/>
      <c r="E28" s="457"/>
      <c r="F28" s="457"/>
      <c r="G28" s="457"/>
      <c r="H28" s="457"/>
      <c r="I28" s="457"/>
      <c r="J28" s="457"/>
      <c r="K28" s="457"/>
      <c r="L28" s="457"/>
      <c r="M28" s="457"/>
      <c r="N28" s="457"/>
      <c r="O28" s="457"/>
      <c r="P28" s="457"/>
      <c r="Q28" s="457"/>
      <c r="R28" s="457"/>
      <c r="S28" s="457"/>
      <c r="T28" s="457"/>
      <c r="U28" s="457"/>
      <c r="V28" s="457"/>
      <c r="W28" s="457"/>
      <c r="X28" s="457"/>
      <c r="Y28" s="457"/>
      <c r="Z28" s="457"/>
      <c r="AA28" s="457"/>
      <c r="AB28" s="457"/>
      <c r="AC28" s="457"/>
      <c r="AD28" s="457"/>
      <c r="AE28" s="457"/>
      <c r="AF28" s="457"/>
      <c r="AG28" s="457"/>
      <c r="AH28" s="457"/>
      <c r="AI28" s="457"/>
      <c r="AJ28" s="457"/>
      <c r="AK28" s="457"/>
      <c r="AL28" s="457"/>
      <c r="AM28" s="457"/>
      <c r="AN28" s="457"/>
      <c r="AO28" s="457"/>
      <c r="AP28" s="457"/>
      <c r="AQ28" s="457"/>
      <c r="AR28" s="457"/>
      <c r="AS28" s="457"/>
      <c r="AT28" s="457"/>
      <c r="AU28" s="457"/>
      <c r="AV28" s="457"/>
      <c r="AW28" s="457"/>
      <c r="AX28" s="457"/>
      <c r="AY28" s="457"/>
      <c r="AZ28" s="457"/>
      <c r="BA28" s="457"/>
      <c r="BB28" s="457"/>
      <c r="BC28" s="457"/>
      <c r="BD28" s="457"/>
      <c r="BE28" s="457"/>
      <c r="BF28" s="457"/>
      <c r="BG28" s="457"/>
      <c r="BH28" s="457"/>
      <c r="BI28" s="457"/>
      <c r="BJ28" s="457"/>
      <c r="BK28" s="457"/>
      <c r="BL28" s="457"/>
      <c r="BM28" s="457"/>
      <c r="BN28" s="457"/>
      <c r="BO28" s="457"/>
      <c r="BP28" s="457"/>
      <c r="BQ28" s="457"/>
      <c r="BR28" s="457"/>
      <c r="BS28" s="457"/>
      <c r="BT28" s="457"/>
      <c r="BU28" s="457"/>
      <c r="BV28" s="457"/>
      <c r="BW28" s="457"/>
      <c r="BX28" s="457"/>
      <c r="BY28" s="457"/>
      <c r="BZ28" s="457"/>
      <c r="CA28" s="457"/>
      <c r="CB28" s="457"/>
      <c r="CC28" s="457"/>
      <c r="CD28" s="457"/>
      <c r="CE28" s="457"/>
      <c r="CF28" s="457"/>
      <c r="CG28" s="457"/>
      <c r="CH28" s="457"/>
      <c r="CI28" s="457"/>
      <c r="CJ28" s="457"/>
      <c r="CK28" s="457"/>
      <c r="CL28" s="457"/>
      <c r="CM28" s="457"/>
      <c r="CN28" s="457"/>
      <c r="CO28" s="457"/>
      <c r="CP28" s="457"/>
      <c r="CQ28" s="457"/>
      <c r="CR28" s="457"/>
      <c r="CS28" s="457"/>
      <c r="CT28" s="457"/>
      <c r="CU28" s="457"/>
      <c r="CV28" s="457"/>
      <c r="CW28" s="457"/>
      <c r="CX28" s="457"/>
      <c r="CY28" s="457"/>
      <c r="CZ28" s="457"/>
      <c r="DA28" s="457"/>
      <c r="DB28" s="457"/>
      <c r="DC28" s="457"/>
      <c r="DD28" s="457"/>
      <c r="DE28" s="457"/>
      <c r="DF28" s="457"/>
      <c r="DG28" s="457"/>
      <c r="DH28" s="457"/>
      <c r="DI28" s="457"/>
      <c r="DJ28" s="457"/>
      <c r="DK28" s="457"/>
      <c r="DL28" s="457"/>
      <c r="DM28" s="457"/>
      <c r="DN28" s="457"/>
      <c r="DO28" s="457"/>
      <c r="DP28" s="457"/>
      <c r="DQ28" s="457"/>
      <c r="DR28" s="457"/>
      <c r="DS28" s="457"/>
      <c r="DT28" s="457"/>
      <c r="DU28" s="457"/>
      <c r="DV28" s="457"/>
      <c r="DW28" s="457"/>
      <c r="DX28" s="457"/>
      <c r="DY28" s="457"/>
      <c r="DZ28" s="457"/>
      <c r="EA28" s="457"/>
      <c r="EB28" s="457"/>
      <c r="EC28" s="457"/>
      <c r="ED28" s="457"/>
      <c r="EE28" s="457"/>
      <c r="EF28" s="457"/>
      <c r="EG28" s="457"/>
      <c r="EH28" s="457"/>
      <c r="EI28" s="457"/>
      <c r="EJ28" s="457"/>
      <c r="EK28" s="457"/>
      <c r="EL28" s="457"/>
      <c r="EM28" s="457"/>
      <c r="EN28" s="457"/>
      <c r="EO28" s="457"/>
      <c r="EP28" s="457"/>
      <c r="EQ28" s="457"/>
      <c r="ER28" s="457"/>
      <c r="ES28" s="457"/>
      <c r="ET28" s="457"/>
      <c r="EU28" s="457"/>
      <c r="EV28" s="457"/>
      <c r="EW28" s="457"/>
      <c r="EX28" s="457"/>
      <c r="EY28" s="457"/>
      <c r="EZ28" s="457"/>
      <c r="FA28" s="457"/>
      <c r="FB28" s="457"/>
      <c r="FC28" s="457"/>
      <c r="FD28" s="457"/>
      <c r="FE28" s="457"/>
      <c r="FF28" s="457"/>
      <c r="FG28" s="457"/>
      <c r="FH28" s="457"/>
      <c r="FI28" s="457"/>
      <c r="FJ28" s="457"/>
      <c r="FK28" s="457"/>
      <c r="FL28" s="457"/>
      <c r="FM28" s="457"/>
      <c r="FN28" s="457"/>
      <c r="FO28" s="457"/>
      <c r="FP28" s="457"/>
      <c r="FQ28" s="457"/>
      <c r="FR28" s="457"/>
      <c r="FS28" s="457"/>
      <c r="FT28" s="457"/>
      <c r="FU28" s="457"/>
      <c r="FV28" s="457"/>
      <c r="FW28" s="457"/>
      <c r="FX28" s="457"/>
      <c r="FY28" s="457"/>
      <c r="FZ28" s="457"/>
      <c r="GA28" s="457"/>
      <c r="GB28" s="457"/>
      <c r="GC28" s="457"/>
      <c r="GD28" s="457"/>
      <c r="GE28" s="457"/>
      <c r="GF28" s="457"/>
      <c r="GG28" s="457"/>
      <c r="GH28" s="457"/>
      <c r="GI28" s="457"/>
      <c r="GJ28" s="457"/>
      <c r="GK28" s="457"/>
      <c r="GL28" s="457"/>
      <c r="GM28" s="457"/>
      <c r="GN28" s="457"/>
      <c r="GO28" s="457"/>
      <c r="GP28" s="457"/>
      <c r="GQ28" s="457"/>
      <c r="GR28" s="457"/>
      <c r="GS28" s="457"/>
      <c r="GT28" s="457"/>
      <c r="GU28" s="457"/>
      <c r="GV28" s="457"/>
      <c r="GW28" s="457"/>
      <c r="GX28" s="457"/>
      <c r="GY28" s="457"/>
      <c r="GZ28" s="457"/>
      <c r="HA28" s="457"/>
      <c r="HB28" s="457"/>
      <c r="HC28" s="457"/>
      <c r="HD28" s="457"/>
      <c r="HE28" s="457"/>
      <c r="HF28" s="457"/>
      <c r="HG28" s="457"/>
      <c r="HH28" s="457"/>
      <c r="HI28" s="457"/>
      <c r="HJ28" s="457"/>
      <c r="HK28" s="457"/>
      <c r="HL28" s="457"/>
      <c r="HM28" s="457"/>
      <c r="HN28" s="457"/>
      <c r="HO28" s="457"/>
      <c r="HP28" s="457"/>
      <c r="HQ28" s="457"/>
      <c r="HR28" s="457"/>
      <c r="HS28" s="457"/>
      <c r="HT28" s="457"/>
      <c r="HU28" s="457"/>
      <c r="HV28" s="457"/>
      <c r="HW28" s="457"/>
      <c r="HX28" s="457"/>
      <c r="HY28" s="457"/>
      <c r="HZ28" s="457"/>
      <c r="IA28" s="457"/>
      <c r="IB28" s="457"/>
      <c r="IC28" s="457"/>
      <c r="ID28" s="457"/>
      <c r="IE28" s="457"/>
      <c r="IF28" s="457"/>
      <c r="IG28" s="457"/>
      <c r="IH28" s="457"/>
      <c r="II28" s="457"/>
      <c r="IJ28" s="457"/>
      <c r="IK28" s="457"/>
      <c r="IL28" s="457"/>
      <c r="IM28" s="457"/>
      <c r="IN28" s="457"/>
      <c r="IO28" s="457"/>
      <c r="IP28" s="457"/>
      <c r="IQ28" s="457"/>
      <c r="IR28" s="457"/>
      <c r="IS28" s="457"/>
      <c r="IT28" s="457"/>
      <c r="IU28" s="457"/>
      <c r="IV28" s="457"/>
      <c r="IW28" s="457"/>
      <c r="IX28" s="457"/>
      <c r="IY28" s="457"/>
      <c r="IZ28" s="457"/>
      <c r="JA28" s="457"/>
      <c r="JB28" s="457"/>
      <c r="JC28" s="457"/>
      <c r="JD28" s="457"/>
      <c r="JE28" s="457"/>
      <c r="JF28" s="457"/>
      <c r="JG28" s="457"/>
      <c r="JH28" s="457"/>
      <c r="JI28" s="457"/>
      <c r="JJ28" s="457"/>
      <c r="JK28" s="457"/>
      <c r="JL28" s="457"/>
      <c r="JM28" s="457"/>
      <c r="JN28" s="457"/>
      <c r="JO28" s="457"/>
      <c r="JP28" s="457"/>
      <c r="JQ28" s="457"/>
      <c r="JR28" s="457"/>
      <c r="JS28" s="457"/>
      <c r="JT28" s="457"/>
      <c r="JU28" s="457"/>
      <c r="JV28" s="457"/>
      <c r="JW28" s="457"/>
      <c r="JX28" s="457"/>
      <c r="JY28" s="457"/>
      <c r="JZ28" s="457"/>
      <c r="KA28" s="457"/>
      <c r="KB28" s="457"/>
      <c r="KC28" s="457"/>
      <c r="KD28" s="457"/>
      <c r="KE28" s="457"/>
      <c r="KF28" s="457"/>
      <c r="KG28" s="457"/>
      <c r="KH28" s="457"/>
      <c r="KI28" s="457"/>
      <c r="KJ28" s="457"/>
      <c r="KK28" s="457"/>
      <c r="KL28" s="457"/>
      <c r="KM28" s="457"/>
      <c r="KN28" s="457"/>
      <c r="KO28" s="457"/>
      <c r="KP28" s="457"/>
      <c r="KQ28" s="457"/>
      <c r="KR28" s="457"/>
      <c r="KS28" s="457"/>
      <c r="KT28" s="457"/>
      <c r="KU28" s="457"/>
      <c r="KV28" s="457"/>
      <c r="KW28" s="457"/>
      <c r="KX28" s="457"/>
      <c r="KY28" s="457"/>
      <c r="KZ28" s="457"/>
      <c r="LA28" s="457"/>
      <c r="LB28" s="457"/>
      <c r="LC28" s="457"/>
      <c r="LD28" s="457"/>
      <c r="LE28" s="457"/>
      <c r="LF28" s="457"/>
      <c r="LG28" s="457"/>
      <c r="LH28" s="457"/>
      <c r="LI28" s="457"/>
      <c r="LJ28" s="457"/>
      <c r="LK28" s="457"/>
      <c r="LL28" s="457"/>
      <c r="LM28" s="457"/>
      <c r="LN28" s="457"/>
      <c r="LO28" s="457"/>
      <c r="LP28" s="457"/>
      <c r="LQ28" s="457"/>
      <c r="LR28" s="457"/>
      <c r="LS28" s="457"/>
      <c r="LT28" s="457"/>
      <c r="LU28" s="457"/>
      <c r="LV28" s="457"/>
      <c r="LW28" s="457"/>
      <c r="LX28" s="457"/>
      <c r="LY28" s="457"/>
      <c r="LZ28" s="457"/>
      <c r="MA28" s="457"/>
      <c r="MB28" s="457"/>
      <c r="MC28" s="457"/>
      <c r="MD28" s="457"/>
      <c r="ME28" s="457"/>
      <c r="MF28" s="457"/>
      <c r="MG28" s="457"/>
      <c r="MH28" s="457"/>
      <c r="MI28" s="457"/>
      <c r="MJ28" s="457"/>
      <c r="MK28" s="457"/>
      <c r="ML28" s="457"/>
      <c r="MM28" s="457"/>
      <c r="MN28" s="457"/>
      <c r="MO28" s="457"/>
      <c r="MP28" s="457"/>
      <c r="MQ28" s="457"/>
      <c r="MR28" s="457"/>
      <c r="MS28" s="457"/>
      <c r="MT28" s="457"/>
      <c r="MU28" s="457"/>
      <c r="MV28" s="457"/>
      <c r="MW28" s="457"/>
      <c r="MX28" s="457"/>
      <c r="MY28" s="457"/>
      <c r="MZ28" s="457"/>
      <c r="NA28" s="457"/>
      <c r="NB28" s="457"/>
      <c r="NC28" s="457"/>
      <c r="ND28" s="457"/>
      <c r="NE28" s="457"/>
      <c r="NF28" s="457"/>
      <c r="NG28" s="457"/>
      <c r="NH28" s="457"/>
      <c r="NI28" s="457"/>
      <c r="NJ28" s="457"/>
      <c r="NK28" s="457"/>
      <c r="NL28" s="457"/>
      <c r="NM28" s="457"/>
      <c r="NN28" s="457"/>
      <c r="NO28" s="457"/>
      <c r="NP28" s="457"/>
      <c r="NQ28" s="457"/>
      <c r="NR28" s="457"/>
      <c r="NS28" s="457"/>
      <c r="NT28" s="457"/>
      <c r="NU28" s="457"/>
      <c r="NV28" s="457"/>
      <c r="NW28" s="457"/>
      <c r="NX28" s="457"/>
      <c r="NY28" s="457"/>
      <c r="NZ28" s="457"/>
      <c r="OA28" s="457"/>
      <c r="OB28" s="457"/>
      <c r="OC28" s="457"/>
      <c r="OD28" s="457"/>
      <c r="OE28" s="457"/>
      <c r="OF28" s="457"/>
      <c r="OG28" s="457"/>
      <c r="OH28" s="457"/>
      <c r="OI28" s="457"/>
      <c r="OJ28" s="457"/>
      <c r="OK28" s="457"/>
      <c r="OL28" s="457"/>
      <c r="OM28" s="457"/>
      <c r="ON28" s="457"/>
      <c r="OO28" s="457"/>
      <c r="OP28" s="457"/>
      <c r="OQ28" s="457"/>
      <c r="OR28" s="457"/>
      <c r="OS28" s="457"/>
      <c r="OT28" s="457"/>
      <c r="OU28" s="457"/>
      <c r="OV28" s="457"/>
      <c r="OW28" s="457"/>
      <c r="OX28" s="457"/>
      <c r="OY28" s="457"/>
      <c r="OZ28" s="457"/>
      <c r="PA28" s="457"/>
      <c r="PB28" s="457"/>
      <c r="PC28" s="457"/>
      <c r="PD28" s="457"/>
      <c r="PE28" s="457"/>
      <c r="PF28" s="457"/>
      <c r="PG28" s="457"/>
      <c r="PH28" s="457"/>
      <c r="PI28" s="457"/>
      <c r="PJ28" s="457"/>
      <c r="PK28" s="457"/>
      <c r="PL28" s="457"/>
      <c r="PM28" s="457"/>
      <c r="PN28" s="457"/>
      <c r="PO28" s="457"/>
      <c r="PP28" s="457"/>
      <c r="PQ28" s="457"/>
      <c r="PR28" s="457"/>
      <c r="PS28" s="457"/>
      <c r="PT28" s="457"/>
      <c r="PU28" s="457"/>
      <c r="PV28" s="457"/>
      <c r="PW28" s="457"/>
      <c r="PX28" s="457"/>
      <c r="PY28" s="457"/>
      <c r="PZ28" s="457"/>
      <c r="QA28" s="457"/>
      <c r="QB28" s="457"/>
      <c r="QC28" s="457"/>
      <c r="QD28" s="457"/>
      <c r="QE28" s="457"/>
      <c r="QF28" s="457"/>
      <c r="QG28" s="457"/>
      <c r="QH28" s="457"/>
      <c r="QI28" s="457"/>
      <c r="QJ28" s="457"/>
      <c r="QK28" s="457"/>
      <c r="QL28" s="457"/>
      <c r="QM28" s="457"/>
      <c r="QN28" s="457"/>
      <c r="QO28" s="457"/>
      <c r="QP28" s="457"/>
      <c r="QQ28" s="457"/>
      <c r="QR28" s="457"/>
      <c r="QS28" s="457"/>
      <c r="QT28" s="457"/>
      <c r="QU28" s="457"/>
      <c r="QV28" s="457"/>
      <c r="QW28" s="457"/>
      <c r="QX28" s="457"/>
      <c r="QY28" s="457"/>
      <c r="QZ28" s="457"/>
      <c r="RA28" s="457"/>
      <c r="RB28" s="457"/>
      <c r="RC28" s="457"/>
      <c r="RD28" s="457"/>
      <c r="RE28" s="457"/>
      <c r="RF28" s="457"/>
      <c r="RG28" s="457"/>
      <c r="RH28" s="457"/>
      <c r="RI28" s="457"/>
      <c r="RJ28" s="457"/>
      <c r="RK28" s="457"/>
      <c r="RL28" s="457"/>
      <c r="RM28" s="457"/>
      <c r="RN28" s="457"/>
      <c r="RO28" s="457"/>
      <c r="RP28" s="457"/>
      <c r="RQ28" s="457"/>
      <c r="RR28" s="457"/>
      <c r="RS28" s="457"/>
      <c r="RT28" s="457"/>
      <c r="RU28" s="457"/>
      <c r="RV28" s="457"/>
      <c r="RW28" s="457"/>
      <c r="RX28" s="457"/>
      <c r="RY28" s="457"/>
      <c r="RZ28" s="457"/>
      <c r="SA28" s="457"/>
      <c r="SB28" s="457"/>
      <c r="SC28" s="457"/>
      <c r="SD28" s="457"/>
      <c r="SE28" s="457"/>
      <c r="SF28" s="457"/>
      <c r="SG28" s="457"/>
      <c r="SH28" s="457"/>
      <c r="SI28" s="457"/>
      <c r="SJ28" s="457"/>
      <c r="SK28" s="457"/>
      <c r="SL28" s="457"/>
      <c r="SM28" s="457"/>
      <c r="SN28" s="457"/>
      <c r="SO28" s="457"/>
      <c r="SP28" s="457"/>
      <c r="SQ28" s="457"/>
      <c r="SR28" s="457"/>
      <c r="SS28" s="457"/>
      <c r="ST28" s="457"/>
      <c r="SU28" s="457"/>
      <c r="SV28" s="457"/>
      <c r="SW28" s="457"/>
      <c r="SX28" s="457"/>
      <c r="SY28" s="457"/>
      <c r="SZ28" s="457"/>
      <c r="TA28" s="457"/>
      <c r="TB28" s="457"/>
      <c r="TC28" s="457"/>
      <c r="TD28" s="457"/>
      <c r="TE28" s="457"/>
      <c r="TF28" s="457"/>
      <c r="TG28" s="457"/>
      <c r="TH28" s="457"/>
      <c r="TI28" s="457"/>
      <c r="TJ28" s="457"/>
      <c r="TK28" s="457"/>
      <c r="TL28" s="457"/>
      <c r="TM28" s="457"/>
      <c r="TN28" s="457"/>
      <c r="TO28" s="457"/>
      <c r="TP28" s="457"/>
      <c r="TQ28" s="457"/>
      <c r="TR28" s="457"/>
      <c r="TS28" s="457"/>
      <c r="TT28" s="457"/>
      <c r="TU28" s="457"/>
      <c r="TV28" s="457"/>
      <c r="TW28" s="457"/>
      <c r="TX28" s="457"/>
      <c r="TY28" s="457"/>
      <c r="TZ28" s="457"/>
      <c r="UA28" s="457"/>
      <c r="UB28" s="457"/>
      <c r="UC28" s="457"/>
      <c r="UD28" s="457"/>
      <c r="UE28" s="457"/>
      <c r="UF28" s="457"/>
      <c r="UG28" s="457"/>
      <c r="UH28" s="457"/>
      <c r="UI28" s="457"/>
      <c r="UJ28" s="457"/>
      <c r="UK28" s="457"/>
      <c r="UL28" s="457"/>
      <c r="UM28" s="457"/>
      <c r="UN28" s="457"/>
      <c r="UO28" s="457"/>
      <c r="UP28" s="457"/>
      <c r="UQ28" s="457"/>
      <c r="UR28" s="457"/>
      <c r="US28" s="457"/>
      <c r="UT28" s="457"/>
      <c r="UU28" s="457"/>
      <c r="UV28" s="457"/>
      <c r="UW28" s="457"/>
      <c r="UX28" s="457"/>
      <c r="UY28" s="457"/>
      <c r="UZ28" s="457"/>
      <c r="VA28" s="457"/>
      <c r="VB28" s="457"/>
      <c r="VC28" s="457"/>
      <c r="VD28" s="457"/>
      <c r="VE28" s="457"/>
      <c r="VF28" s="457"/>
      <c r="VG28" s="457"/>
      <c r="VH28" s="457"/>
      <c r="VI28" s="457"/>
      <c r="VJ28" s="457"/>
      <c r="VK28" s="457"/>
      <c r="VL28" s="457"/>
      <c r="VM28" s="457"/>
      <c r="VN28" s="457"/>
      <c r="VO28" s="457"/>
      <c r="VP28" s="457"/>
      <c r="VQ28" s="457"/>
      <c r="VR28" s="457"/>
      <c r="VS28" s="457"/>
      <c r="VT28" s="457"/>
      <c r="VU28" s="457"/>
      <c r="VV28" s="457"/>
      <c r="VW28" s="457"/>
      <c r="VX28" s="457"/>
      <c r="VY28" s="457"/>
      <c r="VZ28" s="457"/>
      <c r="WA28" s="457"/>
      <c r="WB28" s="457"/>
      <c r="WC28" s="457"/>
      <c r="WD28" s="457"/>
      <c r="WE28" s="457"/>
      <c r="WF28" s="457"/>
      <c r="WG28" s="457"/>
      <c r="WH28" s="457"/>
      <c r="WI28" s="457"/>
      <c r="WJ28" s="457"/>
      <c r="WK28" s="457"/>
      <c r="WL28" s="457"/>
      <c r="WM28" s="457"/>
      <c r="WN28" s="457"/>
      <c r="WO28" s="457"/>
      <c r="WP28" s="457"/>
      <c r="WQ28" s="457"/>
      <c r="WR28" s="457"/>
      <c r="WS28" s="457"/>
      <c r="WT28" s="457"/>
      <c r="WU28" s="457"/>
      <c r="WV28" s="457"/>
      <c r="WW28" s="457"/>
      <c r="WX28" s="457"/>
      <c r="WY28" s="457"/>
      <c r="WZ28" s="457"/>
      <c r="XA28" s="457"/>
      <c r="XB28" s="457"/>
      <c r="XC28" s="457"/>
      <c r="XD28" s="457"/>
      <c r="XE28" s="457"/>
      <c r="XF28" s="457"/>
      <c r="XG28" s="457"/>
      <c r="XH28" s="457"/>
      <c r="XI28" s="457"/>
      <c r="XJ28" s="457"/>
      <c r="XK28" s="457"/>
      <c r="XL28" s="457"/>
      <c r="XM28" s="457"/>
      <c r="XN28" s="457"/>
      <c r="XO28" s="457"/>
      <c r="XP28" s="457"/>
      <c r="XQ28" s="457"/>
      <c r="XR28" s="457"/>
      <c r="XS28" s="457"/>
      <c r="XT28" s="457"/>
      <c r="XU28" s="457"/>
      <c r="XV28" s="457"/>
      <c r="XW28" s="457"/>
      <c r="XX28" s="457"/>
      <c r="XY28" s="457"/>
      <c r="XZ28" s="457"/>
      <c r="YA28" s="457"/>
      <c r="YB28" s="457"/>
      <c r="YC28" s="457"/>
      <c r="YD28" s="457"/>
      <c r="YE28" s="457"/>
      <c r="YF28" s="457"/>
      <c r="YG28" s="457"/>
      <c r="YH28" s="457"/>
      <c r="YI28" s="457"/>
      <c r="YJ28" s="457"/>
      <c r="YK28" s="457"/>
      <c r="YL28" s="457"/>
      <c r="YM28" s="457"/>
      <c r="YN28" s="457"/>
      <c r="YO28" s="457"/>
      <c r="YP28" s="457"/>
      <c r="YQ28" s="457"/>
      <c r="YR28" s="457"/>
      <c r="YS28" s="457"/>
      <c r="YT28" s="457"/>
      <c r="YU28" s="457"/>
      <c r="YV28" s="457"/>
      <c r="YW28" s="457"/>
      <c r="YX28" s="457"/>
      <c r="YY28" s="457"/>
      <c r="YZ28" s="457"/>
      <c r="ZA28" s="457"/>
      <c r="ZB28" s="457"/>
      <c r="ZC28" s="457"/>
      <c r="ZD28" s="457"/>
      <c r="ZE28" s="457"/>
      <c r="ZF28" s="457"/>
      <c r="ZG28" s="457"/>
      <c r="ZH28" s="457"/>
      <c r="ZI28" s="457"/>
      <c r="ZJ28" s="457"/>
      <c r="ZK28" s="457"/>
      <c r="ZL28" s="457"/>
      <c r="ZM28" s="457"/>
      <c r="ZN28" s="457"/>
      <c r="ZO28" s="457"/>
      <c r="ZP28" s="457"/>
      <c r="ZQ28" s="457"/>
      <c r="ZR28" s="457"/>
      <c r="ZS28" s="457"/>
      <c r="ZT28" s="457"/>
      <c r="ZU28" s="457"/>
      <c r="ZV28" s="457"/>
      <c r="ZW28" s="457"/>
      <c r="ZX28" s="457"/>
      <c r="ZY28" s="457"/>
      <c r="ZZ28" s="457"/>
      <c r="AAA28" s="457"/>
      <c r="AAB28" s="457"/>
      <c r="AAC28" s="457"/>
      <c r="AAD28" s="457"/>
      <c r="AAE28" s="457"/>
      <c r="AAF28" s="457"/>
      <c r="AAG28" s="457"/>
      <c r="AAH28" s="457"/>
      <c r="AAI28" s="457"/>
      <c r="AAJ28" s="457"/>
      <c r="AAK28" s="457"/>
      <c r="AAL28" s="457"/>
      <c r="AAM28" s="457"/>
      <c r="AAN28" s="457"/>
      <c r="AAO28" s="457"/>
      <c r="AAP28" s="457"/>
      <c r="AAQ28" s="457"/>
      <c r="AAR28" s="457"/>
      <c r="AAS28" s="457"/>
      <c r="AAT28" s="457"/>
      <c r="AAU28" s="457"/>
      <c r="AAV28" s="457"/>
      <c r="AAW28" s="457"/>
      <c r="AAX28" s="457"/>
      <c r="AAY28" s="457"/>
      <c r="AAZ28" s="457"/>
      <c r="ABA28" s="457"/>
      <c r="ABB28" s="457"/>
      <c r="ABC28" s="457"/>
      <c r="ABD28" s="457"/>
      <c r="ABE28" s="457"/>
      <c r="ABF28" s="457"/>
      <c r="ABG28" s="457"/>
      <c r="ABH28" s="457"/>
      <c r="ABI28" s="457"/>
      <c r="ABJ28" s="457"/>
      <c r="ABK28" s="457"/>
      <c r="ABL28" s="457"/>
      <c r="ABM28" s="457"/>
      <c r="ABN28" s="457"/>
      <c r="ABO28" s="457"/>
      <c r="ABP28" s="457"/>
      <c r="ABQ28" s="457"/>
      <c r="ABR28" s="457"/>
      <c r="ABS28" s="457"/>
      <c r="ABT28" s="457"/>
      <c r="ABU28" s="457"/>
      <c r="ABV28" s="457"/>
      <c r="ABW28" s="457"/>
      <c r="ABX28" s="457"/>
      <c r="ABY28" s="457"/>
      <c r="ABZ28" s="457"/>
      <c r="ACA28" s="457"/>
      <c r="ACB28" s="457"/>
      <c r="ACC28" s="457"/>
      <c r="ACD28" s="457"/>
      <c r="ACE28" s="457"/>
      <c r="ACF28" s="457"/>
      <c r="ACG28" s="457"/>
      <c r="ACH28" s="457"/>
      <c r="ACI28" s="457"/>
      <c r="ACJ28" s="457"/>
      <c r="ACK28" s="457"/>
      <c r="ACL28" s="457"/>
      <c r="ACM28" s="457"/>
      <c r="ACN28" s="457"/>
      <c r="ACO28" s="457"/>
      <c r="ACP28" s="457"/>
      <c r="ACQ28" s="457"/>
      <c r="ACR28" s="457"/>
      <c r="ACS28" s="457"/>
      <c r="ACT28" s="457"/>
      <c r="ACU28" s="457"/>
      <c r="ACV28" s="457"/>
      <c r="ACW28" s="457"/>
      <c r="ACX28" s="457"/>
      <c r="ACY28" s="457"/>
      <c r="ACZ28" s="457"/>
      <c r="ADA28" s="457"/>
      <c r="ADB28" s="457"/>
      <c r="ADC28" s="457"/>
      <c r="ADD28" s="457"/>
      <c r="ADE28" s="457"/>
      <c r="ADF28" s="457"/>
      <c r="ADG28" s="457"/>
      <c r="ADH28" s="457"/>
      <c r="ADI28" s="457"/>
      <c r="ADJ28" s="457"/>
      <c r="ADK28" s="457"/>
      <c r="ADL28" s="457"/>
      <c r="ADM28" s="457"/>
      <c r="ADN28" s="457"/>
      <c r="ADO28" s="457"/>
      <c r="ADP28" s="457"/>
      <c r="ADQ28" s="457"/>
      <c r="ADR28" s="457"/>
      <c r="ADS28" s="457"/>
      <c r="ADT28" s="457"/>
      <c r="ADU28" s="457"/>
      <c r="ADV28" s="457"/>
      <c r="ADW28" s="457"/>
      <c r="ADX28" s="457"/>
      <c r="ADY28" s="457"/>
      <c r="ADZ28" s="457"/>
      <c r="AEA28" s="457"/>
      <c r="AEB28" s="457"/>
      <c r="AEC28" s="457"/>
      <c r="AED28" s="457"/>
      <c r="AEE28" s="457"/>
      <c r="AEF28" s="457"/>
      <c r="AEG28" s="457"/>
      <c r="AEH28" s="457"/>
      <c r="AEI28" s="457"/>
      <c r="AEJ28" s="457"/>
      <c r="AEK28" s="457"/>
      <c r="AEL28" s="457"/>
      <c r="AEM28" s="457"/>
      <c r="AEN28" s="457"/>
      <c r="AEO28" s="457"/>
      <c r="AEP28" s="457"/>
      <c r="AEQ28" s="457"/>
      <c r="AER28" s="457"/>
      <c r="AES28" s="457"/>
      <c r="AET28" s="457"/>
      <c r="AEU28" s="457"/>
      <c r="AEV28" s="457"/>
      <c r="AEW28" s="457"/>
      <c r="AEX28" s="457"/>
      <c r="AEY28" s="457"/>
      <c r="AEZ28" s="457"/>
      <c r="AFA28" s="457"/>
      <c r="AFB28" s="457"/>
      <c r="AFC28" s="457"/>
      <c r="AFD28" s="457"/>
      <c r="AFE28" s="457"/>
      <c r="AFF28" s="457"/>
      <c r="AFG28" s="457"/>
      <c r="AFH28" s="457"/>
      <c r="AFI28" s="457"/>
      <c r="AFJ28" s="457"/>
      <c r="AFK28" s="457"/>
      <c r="AFL28" s="457"/>
      <c r="AFM28" s="457"/>
      <c r="AFN28" s="457"/>
      <c r="AFO28" s="457"/>
      <c r="AFP28" s="457"/>
      <c r="AFQ28" s="457"/>
      <c r="AFR28" s="457"/>
      <c r="AFS28" s="457"/>
      <c r="AFT28" s="457"/>
      <c r="AFU28" s="457"/>
      <c r="AFV28" s="457"/>
      <c r="AFW28" s="457"/>
      <c r="AFX28" s="457"/>
      <c r="AFY28" s="457"/>
      <c r="AFZ28" s="457"/>
      <c r="AGA28" s="457"/>
      <c r="AGB28" s="457"/>
      <c r="AGC28" s="457"/>
      <c r="AGD28" s="457"/>
      <c r="AGE28" s="457"/>
      <c r="AGF28" s="457"/>
      <c r="AGG28" s="457"/>
      <c r="AGH28" s="457"/>
      <c r="AGI28" s="457"/>
      <c r="AGJ28" s="457"/>
      <c r="AGK28" s="457"/>
      <c r="AGL28" s="457"/>
      <c r="AGM28" s="457"/>
      <c r="AGN28" s="457"/>
      <c r="AGO28" s="457"/>
      <c r="AGP28" s="457"/>
      <c r="AGQ28" s="457"/>
      <c r="AGR28" s="457"/>
      <c r="AGS28" s="457"/>
      <c r="AGT28" s="457"/>
      <c r="AGU28" s="457"/>
      <c r="AGV28" s="457"/>
      <c r="AGW28" s="457"/>
      <c r="AGX28" s="457"/>
      <c r="AGY28" s="457"/>
      <c r="AGZ28" s="457"/>
      <c r="AHA28" s="457"/>
      <c r="AHB28" s="457"/>
      <c r="AHC28" s="457"/>
      <c r="AHD28" s="457"/>
      <c r="AHE28" s="457"/>
      <c r="AHF28" s="457"/>
      <c r="AHG28" s="457"/>
      <c r="AHH28" s="457"/>
      <c r="AHI28" s="457"/>
      <c r="AHJ28" s="457"/>
      <c r="AHK28" s="457"/>
      <c r="AHL28" s="457"/>
      <c r="AHM28" s="457"/>
      <c r="AHN28" s="457"/>
      <c r="AHO28" s="457"/>
      <c r="AHP28" s="457"/>
      <c r="AHQ28" s="457"/>
      <c r="AHR28" s="457"/>
      <c r="AHS28" s="457"/>
      <c r="AHT28" s="457"/>
      <c r="AHU28" s="457"/>
      <c r="AHV28" s="457"/>
      <c r="AHW28" s="457"/>
      <c r="AHX28" s="457"/>
      <c r="AHY28" s="457"/>
      <c r="AHZ28" s="457"/>
      <c r="AIA28" s="457"/>
      <c r="AIB28" s="457"/>
      <c r="AIC28" s="457"/>
      <c r="AID28" s="457"/>
      <c r="AIE28" s="457"/>
      <c r="AIF28" s="457"/>
      <c r="AIG28" s="457"/>
      <c r="AIH28" s="457"/>
      <c r="AII28" s="457"/>
      <c r="AIJ28" s="457"/>
      <c r="AIK28" s="457"/>
      <c r="AIL28" s="457"/>
      <c r="AIM28" s="457"/>
      <c r="AIN28" s="457"/>
      <c r="AIO28" s="457"/>
      <c r="AIP28" s="457"/>
      <c r="AIQ28" s="457"/>
      <c r="AIR28" s="457"/>
      <c r="AIS28" s="457"/>
      <c r="AIT28" s="457"/>
      <c r="AIU28" s="457"/>
      <c r="AIV28" s="457"/>
      <c r="AIW28" s="457"/>
      <c r="AIX28" s="457"/>
      <c r="AIY28" s="457"/>
      <c r="AIZ28" s="457"/>
      <c r="AJA28" s="457"/>
      <c r="AJB28" s="457"/>
      <c r="AJC28" s="457"/>
      <c r="AJD28" s="457"/>
      <c r="AJE28" s="457"/>
      <c r="AJF28" s="457"/>
      <c r="AJG28" s="457"/>
      <c r="AJH28" s="457"/>
      <c r="AJI28" s="457"/>
      <c r="AJJ28" s="457"/>
      <c r="AJK28" s="457"/>
      <c r="AJL28" s="457"/>
      <c r="AJM28" s="457"/>
      <c r="AJN28" s="457"/>
      <c r="AJO28" s="457"/>
      <c r="AJP28" s="457"/>
      <c r="AJQ28" s="457"/>
      <c r="AJR28" s="457"/>
      <c r="AJS28" s="457"/>
      <c r="AJT28" s="457"/>
      <c r="AJU28" s="457"/>
      <c r="AJV28" s="457"/>
      <c r="AJW28" s="457"/>
      <c r="AJX28" s="457"/>
      <c r="AJY28" s="457"/>
      <c r="AJZ28" s="457"/>
      <c r="AKA28" s="457"/>
      <c r="AKB28" s="457"/>
      <c r="AKC28" s="457"/>
      <c r="AKD28" s="457"/>
      <c r="AKE28" s="457"/>
      <c r="AKF28" s="457"/>
      <c r="AKG28" s="457"/>
      <c r="AKH28" s="457"/>
      <c r="AKI28" s="457"/>
      <c r="AKJ28" s="457"/>
      <c r="AKK28" s="457"/>
      <c r="AKL28" s="457"/>
      <c r="AKM28" s="457"/>
    </row>
    <row r="29" spans="1:975" x14ac:dyDescent="0.25">
      <c r="A29" s="704" t="s">
        <v>1391</v>
      </c>
      <c r="B29" s="457"/>
      <c r="C29" s="457"/>
    </row>
    <row r="30" spans="1:975" x14ac:dyDescent="0.25">
      <c r="A30" s="452" t="s">
        <v>1121</v>
      </c>
      <c r="B30" s="1094" t="s">
        <v>1122</v>
      </c>
      <c r="C30" s="1094" t="s">
        <v>1123</v>
      </c>
      <c r="D30" s="1095" t="s">
        <v>1393</v>
      </c>
      <c r="E30" s="1095" t="s">
        <v>1394</v>
      </c>
      <c r="F30" s="1095" t="s">
        <v>1396</v>
      </c>
    </row>
    <row r="31" spans="1:975" x14ac:dyDescent="0.25">
      <c r="A31" s="432" t="s">
        <v>799</v>
      </c>
      <c r="B31" s="451">
        <f>B12</f>
        <v>0</v>
      </c>
      <c r="C31" s="451">
        <f t="shared" ref="C31" si="6">C12</f>
        <v>0</v>
      </c>
      <c r="D31" s="451">
        <f>C31</f>
        <v>0</v>
      </c>
      <c r="E31" s="451">
        <f>D12</f>
        <v>0</v>
      </c>
      <c r="F31" s="451">
        <f>E31</f>
        <v>0</v>
      </c>
    </row>
    <row r="32" spans="1:975" x14ac:dyDescent="0.25">
      <c r="A32" s="432" t="s">
        <v>798</v>
      </c>
      <c r="B32" s="451">
        <f t="shared" ref="B32:C34" si="7">B13</f>
        <v>0</v>
      </c>
      <c r="C32" s="451">
        <f t="shared" si="7"/>
        <v>0</v>
      </c>
      <c r="D32" s="451" t="e">
        <f>((5%*B33)*E13)+C32</f>
        <v>#DIV/0!</v>
      </c>
      <c r="E32" s="451">
        <f>D13</f>
        <v>0</v>
      </c>
      <c r="F32" s="432" t="e">
        <f>((5%*B33)*#REF!)+E32</f>
        <v>#REF!</v>
      </c>
    </row>
    <row r="33" spans="1:7" x14ac:dyDescent="0.25">
      <c r="A33" s="432" t="s">
        <v>800</v>
      </c>
      <c r="B33" s="451">
        <f t="shared" si="7"/>
        <v>0</v>
      </c>
      <c r="C33" s="451">
        <f t="shared" si="7"/>
        <v>0</v>
      </c>
      <c r="D33" s="451">
        <f>95%*C33</f>
        <v>0</v>
      </c>
      <c r="E33" s="451">
        <f>D14</f>
        <v>0</v>
      </c>
      <c r="F33" s="432">
        <f>95%*E33</f>
        <v>0</v>
      </c>
    </row>
    <row r="34" spans="1:7" x14ac:dyDescent="0.25">
      <c r="A34" s="453" t="s">
        <v>532</v>
      </c>
      <c r="B34" s="454">
        <f t="shared" si="7"/>
        <v>0</v>
      </c>
      <c r="C34" s="454">
        <f t="shared" si="7"/>
        <v>0</v>
      </c>
      <c r="D34" s="454" t="e">
        <f>SUM(D31:D33)</f>
        <v>#DIV/0!</v>
      </c>
      <c r="E34" s="454">
        <f>D15</f>
        <v>0</v>
      </c>
      <c r="F34" s="454" t="e">
        <f>SUM(F31:F33)</f>
        <v>#REF!</v>
      </c>
    </row>
    <row r="36" spans="1:7" x14ac:dyDescent="0.25">
      <c r="A36" s="702" t="s">
        <v>1377</v>
      </c>
      <c r="B36" s="432">
        <v>0</v>
      </c>
      <c r="C36" s="702" t="s">
        <v>1399</v>
      </c>
    </row>
    <row r="37" spans="1:7" x14ac:dyDescent="0.25">
      <c r="A37" s="702" t="s">
        <v>1395</v>
      </c>
      <c r="B37" s="451" t="e">
        <f>C34-D34</f>
        <v>#DIV/0!</v>
      </c>
    </row>
    <row r="38" spans="1:7" x14ac:dyDescent="0.25">
      <c r="A38" s="702" t="s">
        <v>1397</v>
      </c>
      <c r="B38" s="451" t="e">
        <f>D34-F34</f>
        <v>#DIV/0!</v>
      </c>
    </row>
    <row r="40" spans="1:7" ht="15.75" thickBot="1" x14ac:dyDescent="0.3"/>
    <row r="41" spans="1:7" ht="15.75" thickBot="1" x14ac:dyDescent="0.3">
      <c r="A41" s="1199" t="s">
        <v>1622</v>
      </c>
      <c r="B41" s="1200"/>
      <c r="C41" s="1200"/>
      <c r="D41" s="1200"/>
      <c r="E41" s="1200"/>
      <c r="F41" s="1200"/>
      <c r="G41" s="1201"/>
    </row>
    <row r="42" spans="1:7" x14ac:dyDescent="0.25">
      <c r="A42" s="1177" t="s">
        <v>1500</v>
      </c>
      <c r="B42" s="1202"/>
      <c r="C42" s="1202" t="s">
        <v>1623</v>
      </c>
      <c r="D42" s="1202" t="s">
        <v>567</v>
      </c>
      <c r="E42" s="788" t="s">
        <v>1504</v>
      </c>
      <c r="F42" s="1202" t="s">
        <v>568</v>
      </c>
      <c r="G42" s="1202" t="s">
        <v>218</v>
      </c>
    </row>
    <row r="43" spans="1:7" ht="18" x14ac:dyDescent="0.25">
      <c r="A43" s="1185"/>
      <c r="B43" s="1203"/>
      <c r="C43" s="1203"/>
      <c r="D43" s="1203"/>
      <c r="E43" s="788" t="s">
        <v>1505</v>
      </c>
      <c r="F43" s="1203"/>
      <c r="G43" s="1203"/>
    </row>
    <row r="44" spans="1:7" ht="15.75" thickBot="1" x14ac:dyDescent="0.3">
      <c r="A44" s="1185"/>
      <c r="B44" s="1204"/>
      <c r="C44" s="1204"/>
      <c r="D44" s="1204"/>
      <c r="E44" s="790" t="s">
        <v>1503</v>
      </c>
      <c r="F44" s="1204"/>
      <c r="G44" s="1204"/>
    </row>
    <row r="45" spans="1:7" ht="60.75" thickBot="1" x14ac:dyDescent="0.3">
      <c r="A45" s="1185"/>
      <c r="B45" s="806" t="s">
        <v>1624</v>
      </c>
      <c r="C45" s="792">
        <v>1289</v>
      </c>
      <c r="D45" s="792">
        <v>357</v>
      </c>
      <c r="E45" s="792">
        <v>334</v>
      </c>
      <c r="F45" s="792">
        <v>0</v>
      </c>
      <c r="G45" s="792" t="s">
        <v>519</v>
      </c>
    </row>
    <row r="46" spans="1:7" ht="45.75" thickBot="1" x14ac:dyDescent="0.3">
      <c r="A46" s="1185"/>
      <c r="B46" s="806" t="s">
        <v>1391</v>
      </c>
      <c r="C46" s="792">
        <v>0</v>
      </c>
      <c r="D46" s="792">
        <v>-166</v>
      </c>
      <c r="E46" s="792">
        <v>877</v>
      </c>
      <c r="F46" s="792">
        <v>0</v>
      </c>
      <c r="G46" s="792" t="s">
        <v>519</v>
      </c>
    </row>
    <row r="47" spans="1:7" ht="15.75" thickBot="1" x14ac:dyDescent="0.3">
      <c r="A47" s="1178"/>
      <c r="B47" s="900" t="s">
        <v>1</v>
      </c>
      <c r="C47" s="906">
        <v>1289</v>
      </c>
      <c r="D47" s="907">
        <v>191</v>
      </c>
      <c r="E47" s="906">
        <v>1212</v>
      </c>
      <c r="F47" s="907" t="s">
        <v>1625</v>
      </c>
      <c r="G47" s="907" t="s">
        <v>1593</v>
      </c>
    </row>
    <row r="48" spans="1:7" ht="33" customHeight="1" x14ac:dyDescent="0.25">
      <c r="A48" s="1177" t="s">
        <v>1513</v>
      </c>
      <c r="B48" s="1179" t="s">
        <v>1626</v>
      </c>
      <c r="C48" s="1180"/>
      <c r="D48" s="1180"/>
      <c r="E48" s="1180"/>
      <c r="F48" s="1180"/>
      <c r="G48" s="1181"/>
    </row>
    <row r="49" spans="1:7" x14ac:dyDescent="0.25">
      <c r="A49" s="1185"/>
      <c r="B49" s="1186"/>
      <c r="C49" s="1187"/>
      <c r="D49" s="1187"/>
      <c r="E49" s="1187"/>
      <c r="F49" s="1187"/>
      <c r="G49" s="1188"/>
    </row>
    <row r="50" spans="1:7" ht="75" customHeight="1" x14ac:dyDescent="0.25">
      <c r="A50" s="1185"/>
      <c r="B50" s="1186" t="s">
        <v>1627</v>
      </c>
      <c r="C50" s="1187"/>
      <c r="D50" s="1187"/>
      <c r="E50" s="1187"/>
      <c r="F50" s="1187"/>
      <c r="G50" s="1188"/>
    </row>
    <row r="51" spans="1:7" x14ac:dyDescent="0.25">
      <c r="A51" s="1185"/>
      <c r="B51" s="1186"/>
      <c r="C51" s="1187"/>
      <c r="D51" s="1187"/>
      <c r="E51" s="1187"/>
      <c r="F51" s="1187"/>
      <c r="G51" s="1188"/>
    </row>
    <row r="52" spans="1:7" ht="81" customHeight="1" x14ac:dyDescent="0.25">
      <c r="A52" s="1185"/>
      <c r="B52" s="1186" t="s">
        <v>1628</v>
      </c>
      <c r="C52" s="1187"/>
      <c r="D52" s="1187"/>
      <c r="E52" s="1187"/>
      <c r="F52" s="1187"/>
      <c r="G52" s="1188"/>
    </row>
    <row r="53" spans="1:7" x14ac:dyDescent="0.25">
      <c r="A53" s="1185"/>
      <c r="B53" s="1186"/>
      <c r="C53" s="1187"/>
      <c r="D53" s="1187"/>
      <c r="E53" s="1187"/>
      <c r="F53" s="1187"/>
      <c r="G53" s="1188"/>
    </row>
    <row r="54" spans="1:7" ht="45" customHeight="1" x14ac:dyDescent="0.25">
      <c r="A54" s="1185"/>
      <c r="B54" s="1186" t="s">
        <v>1629</v>
      </c>
      <c r="C54" s="1187"/>
      <c r="D54" s="1187"/>
      <c r="E54" s="1187"/>
      <c r="F54" s="1187"/>
      <c r="G54" s="1188"/>
    </row>
    <row r="55" spans="1:7" x14ac:dyDescent="0.25">
      <c r="A55" s="1185"/>
      <c r="B55" s="1186"/>
      <c r="C55" s="1187"/>
      <c r="D55" s="1187"/>
      <c r="E55" s="1187"/>
      <c r="F55" s="1187"/>
      <c r="G55" s="1188"/>
    </row>
    <row r="56" spans="1:7" ht="48" customHeight="1" thickBot="1" x14ac:dyDescent="0.3">
      <c r="A56" s="1178"/>
      <c r="B56" s="1182" t="s">
        <v>1630</v>
      </c>
      <c r="C56" s="1183"/>
      <c r="D56" s="1183"/>
      <c r="E56" s="1183"/>
      <c r="F56" s="1183"/>
      <c r="G56" s="1184"/>
    </row>
    <row r="57" spans="1:7" ht="30" customHeight="1" x14ac:dyDescent="0.25">
      <c r="A57" s="1177" t="s">
        <v>1596</v>
      </c>
      <c r="B57" s="1179" t="s">
        <v>1631</v>
      </c>
      <c r="C57" s="1180"/>
      <c r="D57" s="1180"/>
      <c r="E57" s="1180"/>
      <c r="F57" s="1180"/>
      <c r="G57" s="1181"/>
    </row>
    <row r="58" spans="1:7" x14ac:dyDescent="0.25">
      <c r="A58" s="1185"/>
      <c r="B58" s="1186"/>
      <c r="C58" s="1187"/>
      <c r="D58" s="1187"/>
      <c r="E58" s="1187"/>
      <c r="F58" s="1187"/>
      <c r="G58" s="1188"/>
    </row>
    <row r="59" spans="1:7" x14ac:dyDescent="0.25">
      <c r="A59" s="1185"/>
      <c r="B59" s="1192"/>
      <c r="C59" s="1136"/>
      <c r="D59" s="1136"/>
      <c r="E59" s="1136"/>
      <c r="F59" s="1136"/>
      <c r="G59" s="1193"/>
    </row>
    <row r="60" spans="1:7" x14ac:dyDescent="0.25">
      <c r="A60" s="1185"/>
      <c r="B60" s="1186"/>
      <c r="C60" s="1187"/>
      <c r="D60" s="1187"/>
      <c r="E60" s="1187"/>
      <c r="F60" s="1187"/>
      <c r="G60" s="1188"/>
    </row>
    <row r="61" spans="1:7" ht="15" customHeight="1" x14ac:dyDescent="0.25">
      <c r="A61" s="1185"/>
      <c r="B61" s="1186" t="s">
        <v>1632</v>
      </c>
      <c r="C61" s="1187"/>
      <c r="D61" s="1187"/>
      <c r="E61" s="1187"/>
      <c r="F61" s="1187"/>
      <c r="G61" s="1188"/>
    </row>
    <row r="62" spans="1:7" x14ac:dyDescent="0.25">
      <c r="A62" s="1185"/>
      <c r="B62" s="1186"/>
      <c r="C62" s="1187"/>
      <c r="D62" s="1187"/>
      <c r="E62" s="1187"/>
      <c r="F62" s="1187"/>
      <c r="G62" s="1188"/>
    </row>
    <row r="63" spans="1:7" x14ac:dyDescent="0.25">
      <c r="A63" s="1185"/>
      <c r="B63" s="1192"/>
      <c r="C63" s="1136"/>
      <c r="D63" s="1136"/>
      <c r="E63" s="1136"/>
      <c r="F63" s="1136"/>
      <c r="G63" s="1193"/>
    </row>
    <row r="64" spans="1:7" ht="15" customHeight="1" x14ac:dyDescent="0.25">
      <c r="A64" s="1185"/>
      <c r="B64" s="1186" t="s">
        <v>229</v>
      </c>
      <c r="C64" s="1187"/>
      <c r="D64" s="1187"/>
      <c r="E64" s="1187"/>
      <c r="F64" s="1187"/>
      <c r="G64" s="1188"/>
    </row>
    <row r="65" spans="1:7" ht="15" customHeight="1" x14ac:dyDescent="0.25">
      <c r="A65" s="1185"/>
      <c r="B65" s="1186" t="s">
        <v>1633</v>
      </c>
      <c r="C65" s="1187"/>
      <c r="D65" s="1187"/>
      <c r="E65" s="1187"/>
      <c r="F65" s="1187"/>
      <c r="G65" s="1188"/>
    </row>
    <row r="66" spans="1:7" x14ac:dyDescent="0.25">
      <c r="A66" s="1185"/>
      <c r="B66" s="1221"/>
      <c r="C66" s="1222"/>
      <c r="D66" s="1222"/>
      <c r="E66" s="1222"/>
      <c r="F66" s="1222"/>
      <c r="G66" s="1223"/>
    </row>
    <row r="67" spans="1:7" ht="15" customHeight="1" x14ac:dyDescent="0.25">
      <c r="A67" s="1185"/>
      <c r="B67" s="1209" t="s">
        <v>1634</v>
      </c>
      <c r="C67" s="1210"/>
      <c r="D67" s="1210"/>
      <c r="E67" s="1210"/>
      <c r="F67" s="1210"/>
      <c r="G67" s="1211"/>
    </row>
    <row r="68" spans="1:7" ht="30" customHeight="1" x14ac:dyDescent="0.25">
      <c r="A68" s="1185"/>
      <c r="B68" s="1186" t="s">
        <v>1635</v>
      </c>
      <c r="C68" s="1187"/>
      <c r="D68" s="1187"/>
      <c r="E68" s="1187"/>
      <c r="F68" s="1187"/>
      <c r="G68" s="1188"/>
    </row>
    <row r="69" spans="1:7" x14ac:dyDescent="0.25">
      <c r="A69" s="1185"/>
      <c r="B69" s="1186"/>
      <c r="C69" s="1187"/>
      <c r="D69" s="1187"/>
      <c r="E69" s="1187"/>
      <c r="F69" s="1187"/>
      <c r="G69" s="1188"/>
    </row>
    <row r="70" spans="1:7" ht="75" customHeight="1" x14ac:dyDescent="0.25">
      <c r="A70" s="1185"/>
      <c r="B70" s="1186" t="s">
        <v>1636</v>
      </c>
      <c r="C70" s="1187"/>
      <c r="D70" s="1187"/>
      <c r="E70" s="1187"/>
      <c r="F70" s="1187"/>
      <c r="G70" s="1188"/>
    </row>
    <row r="71" spans="1:7" x14ac:dyDescent="0.25">
      <c r="A71" s="1185"/>
      <c r="B71" s="1186"/>
      <c r="C71" s="1187"/>
      <c r="D71" s="1187"/>
      <c r="E71" s="1187"/>
      <c r="F71" s="1187"/>
      <c r="G71" s="1188"/>
    </row>
    <row r="72" spans="1:7" ht="15" customHeight="1" x14ac:dyDescent="0.25">
      <c r="A72" s="1185"/>
      <c r="B72" s="1209" t="s">
        <v>1637</v>
      </c>
      <c r="C72" s="1210"/>
      <c r="D72" s="1210"/>
      <c r="E72" s="1210"/>
      <c r="F72" s="1210"/>
      <c r="G72" s="1211"/>
    </row>
    <row r="73" spans="1:7" ht="60" customHeight="1" x14ac:dyDescent="0.25">
      <c r="A73" s="1185"/>
      <c r="B73" s="1212" t="s">
        <v>1638</v>
      </c>
      <c r="C73" s="1213"/>
      <c r="D73" s="1213"/>
      <c r="E73" s="1213"/>
      <c r="F73" s="1213"/>
      <c r="G73" s="1214"/>
    </row>
    <row r="74" spans="1:7" x14ac:dyDescent="0.25">
      <c r="A74" s="1185"/>
      <c r="B74" s="1186"/>
      <c r="C74" s="1187"/>
      <c r="D74" s="1187"/>
      <c r="E74" s="1187"/>
      <c r="F74" s="1187"/>
      <c r="G74" s="1188"/>
    </row>
    <row r="75" spans="1:7" ht="15" customHeight="1" x14ac:dyDescent="0.25">
      <c r="A75" s="1185"/>
      <c r="B75" s="1209" t="s">
        <v>1639</v>
      </c>
      <c r="C75" s="1210"/>
      <c r="D75" s="1210"/>
      <c r="E75" s="1210"/>
      <c r="F75" s="1210"/>
      <c r="G75" s="1211"/>
    </row>
    <row r="76" spans="1:7" ht="60" customHeight="1" x14ac:dyDescent="0.25">
      <c r="A76" s="1185"/>
      <c r="B76" s="1186" t="s">
        <v>1640</v>
      </c>
      <c r="C76" s="1187"/>
      <c r="D76" s="1187"/>
      <c r="E76" s="1187"/>
      <c r="F76" s="1187"/>
      <c r="G76" s="1188"/>
    </row>
    <row r="77" spans="1:7" x14ac:dyDescent="0.25">
      <c r="A77" s="1185"/>
      <c r="B77" s="1186"/>
      <c r="C77" s="1187"/>
      <c r="D77" s="1187"/>
      <c r="E77" s="1187"/>
      <c r="F77" s="1187"/>
      <c r="G77" s="1188"/>
    </row>
    <row r="78" spans="1:7" ht="15" customHeight="1" x14ac:dyDescent="0.25">
      <c r="A78" s="1185"/>
      <c r="B78" s="1209" t="s">
        <v>1641</v>
      </c>
      <c r="C78" s="1210"/>
      <c r="D78" s="1210"/>
      <c r="E78" s="1210"/>
      <c r="F78" s="1210"/>
      <c r="G78" s="1211"/>
    </row>
    <row r="79" spans="1:7" ht="51" customHeight="1" x14ac:dyDescent="0.25">
      <c r="A79" s="1185"/>
      <c r="B79" s="1186" t="s">
        <v>1642</v>
      </c>
      <c r="C79" s="1187"/>
      <c r="D79" s="1187"/>
      <c r="E79" s="1187"/>
      <c r="F79" s="1187"/>
      <c r="G79" s="1188"/>
    </row>
    <row r="80" spans="1:7" x14ac:dyDescent="0.25">
      <c r="A80" s="1185"/>
      <c r="B80" s="1186"/>
      <c r="C80" s="1187"/>
      <c r="D80" s="1187"/>
      <c r="E80" s="1187"/>
      <c r="F80" s="1187"/>
      <c r="G80" s="1188"/>
    </row>
    <row r="81" spans="1:7" ht="15" customHeight="1" x14ac:dyDescent="0.25">
      <c r="A81" s="1185"/>
      <c r="B81" s="1209" t="s">
        <v>1643</v>
      </c>
      <c r="C81" s="1210"/>
      <c r="D81" s="1210"/>
      <c r="E81" s="1210"/>
      <c r="F81" s="1210"/>
      <c r="G81" s="1211"/>
    </row>
    <row r="82" spans="1:7" ht="45" customHeight="1" x14ac:dyDescent="0.25">
      <c r="A82" s="1185"/>
      <c r="B82" s="1212" t="s">
        <v>1644</v>
      </c>
      <c r="C82" s="1213"/>
      <c r="D82" s="1213"/>
      <c r="E82" s="1213"/>
      <c r="F82" s="1213"/>
      <c r="G82" s="1214"/>
    </row>
    <row r="83" spans="1:7" ht="15.75" thickBot="1" x14ac:dyDescent="0.3">
      <c r="A83" s="1178"/>
      <c r="B83" s="1215"/>
      <c r="C83" s="1216"/>
      <c r="D83" s="1216"/>
      <c r="E83" s="1216"/>
      <c r="F83" s="1216"/>
      <c r="G83" s="1217"/>
    </row>
    <row r="84" spans="1:7" ht="45" customHeight="1" x14ac:dyDescent="0.25">
      <c r="A84" s="1177" t="s">
        <v>1529</v>
      </c>
      <c r="B84" s="1218" t="s">
        <v>1645</v>
      </c>
      <c r="C84" s="1219"/>
      <c r="D84" s="1219"/>
      <c r="E84" s="1219"/>
      <c r="F84" s="1219"/>
      <c r="G84" s="1220"/>
    </row>
    <row r="85" spans="1:7" x14ac:dyDescent="0.25">
      <c r="A85" s="1185"/>
      <c r="B85" s="1186"/>
      <c r="C85" s="1187"/>
      <c r="D85" s="1187"/>
      <c r="E85" s="1187"/>
      <c r="F85" s="1187"/>
      <c r="G85" s="1188"/>
    </row>
    <row r="86" spans="1:7" ht="45" customHeight="1" x14ac:dyDescent="0.25">
      <c r="A86" s="1185"/>
      <c r="B86" s="1212" t="s">
        <v>1646</v>
      </c>
      <c r="C86" s="1213"/>
      <c r="D86" s="1213"/>
      <c r="E86" s="1213"/>
      <c r="F86" s="1213"/>
      <c r="G86" s="1214"/>
    </row>
    <row r="87" spans="1:7" ht="15.75" thickBot="1" x14ac:dyDescent="0.3">
      <c r="A87" s="1178"/>
      <c r="B87" s="1182"/>
      <c r="C87" s="1183"/>
      <c r="D87" s="1183"/>
      <c r="E87" s="1183"/>
      <c r="F87" s="1183"/>
      <c r="G87" s="1184"/>
    </row>
  </sheetData>
  <mergeCells count="51">
    <mergeCell ref="A1:B1"/>
    <mergeCell ref="A41:G41"/>
    <mergeCell ref="A42:A47"/>
    <mergeCell ref="B42:B44"/>
    <mergeCell ref="C42:C44"/>
    <mergeCell ref="D42:D44"/>
    <mergeCell ref="F42:F44"/>
    <mergeCell ref="G42:G44"/>
    <mergeCell ref="A48:A56"/>
    <mergeCell ref="B48:G48"/>
    <mergeCell ref="B49:G49"/>
    <mergeCell ref="B50:G50"/>
    <mergeCell ref="B51:G51"/>
    <mergeCell ref="B52:G52"/>
    <mergeCell ref="B53:G53"/>
    <mergeCell ref="B54:G54"/>
    <mergeCell ref="B55:G55"/>
    <mergeCell ref="B56:G56"/>
    <mergeCell ref="B64:G64"/>
    <mergeCell ref="B80:G80"/>
    <mergeCell ref="B69:G69"/>
    <mergeCell ref="B72:G72"/>
    <mergeCell ref="B73:G73"/>
    <mergeCell ref="B74:G74"/>
    <mergeCell ref="B75:G75"/>
    <mergeCell ref="B70:G70"/>
    <mergeCell ref="B71:G71"/>
    <mergeCell ref="B76:G76"/>
    <mergeCell ref="B77:G77"/>
    <mergeCell ref="B78:G78"/>
    <mergeCell ref="B79:G79"/>
    <mergeCell ref="B65:G65"/>
    <mergeCell ref="B66:G66"/>
    <mergeCell ref="B67:G67"/>
    <mergeCell ref="B68:G68"/>
    <mergeCell ref="B81:G81"/>
    <mergeCell ref="B82:G82"/>
    <mergeCell ref="B83:G83"/>
    <mergeCell ref="A84:A87"/>
    <mergeCell ref="B84:G84"/>
    <mergeCell ref="B85:G85"/>
    <mergeCell ref="B86:G86"/>
    <mergeCell ref="B87:G87"/>
    <mergeCell ref="A57:A83"/>
    <mergeCell ref="B57:G57"/>
    <mergeCell ref="B58:G58"/>
    <mergeCell ref="B59:G59"/>
    <mergeCell ref="B60:G60"/>
    <mergeCell ref="B61:G61"/>
    <mergeCell ref="B62:G62"/>
    <mergeCell ref="B63:G63"/>
  </mergeCells>
  <hyperlinks>
    <hyperlink ref="B73" r:id="rId1" display="http://www.greentomatocars.com/"/>
    <hyperlink ref="B82" r:id="rId2" display="http://journeyplanningportal.com/"/>
    <hyperlink ref="B84" r:id="rId3" display="http://journeyplanningportal.com/wp-content/uploads/2015/03/JPP_leaflet_05_web.pdf"/>
    <hyperlink ref="B86" r:id="rId4" display="http://assets.wwf.org.uk/downloads/wwf_business_toolkit_report.pdf"/>
  </hyperlinks>
  <pageMargins left="0.7" right="0.7" top="0.75" bottom="0.75" header="0.3" footer="0.3"/>
  <pageSetup orientation="portrait" horizontalDpi="200" verticalDpi="200" r:id="rId5"/>
  <drawing r:id="rId6"/>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H28"/>
  <sheetViews>
    <sheetView workbookViewId="0">
      <selection activeCell="C6" sqref="C6"/>
    </sheetView>
  </sheetViews>
  <sheetFormatPr defaultRowHeight="12.75" x14ac:dyDescent="0.2"/>
  <cols>
    <col min="1" max="1" width="30.85546875" customWidth="1"/>
    <col min="2" max="2" width="20.5703125" customWidth="1"/>
    <col min="3" max="3" width="17.7109375" customWidth="1"/>
    <col min="4" max="4" width="14.7109375" customWidth="1"/>
    <col min="5" max="5" width="15.85546875" customWidth="1"/>
    <col min="6" max="6" width="13.85546875" customWidth="1"/>
    <col min="7" max="7" width="11.5703125" bestFit="1" customWidth="1"/>
  </cols>
  <sheetData>
    <row r="1" spans="1:8" ht="33" x14ac:dyDescent="0.45">
      <c r="A1" s="1224" t="s">
        <v>1477</v>
      </c>
      <c r="B1" s="1225"/>
    </row>
    <row r="2" spans="1:8" ht="15.75" customHeight="1" x14ac:dyDescent="0.2"/>
    <row r="4" spans="1:8" s="3" customFormat="1" ht="25.5" customHeight="1" x14ac:dyDescent="0.2"/>
    <row r="5" spans="1:8" s="3" customFormat="1" ht="25.5" customHeight="1" x14ac:dyDescent="0.2">
      <c r="A5" s="594"/>
      <c r="B5" s="666" t="s">
        <v>134</v>
      </c>
      <c r="C5" s="666" t="s">
        <v>138</v>
      </c>
      <c r="D5" s="667" t="s">
        <v>139</v>
      </c>
      <c r="E5" s="668" t="s">
        <v>1857</v>
      </c>
      <c r="F5" s="669" t="s">
        <v>137</v>
      </c>
      <c r="G5" s="667" t="s">
        <v>1855</v>
      </c>
      <c r="H5" s="667" t="s">
        <v>151</v>
      </c>
    </row>
    <row r="6" spans="1:8" s="3" customFormat="1" ht="25.5" customHeight="1" x14ac:dyDescent="0.2">
      <c r="A6" s="177" t="s">
        <v>533</v>
      </c>
      <c r="B6" s="670">
        <f>Summary!C6</f>
        <v>0</v>
      </c>
      <c r="C6" s="671">
        <v>2.5000000000000001E-2</v>
      </c>
      <c r="D6" s="670">
        <f>C6*B6</f>
        <v>0</v>
      </c>
      <c r="E6" s="678">
        <f>D6*'General reference data'!C4</f>
        <v>0</v>
      </c>
      <c r="F6" s="672">
        <f>D6*'General reference data'!C13</f>
        <v>0</v>
      </c>
      <c r="G6" s="1">
        <f>B11</f>
        <v>0</v>
      </c>
      <c r="H6" s="1" t="e">
        <f>G6/E6</f>
        <v>#DIV/0!</v>
      </c>
    </row>
    <row r="7" spans="1:8" s="3" customFormat="1" ht="25.5" customHeight="1" x14ac:dyDescent="0.2">
      <c r="A7" s="177" t="s">
        <v>92</v>
      </c>
      <c r="B7" s="670">
        <f>Summary!C9</f>
        <v>0</v>
      </c>
      <c r="C7" s="671">
        <v>2.5000000000000001E-2</v>
      </c>
      <c r="D7" s="670">
        <f>C7*B7</f>
        <v>0</v>
      </c>
      <c r="E7" s="678">
        <f>D7*'General reference data'!C6</f>
        <v>0</v>
      </c>
      <c r="F7" s="672">
        <f>D7*'General reference data'!C14</f>
        <v>0</v>
      </c>
      <c r="G7" s="1">
        <f>B11</f>
        <v>0</v>
      </c>
      <c r="H7" s="1" t="e">
        <f t="shared" ref="H7:H8" si="0">G7/E7</f>
        <v>#DIV/0!</v>
      </c>
    </row>
    <row r="8" spans="1:8" s="3" customFormat="1" ht="25.5" customHeight="1" x14ac:dyDescent="0.2">
      <c r="A8" s="1082" t="s">
        <v>140</v>
      </c>
      <c r="B8" s="1083"/>
      <c r="C8" s="1083"/>
      <c r="D8" s="1084">
        <f>SUM(D6:D7)</f>
        <v>0</v>
      </c>
      <c r="E8" s="1080">
        <f>SUM(E6:E7)</f>
        <v>0</v>
      </c>
      <c r="F8" s="1081">
        <f>SUM(F6:F7)</f>
        <v>0</v>
      </c>
      <c r="G8" s="160">
        <f>SUM(G6:G7)</f>
        <v>0</v>
      </c>
      <c r="H8" s="160" t="e">
        <f t="shared" si="0"/>
        <v>#DIV/0!</v>
      </c>
    </row>
    <row r="9" spans="1:8" s="175" customFormat="1" ht="25.5" customHeight="1" x14ac:dyDescent="0.2">
      <c r="B9" s="759"/>
      <c r="C9" s="187"/>
      <c r="D9" s="71"/>
      <c r="E9" s="55"/>
      <c r="F9" s="797"/>
    </row>
    <row r="10" spans="1:8" s="175" customFormat="1" ht="25.5" customHeight="1" x14ac:dyDescent="0.2">
      <c r="B10" s="759"/>
      <c r="C10" s="187"/>
      <c r="D10" s="71"/>
      <c r="E10" s="55"/>
      <c r="F10" s="797"/>
    </row>
    <row r="11" spans="1:8" s="175" customFormat="1" ht="25.5" customHeight="1" x14ac:dyDescent="0.2">
      <c r="A11" s="91" t="s">
        <v>1856</v>
      </c>
      <c r="B11" s="1085">
        <v>0</v>
      </c>
      <c r="C11" s="187"/>
      <c r="D11" s="71"/>
      <c r="E11" s="55"/>
      <c r="F11" s="797"/>
    </row>
    <row r="12" spans="1:8" s="798" customFormat="1" ht="25.5" customHeight="1" x14ac:dyDescent="0.2">
      <c r="B12" s="799"/>
      <c r="C12" s="742"/>
      <c r="D12" s="800"/>
      <c r="E12" s="800"/>
    </row>
    <row r="13" spans="1:8" s="798" customFormat="1" ht="25.5" customHeight="1" x14ac:dyDescent="0.2">
      <c r="B13" s="743"/>
      <c r="C13" s="742"/>
      <c r="D13" s="800"/>
      <c r="E13" s="800"/>
    </row>
    <row r="14" spans="1:8" s="175" customFormat="1" x14ac:dyDescent="0.2"/>
    <row r="15" spans="1:8" s="175" customFormat="1" x14ac:dyDescent="0.2"/>
    <row r="16" spans="1:8" s="175" customFormat="1" x14ac:dyDescent="0.2">
      <c r="B16" s="77"/>
    </row>
    <row r="17" spans="2:2" s="175" customFormat="1" x14ac:dyDescent="0.2">
      <c r="B17" s="77"/>
    </row>
    <row r="18" spans="2:2" s="175" customFormat="1" x14ac:dyDescent="0.2"/>
    <row r="19" spans="2:2" s="175" customFormat="1" x14ac:dyDescent="0.2"/>
    <row r="20" spans="2:2" s="175" customFormat="1" x14ac:dyDescent="0.2"/>
    <row r="21" spans="2:2" s="175" customFormat="1" x14ac:dyDescent="0.2"/>
    <row r="22" spans="2:2" s="175" customFormat="1" x14ac:dyDescent="0.2"/>
    <row r="23" spans="2:2" s="175" customFormat="1" x14ac:dyDescent="0.2"/>
    <row r="24" spans="2:2" s="175" customFormat="1" x14ac:dyDescent="0.2"/>
    <row r="25" spans="2:2" s="175" customFormat="1" x14ac:dyDescent="0.2"/>
    <row r="26" spans="2:2" s="175" customFormat="1" x14ac:dyDescent="0.2"/>
    <row r="27" spans="2:2" s="175" customFormat="1" x14ac:dyDescent="0.2"/>
    <row r="28" spans="2:2" s="175" customFormat="1" x14ac:dyDescent="0.2"/>
  </sheetData>
  <mergeCells count="1">
    <mergeCell ref="A1:B1"/>
  </mergeCells>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H10"/>
  <sheetViews>
    <sheetView workbookViewId="0">
      <selection activeCell="E16" sqref="E16"/>
    </sheetView>
  </sheetViews>
  <sheetFormatPr defaultRowHeight="12.75" x14ac:dyDescent="0.2"/>
  <cols>
    <col min="1" max="1" width="29.28515625" customWidth="1"/>
    <col min="2" max="2" width="19.28515625" customWidth="1"/>
    <col min="3" max="3" width="18.42578125" customWidth="1"/>
    <col min="4" max="4" width="16.5703125" customWidth="1"/>
    <col min="5" max="5" width="23.42578125" customWidth="1"/>
    <col min="6" max="6" width="20.85546875" customWidth="1"/>
    <col min="7" max="7" width="11.5703125" bestFit="1" customWidth="1"/>
  </cols>
  <sheetData>
    <row r="1" spans="1:8" ht="33" x14ac:dyDescent="0.45">
      <c r="A1" s="1158" t="s">
        <v>142</v>
      </c>
      <c r="B1" s="1158"/>
      <c r="C1" s="1158"/>
    </row>
    <row r="2" spans="1:8" ht="18.75" customHeight="1" x14ac:dyDescent="0.2"/>
    <row r="4" spans="1:8" s="3" customFormat="1" ht="25.5" customHeight="1" x14ac:dyDescent="0.2">
      <c r="A4" s="594"/>
      <c r="B4" s="666" t="s">
        <v>134</v>
      </c>
      <c r="C4" s="666" t="s">
        <v>138</v>
      </c>
      <c r="D4" s="667" t="s">
        <v>139</v>
      </c>
      <c r="E4" s="668" t="s">
        <v>1859</v>
      </c>
      <c r="F4" s="669" t="s">
        <v>137</v>
      </c>
      <c r="G4" s="667" t="s">
        <v>1855</v>
      </c>
      <c r="H4" s="667" t="s">
        <v>151</v>
      </c>
    </row>
    <row r="5" spans="1:8" s="3" customFormat="1" ht="25.5" customHeight="1" x14ac:dyDescent="0.2">
      <c r="A5" s="177" t="s">
        <v>93</v>
      </c>
      <c r="B5" s="670">
        <f>Summary!C6</f>
        <v>0</v>
      </c>
      <c r="C5" s="671">
        <v>0.05</v>
      </c>
      <c r="D5" s="670">
        <f>C5*B5</f>
        <v>0</v>
      </c>
      <c r="E5" s="678">
        <f>D5*'General reference data'!C13</f>
        <v>0</v>
      </c>
      <c r="F5" s="672">
        <f>D5*'General reference data'!C13</f>
        <v>0</v>
      </c>
      <c r="G5" s="1">
        <f>B10</f>
        <v>0</v>
      </c>
      <c r="H5" s="1" t="e">
        <f>G5/E5</f>
        <v>#DIV/0!</v>
      </c>
    </row>
    <row r="6" spans="1:8" s="3" customFormat="1" ht="25.5" customHeight="1" x14ac:dyDescent="0.2">
      <c r="A6" s="177" t="s">
        <v>92</v>
      </c>
      <c r="B6" s="670">
        <f>Summary!C9</f>
        <v>0</v>
      </c>
      <c r="C6" s="671">
        <v>0.05</v>
      </c>
      <c r="D6" s="670">
        <f>C6*B6</f>
        <v>0</v>
      </c>
      <c r="E6" s="678">
        <f>D6*'General reference data'!C6</f>
        <v>0</v>
      </c>
      <c r="F6" s="672">
        <f>D6*'General reference data'!C14</f>
        <v>0</v>
      </c>
      <c r="G6" s="1">
        <f>B10</f>
        <v>0</v>
      </c>
      <c r="H6" s="1" t="e">
        <f t="shared" ref="H6:H7" si="0">G6/E6</f>
        <v>#DIV/0!</v>
      </c>
    </row>
    <row r="7" spans="1:8" s="3" customFormat="1" ht="25.5" customHeight="1" x14ac:dyDescent="0.2">
      <c r="A7" s="1086" t="s">
        <v>140</v>
      </c>
      <c r="B7" s="1087"/>
      <c r="C7" s="1087"/>
      <c r="D7" s="1087">
        <f>SUM(D5:D6)</f>
        <v>0</v>
      </c>
      <c r="E7" s="1087">
        <f t="shared" ref="E7:F7" si="1">SUM(E5:E6)</f>
        <v>0</v>
      </c>
      <c r="F7" s="1088">
        <f t="shared" si="1"/>
        <v>0</v>
      </c>
      <c r="G7" s="1089">
        <f>B10</f>
        <v>0</v>
      </c>
      <c r="H7" s="1089" t="e">
        <f t="shared" si="0"/>
        <v>#DIV/0!</v>
      </c>
    </row>
    <row r="8" spans="1:8" s="3" customFormat="1" ht="25.5" customHeight="1" x14ac:dyDescent="0.2">
      <c r="B8" s="52"/>
      <c r="C8" s="70"/>
      <c r="D8" s="70"/>
      <c r="E8" s="72"/>
      <c r="F8" s="73"/>
    </row>
    <row r="10" spans="1:8" x14ac:dyDescent="0.2">
      <c r="A10" s="1042" t="s">
        <v>1858</v>
      </c>
      <c r="B10" s="1085">
        <v>0</v>
      </c>
    </row>
  </sheetData>
  <mergeCells count="1">
    <mergeCell ref="A1:C1"/>
  </mergeCell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47"/>
  <sheetViews>
    <sheetView workbookViewId="0">
      <selection activeCell="J17" sqref="J17"/>
    </sheetView>
  </sheetViews>
  <sheetFormatPr defaultRowHeight="12.75" x14ac:dyDescent="0.2"/>
  <cols>
    <col min="1" max="1" width="50.85546875" customWidth="1"/>
    <col min="2" max="2" width="16" customWidth="1"/>
    <col min="3" max="3" width="24.28515625" customWidth="1"/>
    <col min="4" max="8" width="16" customWidth="1"/>
  </cols>
  <sheetData>
    <row r="1" spans="1:8" ht="30" x14ac:dyDescent="0.4">
      <c r="A1" s="711" t="s">
        <v>530</v>
      </c>
    </row>
    <row r="2" spans="1:8" s="457" customFormat="1" ht="30" x14ac:dyDescent="0.4">
      <c r="A2" s="1075"/>
    </row>
    <row r="3" spans="1:8" ht="30" x14ac:dyDescent="0.2">
      <c r="A3" s="91"/>
      <c r="B3" s="666" t="s">
        <v>134</v>
      </c>
      <c r="C3" s="666" t="s">
        <v>138</v>
      </c>
      <c r="D3" s="679" t="s">
        <v>566</v>
      </c>
      <c r="E3" s="679" t="s">
        <v>567</v>
      </c>
      <c r="F3" s="679" t="s">
        <v>1373</v>
      </c>
      <c r="G3" s="679" t="s">
        <v>568</v>
      </c>
      <c r="H3" s="679" t="s">
        <v>218</v>
      </c>
    </row>
    <row r="4" spans="1:8" x14ac:dyDescent="0.2">
      <c r="A4" s="680" t="s">
        <v>1409</v>
      </c>
      <c r="B4" s="670"/>
      <c r="C4" s="671"/>
      <c r="D4" s="670">
        <f>B10</f>
        <v>0</v>
      </c>
      <c r="E4" s="717">
        <f>D4*'General reference data'!C4</f>
        <v>0</v>
      </c>
      <c r="F4" s="716">
        <f>D4*'General reference data'!C4</f>
        <v>0</v>
      </c>
      <c r="G4" s="91">
        <f>B12</f>
        <v>0</v>
      </c>
      <c r="H4" s="176" t="e">
        <f>G4/E4</f>
        <v>#DIV/0!</v>
      </c>
    </row>
    <row r="5" spans="1:8" x14ac:dyDescent="0.2">
      <c r="A5" s="673" t="s">
        <v>140</v>
      </c>
      <c r="B5" s="681"/>
      <c r="C5" s="681"/>
      <c r="D5" s="675">
        <f>SUM(D4:D4)</f>
        <v>0</v>
      </c>
      <c r="E5" s="675">
        <f t="shared" ref="E5:G5" si="0">SUM(E4:E4)</f>
        <v>0</v>
      </c>
      <c r="F5" s="675">
        <f t="shared" si="0"/>
        <v>0</v>
      </c>
      <c r="G5" s="675">
        <f t="shared" si="0"/>
        <v>0</v>
      </c>
      <c r="H5" s="96" t="e">
        <f>G5/E5</f>
        <v>#DIV/0!</v>
      </c>
    </row>
    <row r="6" spans="1:8" x14ac:dyDescent="0.2">
      <c r="A6" s="3"/>
      <c r="B6" s="3"/>
      <c r="C6" s="3"/>
      <c r="D6" s="3"/>
    </row>
    <row r="7" spans="1:8" x14ac:dyDescent="0.2">
      <c r="A7" s="3"/>
      <c r="B7" s="3"/>
      <c r="C7" s="3"/>
      <c r="D7" s="3"/>
    </row>
    <row r="8" spans="1:8" x14ac:dyDescent="0.2">
      <c r="A8" s="1042" t="s">
        <v>1406</v>
      </c>
      <c r="B8" s="91">
        <v>20</v>
      </c>
      <c r="C8" s="715" t="s">
        <v>1405</v>
      </c>
      <c r="D8" s="3" t="s">
        <v>1404</v>
      </c>
    </row>
    <row r="9" spans="1:8" x14ac:dyDescent="0.2">
      <c r="A9" s="1042" t="s">
        <v>1407</v>
      </c>
      <c r="B9" s="1074">
        <v>0</v>
      </c>
      <c r="C9" s="1073" t="s">
        <v>1848</v>
      </c>
      <c r="D9" s="3"/>
    </row>
    <row r="10" spans="1:8" x14ac:dyDescent="0.2">
      <c r="A10" s="1042" t="s">
        <v>1408</v>
      </c>
      <c r="B10" s="91">
        <f>B8*B9</f>
        <v>0</v>
      </c>
      <c r="C10" s="175"/>
      <c r="D10" s="3"/>
    </row>
    <row r="11" spans="1:8" x14ac:dyDescent="0.2">
      <c r="A11" s="1042" t="s">
        <v>1410</v>
      </c>
      <c r="B11" s="1">
        <v>120</v>
      </c>
      <c r="C11" s="3" t="s">
        <v>1411</v>
      </c>
      <c r="D11" s="101" t="s">
        <v>1412</v>
      </c>
    </row>
    <row r="12" spans="1:8" x14ac:dyDescent="0.2">
      <c r="A12" s="1042" t="s">
        <v>1413</v>
      </c>
      <c r="B12" s="1">
        <f>B9*B11</f>
        <v>0</v>
      </c>
      <c r="C12" s="3"/>
      <c r="D12" s="3"/>
    </row>
    <row r="13" spans="1:8" x14ac:dyDescent="0.2">
      <c r="A13" s="3"/>
      <c r="B13" s="3"/>
      <c r="C13" s="3"/>
      <c r="D13" s="3"/>
    </row>
    <row r="14" spans="1:8" x14ac:dyDescent="0.2">
      <c r="A14" s="3"/>
      <c r="B14" s="3"/>
      <c r="C14" s="3"/>
      <c r="D14" s="3"/>
    </row>
    <row r="15" spans="1:8" ht="13.5" thickBot="1" x14ac:dyDescent="0.25">
      <c r="A15" s="3"/>
      <c r="B15" s="3"/>
      <c r="C15" s="3"/>
      <c r="D15" s="3"/>
    </row>
    <row r="16" spans="1:8" ht="15.75" thickBot="1" x14ac:dyDescent="0.25">
      <c r="A16" s="1199" t="s">
        <v>1647</v>
      </c>
      <c r="B16" s="1200"/>
      <c r="C16" s="1200"/>
      <c r="D16" s="1200"/>
      <c r="E16" s="1200"/>
      <c r="F16" s="1200"/>
      <c r="G16" s="1201"/>
    </row>
    <row r="17" spans="1:8" ht="15" x14ac:dyDescent="0.2">
      <c r="A17" s="1177" t="s">
        <v>1500</v>
      </c>
      <c r="B17" s="1202"/>
      <c r="C17" s="1202" t="s">
        <v>1501</v>
      </c>
      <c r="D17" s="1202" t="s">
        <v>567</v>
      </c>
      <c r="E17" s="788" t="s">
        <v>1504</v>
      </c>
      <c r="F17" s="1202" t="s">
        <v>568</v>
      </c>
      <c r="G17" s="1202" t="s">
        <v>218</v>
      </c>
    </row>
    <row r="18" spans="1:8" ht="33.75" thickBot="1" x14ac:dyDescent="0.25">
      <c r="A18" s="1185"/>
      <c r="B18" s="1204"/>
      <c r="C18" s="1204"/>
      <c r="D18" s="1204"/>
      <c r="E18" s="790" t="s">
        <v>1648</v>
      </c>
      <c r="F18" s="1204"/>
      <c r="G18" s="1204"/>
    </row>
    <row r="19" spans="1:8" ht="45.75" thickBot="1" x14ac:dyDescent="0.25">
      <c r="A19" s="1185"/>
      <c r="B19" s="806" t="s">
        <v>1649</v>
      </c>
      <c r="C19" s="897">
        <v>2000</v>
      </c>
      <c r="D19" s="908">
        <v>203</v>
      </c>
      <c r="E19" s="898">
        <v>566</v>
      </c>
      <c r="F19" s="898">
        <v>12000</v>
      </c>
      <c r="G19" s="898">
        <v>59</v>
      </c>
    </row>
    <row r="20" spans="1:8" ht="15.75" thickBot="1" x14ac:dyDescent="0.25">
      <c r="A20" s="1178"/>
      <c r="B20" s="900" t="s">
        <v>1</v>
      </c>
      <c r="C20" s="901">
        <v>2000</v>
      </c>
      <c r="D20" s="909">
        <v>203</v>
      </c>
      <c r="E20" s="902">
        <v>566</v>
      </c>
      <c r="F20" s="910">
        <v>12000</v>
      </c>
      <c r="G20" s="910">
        <v>59</v>
      </c>
    </row>
    <row r="21" spans="1:8" ht="32.25" customHeight="1" x14ac:dyDescent="0.2">
      <c r="A21" s="1177" t="s">
        <v>1513</v>
      </c>
      <c r="B21" s="1179" t="s">
        <v>1650</v>
      </c>
      <c r="C21" s="1180"/>
      <c r="D21" s="1180"/>
      <c r="E21" s="1180"/>
      <c r="F21" s="1180"/>
      <c r="G21" s="1181"/>
    </row>
    <row r="22" spans="1:8" ht="15" x14ac:dyDescent="0.2">
      <c r="A22" s="1185"/>
      <c r="B22" s="1186"/>
      <c r="C22" s="1187"/>
      <c r="D22" s="1187"/>
      <c r="E22" s="1187"/>
      <c r="F22" s="1187"/>
      <c r="G22" s="1188"/>
    </row>
    <row r="23" spans="1:8" ht="15" customHeight="1" x14ac:dyDescent="0.2">
      <c r="A23" s="1185"/>
      <c r="B23" s="1189" t="s">
        <v>1651</v>
      </c>
      <c r="C23" s="1190"/>
      <c r="D23" s="1190"/>
      <c r="E23" s="1190"/>
      <c r="F23" s="1190"/>
      <c r="G23" s="1191"/>
    </row>
    <row r="24" spans="1:8" ht="15" customHeight="1" x14ac:dyDescent="0.2">
      <c r="A24" s="1185"/>
      <c r="B24" s="1189" t="s">
        <v>1652</v>
      </c>
      <c r="C24" s="1190"/>
      <c r="D24" s="1190"/>
      <c r="E24" s="1190"/>
      <c r="F24" s="1190"/>
      <c r="G24" s="1191"/>
    </row>
    <row r="25" spans="1:8" ht="15" customHeight="1" x14ac:dyDescent="0.2">
      <c r="A25" s="1185"/>
      <c r="B25" s="1189" t="s">
        <v>1653</v>
      </c>
      <c r="C25" s="1190"/>
      <c r="D25" s="1190"/>
      <c r="E25" s="1190"/>
      <c r="F25" s="1190"/>
      <c r="G25" s="1191"/>
      <c r="H25" s="1"/>
    </row>
    <row r="26" spans="1:8" ht="15" customHeight="1" x14ac:dyDescent="0.2">
      <c r="A26" s="1185"/>
      <c r="B26" s="1189" t="s">
        <v>1654</v>
      </c>
      <c r="C26" s="1190"/>
      <c r="D26" s="1190"/>
      <c r="E26" s="1190"/>
      <c r="F26" s="1190"/>
      <c r="G26" s="1191"/>
    </row>
    <row r="27" spans="1:8" ht="15" customHeight="1" x14ac:dyDescent="0.2">
      <c r="A27" s="1185"/>
      <c r="B27" s="1189" t="s">
        <v>1655</v>
      </c>
      <c r="C27" s="1190"/>
      <c r="D27" s="1190"/>
      <c r="E27" s="1190"/>
      <c r="F27" s="1190"/>
      <c r="G27" s="1191"/>
    </row>
    <row r="28" spans="1:8" ht="15" customHeight="1" x14ac:dyDescent="0.2">
      <c r="A28" s="1185"/>
      <c r="B28" s="1189" t="s">
        <v>1656</v>
      </c>
      <c r="C28" s="1190"/>
      <c r="D28" s="1190"/>
      <c r="E28" s="1190"/>
      <c r="F28" s="1190"/>
      <c r="G28" s="1191"/>
    </row>
    <row r="29" spans="1:8" ht="15" customHeight="1" x14ac:dyDescent="0.2">
      <c r="A29" s="1185"/>
      <c r="B29" s="1189" t="s">
        <v>1657</v>
      </c>
      <c r="C29" s="1190"/>
      <c r="D29" s="1190"/>
      <c r="E29" s="1190"/>
      <c r="F29" s="1190"/>
      <c r="G29" s="1191"/>
    </row>
    <row r="30" spans="1:8" ht="15.75" thickBot="1" x14ac:dyDescent="0.25">
      <c r="A30" s="1178"/>
      <c r="B30" s="1182" t="s">
        <v>229</v>
      </c>
      <c r="C30" s="1183"/>
      <c r="D30" s="1183"/>
      <c r="E30" s="1183"/>
      <c r="F30" s="1183"/>
      <c r="G30" s="1184"/>
    </row>
    <row r="31" spans="1:8" ht="30" customHeight="1" x14ac:dyDescent="0.2">
      <c r="A31" s="1177" t="s">
        <v>1520</v>
      </c>
      <c r="B31" s="1179" t="s">
        <v>1658</v>
      </c>
      <c r="C31" s="1180"/>
      <c r="D31" s="1180"/>
      <c r="E31" s="1180"/>
      <c r="F31" s="1180"/>
      <c r="G31" s="1181"/>
    </row>
    <row r="32" spans="1:8" ht="15" customHeight="1" x14ac:dyDescent="0.2">
      <c r="A32" s="1185"/>
      <c r="B32" s="1186" t="s">
        <v>229</v>
      </c>
      <c r="C32" s="1187"/>
      <c r="D32" s="1187"/>
      <c r="E32" s="1187"/>
      <c r="F32" s="1187"/>
      <c r="G32" s="1188"/>
    </row>
    <row r="33" spans="1:7" x14ac:dyDescent="0.2">
      <c r="A33" s="1185"/>
      <c r="B33" s="1192"/>
      <c r="C33" s="1136"/>
      <c r="D33" s="1136"/>
      <c r="E33" s="1136"/>
      <c r="F33" s="1136"/>
      <c r="G33" s="1193"/>
    </row>
    <row r="34" spans="1:7" x14ac:dyDescent="0.2">
      <c r="A34" s="1185"/>
      <c r="B34" s="1226" t="s">
        <v>1659</v>
      </c>
      <c r="C34" s="1227"/>
      <c r="D34" s="1227"/>
      <c r="E34" s="1227"/>
      <c r="F34" s="1227"/>
      <c r="G34" s="1228"/>
    </row>
    <row r="35" spans="1:7" ht="30" customHeight="1" x14ac:dyDescent="0.2">
      <c r="A35" s="1185"/>
      <c r="B35" s="1186" t="s">
        <v>1660</v>
      </c>
      <c r="C35" s="1187"/>
      <c r="D35" s="1187"/>
      <c r="E35" s="1187"/>
      <c r="F35" s="1187"/>
      <c r="G35" s="1188"/>
    </row>
    <row r="36" spans="1:7" x14ac:dyDescent="0.2">
      <c r="A36" s="1185"/>
      <c r="B36" s="1229"/>
      <c r="C36" s="1230"/>
      <c r="D36" s="1230"/>
      <c r="E36" s="1230"/>
      <c r="F36" s="1230"/>
      <c r="G36" s="1231"/>
    </row>
    <row r="37" spans="1:7" x14ac:dyDescent="0.2">
      <c r="A37" s="1185"/>
      <c r="B37" s="1229"/>
      <c r="C37" s="1230"/>
      <c r="D37" s="1230"/>
      <c r="E37" s="1230"/>
      <c r="F37" s="1230"/>
      <c r="G37" s="1231"/>
    </row>
    <row r="38" spans="1:7" x14ac:dyDescent="0.2">
      <c r="A38" s="1185"/>
      <c r="B38" s="1232"/>
      <c r="C38" s="1233"/>
      <c r="D38" s="1233"/>
      <c r="E38" s="1233"/>
      <c r="F38" s="1233"/>
      <c r="G38" s="1234"/>
    </row>
    <row r="39" spans="1:7" ht="15" x14ac:dyDescent="0.2">
      <c r="A39" s="1185"/>
      <c r="B39" s="1186"/>
      <c r="C39" s="1187"/>
      <c r="D39" s="1187"/>
      <c r="E39" s="1187"/>
      <c r="F39" s="1187"/>
      <c r="G39" s="1188"/>
    </row>
    <row r="40" spans="1:7" ht="15" x14ac:dyDescent="0.2">
      <c r="A40" s="1185"/>
      <c r="B40" s="1186"/>
      <c r="C40" s="1187"/>
      <c r="D40" s="1187"/>
      <c r="E40" s="1187"/>
      <c r="F40" s="1187"/>
      <c r="G40" s="1188"/>
    </row>
    <row r="41" spans="1:7" x14ac:dyDescent="0.2">
      <c r="A41" s="1185"/>
      <c r="B41" s="1192"/>
      <c r="C41" s="1136"/>
      <c r="D41" s="1136"/>
      <c r="E41" s="1136"/>
      <c r="F41" s="1136"/>
      <c r="G41" s="1193"/>
    </row>
    <row r="42" spans="1:7" ht="45" customHeight="1" x14ac:dyDescent="0.2">
      <c r="A42" s="1185"/>
      <c r="B42" s="1186" t="s">
        <v>1661</v>
      </c>
      <c r="C42" s="1187"/>
      <c r="D42" s="1187"/>
      <c r="E42" s="1187"/>
      <c r="F42" s="1187"/>
      <c r="G42" s="1188"/>
    </row>
    <row r="43" spans="1:7" ht="15" x14ac:dyDescent="0.2">
      <c r="A43" s="1185"/>
      <c r="B43" s="1186"/>
      <c r="C43" s="1187"/>
      <c r="D43" s="1187"/>
      <c r="E43" s="1187"/>
      <c r="F43" s="1187"/>
      <c r="G43" s="1188"/>
    </row>
    <row r="44" spans="1:7" ht="62.25" customHeight="1" x14ac:dyDescent="0.2">
      <c r="A44" s="1185"/>
      <c r="B44" s="1186" t="s">
        <v>1662</v>
      </c>
      <c r="C44" s="1187"/>
      <c r="D44" s="1187"/>
      <c r="E44" s="1187"/>
      <c r="F44" s="1187"/>
      <c r="G44" s="1188"/>
    </row>
    <row r="45" spans="1:7" ht="15.75" thickBot="1" x14ac:dyDescent="0.25">
      <c r="A45" s="1178"/>
      <c r="B45" s="1182"/>
      <c r="C45" s="1183"/>
      <c r="D45" s="1183"/>
      <c r="E45" s="1183"/>
      <c r="F45" s="1183"/>
      <c r="G45" s="1184"/>
    </row>
    <row r="46" spans="1:7" ht="75" customHeight="1" x14ac:dyDescent="0.2">
      <c r="A46" s="1177" t="s">
        <v>1529</v>
      </c>
      <c r="B46" s="1218" t="s">
        <v>1663</v>
      </c>
      <c r="C46" s="1219"/>
      <c r="D46" s="1219"/>
      <c r="E46" s="1219"/>
      <c r="F46" s="1219"/>
      <c r="G46" s="1220"/>
    </row>
    <row r="47" spans="1:7" ht="13.5" thickBot="1" x14ac:dyDescent="0.25">
      <c r="A47" s="1178"/>
      <c r="B47" s="905"/>
      <c r="C47" s="905"/>
      <c r="D47" s="905"/>
      <c r="E47" s="905"/>
      <c r="F47" s="905"/>
      <c r="G47" s="896"/>
    </row>
  </sheetData>
  <mergeCells count="36">
    <mergeCell ref="B26:G26"/>
    <mergeCell ref="B27:G27"/>
    <mergeCell ref="B28:G28"/>
    <mergeCell ref="B29:G29"/>
    <mergeCell ref="A16:G16"/>
    <mergeCell ref="A17:A20"/>
    <mergeCell ref="B17:B18"/>
    <mergeCell ref="C17:C18"/>
    <mergeCell ref="D17:D18"/>
    <mergeCell ref="F17:F18"/>
    <mergeCell ref="G17:G18"/>
    <mergeCell ref="B30:G30"/>
    <mergeCell ref="A31:A45"/>
    <mergeCell ref="B31:G31"/>
    <mergeCell ref="B32:G32"/>
    <mergeCell ref="B33:G33"/>
    <mergeCell ref="B34:G34"/>
    <mergeCell ref="B35:G35"/>
    <mergeCell ref="B36:G36"/>
    <mergeCell ref="B37:G37"/>
    <mergeCell ref="B38:G38"/>
    <mergeCell ref="A21:A30"/>
    <mergeCell ref="B21:G21"/>
    <mergeCell ref="B22:G22"/>
    <mergeCell ref="B23:G23"/>
    <mergeCell ref="B24:G24"/>
    <mergeCell ref="B25:G25"/>
    <mergeCell ref="B45:G45"/>
    <mergeCell ref="B46:G46"/>
    <mergeCell ref="A46:A47"/>
    <mergeCell ref="B39:G39"/>
    <mergeCell ref="B40:G40"/>
    <mergeCell ref="B41:G41"/>
    <mergeCell ref="B42:G42"/>
    <mergeCell ref="B43:G43"/>
    <mergeCell ref="B44:G44"/>
  </mergeCells>
  <hyperlinks>
    <hyperlink ref="B46" r:id="rId1" display="http://www.livingroofs.org/"/>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67"/>
  <sheetViews>
    <sheetView workbookViewId="0">
      <selection activeCell="E14" sqref="E14"/>
    </sheetView>
  </sheetViews>
  <sheetFormatPr defaultRowHeight="12.75" x14ac:dyDescent="0.2"/>
  <cols>
    <col min="1" max="1" width="51.7109375" customWidth="1"/>
    <col min="2" max="8" width="17.7109375" customWidth="1"/>
  </cols>
  <sheetData>
    <row r="1" spans="1:8" ht="33" customHeight="1" x14ac:dyDescent="0.2">
      <c r="A1" s="1244" t="s">
        <v>1414</v>
      </c>
      <c r="B1" s="1245"/>
      <c r="C1" s="1245"/>
    </row>
    <row r="4" spans="1:8" ht="30" x14ac:dyDescent="0.2">
      <c r="A4" s="91"/>
      <c r="B4" s="666" t="s">
        <v>134</v>
      </c>
      <c r="C4" s="666" t="s">
        <v>138</v>
      </c>
      <c r="D4" s="679" t="s">
        <v>1415</v>
      </c>
      <c r="E4" s="679" t="s">
        <v>567</v>
      </c>
      <c r="F4" s="679" t="s">
        <v>1373</v>
      </c>
      <c r="G4" s="679" t="s">
        <v>568</v>
      </c>
      <c r="H4" s="679" t="s">
        <v>218</v>
      </c>
    </row>
    <row r="5" spans="1:8" x14ac:dyDescent="0.2">
      <c r="A5" s="680"/>
      <c r="B5" s="670"/>
      <c r="C5" s="671"/>
      <c r="D5" s="670">
        <f>B20</f>
        <v>0</v>
      </c>
      <c r="E5" s="717">
        <f>D5*'General reference data'!C4</f>
        <v>0</v>
      </c>
      <c r="F5" s="716">
        <f>D5*'General reference data'!C13</f>
        <v>0</v>
      </c>
      <c r="G5" s="176">
        <f>B27</f>
        <v>0</v>
      </c>
      <c r="H5" s="176" t="e">
        <f>G5/E5</f>
        <v>#DIV/0!</v>
      </c>
    </row>
    <row r="6" spans="1:8" x14ac:dyDescent="0.2">
      <c r="A6" s="712" t="s">
        <v>140</v>
      </c>
      <c r="B6" s="713"/>
      <c r="C6" s="713"/>
      <c r="D6" s="714">
        <f>SUM(D5)</f>
        <v>0</v>
      </c>
      <c r="E6" s="720">
        <f t="shared" ref="E6:H6" si="0">SUM(E5)</f>
        <v>0</v>
      </c>
      <c r="F6" s="714">
        <f t="shared" si="0"/>
        <v>0</v>
      </c>
      <c r="G6" s="714">
        <f t="shared" si="0"/>
        <v>0</v>
      </c>
      <c r="H6" s="714" t="e">
        <f t="shared" si="0"/>
        <v>#DIV/0!</v>
      </c>
    </row>
    <row r="10" spans="1:8" x14ac:dyDescent="0.2">
      <c r="A10" s="89" t="s">
        <v>1417</v>
      </c>
      <c r="B10" s="1" t="s">
        <v>1418</v>
      </c>
    </row>
    <row r="12" spans="1:8" x14ac:dyDescent="0.2">
      <c r="A12" s="456" t="s">
        <v>1439</v>
      </c>
    </row>
    <row r="13" spans="1:8" ht="15.75" x14ac:dyDescent="0.25">
      <c r="A13" s="89" t="s">
        <v>1416</v>
      </c>
      <c r="B13" s="721">
        <v>5.24</v>
      </c>
    </row>
    <row r="14" spans="1:8" x14ac:dyDescent="0.2">
      <c r="A14" s="89" t="s">
        <v>1419</v>
      </c>
      <c r="B14" s="1">
        <v>3.47</v>
      </c>
    </row>
    <row r="15" spans="1:8" x14ac:dyDescent="0.2">
      <c r="A15" s="1"/>
      <c r="B15" s="1"/>
    </row>
    <row r="16" spans="1:8" x14ac:dyDescent="0.2">
      <c r="A16" s="89" t="s">
        <v>1420</v>
      </c>
      <c r="B16" s="1"/>
    </row>
    <row r="17" spans="1:3" x14ac:dyDescent="0.2">
      <c r="A17" s="89" t="s">
        <v>1421</v>
      </c>
      <c r="B17" s="1">
        <f>B41</f>
        <v>0.14612253418223567</v>
      </c>
    </row>
    <row r="18" spans="1:3" x14ac:dyDescent="0.2">
      <c r="A18" s="89" t="s">
        <v>1427</v>
      </c>
      <c r="B18" s="1">
        <f>B16*B17</f>
        <v>0</v>
      </c>
    </row>
    <row r="19" spans="1:3" x14ac:dyDescent="0.2">
      <c r="A19" s="89" t="s">
        <v>1428</v>
      </c>
      <c r="B19" s="1">
        <v>1100</v>
      </c>
    </row>
    <row r="20" spans="1:3" x14ac:dyDescent="0.2">
      <c r="A20" s="89" t="s">
        <v>1479</v>
      </c>
      <c r="B20" s="1">
        <f>B19*B18</f>
        <v>0</v>
      </c>
    </row>
    <row r="21" spans="1:3" ht="20.25" customHeight="1" x14ac:dyDescent="0.2">
      <c r="A21" s="89" t="s">
        <v>1429</v>
      </c>
      <c r="B21" s="1">
        <f>B20*B14/100</f>
        <v>0</v>
      </c>
      <c r="C21" s="718"/>
    </row>
    <row r="22" spans="1:3" ht="21" customHeight="1" x14ac:dyDescent="0.2">
      <c r="A22" s="89" t="s">
        <v>1430</v>
      </c>
      <c r="B22" s="1">
        <v>0</v>
      </c>
      <c r="C22" s="719"/>
    </row>
    <row r="23" spans="1:3" x14ac:dyDescent="0.2">
      <c r="A23" s="89" t="s">
        <v>1431</v>
      </c>
      <c r="B23" s="722" t="e">
        <f>B20*Summary!#REF!</f>
        <v>#REF!</v>
      </c>
    </row>
    <row r="24" spans="1:3" x14ac:dyDescent="0.2">
      <c r="A24" s="89" t="s">
        <v>1432</v>
      </c>
      <c r="B24" s="722" t="e">
        <f>B23+B21</f>
        <v>#REF!</v>
      </c>
    </row>
    <row r="25" spans="1:3" x14ac:dyDescent="0.2">
      <c r="A25" s="1"/>
      <c r="B25" s="722"/>
    </row>
    <row r="26" spans="1:3" ht="15" x14ac:dyDescent="0.25">
      <c r="A26" s="1" t="s">
        <v>1434</v>
      </c>
      <c r="B26" s="722">
        <v>1509</v>
      </c>
      <c r="C26" s="181" t="s">
        <v>1433</v>
      </c>
    </row>
    <row r="27" spans="1:3" x14ac:dyDescent="0.2">
      <c r="A27" s="1" t="s">
        <v>1435</v>
      </c>
      <c r="B27" s="722">
        <f>B26*B18</f>
        <v>0</v>
      </c>
    </row>
    <row r="28" spans="1:3" x14ac:dyDescent="0.2">
      <c r="A28" s="1"/>
      <c r="B28" s="722"/>
    </row>
    <row r="29" spans="1:3" x14ac:dyDescent="0.2">
      <c r="A29" s="1" t="s">
        <v>1436</v>
      </c>
      <c r="B29" s="722" t="e">
        <f>B20*Summary!#REF!</f>
        <v>#REF!</v>
      </c>
    </row>
    <row r="32" spans="1:3" x14ac:dyDescent="0.2">
      <c r="A32" s="456" t="s">
        <v>1438</v>
      </c>
    </row>
    <row r="33" spans="1:7" x14ac:dyDescent="0.2">
      <c r="A33" s="1"/>
      <c r="B33" s="1"/>
    </row>
    <row r="34" spans="1:7" x14ac:dyDescent="0.2">
      <c r="A34" s="723" t="s">
        <v>1422</v>
      </c>
      <c r="B34" s="1" t="s">
        <v>1437</v>
      </c>
    </row>
    <row r="35" spans="1:7" x14ac:dyDescent="0.2">
      <c r="A35" s="723" t="s">
        <v>1423</v>
      </c>
      <c r="B35" s="1"/>
    </row>
    <row r="36" spans="1:7" x14ac:dyDescent="0.2">
      <c r="A36" s="723" t="s">
        <v>1424</v>
      </c>
      <c r="B36" s="1"/>
    </row>
    <row r="37" spans="1:7" x14ac:dyDescent="0.2">
      <c r="A37" s="723" t="s">
        <v>1425</v>
      </c>
      <c r="B37" s="1"/>
    </row>
    <row r="38" spans="1:7" x14ac:dyDescent="0.2">
      <c r="A38" s="1"/>
      <c r="B38" s="1"/>
    </row>
    <row r="39" spans="1:7" x14ac:dyDescent="0.2">
      <c r="A39" s="723" t="s">
        <v>113</v>
      </c>
      <c r="B39" s="1">
        <f>1.675*1.001</f>
        <v>1.6766749999999999</v>
      </c>
    </row>
    <row r="40" spans="1:7" x14ac:dyDescent="0.2">
      <c r="A40" s="723" t="s">
        <v>168</v>
      </c>
      <c r="B40" s="1">
        <f>245/1000</f>
        <v>0.245</v>
      </c>
    </row>
    <row r="41" spans="1:7" x14ac:dyDescent="0.2">
      <c r="A41" s="723" t="s">
        <v>1426</v>
      </c>
      <c r="B41" s="1">
        <f>B40/B39</f>
        <v>0.14612253418223567</v>
      </c>
    </row>
    <row r="43" spans="1:7" ht="13.5" thickBot="1" x14ac:dyDescent="0.25"/>
    <row r="44" spans="1:7" ht="15.75" thickBot="1" x14ac:dyDescent="0.25">
      <c r="A44" s="1199" t="s">
        <v>1664</v>
      </c>
      <c r="B44" s="1200"/>
      <c r="C44" s="1200"/>
      <c r="D44" s="1200"/>
      <c r="E44" s="1200"/>
      <c r="F44" s="1200"/>
      <c r="G44" s="1201"/>
    </row>
    <row r="45" spans="1:7" ht="15" x14ac:dyDescent="0.2">
      <c r="A45" s="1177" t="s">
        <v>1500</v>
      </c>
      <c r="B45" s="1202"/>
      <c r="C45" s="1202" t="s">
        <v>1501</v>
      </c>
      <c r="D45" s="1202" t="s">
        <v>567</v>
      </c>
      <c r="E45" s="788" t="s">
        <v>1504</v>
      </c>
      <c r="F45" s="1202" t="s">
        <v>568</v>
      </c>
      <c r="G45" s="1202" t="s">
        <v>218</v>
      </c>
    </row>
    <row r="46" spans="1:7" ht="18" x14ac:dyDescent="0.2">
      <c r="A46" s="1185"/>
      <c r="B46" s="1203"/>
      <c r="C46" s="1203"/>
      <c r="D46" s="1203"/>
      <c r="E46" s="788" t="s">
        <v>1505</v>
      </c>
      <c r="F46" s="1203"/>
      <c r="G46" s="1203"/>
    </row>
    <row r="47" spans="1:7" ht="15.75" thickBot="1" x14ac:dyDescent="0.25">
      <c r="A47" s="1185"/>
      <c r="B47" s="1204"/>
      <c r="C47" s="1204"/>
      <c r="D47" s="1204"/>
      <c r="E47" s="790" t="s">
        <v>1503</v>
      </c>
      <c r="F47" s="1204"/>
      <c r="G47" s="1204"/>
    </row>
    <row r="48" spans="1:7" ht="15.75" thickBot="1" x14ac:dyDescent="0.25">
      <c r="A48" s="1185"/>
      <c r="B48" s="806" t="s">
        <v>1665</v>
      </c>
      <c r="C48" s="897">
        <v>6429</v>
      </c>
      <c r="D48" s="908">
        <v>874</v>
      </c>
      <c r="E48" s="898">
        <v>1820</v>
      </c>
      <c r="F48" s="908">
        <v>8820</v>
      </c>
      <c r="G48" s="898">
        <v>10</v>
      </c>
    </row>
    <row r="49" spans="1:7" ht="15.75" thickBot="1" x14ac:dyDescent="0.25">
      <c r="A49" s="1178"/>
      <c r="B49" s="900" t="s">
        <v>1</v>
      </c>
      <c r="C49" s="901">
        <v>6429</v>
      </c>
      <c r="D49" s="909">
        <v>874</v>
      </c>
      <c r="E49" s="901">
        <v>1820</v>
      </c>
      <c r="F49" s="909">
        <v>8820</v>
      </c>
      <c r="G49" s="902">
        <v>10</v>
      </c>
    </row>
    <row r="50" spans="1:7" ht="90" customHeight="1" x14ac:dyDescent="0.2">
      <c r="A50" s="1177" t="s">
        <v>1666</v>
      </c>
      <c r="B50" s="1179" t="s">
        <v>1667</v>
      </c>
      <c r="C50" s="1180"/>
      <c r="D50" s="1180"/>
      <c r="E50" s="1180"/>
      <c r="F50" s="1180"/>
      <c r="G50" s="1181"/>
    </row>
    <row r="51" spans="1:7" x14ac:dyDescent="0.2">
      <c r="A51" s="1185"/>
      <c r="B51" s="1229"/>
      <c r="C51" s="1230"/>
      <c r="D51" s="1230"/>
      <c r="E51" s="1230"/>
      <c r="F51" s="1230"/>
      <c r="G51" s="1231"/>
    </row>
    <row r="52" spans="1:7" x14ac:dyDescent="0.2">
      <c r="A52" s="1185"/>
      <c r="B52" s="1229"/>
      <c r="C52" s="1230"/>
      <c r="D52" s="1230"/>
      <c r="E52" s="1230"/>
      <c r="F52" s="1230"/>
      <c r="G52" s="1231"/>
    </row>
    <row r="53" spans="1:7" x14ac:dyDescent="0.2">
      <c r="A53" s="1185"/>
      <c r="B53" s="1232"/>
      <c r="C53" s="1233"/>
      <c r="D53" s="1233"/>
      <c r="E53" s="1233"/>
      <c r="F53" s="1233"/>
      <c r="G53" s="1234"/>
    </row>
    <row r="54" spans="1:7" ht="15" x14ac:dyDescent="0.2">
      <c r="A54" s="1185"/>
      <c r="B54" s="1186"/>
      <c r="C54" s="1187"/>
      <c r="D54" s="1187"/>
      <c r="E54" s="1187"/>
      <c r="F54" s="1187"/>
      <c r="G54" s="1188"/>
    </row>
    <row r="55" spans="1:7" x14ac:dyDescent="0.2">
      <c r="A55" s="1185"/>
      <c r="B55" s="1192"/>
      <c r="C55" s="1136"/>
      <c r="D55" s="1136"/>
      <c r="E55" s="1136"/>
      <c r="F55" s="1136"/>
      <c r="G55" s="1193"/>
    </row>
    <row r="56" spans="1:7" ht="15" customHeight="1" x14ac:dyDescent="0.2">
      <c r="A56" s="1185"/>
      <c r="B56" s="1186" t="s">
        <v>1008</v>
      </c>
      <c r="C56" s="1187"/>
      <c r="D56" s="1187"/>
      <c r="E56" s="1187"/>
      <c r="F56" s="1187"/>
      <c r="G56" s="1188"/>
    </row>
    <row r="57" spans="1:7" ht="45" customHeight="1" x14ac:dyDescent="0.2">
      <c r="A57" s="1185"/>
      <c r="B57" s="1186" t="s">
        <v>1668</v>
      </c>
      <c r="C57" s="1187"/>
      <c r="D57" s="1187"/>
      <c r="E57" s="1187"/>
      <c r="F57" s="1187"/>
      <c r="G57" s="1188"/>
    </row>
    <row r="58" spans="1:7" x14ac:dyDescent="0.2">
      <c r="A58" s="1185"/>
      <c r="B58" s="1192"/>
      <c r="C58" s="1136"/>
      <c r="D58" s="1136"/>
      <c r="E58" s="1136"/>
      <c r="F58" s="1136"/>
      <c r="G58" s="1193"/>
    </row>
    <row r="59" spans="1:7" ht="13.5" thickBot="1" x14ac:dyDescent="0.25">
      <c r="A59" s="1178"/>
      <c r="B59" s="1241"/>
      <c r="C59" s="1242"/>
      <c r="D59" s="1242"/>
      <c r="E59" s="1242"/>
      <c r="F59" s="1242"/>
      <c r="G59" s="1243"/>
    </row>
    <row r="60" spans="1:7" ht="105" customHeight="1" x14ac:dyDescent="0.2">
      <c r="A60" s="1177" t="s">
        <v>1669</v>
      </c>
      <c r="B60" s="1179" t="s">
        <v>1670</v>
      </c>
      <c r="C60" s="1180"/>
      <c r="D60" s="1180"/>
      <c r="E60" s="1180"/>
      <c r="F60" s="1180"/>
      <c r="G60" s="1181"/>
    </row>
    <row r="61" spans="1:7" ht="15" x14ac:dyDescent="0.2">
      <c r="A61" s="1185"/>
      <c r="B61" s="1186"/>
      <c r="C61" s="1187"/>
      <c r="D61" s="1187"/>
      <c r="E61" s="1187"/>
      <c r="F61" s="1187"/>
      <c r="G61" s="1188"/>
    </row>
    <row r="62" spans="1:7" ht="90" customHeight="1" x14ac:dyDescent="0.2">
      <c r="A62" s="1185"/>
      <c r="B62" s="1212" t="s">
        <v>1671</v>
      </c>
      <c r="C62" s="1213"/>
      <c r="D62" s="1213"/>
      <c r="E62" s="1213"/>
      <c r="F62" s="1213"/>
      <c r="G62" s="1214"/>
    </row>
    <row r="63" spans="1:7" ht="15" x14ac:dyDescent="0.2">
      <c r="A63" s="1185"/>
      <c r="B63" s="1186"/>
      <c r="C63" s="1187"/>
      <c r="D63" s="1187"/>
      <c r="E63" s="1187"/>
      <c r="F63" s="1187"/>
      <c r="G63" s="1188"/>
    </row>
    <row r="64" spans="1:7" ht="45" customHeight="1" x14ac:dyDescent="0.2">
      <c r="A64" s="1185"/>
      <c r="B64" s="1186" t="s">
        <v>1672</v>
      </c>
      <c r="C64" s="1187"/>
      <c r="D64" s="1187"/>
      <c r="E64" s="1187"/>
      <c r="F64" s="1187"/>
      <c r="G64" s="1188"/>
    </row>
    <row r="65" spans="1:7" ht="15" x14ac:dyDescent="0.2">
      <c r="A65" s="1185"/>
      <c r="B65" s="1186"/>
      <c r="C65" s="1187"/>
      <c r="D65" s="1187"/>
      <c r="E65" s="1187"/>
      <c r="F65" s="1187"/>
      <c r="G65" s="1188"/>
    </row>
    <row r="66" spans="1:7" ht="45" customHeight="1" thickBot="1" x14ac:dyDescent="0.25">
      <c r="A66" s="1178"/>
      <c r="B66" s="1238" t="s">
        <v>1673</v>
      </c>
      <c r="C66" s="1239"/>
      <c r="D66" s="1239"/>
      <c r="E66" s="1239"/>
      <c r="F66" s="1239"/>
      <c r="G66" s="1240"/>
    </row>
    <row r="67" spans="1:7" ht="107.25" customHeight="1" thickBot="1" x14ac:dyDescent="0.25">
      <c r="A67" s="805" t="s">
        <v>1529</v>
      </c>
      <c r="B67" s="1235" t="s">
        <v>1674</v>
      </c>
      <c r="C67" s="1236"/>
      <c r="D67" s="1236"/>
      <c r="E67" s="1236"/>
      <c r="F67" s="1236"/>
      <c r="G67" s="1237"/>
    </row>
  </sheetData>
  <mergeCells count="28">
    <mergeCell ref="A1:C1"/>
    <mergeCell ref="A44:G44"/>
    <mergeCell ref="A45:A49"/>
    <mergeCell ref="B45:B47"/>
    <mergeCell ref="C45:C47"/>
    <mergeCell ref="D45:D47"/>
    <mergeCell ref="F45:F47"/>
    <mergeCell ref="G45:G47"/>
    <mergeCell ref="A50:A59"/>
    <mergeCell ref="B50:G50"/>
    <mergeCell ref="B51:G51"/>
    <mergeCell ref="B52:G52"/>
    <mergeCell ref="B53:G53"/>
    <mergeCell ref="B54:G54"/>
    <mergeCell ref="B55:G55"/>
    <mergeCell ref="B56:G56"/>
    <mergeCell ref="B57:G57"/>
    <mergeCell ref="B58:G58"/>
    <mergeCell ref="B59:G59"/>
    <mergeCell ref="B67:G67"/>
    <mergeCell ref="A60:A66"/>
    <mergeCell ref="B60:G60"/>
    <mergeCell ref="B61:G61"/>
    <mergeCell ref="B62:G62"/>
    <mergeCell ref="B63:G63"/>
    <mergeCell ref="B64:G64"/>
    <mergeCell ref="B65:G65"/>
    <mergeCell ref="B66:G66"/>
  </mergeCells>
  <hyperlinks>
    <hyperlink ref="C26" r:id="rId1"/>
    <hyperlink ref="B62" r:id="rId2" display="http://www.ofgem.gov.uk/environmental-programmes/fit/fit-tariff-rates"/>
    <hyperlink ref="B66" r:id="rId3" display="https://www.gov.uk/government/statistics/solar-pv-cost-data"/>
  </hyperlinks>
  <pageMargins left="0.7" right="0.7" top="0.75" bottom="0.75" header="0.3" footer="0.3"/>
  <pageSetup orientation="portrait" r:id="rId4"/>
  <drawing r:id="rId5"/>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S163"/>
  <sheetViews>
    <sheetView zoomScale="70" zoomScaleNormal="70" workbookViewId="0">
      <selection activeCell="K10" sqref="K10"/>
    </sheetView>
  </sheetViews>
  <sheetFormatPr defaultColWidth="8.7109375" defaultRowHeight="12.75" x14ac:dyDescent="0.2"/>
  <cols>
    <col min="1" max="1" width="8.7109375" style="458"/>
    <col min="2" max="2" width="57.42578125" style="458" customWidth="1"/>
    <col min="3" max="3" width="15.140625" style="458" customWidth="1"/>
    <col min="4" max="4" width="15.5703125" style="458" customWidth="1"/>
    <col min="5" max="5" width="18.7109375" style="458" customWidth="1"/>
    <col min="6" max="6" width="14.5703125" style="458" customWidth="1"/>
    <col min="7" max="7" width="16.85546875" style="458" customWidth="1"/>
    <col min="8" max="8" width="13.140625" style="458" customWidth="1"/>
    <col min="9" max="9" width="13.85546875" style="458" customWidth="1"/>
    <col min="10" max="10" width="9.5703125" style="458" customWidth="1"/>
    <col min="11" max="11" width="30.85546875" style="458" customWidth="1"/>
    <col min="12" max="12" width="15.42578125" style="458" customWidth="1"/>
    <col min="13" max="13" width="20.42578125" style="458" customWidth="1"/>
    <col min="14" max="14" width="16.140625" style="458" customWidth="1"/>
    <col min="15" max="15" width="16.28515625" style="458" customWidth="1"/>
    <col min="16" max="16" width="19" style="458" customWidth="1"/>
    <col min="17" max="17" width="14.5703125" style="458" customWidth="1"/>
    <col min="18" max="18" width="12.42578125" style="458" customWidth="1"/>
    <col min="19" max="19" width="12.28515625" style="458" customWidth="1"/>
    <col min="20" max="16384" width="8.7109375" style="458"/>
  </cols>
  <sheetData>
    <row r="1" spans="1:16" ht="39.75" customHeight="1" x14ac:dyDescent="0.2">
      <c r="B1" s="952" t="s">
        <v>1442</v>
      </c>
      <c r="C1" s="544"/>
      <c r="D1" s="544"/>
      <c r="E1" s="544"/>
      <c r="F1" s="544"/>
      <c r="G1" s="544"/>
      <c r="H1" s="544"/>
      <c r="I1" s="544"/>
      <c r="J1" s="544"/>
      <c r="K1" s="544"/>
      <c r="L1" s="544"/>
    </row>
    <row r="2" spans="1:16" ht="39.75" customHeight="1" x14ac:dyDescent="0.5">
      <c r="B2" s="221"/>
      <c r="C2" s="544"/>
      <c r="D2" s="544"/>
      <c r="E2" s="544"/>
      <c r="F2" s="544"/>
      <c r="G2" s="544"/>
      <c r="H2" s="544"/>
      <c r="I2" s="544"/>
      <c r="J2" s="544"/>
      <c r="K2" s="544"/>
      <c r="L2" s="544"/>
    </row>
    <row r="3" spans="1:16" ht="28.5" customHeight="1" x14ac:dyDescent="0.35">
      <c r="A3" s="545"/>
      <c r="B3" s="770" t="s">
        <v>1239</v>
      </c>
      <c r="C3" s="544"/>
      <c r="D3" s="544"/>
      <c r="E3" s="544"/>
      <c r="F3" s="544"/>
      <c r="G3" s="544"/>
      <c r="H3" s="544"/>
      <c r="I3" s="544"/>
      <c r="J3" s="544"/>
      <c r="K3" s="544"/>
      <c r="L3" s="544"/>
      <c r="M3" s="458" t="s">
        <v>1490</v>
      </c>
    </row>
    <row r="4" spans="1:16" ht="39" customHeight="1" x14ac:dyDescent="0.3">
      <c r="A4" s="545"/>
      <c r="B4" s="652"/>
      <c r="C4" s="653" t="s">
        <v>134</v>
      </c>
      <c r="D4" s="653" t="s">
        <v>138</v>
      </c>
      <c r="E4" s="654" t="s">
        <v>566</v>
      </c>
      <c r="F4" s="654" t="s">
        <v>567</v>
      </c>
      <c r="G4" s="654" t="s">
        <v>791</v>
      </c>
      <c r="H4" s="654" t="s">
        <v>568</v>
      </c>
      <c r="I4" s="654" t="s">
        <v>218</v>
      </c>
      <c r="J4" s="857"/>
      <c r="K4" s="544"/>
      <c r="L4" s="544"/>
      <c r="M4" s="778" t="s">
        <v>1485</v>
      </c>
      <c r="N4" s="778"/>
      <c r="O4" s="778"/>
      <c r="P4" s="778" t="s">
        <v>1486</v>
      </c>
    </row>
    <row r="5" spans="1:16" s="544" customFormat="1" ht="25.5" customHeight="1" x14ac:dyDescent="0.2">
      <c r="B5" s="558" t="s">
        <v>1488</v>
      </c>
      <c r="C5" s="648">
        <f>S34</f>
        <v>0</v>
      </c>
      <c r="D5" s="649"/>
      <c r="E5" s="648">
        <f>S52-S90</f>
        <v>0</v>
      </c>
      <c r="F5" s="650">
        <f>E5*'General reference data'!C4</f>
        <v>0</v>
      </c>
      <c r="G5" s="651">
        <f>E5*'General reference data'!C13</f>
        <v>0</v>
      </c>
      <c r="H5" s="650"/>
      <c r="I5" s="777" t="e">
        <f>H5/F5</f>
        <v>#DIV/0!</v>
      </c>
      <c r="J5" s="854"/>
      <c r="K5" s="546"/>
      <c r="M5"/>
    </row>
    <row r="6" spans="1:16" s="544" customFormat="1" ht="25.5" customHeight="1" x14ac:dyDescent="0.2">
      <c r="B6" s="558" t="s">
        <v>1489</v>
      </c>
      <c r="C6" s="648"/>
      <c r="D6" s="649"/>
      <c r="E6" s="648">
        <f>S52-S124</f>
        <v>0</v>
      </c>
      <c r="F6" s="650">
        <f>E6*'General reference data'!C4</f>
        <v>0</v>
      </c>
      <c r="G6" s="651">
        <f>E6*'General reference data'!C14</f>
        <v>0</v>
      </c>
      <c r="H6" s="650"/>
      <c r="I6" s="777" t="e">
        <f>H6/F6</f>
        <v>#DIV/0!</v>
      </c>
      <c r="J6" s="854"/>
      <c r="K6" s="546"/>
      <c r="M6" s="457"/>
    </row>
    <row r="7" spans="1:16" x14ac:dyDescent="0.2">
      <c r="B7" s="655" t="s">
        <v>140</v>
      </c>
      <c r="C7" s="656"/>
      <c r="D7" s="656"/>
      <c r="E7" s="657">
        <f>SUM(E5:E5)</f>
        <v>0</v>
      </c>
      <c r="F7" s="658">
        <f>SUM(F5:F5)</f>
        <v>0</v>
      </c>
      <c r="G7" s="659">
        <f>SUM(G5:G5)</f>
        <v>0</v>
      </c>
      <c r="H7" s="659">
        <f>SUM(H5:H5)</f>
        <v>0</v>
      </c>
      <c r="I7" s="659" t="e">
        <f>SUM(I5:I5)</f>
        <v>#DIV/0!</v>
      </c>
      <c r="J7" s="858"/>
      <c r="K7" s="544"/>
      <c r="L7" s="544"/>
    </row>
    <row r="8" spans="1:16" x14ac:dyDescent="0.2">
      <c r="K8" s="544"/>
      <c r="L8" s="544"/>
    </row>
    <row r="9" spans="1:16" x14ac:dyDescent="0.2">
      <c r="H9" s="544"/>
      <c r="I9" s="544"/>
      <c r="J9" s="544"/>
      <c r="K9" s="544"/>
      <c r="L9" s="544"/>
      <c r="P9"/>
    </row>
    <row r="10" spans="1:16" ht="21" x14ac:dyDescent="0.35">
      <c r="B10" s="772" t="s">
        <v>1483</v>
      </c>
      <c r="H10" s="544"/>
      <c r="I10" s="544"/>
      <c r="J10" s="544"/>
      <c r="K10" s="544"/>
      <c r="L10" s="544"/>
    </row>
    <row r="11" spans="1:16" x14ac:dyDescent="0.2">
      <c r="H11" s="548"/>
      <c r="I11" s="548"/>
      <c r="J11" s="548"/>
      <c r="K11" s="548"/>
      <c r="L11" s="544"/>
    </row>
    <row r="12" spans="1:16" x14ac:dyDescent="0.2">
      <c r="B12" s="548"/>
    </row>
    <row r="13" spans="1:16" ht="15" x14ac:dyDescent="0.2">
      <c r="C13" s="773" t="s">
        <v>779</v>
      </c>
      <c r="D13" s="773" t="s">
        <v>780</v>
      </c>
      <c r="E13" s="774" t="s">
        <v>772</v>
      </c>
      <c r="F13" s="774" t="s">
        <v>773</v>
      </c>
      <c r="G13" s="774" t="s">
        <v>776</v>
      </c>
      <c r="H13" s="774" t="s">
        <v>775</v>
      </c>
      <c r="I13" s="774" t="s">
        <v>778</v>
      </c>
      <c r="J13" s="853"/>
    </row>
    <row r="14" spans="1:16" ht="15" x14ac:dyDescent="0.2">
      <c r="B14" s="939" t="s">
        <v>781</v>
      </c>
      <c r="C14" s="775">
        <v>2</v>
      </c>
      <c r="D14" s="776">
        <v>8</v>
      </c>
      <c r="E14" s="777">
        <v>0</v>
      </c>
      <c r="F14" s="777">
        <v>0</v>
      </c>
      <c r="G14" s="777">
        <v>0</v>
      </c>
      <c r="H14" s="777">
        <v>0</v>
      </c>
      <c r="I14" s="777">
        <v>0</v>
      </c>
      <c r="J14" s="854"/>
    </row>
    <row r="15" spans="1:16" ht="15" x14ac:dyDescent="0.2">
      <c r="B15" s="939" t="s">
        <v>789</v>
      </c>
      <c r="C15" s="775">
        <v>5</v>
      </c>
      <c r="D15" s="776">
        <v>5</v>
      </c>
      <c r="E15" s="776">
        <v>5</v>
      </c>
      <c r="F15" s="776">
        <v>5</v>
      </c>
      <c r="G15" s="776">
        <v>5</v>
      </c>
      <c r="H15" s="776">
        <v>5</v>
      </c>
      <c r="I15" s="777">
        <v>5</v>
      </c>
      <c r="J15" s="854"/>
    </row>
    <row r="16" spans="1:16" ht="15" x14ac:dyDescent="0.2">
      <c r="B16" s="939" t="s">
        <v>149</v>
      </c>
      <c r="C16" s="775">
        <v>52</v>
      </c>
      <c r="D16" s="775">
        <v>52</v>
      </c>
      <c r="E16" s="777">
        <v>52</v>
      </c>
      <c r="F16" s="775">
        <v>52</v>
      </c>
      <c r="G16" s="775">
        <v>52</v>
      </c>
      <c r="H16" s="775">
        <v>52</v>
      </c>
      <c r="I16" s="777">
        <v>52</v>
      </c>
      <c r="J16" s="854"/>
      <c r="K16" s="544"/>
      <c r="L16" s="544"/>
    </row>
    <row r="17" spans="2:19" ht="15" x14ac:dyDescent="0.2">
      <c r="B17" s="939" t="s">
        <v>150</v>
      </c>
      <c r="C17" s="775">
        <f t="shared" ref="C17:I17" si="0">C14*C15*C16</f>
        <v>520</v>
      </c>
      <c r="D17" s="775">
        <f t="shared" si="0"/>
        <v>2080</v>
      </c>
      <c r="E17" s="775">
        <f t="shared" si="0"/>
        <v>0</v>
      </c>
      <c r="F17" s="775">
        <f t="shared" si="0"/>
        <v>0</v>
      </c>
      <c r="G17" s="775">
        <f t="shared" si="0"/>
        <v>0</v>
      </c>
      <c r="H17" s="775">
        <f t="shared" si="0"/>
        <v>0</v>
      </c>
      <c r="I17" s="777">
        <f t="shared" si="0"/>
        <v>0</v>
      </c>
      <c r="J17" s="854"/>
      <c r="K17" s="544"/>
      <c r="L17" s="544"/>
    </row>
    <row r="18" spans="2:19" x14ac:dyDescent="0.2">
      <c r="H18" s="544"/>
      <c r="I18" s="544"/>
      <c r="J18" s="544"/>
      <c r="K18" s="544"/>
      <c r="L18" s="544"/>
    </row>
    <row r="19" spans="2:19" x14ac:dyDescent="0.2">
      <c r="B19" s="548"/>
      <c r="C19" s="554"/>
      <c r="D19" s="554"/>
      <c r="E19" s="554"/>
      <c r="F19" s="554"/>
      <c r="H19" s="544"/>
      <c r="I19" s="544"/>
      <c r="J19" s="544"/>
      <c r="K19" s="544"/>
      <c r="L19" s="544"/>
    </row>
    <row r="20" spans="2:19" x14ac:dyDescent="0.2">
      <c r="B20" s="548"/>
      <c r="C20" s="554"/>
      <c r="D20" s="554"/>
      <c r="E20" s="554"/>
      <c r="F20" s="554"/>
      <c r="H20" s="544"/>
      <c r="I20" s="544"/>
      <c r="J20" s="544"/>
      <c r="K20" s="544"/>
      <c r="L20" s="544"/>
    </row>
    <row r="21" spans="2:19" ht="21" x14ac:dyDescent="0.35">
      <c r="B21" s="549" t="s">
        <v>767</v>
      </c>
      <c r="C21" s="554"/>
      <c r="D21" s="554"/>
      <c r="E21" s="554"/>
      <c r="F21" s="554"/>
      <c r="H21" s="544"/>
      <c r="I21" s="544"/>
      <c r="J21" s="544"/>
      <c r="K21" s="544"/>
      <c r="L21" s="544"/>
    </row>
    <row r="22" spans="2:19" x14ac:dyDescent="0.2">
      <c r="C22" s="1143" t="s">
        <v>1480</v>
      </c>
      <c r="D22" s="1151"/>
      <c r="E22" s="1151"/>
      <c r="F22" s="1151"/>
      <c r="G22" s="1151"/>
      <c r="H22" s="1151"/>
      <c r="I22" s="1151"/>
      <c r="J22" s="855"/>
      <c r="K22" s="544"/>
      <c r="L22" s="1152" t="s">
        <v>1481</v>
      </c>
      <c r="M22" s="1153"/>
      <c r="N22" s="1153"/>
      <c r="O22" s="1153"/>
      <c r="P22" s="1153"/>
      <c r="Q22" s="1153"/>
      <c r="R22" s="1154"/>
    </row>
    <row r="23" spans="2:19" ht="71.25" customHeight="1" x14ac:dyDescent="0.2">
      <c r="B23" s="547"/>
      <c r="C23" s="552" t="str">
        <f>'Lighting inventory'!C18</f>
        <v>corridor</v>
      </c>
      <c r="D23" s="552" t="str">
        <f>'Lighting inventory'!D18</f>
        <v xml:space="preserve">offices </v>
      </c>
      <c r="E23" s="552" t="str">
        <f>'Lighting inventory'!E18</f>
        <v>boardroom</v>
      </c>
      <c r="F23" s="552" t="str">
        <f>'Lighting inventory'!F18</f>
        <v>toilets</v>
      </c>
      <c r="G23" s="552" t="str">
        <f>'Lighting inventory'!G18</f>
        <v>stationary room</v>
      </c>
      <c r="H23" s="552" t="str">
        <f>'Lighting inventory'!H18</f>
        <v>server room</v>
      </c>
      <c r="I23" s="552" t="str">
        <f>'Lighting inventory'!I18</f>
        <v>kitchen</v>
      </c>
      <c r="J23" s="557" t="s">
        <v>1</v>
      </c>
      <c r="K23" s="555" t="s">
        <v>216</v>
      </c>
      <c r="L23" s="556" t="s">
        <v>782</v>
      </c>
      <c r="M23" s="552" t="s">
        <v>783</v>
      </c>
      <c r="N23" s="552" t="s">
        <v>784</v>
      </c>
      <c r="O23" s="552" t="s">
        <v>785</v>
      </c>
      <c r="P23" s="552" t="s">
        <v>786</v>
      </c>
      <c r="Q23" s="552" t="s">
        <v>787</v>
      </c>
      <c r="R23" s="556" t="s">
        <v>788</v>
      </c>
      <c r="S23" s="557" t="s">
        <v>1</v>
      </c>
    </row>
    <row r="24" spans="2:19" ht="18.75" customHeight="1" x14ac:dyDescent="0.2">
      <c r="B24" s="856" t="str">
        <f>'Lighting inventory'!B19</f>
        <v>2" T8 quadruple, electronic</v>
      </c>
      <c r="C24" s="559">
        <f>'Lighting inventory'!C19</f>
        <v>0</v>
      </c>
      <c r="D24" s="559">
        <f>'Lighting inventory'!D19</f>
        <v>0</v>
      </c>
      <c r="E24" s="559">
        <f>'Lighting inventory'!E19</f>
        <v>0</v>
      </c>
      <c r="F24" s="559">
        <f>'Lighting inventory'!F19</f>
        <v>0</v>
      </c>
      <c r="G24" s="559">
        <f>'Lighting inventory'!G19</f>
        <v>0</v>
      </c>
      <c r="H24" s="559">
        <f>'Lighting inventory'!H19</f>
        <v>0</v>
      </c>
      <c r="I24" s="559">
        <f>'Lighting inventory'!I19</f>
        <v>0</v>
      </c>
      <c r="J24" s="569">
        <f>SUM(C24:I24)</f>
        <v>0</v>
      </c>
      <c r="K24" s="560">
        <f>'Lighting inventory'!K19</f>
        <v>76</v>
      </c>
      <c r="L24" s="561">
        <f t="shared" ref="L24:L51" si="1">C24*($K24/1000)*$C$17</f>
        <v>0</v>
      </c>
      <c r="M24" s="561">
        <f t="shared" ref="M24:M51" si="2">D24*(K24/1000)*$D$17</f>
        <v>0</v>
      </c>
      <c r="N24" s="561">
        <f t="shared" ref="N24:N51" si="3">E24*(K24/1000)*$E$17</f>
        <v>0</v>
      </c>
      <c r="O24" s="561">
        <f t="shared" ref="O24:O51" si="4">F24*(K24/1000)*$F$17</f>
        <v>0</v>
      </c>
      <c r="P24" s="561">
        <f t="shared" ref="P24:P51" si="5">G24*(K24/1000)*$G$17</f>
        <v>0</v>
      </c>
      <c r="Q24" s="561">
        <f t="shared" ref="Q24:Q51" si="6">H24*(K24/1000)*$H$17</f>
        <v>0</v>
      </c>
      <c r="R24" s="561">
        <f t="shared" ref="R24:R51" si="7">I24*(K24/1000)*$I$17</f>
        <v>0</v>
      </c>
      <c r="S24" s="566">
        <f t="shared" ref="S24:S33" si="8">SUM(L24:R24)</f>
        <v>0</v>
      </c>
    </row>
    <row r="25" spans="2:19" ht="18.75" customHeight="1" x14ac:dyDescent="0.2">
      <c r="B25" s="856" t="str">
        <f>'Lighting inventory'!B20</f>
        <v>2" T8 quadruple, switch start</v>
      </c>
      <c r="C25" s="559">
        <f>'Lighting inventory'!C20</f>
        <v>0</v>
      </c>
      <c r="D25" s="559">
        <f>'Lighting inventory'!D20</f>
        <v>0</v>
      </c>
      <c r="E25" s="559">
        <f>'Lighting inventory'!E20</f>
        <v>0</v>
      </c>
      <c r="F25" s="559">
        <f>'Lighting inventory'!F20</f>
        <v>0</v>
      </c>
      <c r="G25" s="559">
        <f>'Lighting inventory'!G20</f>
        <v>0</v>
      </c>
      <c r="H25" s="559">
        <f>'Lighting inventory'!H20</f>
        <v>0</v>
      </c>
      <c r="I25" s="559">
        <f>'Lighting inventory'!I20</f>
        <v>0</v>
      </c>
      <c r="J25" s="569">
        <f t="shared" ref="J25:J52" si="9">SUM(C25:I25)</f>
        <v>0</v>
      </c>
      <c r="K25" s="560">
        <f>'Lighting inventory'!K20</f>
        <v>90</v>
      </c>
      <c r="L25" s="561">
        <f t="shared" si="1"/>
        <v>0</v>
      </c>
      <c r="M25" s="561">
        <f t="shared" si="2"/>
        <v>0</v>
      </c>
      <c r="N25" s="561">
        <f t="shared" si="3"/>
        <v>0</v>
      </c>
      <c r="O25" s="561">
        <f t="shared" si="4"/>
        <v>0</v>
      </c>
      <c r="P25" s="561">
        <f t="shared" si="5"/>
        <v>0</v>
      </c>
      <c r="Q25" s="561">
        <f t="shared" si="6"/>
        <v>0</v>
      </c>
      <c r="R25" s="561">
        <f t="shared" si="7"/>
        <v>0</v>
      </c>
      <c r="S25" s="566">
        <f t="shared" si="8"/>
        <v>0</v>
      </c>
    </row>
    <row r="26" spans="2:19" ht="18.75" customHeight="1" x14ac:dyDescent="0.2">
      <c r="B26" s="856" t="str">
        <f>'Lighting inventory'!B21</f>
        <v xml:space="preserve">4" T8 single, switch start </v>
      </c>
      <c r="C26" s="559">
        <f>'Lighting inventory'!C21</f>
        <v>0</v>
      </c>
      <c r="D26" s="559">
        <f>'Lighting inventory'!D21</f>
        <v>0</v>
      </c>
      <c r="E26" s="559">
        <f>'Lighting inventory'!E21</f>
        <v>0</v>
      </c>
      <c r="F26" s="559">
        <f>'Lighting inventory'!F21</f>
        <v>0</v>
      </c>
      <c r="G26" s="559">
        <f>'Lighting inventory'!G21</f>
        <v>0</v>
      </c>
      <c r="H26" s="559">
        <f>'Lighting inventory'!H21</f>
        <v>0</v>
      </c>
      <c r="I26" s="559">
        <f>'Lighting inventory'!I21</f>
        <v>0</v>
      </c>
      <c r="J26" s="569">
        <f t="shared" si="9"/>
        <v>0</v>
      </c>
      <c r="K26" s="560">
        <f>'Lighting inventory'!K21</f>
        <v>45</v>
      </c>
      <c r="L26" s="561">
        <f t="shared" si="1"/>
        <v>0</v>
      </c>
      <c r="M26" s="561">
        <f t="shared" si="2"/>
        <v>0</v>
      </c>
      <c r="N26" s="561">
        <f t="shared" si="3"/>
        <v>0</v>
      </c>
      <c r="O26" s="561">
        <f t="shared" si="4"/>
        <v>0</v>
      </c>
      <c r="P26" s="561">
        <f t="shared" si="5"/>
        <v>0</v>
      </c>
      <c r="Q26" s="561">
        <f t="shared" si="6"/>
        <v>0</v>
      </c>
      <c r="R26" s="561">
        <f t="shared" si="7"/>
        <v>0</v>
      </c>
      <c r="S26" s="566">
        <f t="shared" si="8"/>
        <v>0</v>
      </c>
    </row>
    <row r="27" spans="2:19" ht="18.75" customHeight="1" x14ac:dyDescent="0.2">
      <c r="B27" s="856" t="str">
        <f>'Lighting inventory'!B22</f>
        <v xml:space="preserve">5" T8 single, switch start </v>
      </c>
      <c r="C27" s="559">
        <f>'Lighting inventory'!C22</f>
        <v>0</v>
      </c>
      <c r="D27" s="559">
        <f>'Lighting inventory'!D22</f>
        <v>0</v>
      </c>
      <c r="E27" s="559">
        <f>'Lighting inventory'!E22</f>
        <v>0</v>
      </c>
      <c r="F27" s="559">
        <f>'Lighting inventory'!F22</f>
        <v>0</v>
      </c>
      <c r="G27" s="559">
        <f>'Lighting inventory'!G22</f>
        <v>0</v>
      </c>
      <c r="H27" s="559">
        <f>'Lighting inventory'!H22</f>
        <v>0</v>
      </c>
      <c r="I27" s="559">
        <f>'Lighting inventory'!I22</f>
        <v>0</v>
      </c>
      <c r="J27" s="569">
        <f t="shared" si="9"/>
        <v>0</v>
      </c>
      <c r="K27" s="560">
        <f>'Lighting inventory'!K22</f>
        <v>70</v>
      </c>
      <c r="L27" s="561">
        <f t="shared" si="1"/>
        <v>0</v>
      </c>
      <c r="M27" s="561">
        <f t="shared" si="2"/>
        <v>0</v>
      </c>
      <c r="N27" s="561">
        <f t="shared" si="3"/>
        <v>0</v>
      </c>
      <c r="O27" s="561">
        <f t="shared" si="4"/>
        <v>0</v>
      </c>
      <c r="P27" s="561">
        <f t="shared" si="5"/>
        <v>0</v>
      </c>
      <c r="Q27" s="561">
        <f t="shared" si="6"/>
        <v>0</v>
      </c>
      <c r="R27" s="561">
        <f t="shared" si="7"/>
        <v>0</v>
      </c>
      <c r="S27" s="566">
        <f t="shared" si="8"/>
        <v>0</v>
      </c>
    </row>
    <row r="28" spans="2:19" ht="18.75" customHeight="1" x14ac:dyDescent="0.2">
      <c r="B28" s="856" t="str">
        <f>'Lighting inventory'!B23</f>
        <v xml:space="preserve">5" T8 double, switch start </v>
      </c>
      <c r="C28" s="559">
        <f>'Lighting inventory'!C23</f>
        <v>0</v>
      </c>
      <c r="D28" s="559">
        <f>'Lighting inventory'!D23</f>
        <v>0</v>
      </c>
      <c r="E28" s="559">
        <f>'Lighting inventory'!E23</f>
        <v>0</v>
      </c>
      <c r="F28" s="559">
        <f>'Lighting inventory'!F23</f>
        <v>0</v>
      </c>
      <c r="G28" s="559">
        <f>'Lighting inventory'!G23</f>
        <v>0</v>
      </c>
      <c r="H28" s="559">
        <f>'Lighting inventory'!H23</f>
        <v>0</v>
      </c>
      <c r="I28" s="559">
        <f>'Lighting inventory'!I23</f>
        <v>0</v>
      </c>
      <c r="J28" s="569">
        <f t="shared" si="9"/>
        <v>0</v>
      </c>
      <c r="K28" s="560">
        <f>'Lighting inventory'!K23</f>
        <v>140</v>
      </c>
      <c r="L28" s="561">
        <f t="shared" si="1"/>
        <v>0</v>
      </c>
      <c r="M28" s="561">
        <f t="shared" si="2"/>
        <v>0</v>
      </c>
      <c r="N28" s="561">
        <f t="shared" si="3"/>
        <v>0</v>
      </c>
      <c r="O28" s="561">
        <f t="shared" si="4"/>
        <v>0</v>
      </c>
      <c r="P28" s="561">
        <f t="shared" si="5"/>
        <v>0</v>
      </c>
      <c r="Q28" s="561">
        <f t="shared" si="6"/>
        <v>0</v>
      </c>
      <c r="R28" s="561">
        <f t="shared" si="7"/>
        <v>0</v>
      </c>
      <c r="S28" s="566">
        <f t="shared" si="8"/>
        <v>0</v>
      </c>
    </row>
    <row r="29" spans="2:19" ht="18.75" customHeight="1" x14ac:dyDescent="0.2">
      <c r="B29" s="856" t="str">
        <f>'Lighting inventory'!B24</f>
        <v xml:space="preserve">5" T8 single, electronic </v>
      </c>
      <c r="C29" s="559">
        <f>'Lighting inventory'!C24</f>
        <v>0</v>
      </c>
      <c r="D29" s="559">
        <f>'Lighting inventory'!D24</f>
        <v>0</v>
      </c>
      <c r="E29" s="559">
        <f>'Lighting inventory'!E24</f>
        <v>0</v>
      </c>
      <c r="F29" s="559">
        <f>'Lighting inventory'!F24</f>
        <v>0</v>
      </c>
      <c r="G29" s="559">
        <f>'Lighting inventory'!G24</f>
        <v>0</v>
      </c>
      <c r="H29" s="559">
        <f>'Lighting inventory'!H24</f>
        <v>0</v>
      </c>
      <c r="I29" s="559">
        <f>'Lighting inventory'!I24</f>
        <v>0</v>
      </c>
      <c r="J29" s="569">
        <f t="shared" si="9"/>
        <v>0</v>
      </c>
      <c r="K29" s="560">
        <f>'Lighting inventory'!K24</f>
        <v>58</v>
      </c>
      <c r="L29" s="561">
        <f t="shared" si="1"/>
        <v>0</v>
      </c>
      <c r="M29" s="561">
        <f t="shared" si="2"/>
        <v>0</v>
      </c>
      <c r="N29" s="561">
        <f t="shared" si="3"/>
        <v>0</v>
      </c>
      <c r="O29" s="561">
        <f t="shared" si="4"/>
        <v>0</v>
      </c>
      <c r="P29" s="561">
        <f t="shared" si="5"/>
        <v>0</v>
      </c>
      <c r="Q29" s="561">
        <f t="shared" si="6"/>
        <v>0</v>
      </c>
      <c r="R29" s="561">
        <f t="shared" si="7"/>
        <v>0</v>
      </c>
      <c r="S29" s="566">
        <f t="shared" si="8"/>
        <v>0</v>
      </c>
    </row>
    <row r="30" spans="2:19" ht="18.75" customHeight="1" x14ac:dyDescent="0.2">
      <c r="B30" s="856" t="str">
        <f>'Lighting inventory'!B25</f>
        <v>5" T8 double, electronic</v>
      </c>
      <c r="C30" s="559">
        <f>'Lighting inventory'!C25</f>
        <v>0</v>
      </c>
      <c r="D30" s="559">
        <f>'Lighting inventory'!D25</f>
        <v>0</v>
      </c>
      <c r="E30" s="559">
        <f>'Lighting inventory'!E25</f>
        <v>0</v>
      </c>
      <c r="F30" s="559">
        <f>'Lighting inventory'!F25</f>
        <v>0</v>
      </c>
      <c r="G30" s="559">
        <f>'Lighting inventory'!G25</f>
        <v>0</v>
      </c>
      <c r="H30" s="559">
        <f>'Lighting inventory'!H25</f>
        <v>0</v>
      </c>
      <c r="I30" s="559">
        <f>'Lighting inventory'!I25</f>
        <v>0</v>
      </c>
      <c r="J30" s="569">
        <f t="shared" si="9"/>
        <v>0</v>
      </c>
      <c r="K30" s="560">
        <f>'Lighting inventory'!K25</f>
        <v>112</v>
      </c>
      <c r="L30" s="561">
        <f t="shared" si="1"/>
        <v>0</v>
      </c>
      <c r="M30" s="561">
        <f t="shared" si="2"/>
        <v>0</v>
      </c>
      <c r="N30" s="561">
        <f t="shared" si="3"/>
        <v>0</v>
      </c>
      <c r="O30" s="561">
        <f t="shared" si="4"/>
        <v>0</v>
      </c>
      <c r="P30" s="561">
        <f t="shared" si="5"/>
        <v>0</v>
      </c>
      <c r="Q30" s="561">
        <f t="shared" si="6"/>
        <v>0</v>
      </c>
      <c r="R30" s="561">
        <f t="shared" si="7"/>
        <v>0</v>
      </c>
      <c r="S30" s="566">
        <f t="shared" si="8"/>
        <v>0</v>
      </c>
    </row>
    <row r="31" spans="2:19" ht="18.75" customHeight="1" x14ac:dyDescent="0.2">
      <c r="B31" s="856" t="str">
        <f>'Lighting inventory'!B26</f>
        <v xml:space="preserve">5" T5 double, electronic </v>
      </c>
      <c r="C31" s="559">
        <f>'Lighting inventory'!C26</f>
        <v>0</v>
      </c>
      <c r="D31" s="559">
        <f>'Lighting inventory'!D26</f>
        <v>0</v>
      </c>
      <c r="E31" s="559">
        <f>'Lighting inventory'!E26</f>
        <v>0</v>
      </c>
      <c r="F31" s="559">
        <f>'Lighting inventory'!F26</f>
        <v>0</v>
      </c>
      <c r="G31" s="559">
        <f>'Lighting inventory'!G26</f>
        <v>0</v>
      </c>
      <c r="H31" s="559">
        <f>'Lighting inventory'!H26</f>
        <v>0</v>
      </c>
      <c r="I31" s="559">
        <f>'Lighting inventory'!I26</f>
        <v>0</v>
      </c>
      <c r="J31" s="569">
        <f t="shared" si="9"/>
        <v>0</v>
      </c>
      <c r="K31" s="560">
        <f>'Lighting inventory'!K26</f>
        <v>80</v>
      </c>
      <c r="L31" s="561">
        <f t="shared" si="1"/>
        <v>0</v>
      </c>
      <c r="M31" s="561">
        <f t="shared" si="2"/>
        <v>0</v>
      </c>
      <c r="N31" s="561">
        <f t="shared" si="3"/>
        <v>0</v>
      </c>
      <c r="O31" s="561">
        <f t="shared" si="4"/>
        <v>0</v>
      </c>
      <c r="P31" s="561">
        <f t="shared" si="5"/>
        <v>0</v>
      </c>
      <c r="Q31" s="561">
        <f t="shared" si="6"/>
        <v>0</v>
      </c>
      <c r="R31" s="561">
        <f t="shared" si="7"/>
        <v>0</v>
      </c>
      <c r="S31" s="566">
        <f t="shared" si="8"/>
        <v>0</v>
      </c>
    </row>
    <row r="32" spans="2:19" ht="18.75" customHeight="1" x14ac:dyDescent="0.2">
      <c r="B32" s="856" t="str">
        <f>'Lighting inventory'!B27</f>
        <v>6" T8 single, switch start</v>
      </c>
      <c r="C32" s="559">
        <f>'Lighting inventory'!C27</f>
        <v>0</v>
      </c>
      <c r="D32" s="559">
        <f>'Lighting inventory'!D27</f>
        <v>0</v>
      </c>
      <c r="E32" s="559">
        <f>'Lighting inventory'!E27</f>
        <v>0</v>
      </c>
      <c r="F32" s="559">
        <f>'Lighting inventory'!F27</f>
        <v>0</v>
      </c>
      <c r="G32" s="559">
        <f>'Lighting inventory'!G27</f>
        <v>0</v>
      </c>
      <c r="H32" s="559">
        <f>'Lighting inventory'!H27</f>
        <v>0</v>
      </c>
      <c r="I32" s="559">
        <f>'Lighting inventory'!I27</f>
        <v>0</v>
      </c>
      <c r="J32" s="569">
        <f t="shared" si="9"/>
        <v>0</v>
      </c>
      <c r="K32" s="560">
        <f>'Lighting inventory'!K27</f>
        <v>82</v>
      </c>
      <c r="L32" s="561">
        <f t="shared" si="1"/>
        <v>0</v>
      </c>
      <c r="M32" s="561">
        <f t="shared" si="2"/>
        <v>0</v>
      </c>
      <c r="N32" s="561">
        <f t="shared" si="3"/>
        <v>0</v>
      </c>
      <c r="O32" s="561">
        <f t="shared" si="4"/>
        <v>0</v>
      </c>
      <c r="P32" s="561">
        <f t="shared" si="5"/>
        <v>0</v>
      </c>
      <c r="Q32" s="561">
        <f t="shared" si="6"/>
        <v>0</v>
      </c>
      <c r="R32" s="561">
        <f t="shared" si="7"/>
        <v>0</v>
      </c>
      <c r="S32" s="566">
        <f t="shared" si="8"/>
        <v>0</v>
      </c>
    </row>
    <row r="33" spans="2:19" ht="18.75" customHeight="1" x14ac:dyDescent="0.2">
      <c r="B33" s="856" t="str">
        <f>'Lighting inventory'!B28</f>
        <v xml:space="preserve">6" T8 double, switch start </v>
      </c>
      <c r="C33" s="559">
        <f>'Lighting inventory'!C28</f>
        <v>0</v>
      </c>
      <c r="D33" s="559">
        <f>'Lighting inventory'!D28</f>
        <v>0</v>
      </c>
      <c r="E33" s="559">
        <f>'Lighting inventory'!E28</f>
        <v>0</v>
      </c>
      <c r="F33" s="559">
        <f>'Lighting inventory'!F28</f>
        <v>0</v>
      </c>
      <c r="G33" s="559">
        <f>'Lighting inventory'!G28</f>
        <v>0</v>
      </c>
      <c r="H33" s="559">
        <f>'Lighting inventory'!H28</f>
        <v>0</v>
      </c>
      <c r="I33" s="559">
        <f>'Lighting inventory'!I28</f>
        <v>0</v>
      </c>
      <c r="J33" s="569">
        <f t="shared" si="9"/>
        <v>0</v>
      </c>
      <c r="K33" s="560">
        <f>'Lighting inventory'!K28</f>
        <v>164</v>
      </c>
      <c r="L33" s="561">
        <f t="shared" si="1"/>
        <v>0</v>
      </c>
      <c r="M33" s="561">
        <f t="shared" si="2"/>
        <v>0</v>
      </c>
      <c r="N33" s="561">
        <f t="shared" si="3"/>
        <v>0</v>
      </c>
      <c r="O33" s="561">
        <f t="shared" si="4"/>
        <v>0</v>
      </c>
      <c r="P33" s="561">
        <f t="shared" si="5"/>
        <v>0</v>
      </c>
      <c r="Q33" s="561">
        <f t="shared" si="6"/>
        <v>0</v>
      </c>
      <c r="R33" s="561">
        <f t="shared" si="7"/>
        <v>0</v>
      </c>
      <c r="S33" s="566">
        <f t="shared" si="8"/>
        <v>0</v>
      </c>
    </row>
    <row r="34" spans="2:19" ht="18.75" customHeight="1" x14ac:dyDescent="0.2">
      <c r="B34" s="856" t="str">
        <f>'Lighting inventory'!B29</f>
        <v xml:space="preserve">2 foot T5 triple </v>
      </c>
      <c r="C34" s="559">
        <f>'Lighting inventory'!C29</f>
        <v>0</v>
      </c>
      <c r="D34" s="559">
        <f>'Lighting inventory'!D29</f>
        <v>0</v>
      </c>
      <c r="E34" s="559">
        <f>'Lighting inventory'!E29</f>
        <v>0</v>
      </c>
      <c r="F34" s="559">
        <f>'Lighting inventory'!F29</f>
        <v>0</v>
      </c>
      <c r="G34" s="559">
        <f>'Lighting inventory'!G29</f>
        <v>0</v>
      </c>
      <c r="H34" s="559">
        <f>'Lighting inventory'!H29</f>
        <v>0</v>
      </c>
      <c r="I34" s="559">
        <f>'Lighting inventory'!I29</f>
        <v>0</v>
      </c>
      <c r="J34" s="569">
        <f t="shared" si="9"/>
        <v>0</v>
      </c>
      <c r="K34" s="560">
        <f>'Lighting inventory'!K29</f>
        <v>54</v>
      </c>
      <c r="L34" s="561">
        <f t="shared" si="1"/>
        <v>0</v>
      </c>
      <c r="M34" s="561">
        <f t="shared" si="2"/>
        <v>0</v>
      </c>
      <c r="N34" s="561">
        <f t="shared" si="3"/>
        <v>0</v>
      </c>
      <c r="O34" s="561">
        <f t="shared" si="4"/>
        <v>0</v>
      </c>
      <c r="P34" s="561">
        <f t="shared" si="5"/>
        <v>0</v>
      </c>
      <c r="Q34" s="561">
        <f t="shared" si="6"/>
        <v>0</v>
      </c>
      <c r="R34" s="561">
        <f t="shared" si="7"/>
        <v>0</v>
      </c>
      <c r="S34" s="566">
        <f>SUM(L34:R34)</f>
        <v>0</v>
      </c>
    </row>
    <row r="35" spans="2:19" ht="18.75" customHeight="1" x14ac:dyDescent="0.2">
      <c r="B35" s="856" t="str">
        <f>'Lighting inventory'!B30</f>
        <v xml:space="preserve">6" T8 double, electronic </v>
      </c>
      <c r="C35" s="559">
        <f>'Lighting inventory'!C30</f>
        <v>0</v>
      </c>
      <c r="D35" s="559">
        <f>'Lighting inventory'!D30</f>
        <v>0</v>
      </c>
      <c r="E35" s="559">
        <f>'Lighting inventory'!E30</f>
        <v>0</v>
      </c>
      <c r="F35" s="559">
        <f>'Lighting inventory'!F30</f>
        <v>0</v>
      </c>
      <c r="G35" s="559">
        <f>'Lighting inventory'!G30</f>
        <v>0</v>
      </c>
      <c r="H35" s="559">
        <f>'Lighting inventory'!H30</f>
        <v>0</v>
      </c>
      <c r="I35" s="559">
        <f>'Lighting inventory'!I30</f>
        <v>0</v>
      </c>
      <c r="J35" s="569">
        <f t="shared" si="9"/>
        <v>0</v>
      </c>
      <c r="K35" s="560">
        <f>'Lighting inventory'!K30</f>
        <v>140</v>
      </c>
      <c r="L35" s="561">
        <f t="shared" si="1"/>
        <v>0</v>
      </c>
      <c r="M35" s="561">
        <f t="shared" si="2"/>
        <v>0</v>
      </c>
      <c r="N35" s="561">
        <f t="shared" si="3"/>
        <v>0</v>
      </c>
      <c r="O35" s="561">
        <f t="shared" si="4"/>
        <v>0</v>
      </c>
      <c r="P35" s="561">
        <f t="shared" si="5"/>
        <v>0</v>
      </c>
      <c r="Q35" s="561">
        <f t="shared" si="6"/>
        <v>0</v>
      </c>
      <c r="R35" s="561">
        <f t="shared" si="7"/>
        <v>0</v>
      </c>
      <c r="S35" s="566">
        <f t="shared" ref="S35:S50" si="10">SUM(L35:R35)</f>
        <v>0</v>
      </c>
    </row>
    <row r="36" spans="2:19" ht="18.75" customHeight="1" x14ac:dyDescent="0.2">
      <c r="B36" s="856" t="str">
        <f>'Lighting inventory'!B31</f>
        <v xml:space="preserve">6" T8 quadruple, switch start </v>
      </c>
      <c r="C36" s="559">
        <f>'Lighting inventory'!C31</f>
        <v>0</v>
      </c>
      <c r="D36" s="559">
        <f>'Lighting inventory'!D31</f>
        <v>0</v>
      </c>
      <c r="E36" s="559">
        <f>'Lighting inventory'!E31</f>
        <v>0</v>
      </c>
      <c r="F36" s="559">
        <f>'Lighting inventory'!F31</f>
        <v>0</v>
      </c>
      <c r="G36" s="559">
        <f>'Lighting inventory'!G31</f>
        <v>0</v>
      </c>
      <c r="H36" s="559">
        <f>'Lighting inventory'!H31</f>
        <v>0</v>
      </c>
      <c r="I36" s="559">
        <f>'Lighting inventory'!I31</f>
        <v>0</v>
      </c>
      <c r="J36" s="569">
        <f t="shared" si="9"/>
        <v>0</v>
      </c>
      <c r="K36" s="560">
        <f>'Lighting inventory'!K31</f>
        <v>328</v>
      </c>
      <c r="L36" s="561">
        <f t="shared" si="1"/>
        <v>0</v>
      </c>
      <c r="M36" s="561">
        <f t="shared" si="2"/>
        <v>0</v>
      </c>
      <c r="N36" s="561">
        <f t="shared" si="3"/>
        <v>0</v>
      </c>
      <c r="O36" s="561">
        <f t="shared" si="4"/>
        <v>0</v>
      </c>
      <c r="P36" s="561">
        <f t="shared" si="5"/>
        <v>0</v>
      </c>
      <c r="Q36" s="561">
        <f t="shared" si="6"/>
        <v>0</v>
      </c>
      <c r="R36" s="561">
        <f t="shared" si="7"/>
        <v>0</v>
      </c>
      <c r="S36" s="566">
        <f t="shared" si="10"/>
        <v>0</v>
      </c>
    </row>
    <row r="37" spans="2:19" ht="18.75" customHeight="1" x14ac:dyDescent="0.2">
      <c r="B37" s="856" t="str">
        <f>'Lighting inventory'!B32</f>
        <v xml:space="preserve">6" T8 single, electronic </v>
      </c>
      <c r="C37" s="559">
        <f>'Lighting inventory'!C32</f>
        <v>0</v>
      </c>
      <c r="D37" s="559">
        <f>'Lighting inventory'!D32</f>
        <v>0</v>
      </c>
      <c r="E37" s="559">
        <f>'Lighting inventory'!E32</f>
        <v>0</v>
      </c>
      <c r="F37" s="559">
        <f>'Lighting inventory'!F32</f>
        <v>0</v>
      </c>
      <c r="G37" s="559">
        <f>'Lighting inventory'!G32</f>
        <v>0</v>
      </c>
      <c r="H37" s="559">
        <f>'Lighting inventory'!H32</f>
        <v>0</v>
      </c>
      <c r="I37" s="559">
        <f>'Lighting inventory'!I32</f>
        <v>0</v>
      </c>
      <c r="J37" s="569">
        <f t="shared" si="9"/>
        <v>0</v>
      </c>
      <c r="K37" s="560">
        <f>'Lighting inventory'!K32</f>
        <v>70</v>
      </c>
      <c r="L37" s="561">
        <f t="shared" si="1"/>
        <v>0</v>
      </c>
      <c r="M37" s="561">
        <f t="shared" si="2"/>
        <v>0</v>
      </c>
      <c r="N37" s="561">
        <f t="shared" si="3"/>
        <v>0</v>
      </c>
      <c r="O37" s="561">
        <f t="shared" si="4"/>
        <v>0</v>
      </c>
      <c r="P37" s="561">
        <f t="shared" si="5"/>
        <v>0</v>
      </c>
      <c r="Q37" s="561">
        <f t="shared" si="6"/>
        <v>0</v>
      </c>
      <c r="R37" s="561">
        <f t="shared" si="7"/>
        <v>0</v>
      </c>
      <c r="S37" s="566">
        <f t="shared" si="10"/>
        <v>0</v>
      </c>
    </row>
    <row r="38" spans="2:19" s="567" customFormat="1" ht="18.75" customHeight="1" x14ac:dyDescent="0.2">
      <c r="B38" s="856" t="str">
        <f>'Lighting inventory'!B33</f>
        <v xml:space="preserve">6" T8 double, electronic </v>
      </c>
      <c r="C38" s="559">
        <f>'Lighting inventory'!C33</f>
        <v>0</v>
      </c>
      <c r="D38" s="559">
        <f>'Lighting inventory'!D33</f>
        <v>0</v>
      </c>
      <c r="E38" s="559">
        <f>'Lighting inventory'!E33</f>
        <v>0</v>
      </c>
      <c r="F38" s="559">
        <f>'Lighting inventory'!F33</f>
        <v>0</v>
      </c>
      <c r="G38" s="559">
        <f>'Lighting inventory'!G33</f>
        <v>0</v>
      </c>
      <c r="H38" s="559">
        <f>'Lighting inventory'!H33</f>
        <v>0</v>
      </c>
      <c r="I38" s="559">
        <f>'Lighting inventory'!I33</f>
        <v>0</v>
      </c>
      <c r="J38" s="569">
        <f t="shared" si="9"/>
        <v>0</v>
      </c>
      <c r="K38" s="560">
        <f>'Lighting inventory'!K33</f>
        <v>140</v>
      </c>
      <c r="L38" s="561">
        <f t="shared" si="1"/>
        <v>0</v>
      </c>
      <c r="M38" s="561">
        <f t="shared" si="2"/>
        <v>0</v>
      </c>
      <c r="N38" s="561">
        <f t="shared" si="3"/>
        <v>0</v>
      </c>
      <c r="O38" s="561">
        <f t="shared" si="4"/>
        <v>0</v>
      </c>
      <c r="P38" s="561">
        <f t="shared" si="5"/>
        <v>0</v>
      </c>
      <c r="Q38" s="561">
        <f t="shared" si="6"/>
        <v>0</v>
      </c>
      <c r="R38" s="561">
        <f t="shared" si="7"/>
        <v>0</v>
      </c>
      <c r="S38" s="566">
        <f t="shared" si="10"/>
        <v>0</v>
      </c>
    </row>
    <row r="39" spans="2:19" ht="18.75" customHeight="1" x14ac:dyDescent="0.2">
      <c r="B39" s="856" t="str">
        <f>'Lighting inventory'!B34</f>
        <v>5" T12 single, switch start</v>
      </c>
      <c r="C39" s="559">
        <f>'Lighting inventory'!C34</f>
        <v>0</v>
      </c>
      <c r="D39" s="559">
        <f>'Lighting inventory'!D34</f>
        <v>0</v>
      </c>
      <c r="E39" s="559">
        <f>'Lighting inventory'!E34</f>
        <v>0</v>
      </c>
      <c r="F39" s="559">
        <f>'Lighting inventory'!F34</f>
        <v>0</v>
      </c>
      <c r="G39" s="559">
        <f>'Lighting inventory'!G34</f>
        <v>0</v>
      </c>
      <c r="H39" s="559">
        <f>'Lighting inventory'!H34</f>
        <v>0</v>
      </c>
      <c r="I39" s="559">
        <f>'Lighting inventory'!I34</f>
        <v>0</v>
      </c>
      <c r="J39" s="569">
        <f t="shared" si="9"/>
        <v>0</v>
      </c>
      <c r="K39" s="560">
        <f>'Lighting inventory'!K34</f>
        <v>0</v>
      </c>
      <c r="L39" s="561">
        <f t="shared" si="1"/>
        <v>0</v>
      </c>
      <c r="M39" s="561">
        <f t="shared" si="2"/>
        <v>0</v>
      </c>
      <c r="N39" s="561">
        <f t="shared" si="3"/>
        <v>0</v>
      </c>
      <c r="O39" s="561">
        <f t="shared" si="4"/>
        <v>0</v>
      </c>
      <c r="P39" s="561">
        <f t="shared" si="5"/>
        <v>0</v>
      </c>
      <c r="Q39" s="561">
        <f t="shared" si="6"/>
        <v>0</v>
      </c>
      <c r="R39" s="561">
        <f t="shared" si="7"/>
        <v>0</v>
      </c>
      <c r="S39" s="566">
        <f t="shared" si="10"/>
        <v>0</v>
      </c>
    </row>
    <row r="40" spans="2:19" ht="18.75" customHeight="1" x14ac:dyDescent="0.2">
      <c r="B40" s="856" t="str">
        <f>'Lighting inventory'!B35</f>
        <v>6" T12 double, electronic</v>
      </c>
      <c r="C40" s="559">
        <f>'Lighting inventory'!C35</f>
        <v>0</v>
      </c>
      <c r="D40" s="559">
        <f>'Lighting inventory'!D35</f>
        <v>0</v>
      </c>
      <c r="E40" s="559">
        <f>'Lighting inventory'!E35</f>
        <v>0</v>
      </c>
      <c r="F40" s="559">
        <f>'Lighting inventory'!F35</f>
        <v>0</v>
      </c>
      <c r="G40" s="559">
        <f>'Lighting inventory'!G35</f>
        <v>0</v>
      </c>
      <c r="H40" s="559">
        <f>'Lighting inventory'!H35</f>
        <v>0</v>
      </c>
      <c r="I40" s="559">
        <f>'Lighting inventory'!I35</f>
        <v>0</v>
      </c>
      <c r="J40" s="569">
        <f t="shared" si="9"/>
        <v>0</v>
      </c>
      <c r="K40" s="560">
        <f>'Lighting inventory'!K35</f>
        <v>164</v>
      </c>
      <c r="L40" s="561">
        <f t="shared" si="1"/>
        <v>0</v>
      </c>
      <c r="M40" s="561">
        <f t="shared" si="2"/>
        <v>0</v>
      </c>
      <c r="N40" s="561">
        <f t="shared" si="3"/>
        <v>0</v>
      </c>
      <c r="O40" s="561">
        <f t="shared" si="4"/>
        <v>0</v>
      </c>
      <c r="P40" s="561">
        <f t="shared" si="5"/>
        <v>0</v>
      </c>
      <c r="Q40" s="561">
        <f t="shared" si="6"/>
        <v>0</v>
      </c>
      <c r="R40" s="561">
        <f t="shared" si="7"/>
        <v>0</v>
      </c>
      <c r="S40" s="566">
        <f t="shared" si="10"/>
        <v>0</v>
      </c>
    </row>
    <row r="41" spans="2:19" ht="18.75" customHeight="1" x14ac:dyDescent="0.2">
      <c r="B41" s="856" t="str">
        <f>'Lighting inventory'!B36</f>
        <v xml:space="preserve">6" T12 single, switch start </v>
      </c>
      <c r="C41" s="559">
        <f>'Lighting inventory'!C36</f>
        <v>0</v>
      </c>
      <c r="D41" s="559">
        <f>'Lighting inventory'!D36</f>
        <v>0</v>
      </c>
      <c r="E41" s="559">
        <f>'Lighting inventory'!E36</f>
        <v>0</v>
      </c>
      <c r="F41" s="559">
        <f>'Lighting inventory'!F36</f>
        <v>0</v>
      </c>
      <c r="G41" s="559">
        <f>'Lighting inventory'!G36</f>
        <v>0</v>
      </c>
      <c r="H41" s="559">
        <f>'Lighting inventory'!H36</f>
        <v>0</v>
      </c>
      <c r="I41" s="559">
        <f>'Lighting inventory'!I36</f>
        <v>0</v>
      </c>
      <c r="J41" s="569">
        <f t="shared" si="9"/>
        <v>0</v>
      </c>
      <c r="K41" s="560">
        <f>'Lighting inventory'!K36</f>
        <v>94</v>
      </c>
      <c r="L41" s="561">
        <f t="shared" si="1"/>
        <v>0</v>
      </c>
      <c r="M41" s="561">
        <f t="shared" si="2"/>
        <v>0</v>
      </c>
      <c r="N41" s="561">
        <f t="shared" si="3"/>
        <v>0</v>
      </c>
      <c r="O41" s="561">
        <f t="shared" si="4"/>
        <v>0</v>
      </c>
      <c r="P41" s="561">
        <f t="shared" si="5"/>
        <v>0</v>
      </c>
      <c r="Q41" s="561">
        <f t="shared" si="6"/>
        <v>0</v>
      </c>
      <c r="R41" s="561">
        <f t="shared" si="7"/>
        <v>0</v>
      </c>
      <c r="S41" s="566">
        <f t="shared" si="10"/>
        <v>0</v>
      </c>
    </row>
    <row r="42" spans="2:19" ht="18.75" customHeight="1" x14ac:dyDescent="0.2">
      <c r="B42" s="856" t="str">
        <f>'Lighting inventory'!B37</f>
        <v xml:space="preserve">8 " T12 double, switch start </v>
      </c>
      <c r="C42" s="559">
        <f>'Lighting inventory'!C37</f>
        <v>0</v>
      </c>
      <c r="D42" s="559">
        <f>'Lighting inventory'!D37</f>
        <v>0</v>
      </c>
      <c r="E42" s="559">
        <f>'Lighting inventory'!E37</f>
        <v>0</v>
      </c>
      <c r="F42" s="559">
        <f>'Lighting inventory'!F37</f>
        <v>0</v>
      </c>
      <c r="G42" s="559">
        <f>'Lighting inventory'!G37</f>
        <v>0</v>
      </c>
      <c r="H42" s="559">
        <f>'Lighting inventory'!H37</f>
        <v>0</v>
      </c>
      <c r="I42" s="559">
        <f>'Lighting inventory'!I37</f>
        <v>0</v>
      </c>
      <c r="J42" s="569">
        <f t="shared" si="9"/>
        <v>0</v>
      </c>
      <c r="K42" s="560">
        <f>'Lighting inventory'!K37</f>
        <v>0</v>
      </c>
      <c r="L42" s="561">
        <f t="shared" si="1"/>
        <v>0</v>
      </c>
      <c r="M42" s="561">
        <f t="shared" si="2"/>
        <v>0</v>
      </c>
      <c r="N42" s="561">
        <f t="shared" si="3"/>
        <v>0</v>
      </c>
      <c r="O42" s="561">
        <f t="shared" si="4"/>
        <v>0</v>
      </c>
      <c r="P42" s="561">
        <f t="shared" si="5"/>
        <v>0</v>
      </c>
      <c r="Q42" s="561">
        <f t="shared" si="6"/>
        <v>0</v>
      </c>
      <c r="R42" s="561">
        <f t="shared" si="7"/>
        <v>0</v>
      </c>
      <c r="S42" s="566">
        <f t="shared" si="10"/>
        <v>0</v>
      </c>
    </row>
    <row r="43" spans="2:19" ht="18.75" customHeight="1" x14ac:dyDescent="0.2">
      <c r="B43" s="856" t="str">
        <f>'Lighting inventory'!B38</f>
        <v>CFL 18W single</v>
      </c>
      <c r="C43" s="559">
        <f>'Lighting inventory'!C38</f>
        <v>0</v>
      </c>
      <c r="D43" s="559">
        <f>'Lighting inventory'!D38</f>
        <v>0</v>
      </c>
      <c r="E43" s="559">
        <f>'Lighting inventory'!E38</f>
        <v>0</v>
      </c>
      <c r="F43" s="559">
        <f>'Lighting inventory'!F38</f>
        <v>0</v>
      </c>
      <c r="G43" s="559">
        <f>'Lighting inventory'!G38</f>
        <v>0</v>
      </c>
      <c r="H43" s="559">
        <f>'Lighting inventory'!H38</f>
        <v>0</v>
      </c>
      <c r="I43" s="559">
        <f>'Lighting inventory'!I38</f>
        <v>0</v>
      </c>
      <c r="J43" s="569">
        <f t="shared" si="9"/>
        <v>0</v>
      </c>
      <c r="K43" s="560">
        <f>'Lighting inventory'!K38</f>
        <v>18</v>
      </c>
      <c r="L43" s="561">
        <f t="shared" si="1"/>
        <v>0</v>
      </c>
      <c r="M43" s="561">
        <f t="shared" si="2"/>
        <v>0</v>
      </c>
      <c r="N43" s="561">
        <f t="shared" si="3"/>
        <v>0</v>
      </c>
      <c r="O43" s="561">
        <f t="shared" si="4"/>
        <v>0</v>
      </c>
      <c r="P43" s="561">
        <f t="shared" si="5"/>
        <v>0</v>
      </c>
      <c r="Q43" s="561">
        <f t="shared" si="6"/>
        <v>0</v>
      </c>
      <c r="R43" s="561">
        <f t="shared" si="7"/>
        <v>0</v>
      </c>
      <c r="S43" s="566">
        <f t="shared" si="10"/>
        <v>0</v>
      </c>
    </row>
    <row r="44" spans="2:19" ht="18.75" customHeight="1" x14ac:dyDescent="0.2">
      <c r="B44" s="856" t="str">
        <f>'Lighting inventory'!B39</f>
        <v>2d</v>
      </c>
      <c r="C44" s="559">
        <f>'Lighting inventory'!C39</f>
        <v>0</v>
      </c>
      <c r="D44" s="559">
        <f>'Lighting inventory'!D39</f>
        <v>0</v>
      </c>
      <c r="E44" s="559">
        <f>'Lighting inventory'!E39</f>
        <v>0</v>
      </c>
      <c r="F44" s="559">
        <f>'Lighting inventory'!F39</f>
        <v>0</v>
      </c>
      <c r="G44" s="559">
        <f>'Lighting inventory'!G39</f>
        <v>0</v>
      </c>
      <c r="H44" s="559">
        <f>'Lighting inventory'!H39</f>
        <v>0</v>
      </c>
      <c r="I44" s="559">
        <f>'Lighting inventory'!I39</f>
        <v>0</v>
      </c>
      <c r="J44" s="569">
        <f t="shared" si="9"/>
        <v>0</v>
      </c>
      <c r="K44" s="560">
        <f>'Lighting inventory'!K39</f>
        <v>38</v>
      </c>
      <c r="L44" s="561">
        <f t="shared" si="1"/>
        <v>0</v>
      </c>
      <c r="M44" s="561">
        <f t="shared" si="2"/>
        <v>0</v>
      </c>
      <c r="N44" s="561">
        <f t="shared" si="3"/>
        <v>0</v>
      </c>
      <c r="O44" s="561">
        <f t="shared" si="4"/>
        <v>0</v>
      </c>
      <c r="P44" s="561">
        <f t="shared" si="5"/>
        <v>0</v>
      </c>
      <c r="Q44" s="561">
        <f t="shared" si="6"/>
        <v>0</v>
      </c>
      <c r="R44" s="561">
        <f t="shared" si="7"/>
        <v>0</v>
      </c>
      <c r="S44" s="566">
        <f t="shared" si="10"/>
        <v>0</v>
      </c>
    </row>
    <row r="45" spans="2:19" ht="18.75" customHeight="1" x14ac:dyDescent="0.2">
      <c r="B45" s="856" t="str">
        <f>'Lighting inventory'!B40</f>
        <v>sodium vapour</v>
      </c>
      <c r="C45" s="559">
        <f>'Lighting inventory'!C40</f>
        <v>0</v>
      </c>
      <c r="D45" s="559">
        <f>'Lighting inventory'!D40</f>
        <v>0</v>
      </c>
      <c r="E45" s="559">
        <f>'Lighting inventory'!E40</f>
        <v>0</v>
      </c>
      <c r="F45" s="559">
        <f>'Lighting inventory'!F40</f>
        <v>0</v>
      </c>
      <c r="G45" s="559">
        <f>'Lighting inventory'!G40</f>
        <v>0</v>
      </c>
      <c r="H45" s="559">
        <f>'Lighting inventory'!H40</f>
        <v>0</v>
      </c>
      <c r="I45" s="559">
        <f>'Lighting inventory'!I40</f>
        <v>0</v>
      </c>
      <c r="J45" s="569">
        <f t="shared" si="9"/>
        <v>0</v>
      </c>
      <c r="K45" s="560">
        <f>'Lighting inventory'!K40</f>
        <v>172</v>
      </c>
      <c r="L45" s="561">
        <f t="shared" si="1"/>
        <v>0</v>
      </c>
      <c r="M45" s="561">
        <f t="shared" si="2"/>
        <v>0</v>
      </c>
      <c r="N45" s="561">
        <f t="shared" si="3"/>
        <v>0</v>
      </c>
      <c r="O45" s="561">
        <f t="shared" si="4"/>
        <v>0</v>
      </c>
      <c r="P45" s="561">
        <f t="shared" si="5"/>
        <v>0</v>
      </c>
      <c r="Q45" s="561">
        <f t="shared" si="6"/>
        <v>0</v>
      </c>
      <c r="R45" s="561">
        <f t="shared" si="7"/>
        <v>0</v>
      </c>
      <c r="S45" s="566">
        <f t="shared" si="10"/>
        <v>0</v>
      </c>
    </row>
    <row r="46" spans="2:19" ht="18.75" customHeight="1" x14ac:dyDescent="0.2">
      <c r="B46" s="856" t="str">
        <f>'Lighting inventory'!B41</f>
        <v>incandescant (300 watt)</v>
      </c>
      <c r="C46" s="559">
        <f>'Lighting inventory'!C41</f>
        <v>0</v>
      </c>
      <c r="D46" s="559">
        <f>'Lighting inventory'!D41</f>
        <v>0</v>
      </c>
      <c r="E46" s="559">
        <f>'Lighting inventory'!E41</f>
        <v>0</v>
      </c>
      <c r="F46" s="559">
        <f>'Lighting inventory'!F41</f>
        <v>0</v>
      </c>
      <c r="G46" s="559">
        <f>'Lighting inventory'!G41</f>
        <v>0</v>
      </c>
      <c r="H46" s="559">
        <f>'Lighting inventory'!H41</f>
        <v>0</v>
      </c>
      <c r="I46" s="559">
        <f>'Lighting inventory'!I41</f>
        <v>0</v>
      </c>
      <c r="J46" s="569">
        <f t="shared" si="9"/>
        <v>0</v>
      </c>
      <c r="K46" s="560">
        <f>'Lighting inventory'!K41</f>
        <v>348</v>
      </c>
      <c r="L46" s="561">
        <f t="shared" si="1"/>
        <v>0</v>
      </c>
      <c r="M46" s="561">
        <f t="shared" si="2"/>
        <v>0</v>
      </c>
      <c r="N46" s="561">
        <f t="shared" si="3"/>
        <v>0</v>
      </c>
      <c r="O46" s="561">
        <f t="shared" si="4"/>
        <v>0</v>
      </c>
      <c r="P46" s="561">
        <f t="shared" si="5"/>
        <v>0</v>
      </c>
      <c r="Q46" s="561">
        <f t="shared" si="6"/>
        <v>0</v>
      </c>
      <c r="R46" s="561">
        <f t="shared" si="7"/>
        <v>0</v>
      </c>
      <c r="S46" s="566">
        <f t="shared" si="10"/>
        <v>0</v>
      </c>
    </row>
    <row r="47" spans="2:19" ht="18.75" customHeight="1" x14ac:dyDescent="0.2">
      <c r="B47" s="856" t="str">
        <f>'Lighting inventory'!B42</f>
        <v>dual CFL downlight (2 x 18 W)</v>
      </c>
      <c r="C47" s="559">
        <v>0</v>
      </c>
      <c r="D47" s="559">
        <f>'Lighting inventory'!D42</f>
        <v>0</v>
      </c>
      <c r="E47" s="559">
        <f>'Lighting inventory'!E42</f>
        <v>0</v>
      </c>
      <c r="F47" s="559">
        <f>'Lighting inventory'!F42</f>
        <v>0</v>
      </c>
      <c r="G47" s="559">
        <f>'Lighting inventory'!G42</f>
        <v>0</v>
      </c>
      <c r="H47" s="559">
        <f>'Lighting inventory'!H42</f>
        <v>0</v>
      </c>
      <c r="I47" s="559">
        <f>'Lighting inventory'!I42</f>
        <v>0</v>
      </c>
      <c r="J47" s="569">
        <f t="shared" si="9"/>
        <v>0</v>
      </c>
      <c r="K47" s="560">
        <f>'Lighting inventory'!K42</f>
        <v>36</v>
      </c>
      <c r="L47" s="561">
        <f t="shared" si="1"/>
        <v>0</v>
      </c>
      <c r="M47" s="561">
        <f t="shared" si="2"/>
        <v>0</v>
      </c>
      <c r="N47" s="561">
        <f t="shared" si="3"/>
        <v>0</v>
      </c>
      <c r="O47" s="561">
        <f t="shared" si="4"/>
        <v>0</v>
      </c>
      <c r="P47" s="561">
        <f t="shared" si="5"/>
        <v>0</v>
      </c>
      <c r="Q47" s="561">
        <f t="shared" si="6"/>
        <v>0</v>
      </c>
      <c r="R47" s="561">
        <f t="shared" si="7"/>
        <v>0</v>
      </c>
      <c r="S47" s="566">
        <f t="shared" si="10"/>
        <v>0</v>
      </c>
    </row>
    <row r="48" spans="2:19" ht="18.75" customHeight="1" x14ac:dyDescent="0.2">
      <c r="B48" s="856" t="str">
        <f>'Lighting inventory'!B43</f>
        <v>tungsten halogen</v>
      </c>
      <c r="C48" s="559">
        <f>'Lighting inventory'!C43</f>
        <v>0</v>
      </c>
      <c r="D48" s="559">
        <f>'Lighting inventory'!D43</f>
        <v>0</v>
      </c>
      <c r="E48" s="559">
        <f>'Lighting inventory'!E43</f>
        <v>0</v>
      </c>
      <c r="F48" s="559">
        <f>'Lighting inventory'!F43</f>
        <v>0</v>
      </c>
      <c r="G48" s="559">
        <f>'Lighting inventory'!G43</f>
        <v>0</v>
      </c>
      <c r="H48" s="559">
        <f>'Lighting inventory'!H43</f>
        <v>0</v>
      </c>
      <c r="I48" s="559">
        <f>'Lighting inventory'!I43</f>
        <v>0</v>
      </c>
      <c r="J48" s="569">
        <f t="shared" si="9"/>
        <v>0</v>
      </c>
      <c r="K48" s="560">
        <f>'Lighting inventory'!K43</f>
        <v>58</v>
      </c>
      <c r="L48" s="561">
        <f t="shared" si="1"/>
        <v>0</v>
      </c>
      <c r="M48" s="561">
        <f t="shared" si="2"/>
        <v>0</v>
      </c>
      <c r="N48" s="561">
        <f t="shared" si="3"/>
        <v>0</v>
      </c>
      <c r="O48" s="561">
        <f t="shared" si="4"/>
        <v>0</v>
      </c>
      <c r="P48" s="561">
        <f t="shared" si="5"/>
        <v>0</v>
      </c>
      <c r="Q48" s="561">
        <f t="shared" si="6"/>
        <v>0</v>
      </c>
      <c r="R48" s="561">
        <f t="shared" si="7"/>
        <v>0</v>
      </c>
      <c r="S48" s="566">
        <f t="shared" si="10"/>
        <v>0</v>
      </c>
    </row>
    <row r="49" spans="2:19" ht="18.75" customHeight="1" x14ac:dyDescent="0.2">
      <c r="B49" s="856" t="str">
        <f>'Lighting inventory'!B44</f>
        <v>flourescent  32 watt</v>
      </c>
      <c r="C49" s="559">
        <f>'Lighting inventory'!C44</f>
        <v>0</v>
      </c>
      <c r="D49" s="559">
        <f>'Lighting inventory'!D44</f>
        <v>0</v>
      </c>
      <c r="E49" s="559">
        <f>'Lighting inventory'!E44</f>
        <v>0</v>
      </c>
      <c r="F49" s="559">
        <f>'Lighting inventory'!F44</f>
        <v>0</v>
      </c>
      <c r="G49" s="559">
        <f>'Lighting inventory'!G44</f>
        <v>0</v>
      </c>
      <c r="H49" s="559">
        <f>'Lighting inventory'!H44</f>
        <v>0</v>
      </c>
      <c r="I49" s="559">
        <f>'Lighting inventory'!I44</f>
        <v>0</v>
      </c>
      <c r="J49" s="569">
        <f t="shared" si="9"/>
        <v>0</v>
      </c>
      <c r="K49" s="560">
        <f>'Lighting inventory'!K44</f>
        <v>32</v>
      </c>
      <c r="L49" s="561">
        <f t="shared" si="1"/>
        <v>0</v>
      </c>
      <c r="M49" s="561">
        <f t="shared" si="2"/>
        <v>0</v>
      </c>
      <c r="N49" s="561">
        <f t="shared" si="3"/>
        <v>0</v>
      </c>
      <c r="O49" s="561">
        <f t="shared" si="4"/>
        <v>0</v>
      </c>
      <c r="P49" s="561">
        <f t="shared" si="5"/>
        <v>0</v>
      </c>
      <c r="Q49" s="561">
        <f t="shared" si="6"/>
        <v>0</v>
      </c>
      <c r="R49" s="561">
        <f t="shared" si="7"/>
        <v>0</v>
      </c>
      <c r="S49" s="566">
        <f t="shared" si="10"/>
        <v>0</v>
      </c>
    </row>
    <row r="50" spans="2:19" ht="18.75" customHeight="1" x14ac:dyDescent="0.2">
      <c r="B50" s="856" t="str">
        <f>'Lighting inventory'!B45</f>
        <v>LED downlight</v>
      </c>
      <c r="C50" s="559">
        <f>'Lighting inventory'!C45</f>
        <v>0</v>
      </c>
      <c r="D50" s="559">
        <f>'Lighting inventory'!D45</f>
        <v>0</v>
      </c>
      <c r="E50" s="559">
        <f>'Lighting inventory'!E45</f>
        <v>0</v>
      </c>
      <c r="F50" s="559">
        <f>'Lighting inventory'!F45</f>
        <v>0</v>
      </c>
      <c r="G50" s="559">
        <f>'Lighting inventory'!G45</f>
        <v>0</v>
      </c>
      <c r="H50" s="559">
        <f>'Lighting inventory'!H45</f>
        <v>0</v>
      </c>
      <c r="I50" s="559">
        <f>'Lighting inventory'!I45</f>
        <v>0</v>
      </c>
      <c r="J50" s="569">
        <f t="shared" si="9"/>
        <v>0</v>
      </c>
      <c r="K50" s="560">
        <f>'Lighting inventory'!K45</f>
        <v>15</v>
      </c>
      <c r="L50" s="561">
        <f t="shared" si="1"/>
        <v>0</v>
      </c>
      <c r="M50" s="561">
        <f t="shared" si="2"/>
        <v>0</v>
      </c>
      <c r="N50" s="561">
        <f t="shared" si="3"/>
        <v>0</v>
      </c>
      <c r="O50" s="561">
        <f t="shared" si="4"/>
        <v>0</v>
      </c>
      <c r="P50" s="561">
        <f t="shared" si="5"/>
        <v>0</v>
      </c>
      <c r="Q50" s="561">
        <f t="shared" si="6"/>
        <v>0</v>
      </c>
      <c r="R50" s="561">
        <f t="shared" si="7"/>
        <v>0</v>
      </c>
      <c r="S50" s="566">
        <f t="shared" si="10"/>
        <v>0</v>
      </c>
    </row>
    <row r="51" spans="2:19" ht="18.75" customHeight="1" x14ac:dyDescent="0.2">
      <c r="B51" s="856" t="str">
        <f>'Lighting inventory'!B46</f>
        <v>LED panel to replace 600x600 T8 louvered array</v>
      </c>
      <c r="C51" s="559">
        <f>'Lighting inventory'!C46</f>
        <v>0</v>
      </c>
      <c r="D51" s="559">
        <f>'Lighting inventory'!D46</f>
        <v>0</v>
      </c>
      <c r="E51" s="559">
        <f>'Lighting inventory'!E46</f>
        <v>0</v>
      </c>
      <c r="F51" s="559">
        <f>'Lighting inventory'!F46</f>
        <v>0</v>
      </c>
      <c r="G51" s="559">
        <f>'Lighting inventory'!G46</f>
        <v>0</v>
      </c>
      <c r="H51" s="559">
        <f>'Lighting inventory'!H46</f>
        <v>0</v>
      </c>
      <c r="I51" s="559">
        <f>'Lighting inventory'!I46</f>
        <v>0</v>
      </c>
      <c r="J51" s="569">
        <f t="shared" si="9"/>
        <v>0</v>
      </c>
      <c r="K51" s="560">
        <f>'Lighting inventory'!K46</f>
        <v>40</v>
      </c>
      <c r="L51" s="561">
        <f t="shared" si="1"/>
        <v>0</v>
      </c>
      <c r="M51" s="561">
        <f t="shared" si="2"/>
        <v>0</v>
      </c>
      <c r="N51" s="561">
        <f t="shared" si="3"/>
        <v>0</v>
      </c>
      <c r="O51" s="561">
        <f t="shared" si="4"/>
        <v>0</v>
      </c>
      <c r="P51" s="561">
        <f t="shared" si="5"/>
        <v>0</v>
      </c>
      <c r="Q51" s="561">
        <f t="shared" si="6"/>
        <v>0</v>
      </c>
      <c r="R51" s="561">
        <f t="shared" si="7"/>
        <v>0</v>
      </c>
      <c r="S51" s="566">
        <f t="shared" ref="S51" si="11">SUM(L51:R51)</f>
        <v>0</v>
      </c>
    </row>
    <row r="52" spans="2:19" ht="12.75" customHeight="1" x14ac:dyDescent="0.2">
      <c r="B52" s="568" t="s">
        <v>1</v>
      </c>
      <c r="C52" s="569">
        <f>SUM(C34:C50)</f>
        <v>0</v>
      </c>
      <c r="D52" s="569">
        <f t="shared" ref="D52:I52" si="12">SUM(D34:D50)</f>
        <v>0</v>
      </c>
      <c r="E52" s="569">
        <f t="shared" si="12"/>
        <v>0</v>
      </c>
      <c r="F52" s="569">
        <f t="shared" si="12"/>
        <v>0</v>
      </c>
      <c r="G52" s="569">
        <f t="shared" si="12"/>
        <v>0</v>
      </c>
      <c r="H52" s="569">
        <f t="shared" si="12"/>
        <v>0</v>
      </c>
      <c r="I52" s="569">
        <f t="shared" si="12"/>
        <v>0</v>
      </c>
      <c r="J52" s="569">
        <f t="shared" si="9"/>
        <v>0</v>
      </c>
      <c r="K52" s="570"/>
      <c r="L52" s="571">
        <f>SUM(L24:L51)</f>
        <v>0</v>
      </c>
      <c r="M52" s="571">
        <f t="shared" ref="M52:R52" si="13">SUM(M24:M51)</f>
        <v>0</v>
      </c>
      <c r="N52" s="571">
        <f t="shared" si="13"/>
        <v>0</v>
      </c>
      <c r="O52" s="571">
        <f t="shared" si="13"/>
        <v>0</v>
      </c>
      <c r="P52" s="571">
        <f t="shared" si="13"/>
        <v>0</v>
      </c>
      <c r="Q52" s="571">
        <f t="shared" si="13"/>
        <v>0</v>
      </c>
      <c r="R52" s="571">
        <f t="shared" si="13"/>
        <v>0</v>
      </c>
      <c r="S52" s="573">
        <f>SUM(S24:S51)</f>
        <v>0</v>
      </c>
    </row>
    <row r="53" spans="2:19" s="562" customFormat="1" ht="12.75" customHeight="1" x14ac:dyDescent="0.2">
      <c r="B53" s="546"/>
      <c r="C53" s="574"/>
      <c r="D53" s="574"/>
      <c r="E53" s="574"/>
      <c r="F53" s="574"/>
      <c r="G53" s="574"/>
      <c r="H53" s="574"/>
      <c r="I53" s="574"/>
      <c r="J53" s="574"/>
      <c r="K53" s="575"/>
      <c r="L53" s="563"/>
      <c r="M53" s="576"/>
      <c r="N53" s="576"/>
      <c r="O53" s="576"/>
      <c r="P53" s="576"/>
      <c r="Q53" s="576"/>
      <c r="R53" s="576"/>
      <c r="S53" s="577"/>
    </row>
    <row r="54" spans="2:19" s="562" customFormat="1" ht="12.75" customHeight="1" x14ac:dyDescent="0.2">
      <c r="B54" s="546"/>
      <c r="C54" s="574"/>
      <c r="D54" s="574"/>
      <c r="E54" s="574"/>
      <c r="F54" s="574"/>
      <c r="G54" s="574"/>
      <c r="H54" s="574"/>
      <c r="I54" s="574"/>
      <c r="J54" s="574"/>
      <c r="K54" s="575"/>
      <c r="L54" s="563"/>
      <c r="M54" s="576"/>
      <c r="N54" s="576"/>
      <c r="O54" s="576"/>
      <c r="P54" s="576"/>
      <c r="Q54" s="576"/>
      <c r="R54" s="576"/>
      <c r="S54" s="577"/>
    </row>
    <row r="55" spans="2:19" s="562" customFormat="1" ht="12.75" customHeight="1" x14ac:dyDescent="0.2">
      <c r="B55" s="546"/>
      <c r="C55" s="574"/>
      <c r="D55" s="574"/>
      <c r="E55" s="574"/>
      <c r="F55" s="574"/>
      <c r="G55" s="574"/>
      <c r="H55" s="574"/>
      <c r="I55" s="574"/>
      <c r="J55" s="574"/>
      <c r="K55" s="575"/>
      <c r="L55" s="563"/>
      <c r="M55" s="576"/>
      <c r="N55" s="576"/>
      <c r="O55" s="576"/>
      <c r="P55" s="576"/>
      <c r="Q55" s="576"/>
      <c r="R55" s="576"/>
      <c r="S55" s="577"/>
    </row>
    <row r="56" spans="2:19" ht="30" customHeight="1" x14ac:dyDescent="0.35">
      <c r="B56" s="549" t="s">
        <v>1484</v>
      </c>
      <c r="C56" s="554"/>
      <c r="D56" s="554"/>
      <c r="E56" s="554"/>
      <c r="F56" s="554"/>
      <c r="H56" s="544"/>
      <c r="I56" s="544"/>
      <c r="J56" s="544"/>
      <c r="K56" s="544"/>
      <c r="L56" s="544"/>
    </row>
    <row r="57" spans="2:19" ht="30" customHeight="1" x14ac:dyDescent="0.35">
      <c r="B57" s="550"/>
      <c r="C57" s="554"/>
      <c r="D57" s="554"/>
      <c r="E57" s="554"/>
      <c r="F57" s="554"/>
      <c r="H57" s="544"/>
      <c r="I57" s="544"/>
      <c r="J57" s="544"/>
      <c r="K57" s="544"/>
      <c r="L57" s="544"/>
    </row>
    <row r="58" spans="2:19" ht="30" customHeight="1" x14ac:dyDescent="0.35">
      <c r="B58" s="549" t="s">
        <v>1491</v>
      </c>
      <c r="C58" s="554"/>
      <c r="D58" s="554"/>
      <c r="E58" s="554"/>
      <c r="F58" s="554"/>
      <c r="H58" s="544"/>
      <c r="I58" s="544"/>
      <c r="J58" s="544"/>
      <c r="K58" s="544"/>
      <c r="L58" s="544"/>
    </row>
    <row r="59" spans="2:19" ht="30" customHeight="1" x14ac:dyDescent="0.35">
      <c r="B59" s="550"/>
      <c r="C59" s="554"/>
      <c r="D59" s="554"/>
      <c r="E59" s="554"/>
      <c r="F59" s="554"/>
      <c r="H59" s="544"/>
      <c r="I59" s="544"/>
      <c r="J59" s="544"/>
      <c r="K59" s="544"/>
      <c r="L59" s="544"/>
    </row>
    <row r="60" spans="2:19" ht="12.75" customHeight="1" x14ac:dyDescent="0.2">
      <c r="C60" s="1152" t="str">
        <f t="shared" ref="C60:C89" si="14">C22</f>
        <v xml:space="preserve">Numbers of lighting fittings in each room. </v>
      </c>
      <c r="D60" s="1261"/>
      <c r="E60" s="1261"/>
      <c r="F60" s="1261"/>
      <c r="G60" s="1261"/>
      <c r="H60" s="1261"/>
      <c r="I60" s="1262"/>
      <c r="J60" s="859"/>
      <c r="K60" s="544"/>
      <c r="L60" s="1152" t="str">
        <f>L22</f>
        <v>Electricity consumption per annum in each room</v>
      </c>
      <c r="M60" s="1261"/>
      <c r="N60" s="1261"/>
      <c r="O60" s="1261"/>
      <c r="P60" s="1261"/>
      <c r="Q60" s="1261"/>
      <c r="R60" s="1262"/>
    </row>
    <row r="61" spans="2:19" ht="101.25" customHeight="1" x14ac:dyDescent="0.2">
      <c r="B61" s="547"/>
      <c r="C61" s="552" t="str">
        <f t="shared" si="14"/>
        <v>corridor</v>
      </c>
      <c r="D61" s="552" t="str">
        <f t="shared" ref="D61:I70" si="15">D23</f>
        <v xml:space="preserve">offices </v>
      </c>
      <c r="E61" s="552" t="str">
        <f t="shared" si="15"/>
        <v>boardroom</v>
      </c>
      <c r="F61" s="552" t="str">
        <f t="shared" si="15"/>
        <v>toilets</v>
      </c>
      <c r="G61" s="552" t="str">
        <f t="shared" si="15"/>
        <v>stationary room</v>
      </c>
      <c r="H61" s="552" t="str">
        <f t="shared" si="15"/>
        <v>server room</v>
      </c>
      <c r="I61" s="552" t="str">
        <f t="shared" si="15"/>
        <v>kitchen</v>
      </c>
      <c r="J61" s="557" t="s">
        <v>1</v>
      </c>
      <c r="K61" s="779" t="s">
        <v>1487</v>
      </c>
      <c r="L61" s="556" t="str">
        <f>L23</f>
        <v xml:space="preserve">Energy usage corridor kWh </v>
      </c>
      <c r="M61" s="552" t="str">
        <f t="shared" ref="M61:R61" si="16">M23</f>
        <v xml:space="preserve">Energy usage offices </v>
      </c>
      <c r="N61" s="552" t="str">
        <f t="shared" si="16"/>
        <v>Energy usage boardroom</v>
      </c>
      <c r="O61" s="552" t="str">
        <f t="shared" si="16"/>
        <v>Energy usage toilets</v>
      </c>
      <c r="P61" s="552" t="str">
        <f t="shared" si="16"/>
        <v>Energy usage  stationary room</v>
      </c>
      <c r="Q61" s="552" t="str">
        <f t="shared" si="16"/>
        <v>Energy usage  server room</v>
      </c>
      <c r="R61" s="556" t="str">
        <f t="shared" si="16"/>
        <v>Energy usage  kitchen</v>
      </c>
      <c r="S61" s="557" t="str">
        <f>S23</f>
        <v>Total</v>
      </c>
    </row>
    <row r="62" spans="2:19" ht="18" customHeight="1" x14ac:dyDescent="0.2">
      <c r="B62" s="558" t="str">
        <f t="shared" ref="B62:B90" si="17">B24</f>
        <v>2" T8 quadruple, electronic</v>
      </c>
      <c r="C62" s="559">
        <f t="shared" si="14"/>
        <v>0</v>
      </c>
      <c r="D62" s="559">
        <f t="shared" si="15"/>
        <v>0</v>
      </c>
      <c r="E62" s="559">
        <f t="shared" si="15"/>
        <v>0</v>
      </c>
      <c r="F62" s="559">
        <f t="shared" si="15"/>
        <v>0</v>
      </c>
      <c r="G62" s="559">
        <f t="shared" si="15"/>
        <v>0</v>
      </c>
      <c r="H62" s="559">
        <f t="shared" si="15"/>
        <v>0</v>
      </c>
      <c r="I62" s="559">
        <f t="shared" si="15"/>
        <v>0</v>
      </c>
      <c r="J62" s="569">
        <f>SUM(C62:I62)</f>
        <v>0</v>
      </c>
      <c r="K62" s="861">
        <v>40</v>
      </c>
      <c r="L62" s="561">
        <f t="shared" ref="L62:L89" si="18">C62*($K62/1000)*$C$17</f>
        <v>0</v>
      </c>
      <c r="M62" s="561">
        <f t="shared" ref="M62:M89" si="19">D62*(K62/1000)*$D$17</f>
        <v>0</v>
      </c>
      <c r="N62" s="561">
        <f t="shared" ref="N62:N89" si="20">E62*(K62/1000)*$E$17</f>
        <v>0</v>
      </c>
      <c r="O62" s="561">
        <f t="shared" ref="O62:O89" si="21">F62*(K62/1000)*$F$17</f>
        <v>0</v>
      </c>
      <c r="P62" s="561">
        <f t="shared" ref="P62:P89" si="22">G62*(K62/1000)*$G$17</f>
        <v>0</v>
      </c>
      <c r="Q62" s="561">
        <f t="shared" ref="Q62:Q89" si="23">H62*(K62/1000)*$H$17</f>
        <v>0</v>
      </c>
      <c r="R62" s="561">
        <f t="shared" ref="R62:R89" si="24">I62*(K62/1000)*$I$17</f>
        <v>0</v>
      </c>
      <c r="S62" s="566">
        <f>SUM(L62:R62)</f>
        <v>0</v>
      </c>
    </row>
    <row r="63" spans="2:19" ht="18" customHeight="1" x14ac:dyDescent="0.2">
      <c r="B63" s="558" t="str">
        <f t="shared" si="17"/>
        <v>2" T8 quadruple, switch start</v>
      </c>
      <c r="C63" s="559">
        <f t="shared" si="14"/>
        <v>0</v>
      </c>
      <c r="D63" s="559">
        <f t="shared" si="15"/>
        <v>0</v>
      </c>
      <c r="E63" s="559">
        <f t="shared" si="15"/>
        <v>0</v>
      </c>
      <c r="F63" s="559">
        <f t="shared" si="15"/>
        <v>0</v>
      </c>
      <c r="G63" s="559">
        <f t="shared" si="15"/>
        <v>0</v>
      </c>
      <c r="H63" s="559">
        <f t="shared" si="15"/>
        <v>0</v>
      </c>
      <c r="I63" s="559">
        <f t="shared" si="15"/>
        <v>0</v>
      </c>
      <c r="J63" s="569">
        <f t="shared" ref="J63:J90" si="25">SUM(C63:I63)</f>
        <v>0</v>
      </c>
      <c r="K63" s="833">
        <f t="shared" ref="K63:K89" si="26">K25</f>
        <v>90</v>
      </c>
      <c r="L63" s="561">
        <f t="shared" si="18"/>
        <v>0</v>
      </c>
      <c r="M63" s="561">
        <f t="shared" si="19"/>
        <v>0</v>
      </c>
      <c r="N63" s="561">
        <f t="shared" si="20"/>
        <v>0</v>
      </c>
      <c r="O63" s="561">
        <f t="shared" si="21"/>
        <v>0</v>
      </c>
      <c r="P63" s="561">
        <f t="shared" si="22"/>
        <v>0</v>
      </c>
      <c r="Q63" s="561">
        <f t="shared" si="23"/>
        <v>0</v>
      </c>
      <c r="R63" s="561">
        <f t="shared" si="24"/>
        <v>0</v>
      </c>
      <c r="S63" s="566">
        <f t="shared" ref="S63:S89" si="27">SUM(L63:R63)</f>
        <v>0</v>
      </c>
    </row>
    <row r="64" spans="2:19" ht="18" customHeight="1" x14ac:dyDescent="0.2">
      <c r="B64" s="558" t="str">
        <f t="shared" si="17"/>
        <v xml:space="preserve">4" T8 single, switch start </v>
      </c>
      <c r="C64" s="559">
        <f t="shared" si="14"/>
        <v>0</v>
      </c>
      <c r="D64" s="559">
        <f t="shared" si="15"/>
        <v>0</v>
      </c>
      <c r="E64" s="559">
        <f t="shared" si="15"/>
        <v>0</v>
      </c>
      <c r="F64" s="559">
        <f t="shared" si="15"/>
        <v>0</v>
      </c>
      <c r="G64" s="559">
        <f t="shared" si="15"/>
        <v>0</v>
      </c>
      <c r="H64" s="559">
        <f t="shared" si="15"/>
        <v>0</v>
      </c>
      <c r="I64" s="559">
        <f t="shared" si="15"/>
        <v>0</v>
      </c>
      <c r="J64" s="569">
        <f t="shared" si="25"/>
        <v>0</v>
      </c>
      <c r="K64" s="833">
        <f t="shared" si="26"/>
        <v>45</v>
      </c>
      <c r="L64" s="561">
        <f t="shared" si="18"/>
        <v>0</v>
      </c>
      <c r="M64" s="561">
        <f t="shared" si="19"/>
        <v>0</v>
      </c>
      <c r="N64" s="561">
        <f t="shared" si="20"/>
        <v>0</v>
      </c>
      <c r="O64" s="561">
        <f t="shared" si="21"/>
        <v>0</v>
      </c>
      <c r="P64" s="561">
        <f t="shared" si="22"/>
        <v>0</v>
      </c>
      <c r="Q64" s="561">
        <f t="shared" si="23"/>
        <v>0</v>
      </c>
      <c r="R64" s="561">
        <f t="shared" si="24"/>
        <v>0</v>
      </c>
      <c r="S64" s="566">
        <f t="shared" si="27"/>
        <v>0</v>
      </c>
    </row>
    <row r="65" spans="2:19" ht="18" customHeight="1" x14ac:dyDescent="0.2">
      <c r="B65" s="558" t="str">
        <f t="shared" si="17"/>
        <v xml:space="preserve">5" T8 single, switch start </v>
      </c>
      <c r="C65" s="559">
        <f t="shared" si="14"/>
        <v>0</v>
      </c>
      <c r="D65" s="559">
        <f t="shared" si="15"/>
        <v>0</v>
      </c>
      <c r="E65" s="559">
        <f t="shared" si="15"/>
        <v>0</v>
      </c>
      <c r="F65" s="559">
        <f t="shared" si="15"/>
        <v>0</v>
      </c>
      <c r="G65" s="559">
        <f t="shared" si="15"/>
        <v>0</v>
      </c>
      <c r="H65" s="559">
        <f t="shared" si="15"/>
        <v>0</v>
      </c>
      <c r="I65" s="559">
        <f t="shared" si="15"/>
        <v>0</v>
      </c>
      <c r="J65" s="569">
        <f t="shared" si="25"/>
        <v>0</v>
      </c>
      <c r="K65" s="833">
        <f t="shared" si="26"/>
        <v>70</v>
      </c>
      <c r="L65" s="561">
        <f t="shared" si="18"/>
        <v>0</v>
      </c>
      <c r="M65" s="561">
        <f t="shared" si="19"/>
        <v>0</v>
      </c>
      <c r="N65" s="561">
        <f t="shared" si="20"/>
        <v>0</v>
      </c>
      <c r="O65" s="561">
        <f t="shared" si="21"/>
        <v>0</v>
      </c>
      <c r="P65" s="561">
        <f t="shared" si="22"/>
        <v>0</v>
      </c>
      <c r="Q65" s="561">
        <f t="shared" si="23"/>
        <v>0</v>
      </c>
      <c r="R65" s="561">
        <f t="shared" si="24"/>
        <v>0</v>
      </c>
      <c r="S65" s="566">
        <f t="shared" si="27"/>
        <v>0</v>
      </c>
    </row>
    <row r="66" spans="2:19" ht="18" customHeight="1" x14ac:dyDescent="0.2">
      <c r="B66" s="558" t="str">
        <f t="shared" si="17"/>
        <v xml:space="preserve">5" T8 double, switch start </v>
      </c>
      <c r="C66" s="559">
        <f t="shared" si="14"/>
        <v>0</v>
      </c>
      <c r="D66" s="559">
        <f t="shared" si="15"/>
        <v>0</v>
      </c>
      <c r="E66" s="559">
        <f t="shared" si="15"/>
        <v>0</v>
      </c>
      <c r="F66" s="559">
        <f t="shared" si="15"/>
        <v>0</v>
      </c>
      <c r="G66" s="559">
        <f t="shared" si="15"/>
        <v>0</v>
      </c>
      <c r="H66" s="559">
        <f t="shared" si="15"/>
        <v>0</v>
      </c>
      <c r="I66" s="559">
        <f t="shared" si="15"/>
        <v>0</v>
      </c>
      <c r="J66" s="569">
        <f t="shared" si="25"/>
        <v>0</v>
      </c>
      <c r="K66" s="833">
        <f t="shared" si="26"/>
        <v>140</v>
      </c>
      <c r="L66" s="561">
        <f t="shared" si="18"/>
        <v>0</v>
      </c>
      <c r="M66" s="561">
        <f t="shared" si="19"/>
        <v>0</v>
      </c>
      <c r="N66" s="561">
        <f t="shared" si="20"/>
        <v>0</v>
      </c>
      <c r="O66" s="561">
        <f t="shared" si="21"/>
        <v>0</v>
      </c>
      <c r="P66" s="561">
        <f t="shared" si="22"/>
        <v>0</v>
      </c>
      <c r="Q66" s="561">
        <f t="shared" si="23"/>
        <v>0</v>
      </c>
      <c r="R66" s="561">
        <f t="shared" si="24"/>
        <v>0</v>
      </c>
      <c r="S66" s="566">
        <f t="shared" si="27"/>
        <v>0</v>
      </c>
    </row>
    <row r="67" spans="2:19" ht="18" customHeight="1" x14ac:dyDescent="0.2">
      <c r="B67" s="558" t="str">
        <f t="shared" si="17"/>
        <v xml:space="preserve">5" T8 single, electronic </v>
      </c>
      <c r="C67" s="559">
        <f t="shared" si="14"/>
        <v>0</v>
      </c>
      <c r="D67" s="559">
        <f t="shared" si="15"/>
        <v>0</v>
      </c>
      <c r="E67" s="559">
        <f t="shared" si="15"/>
        <v>0</v>
      </c>
      <c r="F67" s="559">
        <f t="shared" si="15"/>
        <v>0</v>
      </c>
      <c r="G67" s="559">
        <f t="shared" si="15"/>
        <v>0</v>
      </c>
      <c r="H67" s="559">
        <f t="shared" si="15"/>
        <v>0</v>
      </c>
      <c r="I67" s="559">
        <f t="shared" si="15"/>
        <v>0</v>
      </c>
      <c r="J67" s="569">
        <f t="shared" si="25"/>
        <v>0</v>
      </c>
      <c r="K67" s="833">
        <f t="shared" si="26"/>
        <v>58</v>
      </c>
      <c r="L67" s="561">
        <f t="shared" si="18"/>
        <v>0</v>
      </c>
      <c r="M67" s="561">
        <f t="shared" si="19"/>
        <v>0</v>
      </c>
      <c r="N67" s="561">
        <f t="shared" si="20"/>
        <v>0</v>
      </c>
      <c r="O67" s="561">
        <f t="shared" si="21"/>
        <v>0</v>
      </c>
      <c r="P67" s="561">
        <f t="shared" si="22"/>
        <v>0</v>
      </c>
      <c r="Q67" s="561">
        <f t="shared" si="23"/>
        <v>0</v>
      </c>
      <c r="R67" s="561">
        <f t="shared" si="24"/>
        <v>0</v>
      </c>
      <c r="S67" s="566">
        <f t="shared" si="27"/>
        <v>0</v>
      </c>
    </row>
    <row r="68" spans="2:19" ht="18" customHeight="1" x14ac:dyDescent="0.2">
      <c r="B68" s="558" t="str">
        <f t="shared" si="17"/>
        <v>5" T8 double, electronic</v>
      </c>
      <c r="C68" s="559">
        <f t="shared" si="14"/>
        <v>0</v>
      </c>
      <c r="D68" s="559">
        <f t="shared" si="15"/>
        <v>0</v>
      </c>
      <c r="E68" s="559">
        <f t="shared" si="15"/>
        <v>0</v>
      </c>
      <c r="F68" s="559">
        <f t="shared" si="15"/>
        <v>0</v>
      </c>
      <c r="G68" s="559">
        <f t="shared" si="15"/>
        <v>0</v>
      </c>
      <c r="H68" s="559">
        <f t="shared" si="15"/>
        <v>0</v>
      </c>
      <c r="I68" s="559">
        <f t="shared" si="15"/>
        <v>0</v>
      </c>
      <c r="J68" s="569">
        <f t="shared" si="25"/>
        <v>0</v>
      </c>
      <c r="K68" s="833">
        <f t="shared" si="26"/>
        <v>112</v>
      </c>
      <c r="L68" s="561">
        <f t="shared" si="18"/>
        <v>0</v>
      </c>
      <c r="M68" s="561">
        <f t="shared" si="19"/>
        <v>0</v>
      </c>
      <c r="N68" s="561">
        <f t="shared" si="20"/>
        <v>0</v>
      </c>
      <c r="O68" s="561">
        <f t="shared" si="21"/>
        <v>0</v>
      </c>
      <c r="P68" s="561">
        <f t="shared" si="22"/>
        <v>0</v>
      </c>
      <c r="Q68" s="561">
        <f t="shared" si="23"/>
        <v>0</v>
      </c>
      <c r="R68" s="561">
        <f t="shared" si="24"/>
        <v>0</v>
      </c>
      <c r="S68" s="566">
        <f t="shared" si="27"/>
        <v>0</v>
      </c>
    </row>
    <row r="69" spans="2:19" ht="18" customHeight="1" x14ac:dyDescent="0.2">
      <c r="B69" s="558" t="str">
        <f t="shared" si="17"/>
        <v xml:space="preserve">5" T5 double, electronic </v>
      </c>
      <c r="C69" s="559">
        <f t="shared" si="14"/>
        <v>0</v>
      </c>
      <c r="D69" s="559">
        <f t="shared" si="15"/>
        <v>0</v>
      </c>
      <c r="E69" s="559">
        <f t="shared" si="15"/>
        <v>0</v>
      </c>
      <c r="F69" s="559">
        <f t="shared" si="15"/>
        <v>0</v>
      </c>
      <c r="G69" s="559">
        <f t="shared" si="15"/>
        <v>0</v>
      </c>
      <c r="H69" s="559">
        <f t="shared" si="15"/>
        <v>0</v>
      </c>
      <c r="I69" s="559">
        <f t="shared" si="15"/>
        <v>0</v>
      </c>
      <c r="J69" s="569">
        <f t="shared" si="25"/>
        <v>0</v>
      </c>
      <c r="K69" s="833">
        <f t="shared" si="26"/>
        <v>80</v>
      </c>
      <c r="L69" s="561">
        <f t="shared" si="18"/>
        <v>0</v>
      </c>
      <c r="M69" s="561">
        <f t="shared" si="19"/>
        <v>0</v>
      </c>
      <c r="N69" s="561">
        <f t="shared" si="20"/>
        <v>0</v>
      </c>
      <c r="O69" s="561">
        <f t="shared" si="21"/>
        <v>0</v>
      </c>
      <c r="P69" s="561">
        <f t="shared" si="22"/>
        <v>0</v>
      </c>
      <c r="Q69" s="561">
        <f t="shared" si="23"/>
        <v>0</v>
      </c>
      <c r="R69" s="561">
        <f t="shared" si="24"/>
        <v>0</v>
      </c>
      <c r="S69" s="566">
        <f t="shared" si="27"/>
        <v>0</v>
      </c>
    </row>
    <row r="70" spans="2:19" ht="18" customHeight="1" x14ac:dyDescent="0.2">
      <c r="B70" s="558" t="str">
        <f t="shared" si="17"/>
        <v>6" T8 single, switch start</v>
      </c>
      <c r="C70" s="559">
        <f t="shared" si="14"/>
        <v>0</v>
      </c>
      <c r="D70" s="559">
        <f t="shared" si="15"/>
        <v>0</v>
      </c>
      <c r="E70" s="559">
        <f t="shared" si="15"/>
        <v>0</v>
      </c>
      <c r="F70" s="559">
        <f t="shared" si="15"/>
        <v>0</v>
      </c>
      <c r="G70" s="559">
        <f t="shared" si="15"/>
        <v>0</v>
      </c>
      <c r="H70" s="559">
        <f t="shared" si="15"/>
        <v>0</v>
      </c>
      <c r="I70" s="559">
        <f t="shared" si="15"/>
        <v>0</v>
      </c>
      <c r="J70" s="569">
        <f t="shared" si="25"/>
        <v>0</v>
      </c>
      <c r="K70" s="833">
        <f t="shared" si="26"/>
        <v>82</v>
      </c>
      <c r="L70" s="561">
        <f t="shared" si="18"/>
        <v>0</v>
      </c>
      <c r="M70" s="561">
        <f t="shared" si="19"/>
        <v>0</v>
      </c>
      <c r="N70" s="561">
        <f t="shared" si="20"/>
        <v>0</v>
      </c>
      <c r="O70" s="561">
        <f t="shared" si="21"/>
        <v>0</v>
      </c>
      <c r="P70" s="561">
        <f t="shared" si="22"/>
        <v>0</v>
      </c>
      <c r="Q70" s="561">
        <f t="shared" si="23"/>
        <v>0</v>
      </c>
      <c r="R70" s="561">
        <f t="shared" si="24"/>
        <v>0</v>
      </c>
      <c r="S70" s="566">
        <f t="shared" si="27"/>
        <v>0</v>
      </c>
    </row>
    <row r="71" spans="2:19" ht="18" customHeight="1" x14ac:dyDescent="0.2">
      <c r="B71" s="558" t="str">
        <f t="shared" si="17"/>
        <v xml:space="preserve">6" T8 double, switch start </v>
      </c>
      <c r="C71" s="559">
        <f t="shared" si="14"/>
        <v>0</v>
      </c>
      <c r="D71" s="559">
        <f t="shared" ref="D71:I80" si="28">D33</f>
        <v>0</v>
      </c>
      <c r="E71" s="559">
        <f t="shared" si="28"/>
        <v>0</v>
      </c>
      <c r="F71" s="559">
        <f t="shared" si="28"/>
        <v>0</v>
      </c>
      <c r="G71" s="559">
        <f t="shared" si="28"/>
        <v>0</v>
      </c>
      <c r="H71" s="559">
        <f t="shared" si="28"/>
        <v>0</v>
      </c>
      <c r="I71" s="559">
        <f t="shared" si="28"/>
        <v>0</v>
      </c>
      <c r="J71" s="569">
        <f t="shared" si="25"/>
        <v>0</v>
      </c>
      <c r="K71" s="834">
        <f t="shared" si="26"/>
        <v>164</v>
      </c>
      <c r="L71" s="561">
        <f t="shared" si="18"/>
        <v>0</v>
      </c>
      <c r="M71" s="561">
        <f t="shared" si="19"/>
        <v>0</v>
      </c>
      <c r="N71" s="561">
        <f t="shared" si="20"/>
        <v>0</v>
      </c>
      <c r="O71" s="561">
        <f t="shared" si="21"/>
        <v>0</v>
      </c>
      <c r="P71" s="561">
        <f t="shared" si="22"/>
        <v>0</v>
      </c>
      <c r="Q71" s="561">
        <f t="shared" si="23"/>
        <v>0</v>
      </c>
      <c r="R71" s="561">
        <f t="shared" si="24"/>
        <v>0</v>
      </c>
      <c r="S71" s="566">
        <f t="shared" si="27"/>
        <v>0</v>
      </c>
    </row>
    <row r="72" spans="2:19" ht="18" customHeight="1" x14ac:dyDescent="0.2">
      <c r="B72" s="558" t="str">
        <f t="shared" si="17"/>
        <v xml:space="preserve">2 foot T5 triple </v>
      </c>
      <c r="C72" s="559">
        <f t="shared" si="14"/>
        <v>0</v>
      </c>
      <c r="D72" s="559">
        <f t="shared" si="28"/>
        <v>0</v>
      </c>
      <c r="E72" s="559">
        <f t="shared" si="28"/>
        <v>0</v>
      </c>
      <c r="F72" s="559">
        <f t="shared" si="28"/>
        <v>0</v>
      </c>
      <c r="G72" s="559">
        <f t="shared" si="28"/>
        <v>0</v>
      </c>
      <c r="H72" s="559">
        <f t="shared" si="28"/>
        <v>0</v>
      </c>
      <c r="I72" s="559">
        <f t="shared" si="28"/>
        <v>0</v>
      </c>
      <c r="J72" s="569">
        <f t="shared" si="25"/>
        <v>0</v>
      </c>
      <c r="K72" s="834">
        <f t="shared" si="26"/>
        <v>54</v>
      </c>
      <c r="L72" s="561">
        <f t="shared" si="18"/>
        <v>0</v>
      </c>
      <c r="M72" s="561">
        <f t="shared" si="19"/>
        <v>0</v>
      </c>
      <c r="N72" s="561">
        <f t="shared" si="20"/>
        <v>0</v>
      </c>
      <c r="O72" s="561">
        <f t="shared" si="21"/>
        <v>0</v>
      </c>
      <c r="P72" s="561">
        <f t="shared" si="22"/>
        <v>0</v>
      </c>
      <c r="Q72" s="561">
        <f t="shared" si="23"/>
        <v>0</v>
      </c>
      <c r="R72" s="561">
        <f t="shared" si="24"/>
        <v>0</v>
      </c>
      <c r="S72" s="566">
        <f t="shared" si="27"/>
        <v>0</v>
      </c>
    </row>
    <row r="73" spans="2:19" ht="18" customHeight="1" x14ac:dyDescent="0.2">
      <c r="B73" s="558" t="str">
        <f t="shared" si="17"/>
        <v xml:space="preserve">6" T8 double, electronic </v>
      </c>
      <c r="C73" s="559">
        <f t="shared" si="14"/>
        <v>0</v>
      </c>
      <c r="D73" s="559">
        <f t="shared" si="28"/>
        <v>0</v>
      </c>
      <c r="E73" s="559">
        <f t="shared" si="28"/>
        <v>0</v>
      </c>
      <c r="F73" s="559">
        <f t="shared" si="28"/>
        <v>0</v>
      </c>
      <c r="G73" s="559">
        <f t="shared" si="28"/>
        <v>0</v>
      </c>
      <c r="H73" s="559">
        <f t="shared" si="28"/>
        <v>0</v>
      </c>
      <c r="I73" s="559">
        <f t="shared" si="28"/>
        <v>0</v>
      </c>
      <c r="J73" s="569">
        <f t="shared" si="25"/>
        <v>0</v>
      </c>
      <c r="K73" s="834">
        <f t="shared" si="26"/>
        <v>140</v>
      </c>
      <c r="L73" s="561">
        <f t="shared" si="18"/>
        <v>0</v>
      </c>
      <c r="M73" s="561">
        <f t="shared" si="19"/>
        <v>0</v>
      </c>
      <c r="N73" s="561">
        <f t="shared" si="20"/>
        <v>0</v>
      </c>
      <c r="O73" s="561">
        <f t="shared" si="21"/>
        <v>0</v>
      </c>
      <c r="P73" s="561">
        <f t="shared" si="22"/>
        <v>0</v>
      </c>
      <c r="Q73" s="561">
        <f t="shared" si="23"/>
        <v>0</v>
      </c>
      <c r="R73" s="561">
        <f t="shared" si="24"/>
        <v>0</v>
      </c>
      <c r="S73" s="566">
        <f t="shared" si="27"/>
        <v>0</v>
      </c>
    </row>
    <row r="74" spans="2:19" ht="18" customHeight="1" x14ac:dyDescent="0.2">
      <c r="B74" s="558" t="str">
        <f t="shared" si="17"/>
        <v xml:space="preserve">6" T8 quadruple, switch start </v>
      </c>
      <c r="C74" s="559">
        <f t="shared" si="14"/>
        <v>0</v>
      </c>
      <c r="D74" s="559">
        <f t="shared" si="28"/>
        <v>0</v>
      </c>
      <c r="E74" s="559">
        <f t="shared" si="28"/>
        <v>0</v>
      </c>
      <c r="F74" s="559">
        <f t="shared" si="28"/>
        <v>0</v>
      </c>
      <c r="G74" s="559">
        <f t="shared" si="28"/>
        <v>0</v>
      </c>
      <c r="H74" s="559">
        <f t="shared" si="28"/>
        <v>0</v>
      </c>
      <c r="I74" s="559">
        <f t="shared" si="28"/>
        <v>0</v>
      </c>
      <c r="J74" s="569">
        <f t="shared" si="25"/>
        <v>0</v>
      </c>
      <c r="K74" s="833">
        <f t="shared" si="26"/>
        <v>328</v>
      </c>
      <c r="L74" s="561">
        <f t="shared" si="18"/>
        <v>0</v>
      </c>
      <c r="M74" s="561">
        <f t="shared" si="19"/>
        <v>0</v>
      </c>
      <c r="N74" s="561">
        <f t="shared" si="20"/>
        <v>0</v>
      </c>
      <c r="O74" s="561">
        <f t="shared" si="21"/>
        <v>0</v>
      </c>
      <c r="P74" s="561">
        <f t="shared" si="22"/>
        <v>0</v>
      </c>
      <c r="Q74" s="561">
        <f t="shared" si="23"/>
        <v>0</v>
      </c>
      <c r="R74" s="561">
        <f t="shared" si="24"/>
        <v>0</v>
      </c>
      <c r="S74" s="566">
        <f t="shared" si="27"/>
        <v>0</v>
      </c>
    </row>
    <row r="75" spans="2:19" ht="18" customHeight="1" x14ac:dyDescent="0.2">
      <c r="B75" s="558" t="str">
        <f t="shared" si="17"/>
        <v xml:space="preserve">6" T8 single, electronic </v>
      </c>
      <c r="C75" s="559">
        <f t="shared" si="14"/>
        <v>0</v>
      </c>
      <c r="D75" s="559">
        <f t="shared" si="28"/>
        <v>0</v>
      </c>
      <c r="E75" s="559">
        <f t="shared" si="28"/>
        <v>0</v>
      </c>
      <c r="F75" s="559">
        <f t="shared" si="28"/>
        <v>0</v>
      </c>
      <c r="G75" s="559">
        <f t="shared" si="28"/>
        <v>0</v>
      </c>
      <c r="H75" s="559">
        <f t="shared" si="28"/>
        <v>0</v>
      </c>
      <c r="I75" s="559">
        <f t="shared" si="28"/>
        <v>0</v>
      </c>
      <c r="J75" s="569">
        <f t="shared" si="25"/>
        <v>0</v>
      </c>
      <c r="K75" s="833">
        <f t="shared" si="26"/>
        <v>70</v>
      </c>
      <c r="L75" s="561">
        <f t="shared" si="18"/>
        <v>0</v>
      </c>
      <c r="M75" s="561">
        <f t="shared" si="19"/>
        <v>0</v>
      </c>
      <c r="N75" s="561">
        <f t="shared" si="20"/>
        <v>0</v>
      </c>
      <c r="O75" s="561">
        <f t="shared" si="21"/>
        <v>0</v>
      </c>
      <c r="P75" s="561">
        <f t="shared" si="22"/>
        <v>0</v>
      </c>
      <c r="Q75" s="561">
        <f t="shared" si="23"/>
        <v>0</v>
      </c>
      <c r="R75" s="561">
        <f t="shared" si="24"/>
        <v>0</v>
      </c>
      <c r="S75" s="566">
        <f t="shared" si="27"/>
        <v>0</v>
      </c>
    </row>
    <row r="76" spans="2:19" ht="18" customHeight="1" x14ac:dyDescent="0.2">
      <c r="B76" s="558" t="str">
        <f t="shared" si="17"/>
        <v xml:space="preserve">6" T8 double, electronic </v>
      </c>
      <c r="C76" s="559">
        <f t="shared" si="14"/>
        <v>0</v>
      </c>
      <c r="D76" s="559">
        <f t="shared" si="28"/>
        <v>0</v>
      </c>
      <c r="E76" s="559">
        <f t="shared" si="28"/>
        <v>0</v>
      </c>
      <c r="F76" s="559">
        <f t="shared" si="28"/>
        <v>0</v>
      </c>
      <c r="G76" s="559">
        <f t="shared" si="28"/>
        <v>0</v>
      </c>
      <c r="H76" s="559">
        <f t="shared" si="28"/>
        <v>0</v>
      </c>
      <c r="I76" s="559">
        <f t="shared" si="28"/>
        <v>0</v>
      </c>
      <c r="J76" s="569">
        <f t="shared" si="25"/>
        <v>0</v>
      </c>
      <c r="K76" s="833">
        <f t="shared" si="26"/>
        <v>140</v>
      </c>
      <c r="L76" s="561">
        <f t="shared" si="18"/>
        <v>0</v>
      </c>
      <c r="M76" s="561">
        <f t="shared" si="19"/>
        <v>0</v>
      </c>
      <c r="N76" s="561">
        <f t="shared" si="20"/>
        <v>0</v>
      </c>
      <c r="O76" s="561">
        <f t="shared" si="21"/>
        <v>0</v>
      </c>
      <c r="P76" s="561">
        <f t="shared" si="22"/>
        <v>0</v>
      </c>
      <c r="Q76" s="561">
        <f t="shared" si="23"/>
        <v>0</v>
      </c>
      <c r="R76" s="561">
        <f t="shared" si="24"/>
        <v>0</v>
      </c>
      <c r="S76" s="566">
        <f t="shared" si="27"/>
        <v>0</v>
      </c>
    </row>
    <row r="77" spans="2:19" ht="18" customHeight="1" x14ac:dyDescent="0.2">
      <c r="B77" s="558" t="str">
        <f t="shared" si="17"/>
        <v>5" T12 single, switch start</v>
      </c>
      <c r="C77" s="559">
        <f t="shared" si="14"/>
        <v>0</v>
      </c>
      <c r="D77" s="559">
        <f t="shared" si="28"/>
        <v>0</v>
      </c>
      <c r="E77" s="559">
        <f t="shared" si="28"/>
        <v>0</v>
      </c>
      <c r="F77" s="559">
        <f t="shared" si="28"/>
        <v>0</v>
      </c>
      <c r="G77" s="559">
        <f t="shared" si="28"/>
        <v>0</v>
      </c>
      <c r="H77" s="559">
        <f t="shared" si="28"/>
        <v>0</v>
      </c>
      <c r="I77" s="559">
        <f t="shared" si="28"/>
        <v>0</v>
      </c>
      <c r="J77" s="569">
        <f t="shared" si="25"/>
        <v>0</v>
      </c>
      <c r="K77" s="834">
        <f t="shared" si="26"/>
        <v>0</v>
      </c>
      <c r="L77" s="561">
        <f t="shared" si="18"/>
        <v>0</v>
      </c>
      <c r="M77" s="561">
        <f t="shared" si="19"/>
        <v>0</v>
      </c>
      <c r="N77" s="561">
        <f t="shared" si="20"/>
        <v>0</v>
      </c>
      <c r="O77" s="561">
        <f t="shared" si="21"/>
        <v>0</v>
      </c>
      <c r="P77" s="561">
        <f t="shared" si="22"/>
        <v>0</v>
      </c>
      <c r="Q77" s="561">
        <f t="shared" si="23"/>
        <v>0</v>
      </c>
      <c r="R77" s="561">
        <f t="shared" si="24"/>
        <v>0</v>
      </c>
      <c r="S77" s="566">
        <f t="shared" si="27"/>
        <v>0</v>
      </c>
    </row>
    <row r="78" spans="2:19" ht="18" customHeight="1" x14ac:dyDescent="0.2">
      <c r="B78" s="558" t="str">
        <f t="shared" si="17"/>
        <v>6" T12 double, electronic</v>
      </c>
      <c r="C78" s="559">
        <f t="shared" si="14"/>
        <v>0</v>
      </c>
      <c r="D78" s="559">
        <f t="shared" si="28"/>
        <v>0</v>
      </c>
      <c r="E78" s="559">
        <f t="shared" si="28"/>
        <v>0</v>
      </c>
      <c r="F78" s="559">
        <f t="shared" si="28"/>
        <v>0</v>
      </c>
      <c r="G78" s="559">
        <f t="shared" si="28"/>
        <v>0</v>
      </c>
      <c r="H78" s="559">
        <f t="shared" si="28"/>
        <v>0</v>
      </c>
      <c r="I78" s="559">
        <f t="shared" si="28"/>
        <v>0</v>
      </c>
      <c r="J78" s="569">
        <f t="shared" si="25"/>
        <v>0</v>
      </c>
      <c r="K78" s="833">
        <f t="shared" si="26"/>
        <v>164</v>
      </c>
      <c r="L78" s="561">
        <f t="shared" si="18"/>
        <v>0</v>
      </c>
      <c r="M78" s="561">
        <f t="shared" si="19"/>
        <v>0</v>
      </c>
      <c r="N78" s="561">
        <f t="shared" si="20"/>
        <v>0</v>
      </c>
      <c r="O78" s="561">
        <f t="shared" si="21"/>
        <v>0</v>
      </c>
      <c r="P78" s="561">
        <f t="shared" si="22"/>
        <v>0</v>
      </c>
      <c r="Q78" s="561">
        <f t="shared" si="23"/>
        <v>0</v>
      </c>
      <c r="R78" s="561">
        <f t="shared" si="24"/>
        <v>0</v>
      </c>
      <c r="S78" s="566">
        <f t="shared" si="27"/>
        <v>0</v>
      </c>
    </row>
    <row r="79" spans="2:19" ht="18" customHeight="1" x14ac:dyDescent="0.2">
      <c r="B79" s="558" t="str">
        <f t="shared" si="17"/>
        <v xml:space="preserve">6" T12 single, switch start </v>
      </c>
      <c r="C79" s="559">
        <f t="shared" si="14"/>
        <v>0</v>
      </c>
      <c r="D79" s="559">
        <f t="shared" si="28"/>
        <v>0</v>
      </c>
      <c r="E79" s="559">
        <f t="shared" si="28"/>
        <v>0</v>
      </c>
      <c r="F79" s="559">
        <f t="shared" si="28"/>
        <v>0</v>
      </c>
      <c r="G79" s="559">
        <f t="shared" si="28"/>
        <v>0</v>
      </c>
      <c r="H79" s="559">
        <f t="shared" si="28"/>
        <v>0</v>
      </c>
      <c r="I79" s="559">
        <f t="shared" si="28"/>
        <v>0</v>
      </c>
      <c r="J79" s="569">
        <f t="shared" si="25"/>
        <v>0</v>
      </c>
      <c r="K79" s="834">
        <f t="shared" si="26"/>
        <v>94</v>
      </c>
      <c r="L79" s="561">
        <f t="shared" si="18"/>
        <v>0</v>
      </c>
      <c r="M79" s="561">
        <f t="shared" si="19"/>
        <v>0</v>
      </c>
      <c r="N79" s="561">
        <f t="shared" si="20"/>
        <v>0</v>
      </c>
      <c r="O79" s="561">
        <f t="shared" si="21"/>
        <v>0</v>
      </c>
      <c r="P79" s="561">
        <f t="shared" si="22"/>
        <v>0</v>
      </c>
      <c r="Q79" s="561">
        <f t="shared" si="23"/>
        <v>0</v>
      </c>
      <c r="R79" s="561">
        <f t="shared" si="24"/>
        <v>0</v>
      </c>
      <c r="S79" s="566">
        <f t="shared" si="27"/>
        <v>0</v>
      </c>
    </row>
    <row r="80" spans="2:19" ht="18" customHeight="1" x14ac:dyDescent="0.2">
      <c r="B80" s="558" t="str">
        <f t="shared" si="17"/>
        <v xml:space="preserve">8 " T12 double, switch start </v>
      </c>
      <c r="C80" s="559">
        <f t="shared" si="14"/>
        <v>0</v>
      </c>
      <c r="D80" s="559">
        <f t="shared" si="28"/>
        <v>0</v>
      </c>
      <c r="E80" s="559">
        <f t="shared" si="28"/>
        <v>0</v>
      </c>
      <c r="F80" s="559">
        <f t="shared" si="28"/>
        <v>0</v>
      </c>
      <c r="G80" s="559">
        <f t="shared" si="28"/>
        <v>0</v>
      </c>
      <c r="H80" s="559">
        <f t="shared" si="28"/>
        <v>0</v>
      </c>
      <c r="I80" s="559">
        <f t="shared" si="28"/>
        <v>0</v>
      </c>
      <c r="J80" s="569">
        <f t="shared" si="25"/>
        <v>0</v>
      </c>
      <c r="K80" s="834">
        <f t="shared" si="26"/>
        <v>0</v>
      </c>
      <c r="L80" s="561">
        <f t="shared" si="18"/>
        <v>0</v>
      </c>
      <c r="M80" s="561">
        <f t="shared" si="19"/>
        <v>0</v>
      </c>
      <c r="N80" s="561">
        <f t="shared" si="20"/>
        <v>0</v>
      </c>
      <c r="O80" s="561">
        <f t="shared" si="21"/>
        <v>0</v>
      </c>
      <c r="P80" s="561">
        <f t="shared" si="22"/>
        <v>0</v>
      </c>
      <c r="Q80" s="561">
        <f t="shared" si="23"/>
        <v>0</v>
      </c>
      <c r="R80" s="561">
        <f t="shared" si="24"/>
        <v>0</v>
      </c>
      <c r="S80" s="566">
        <f t="shared" si="27"/>
        <v>0</v>
      </c>
    </row>
    <row r="81" spans="2:19" ht="18" customHeight="1" x14ac:dyDescent="0.2">
      <c r="B81" s="558" t="str">
        <f t="shared" si="17"/>
        <v>CFL 18W single</v>
      </c>
      <c r="C81" s="559">
        <f t="shared" si="14"/>
        <v>0</v>
      </c>
      <c r="D81" s="559">
        <f t="shared" ref="D81:I89" si="29">D43</f>
        <v>0</v>
      </c>
      <c r="E81" s="559">
        <f t="shared" si="29"/>
        <v>0</v>
      </c>
      <c r="F81" s="559">
        <f t="shared" si="29"/>
        <v>0</v>
      </c>
      <c r="G81" s="559">
        <f t="shared" si="29"/>
        <v>0</v>
      </c>
      <c r="H81" s="559">
        <f t="shared" si="29"/>
        <v>0</v>
      </c>
      <c r="I81" s="559">
        <f t="shared" si="29"/>
        <v>0</v>
      </c>
      <c r="J81" s="569">
        <f t="shared" si="25"/>
        <v>0</v>
      </c>
      <c r="K81" s="833">
        <f t="shared" si="26"/>
        <v>18</v>
      </c>
      <c r="L81" s="561">
        <f t="shared" si="18"/>
        <v>0</v>
      </c>
      <c r="M81" s="561">
        <f t="shared" si="19"/>
        <v>0</v>
      </c>
      <c r="N81" s="561">
        <f t="shared" si="20"/>
        <v>0</v>
      </c>
      <c r="O81" s="561">
        <f t="shared" si="21"/>
        <v>0</v>
      </c>
      <c r="P81" s="561">
        <f t="shared" si="22"/>
        <v>0</v>
      </c>
      <c r="Q81" s="561">
        <f t="shared" si="23"/>
        <v>0</v>
      </c>
      <c r="R81" s="561">
        <f t="shared" si="24"/>
        <v>0</v>
      </c>
      <c r="S81" s="566">
        <f t="shared" si="27"/>
        <v>0</v>
      </c>
    </row>
    <row r="82" spans="2:19" ht="18" customHeight="1" x14ac:dyDescent="0.2">
      <c r="B82" s="558" t="str">
        <f t="shared" si="17"/>
        <v>2d</v>
      </c>
      <c r="C82" s="559">
        <f t="shared" si="14"/>
        <v>0</v>
      </c>
      <c r="D82" s="559">
        <f t="shared" si="29"/>
        <v>0</v>
      </c>
      <c r="E82" s="559">
        <f t="shared" si="29"/>
        <v>0</v>
      </c>
      <c r="F82" s="559">
        <f t="shared" si="29"/>
        <v>0</v>
      </c>
      <c r="G82" s="559">
        <f t="shared" si="29"/>
        <v>0</v>
      </c>
      <c r="H82" s="559">
        <f t="shared" si="29"/>
        <v>0</v>
      </c>
      <c r="I82" s="559">
        <f t="shared" si="29"/>
        <v>0</v>
      </c>
      <c r="J82" s="569">
        <f t="shared" si="25"/>
        <v>0</v>
      </c>
      <c r="K82" s="833">
        <f t="shared" si="26"/>
        <v>38</v>
      </c>
      <c r="L82" s="561">
        <f t="shared" si="18"/>
        <v>0</v>
      </c>
      <c r="M82" s="561">
        <f t="shared" si="19"/>
        <v>0</v>
      </c>
      <c r="N82" s="561">
        <f t="shared" si="20"/>
        <v>0</v>
      </c>
      <c r="O82" s="561">
        <f t="shared" si="21"/>
        <v>0</v>
      </c>
      <c r="P82" s="561">
        <f t="shared" si="22"/>
        <v>0</v>
      </c>
      <c r="Q82" s="561">
        <f t="shared" si="23"/>
        <v>0</v>
      </c>
      <c r="R82" s="561">
        <f t="shared" si="24"/>
        <v>0</v>
      </c>
      <c r="S82" s="566">
        <f t="shared" si="27"/>
        <v>0</v>
      </c>
    </row>
    <row r="83" spans="2:19" ht="18" customHeight="1" x14ac:dyDescent="0.2">
      <c r="B83" s="558" t="str">
        <f t="shared" si="17"/>
        <v>sodium vapour</v>
      </c>
      <c r="C83" s="559">
        <f t="shared" si="14"/>
        <v>0</v>
      </c>
      <c r="D83" s="559">
        <f t="shared" si="29"/>
        <v>0</v>
      </c>
      <c r="E83" s="559">
        <f t="shared" si="29"/>
        <v>0</v>
      </c>
      <c r="F83" s="559">
        <f t="shared" si="29"/>
        <v>0</v>
      </c>
      <c r="G83" s="559">
        <f t="shared" si="29"/>
        <v>0</v>
      </c>
      <c r="H83" s="559">
        <f t="shared" si="29"/>
        <v>0</v>
      </c>
      <c r="I83" s="559">
        <f t="shared" si="29"/>
        <v>0</v>
      </c>
      <c r="J83" s="569">
        <f t="shared" si="25"/>
        <v>0</v>
      </c>
      <c r="K83" s="834">
        <f t="shared" si="26"/>
        <v>172</v>
      </c>
      <c r="L83" s="561">
        <f t="shared" si="18"/>
        <v>0</v>
      </c>
      <c r="M83" s="561">
        <f t="shared" si="19"/>
        <v>0</v>
      </c>
      <c r="N83" s="561">
        <f t="shared" si="20"/>
        <v>0</v>
      </c>
      <c r="O83" s="561">
        <f t="shared" si="21"/>
        <v>0</v>
      </c>
      <c r="P83" s="561">
        <f t="shared" si="22"/>
        <v>0</v>
      </c>
      <c r="Q83" s="561">
        <f t="shared" si="23"/>
        <v>0</v>
      </c>
      <c r="R83" s="561">
        <f t="shared" si="24"/>
        <v>0</v>
      </c>
      <c r="S83" s="566">
        <f t="shared" si="27"/>
        <v>0</v>
      </c>
    </row>
    <row r="84" spans="2:19" ht="18" customHeight="1" x14ac:dyDescent="0.2">
      <c r="B84" s="558" t="str">
        <f t="shared" si="17"/>
        <v>incandescant (300 watt)</v>
      </c>
      <c r="C84" s="559">
        <f t="shared" si="14"/>
        <v>0</v>
      </c>
      <c r="D84" s="559">
        <f t="shared" si="29"/>
        <v>0</v>
      </c>
      <c r="E84" s="559">
        <f t="shared" si="29"/>
        <v>0</v>
      </c>
      <c r="F84" s="559">
        <f t="shared" si="29"/>
        <v>0</v>
      </c>
      <c r="G84" s="559">
        <f t="shared" si="29"/>
        <v>0</v>
      </c>
      <c r="H84" s="559">
        <f t="shared" si="29"/>
        <v>0</v>
      </c>
      <c r="I84" s="559">
        <f t="shared" si="29"/>
        <v>0</v>
      </c>
      <c r="J84" s="569">
        <f t="shared" si="25"/>
        <v>0</v>
      </c>
      <c r="K84" s="834">
        <f t="shared" si="26"/>
        <v>348</v>
      </c>
      <c r="L84" s="561">
        <f t="shared" si="18"/>
        <v>0</v>
      </c>
      <c r="M84" s="561">
        <f t="shared" si="19"/>
        <v>0</v>
      </c>
      <c r="N84" s="561">
        <f t="shared" si="20"/>
        <v>0</v>
      </c>
      <c r="O84" s="561">
        <f t="shared" si="21"/>
        <v>0</v>
      </c>
      <c r="P84" s="561">
        <f t="shared" si="22"/>
        <v>0</v>
      </c>
      <c r="Q84" s="561">
        <f t="shared" si="23"/>
        <v>0</v>
      </c>
      <c r="R84" s="561">
        <f t="shared" si="24"/>
        <v>0</v>
      </c>
      <c r="S84" s="566">
        <f t="shared" si="27"/>
        <v>0</v>
      </c>
    </row>
    <row r="85" spans="2:19" ht="18" customHeight="1" x14ac:dyDescent="0.2">
      <c r="B85" s="558" t="str">
        <f t="shared" si="17"/>
        <v>dual CFL downlight (2 x 18 W)</v>
      </c>
      <c r="C85" s="559">
        <f t="shared" si="14"/>
        <v>0</v>
      </c>
      <c r="D85" s="559">
        <f t="shared" si="29"/>
        <v>0</v>
      </c>
      <c r="E85" s="559">
        <f t="shared" si="29"/>
        <v>0</v>
      </c>
      <c r="F85" s="559">
        <f t="shared" si="29"/>
        <v>0</v>
      </c>
      <c r="G85" s="559">
        <f t="shared" si="29"/>
        <v>0</v>
      </c>
      <c r="H85" s="559">
        <f t="shared" si="29"/>
        <v>0</v>
      </c>
      <c r="I85" s="559">
        <f t="shared" si="29"/>
        <v>0</v>
      </c>
      <c r="J85" s="569">
        <f t="shared" si="25"/>
        <v>0</v>
      </c>
      <c r="K85" s="834">
        <f t="shared" si="26"/>
        <v>36</v>
      </c>
      <c r="L85" s="561">
        <f t="shared" si="18"/>
        <v>0</v>
      </c>
      <c r="M85" s="561">
        <f t="shared" si="19"/>
        <v>0</v>
      </c>
      <c r="N85" s="561">
        <f t="shared" si="20"/>
        <v>0</v>
      </c>
      <c r="O85" s="561">
        <f t="shared" si="21"/>
        <v>0</v>
      </c>
      <c r="P85" s="561">
        <f t="shared" si="22"/>
        <v>0</v>
      </c>
      <c r="Q85" s="561">
        <f t="shared" si="23"/>
        <v>0</v>
      </c>
      <c r="R85" s="561">
        <f t="shared" si="24"/>
        <v>0</v>
      </c>
      <c r="S85" s="566">
        <f t="shared" si="27"/>
        <v>0</v>
      </c>
    </row>
    <row r="86" spans="2:19" ht="18" customHeight="1" x14ac:dyDescent="0.2">
      <c r="B86" s="558" t="str">
        <f t="shared" si="17"/>
        <v>tungsten halogen</v>
      </c>
      <c r="C86" s="559">
        <f t="shared" si="14"/>
        <v>0</v>
      </c>
      <c r="D86" s="559">
        <f t="shared" si="29"/>
        <v>0</v>
      </c>
      <c r="E86" s="559">
        <f t="shared" si="29"/>
        <v>0</v>
      </c>
      <c r="F86" s="559">
        <f t="shared" si="29"/>
        <v>0</v>
      </c>
      <c r="G86" s="559">
        <f t="shared" si="29"/>
        <v>0</v>
      </c>
      <c r="H86" s="559">
        <f t="shared" si="29"/>
        <v>0</v>
      </c>
      <c r="I86" s="559">
        <f t="shared" si="29"/>
        <v>0</v>
      </c>
      <c r="J86" s="569">
        <f t="shared" si="25"/>
        <v>0</v>
      </c>
      <c r="K86" s="834">
        <f t="shared" si="26"/>
        <v>58</v>
      </c>
      <c r="L86" s="561">
        <f t="shared" si="18"/>
        <v>0</v>
      </c>
      <c r="M86" s="561">
        <f t="shared" si="19"/>
        <v>0</v>
      </c>
      <c r="N86" s="561">
        <f t="shared" si="20"/>
        <v>0</v>
      </c>
      <c r="O86" s="561">
        <f t="shared" si="21"/>
        <v>0</v>
      </c>
      <c r="P86" s="561">
        <f t="shared" si="22"/>
        <v>0</v>
      </c>
      <c r="Q86" s="561">
        <f t="shared" si="23"/>
        <v>0</v>
      </c>
      <c r="R86" s="561">
        <f t="shared" si="24"/>
        <v>0</v>
      </c>
      <c r="S86" s="566">
        <f t="shared" si="27"/>
        <v>0</v>
      </c>
    </row>
    <row r="87" spans="2:19" ht="18" customHeight="1" x14ac:dyDescent="0.2">
      <c r="B87" s="558" t="str">
        <f t="shared" si="17"/>
        <v>flourescent  32 watt</v>
      </c>
      <c r="C87" s="559">
        <f t="shared" si="14"/>
        <v>0</v>
      </c>
      <c r="D87" s="559">
        <f t="shared" si="29"/>
        <v>0</v>
      </c>
      <c r="E87" s="559">
        <f t="shared" si="29"/>
        <v>0</v>
      </c>
      <c r="F87" s="559">
        <f t="shared" si="29"/>
        <v>0</v>
      </c>
      <c r="G87" s="559">
        <f t="shared" si="29"/>
        <v>0</v>
      </c>
      <c r="H87" s="559">
        <f t="shared" si="29"/>
        <v>0</v>
      </c>
      <c r="I87" s="559">
        <f t="shared" si="29"/>
        <v>0</v>
      </c>
      <c r="J87" s="569">
        <f t="shared" si="25"/>
        <v>0</v>
      </c>
      <c r="K87" s="834">
        <f t="shared" si="26"/>
        <v>32</v>
      </c>
      <c r="L87" s="561">
        <f t="shared" si="18"/>
        <v>0</v>
      </c>
      <c r="M87" s="561">
        <f t="shared" si="19"/>
        <v>0</v>
      </c>
      <c r="N87" s="561">
        <f t="shared" si="20"/>
        <v>0</v>
      </c>
      <c r="O87" s="561">
        <f t="shared" si="21"/>
        <v>0</v>
      </c>
      <c r="P87" s="561">
        <f t="shared" si="22"/>
        <v>0</v>
      </c>
      <c r="Q87" s="561">
        <f t="shared" si="23"/>
        <v>0</v>
      </c>
      <c r="R87" s="561">
        <f t="shared" si="24"/>
        <v>0</v>
      </c>
      <c r="S87" s="566">
        <f t="shared" si="27"/>
        <v>0</v>
      </c>
    </row>
    <row r="88" spans="2:19" ht="18" customHeight="1" x14ac:dyDescent="0.2">
      <c r="B88" s="558" t="str">
        <f t="shared" si="17"/>
        <v>LED downlight</v>
      </c>
      <c r="C88" s="559">
        <f t="shared" si="14"/>
        <v>0</v>
      </c>
      <c r="D88" s="559">
        <f t="shared" si="29"/>
        <v>0</v>
      </c>
      <c r="E88" s="559">
        <f t="shared" si="29"/>
        <v>0</v>
      </c>
      <c r="F88" s="559">
        <f t="shared" si="29"/>
        <v>0</v>
      </c>
      <c r="G88" s="559">
        <f t="shared" si="29"/>
        <v>0</v>
      </c>
      <c r="H88" s="559">
        <f t="shared" si="29"/>
        <v>0</v>
      </c>
      <c r="I88" s="559">
        <f t="shared" si="29"/>
        <v>0</v>
      </c>
      <c r="J88" s="569">
        <f t="shared" si="25"/>
        <v>0</v>
      </c>
      <c r="K88" s="834">
        <f t="shared" si="26"/>
        <v>15</v>
      </c>
      <c r="L88" s="561">
        <f t="shared" si="18"/>
        <v>0</v>
      </c>
      <c r="M88" s="561">
        <f t="shared" si="19"/>
        <v>0</v>
      </c>
      <c r="N88" s="561">
        <f t="shared" si="20"/>
        <v>0</v>
      </c>
      <c r="O88" s="561">
        <f t="shared" si="21"/>
        <v>0</v>
      </c>
      <c r="P88" s="561">
        <f t="shared" si="22"/>
        <v>0</v>
      </c>
      <c r="Q88" s="561">
        <f t="shared" si="23"/>
        <v>0</v>
      </c>
      <c r="R88" s="561">
        <f t="shared" si="24"/>
        <v>0</v>
      </c>
      <c r="S88" s="566">
        <f t="shared" si="27"/>
        <v>0</v>
      </c>
    </row>
    <row r="89" spans="2:19" ht="18" customHeight="1" x14ac:dyDescent="0.2">
      <c r="B89" s="558" t="str">
        <f t="shared" si="17"/>
        <v>LED panel to replace 600x600 T8 louvered array</v>
      </c>
      <c r="C89" s="559">
        <f t="shared" si="14"/>
        <v>0</v>
      </c>
      <c r="D89" s="559">
        <f t="shared" si="29"/>
        <v>0</v>
      </c>
      <c r="E89" s="559">
        <f t="shared" si="29"/>
        <v>0</v>
      </c>
      <c r="F89" s="559">
        <f t="shared" si="29"/>
        <v>0</v>
      </c>
      <c r="G89" s="559">
        <f t="shared" si="29"/>
        <v>0</v>
      </c>
      <c r="H89" s="559">
        <f t="shared" si="29"/>
        <v>0</v>
      </c>
      <c r="I89" s="559">
        <f t="shared" si="29"/>
        <v>0</v>
      </c>
      <c r="J89" s="569">
        <f t="shared" si="25"/>
        <v>0</v>
      </c>
      <c r="K89" s="834">
        <f t="shared" si="26"/>
        <v>40</v>
      </c>
      <c r="L89" s="561">
        <f t="shared" si="18"/>
        <v>0</v>
      </c>
      <c r="M89" s="561">
        <f t="shared" si="19"/>
        <v>0</v>
      </c>
      <c r="N89" s="561">
        <f t="shared" si="20"/>
        <v>0</v>
      </c>
      <c r="O89" s="561">
        <f t="shared" si="21"/>
        <v>0</v>
      </c>
      <c r="P89" s="561">
        <f t="shared" si="22"/>
        <v>0</v>
      </c>
      <c r="Q89" s="561">
        <f t="shared" si="23"/>
        <v>0</v>
      </c>
      <c r="R89" s="561">
        <f t="shared" si="24"/>
        <v>0</v>
      </c>
      <c r="S89" s="566">
        <f t="shared" si="27"/>
        <v>0</v>
      </c>
    </row>
    <row r="90" spans="2:19" ht="12.75" customHeight="1" x14ac:dyDescent="0.2">
      <c r="B90" s="568" t="str">
        <f t="shared" si="17"/>
        <v>Total</v>
      </c>
      <c r="C90" s="569">
        <f>SUM(C62:C89)</f>
        <v>0</v>
      </c>
      <c r="D90" s="569">
        <f t="shared" ref="D90:H90" si="30">SUM(D62:D89)</f>
        <v>0</v>
      </c>
      <c r="E90" s="569">
        <f t="shared" si="30"/>
        <v>0</v>
      </c>
      <c r="F90" s="569">
        <f t="shared" si="30"/>
        <v>0</v>
      </c>
      <c r="G90" s="569">
        <f t="shared" si="30"/>
        <v>0</v>
      </c>
      <c r="H90" s="569">
        <f t="shared" si="30"/>
        <v>0</v>
      </c>
      <c r="I90" s="569">
        <f>I52</f>
        <v>0</v>
      </c>
      <c r="J90" s="569">
        <f t="shared" si="25"/>
        <v>0</v>
      </c>
      <c r="K90" s="570"/>
      <c r="L90" s="571">
        <f>SUM(L62:L89)</f>
        <v>0</v>
      </c>
      <c r="M90" s="571">
        <f t="shared" ref="M90:R90" si="31">SUM(M62:M89)</f>
        <v>0</v>
      </c>
      <c r="N90" s="571">
        <f t="shared" si="31"/>
        <v>0</v>
      </c>
      <c r="O90" s="571">
        <f t="shared" si="31"/>
        <v>0</v>
      </c>
      <c r="P90" s="571">
        <f t="shared" si="31"/>
        <v>0</v>
      </c>
      <c r="Q90" s="571">
        <f t="shared" si="31"/>
        <v>0</v>
      </c>
      <c r="R90" s="571">
        <f t="shared" si="31"/>
        <v>0</v>
      </c>
      <c r="S90" s="573">
        <f>SUM(S62:S89)</f>
        <v>0</v>
      </c>
    </row>
    <row r="91" spans="2:19" ht="12.75" customHeight="1" x14ac:dyDescent="0.2">
      <c r="B91" s="546"/>
      <c r="C91" s="574"/>
      <c r="D91" s="574"/>
      <c r="E91" s="574"/>
      <c r="F91" s="574"/>
      <c r="G91" s="574"/>
      <c r="H91" s="574"/>
      <c r="I91" s="574"/>
      <c r="J91" s="574"/>
      <c r="K91" s="575"/>
      <c r="L91" s="563"/>
      <c r="M91" s="576"/>
      <c r="N91" s="576"/>
      <c r="O91" s="576"/>
      <c r="P91" s="576"/>
      <c r="Q91" s="576"/>
      <c r="R91" s="576"/>
      <c r="S91" s="577"/>
    </row>
    <row r="92" spans="2:19" ht="12.75" customHeight="1" x14ac:dyDescent="0.2">
      <c r="B92" s="546"/>
      <c r="C92" s="574"/>
      <c r="D92" s="574"/>
      <c r="E92" s="574"/>
      <c r="F92" s="574"/>
      <c r="G92" s="574"/>
      <c r="H92" s="574"/>
      <c r="I92" s="574"/>
      <c r="J92" s="574"/>
      <c r="K92" s="575"/>
      <c r="L92" s="563"/>
      <c r="M92" s="576"/>
      <c r="N92" s="576"/>
      <c r="O92" s="576"/>
      <c r="P92" s="576"/>
      <c r="Q92" s="576"/>
      <c r="R92" s="576"/>
      <c r="S92" s="577"/>
    </row>
    <row r="93" spans="2:19" ht="39" customHeight="1" x14ac:dyDescent="0.35">
      <c r="B93" s="549" t="s">
        <v>1553</v>
      </c>
      <c r="C93" s="574"/>
      <c r="D93" s="574"/>
      <c r="E93" s="574"/>
      <c r="F93" s="574"/>
      <c r="G93" s="574"/>
      <c r="H93" s="574"/>
      <c r="I93" s="574"/>
      <c r="J93" s="574"/>
      <c r="K93" s="575"/>
      <c r="L93" s="563"/>
      <c r="M93" s="576"/>
      <c r="N93" s="576"/>
      <c r="O93" s="576"/>
      <c r="P93" s="576"/>
      <c r="Q93" s="576"/>
      <c r="R93" s="576"/>
      <c r="S93" s="577"/>
    </row>
    <row r="94" spans="2:19" ht="12.75" customHeight="1" x14ac:dyDescent="0.2">
      <c r="C94" s="1152" t="str">
        <f>C22</f>
        <v xml:space="preserve">Numbers of lighting fittings in each room. </v>
      </c>
      <c r="D94" s="1261"/>
      <c r="E94" s="1261"/>
      <c r="F94" s="1261"/>
      <c r="G94" s="1261"/>
      <c r="H94" s="1261"/>
      <c r="I94" s="1262"/>
      <c r="J94" s="859"/>
      <c r="K94" s="544"/>
      <c r="L94" s="1152" t="str">
        <f>L22</f>
        <v>Electricity consumption per annum in each room</v>
      </c>
      <c r="M94" s="1261"/>
      <c r="N94" s="1261"/>
      <c r="O94" s="1261"/>
      <c r="P94" s="1261"/>
      <c r="Q94" s="1261"/>
      <c r="R94" s="1262"/>
    </row>
    <row r="95" spans="2:19" ht="76.5" customHeight="1" x14ac:dyDescent="0.2">
      <c r="B95" s="547"/>
      <c r="C95" s="552" t="str">
        <f t="shared" ref="C95:C119" si="32">C61</f>
        <v>corridor</v>
      </c>
      <c r="D95" s="552" t="str">
        <f t="shared" ref="D95:I95" si="33">D61</f>
        <v xml:space="preserve">offices </v>
      </c>
      <c r="E95" s="552" t="str">
        <f t="shared" si="33"/>
        <v>boardroom</v>
      </c>
      <c r="F95" s="552" t="str">
        <f t="shared" si="33"/>
        <v>toilets</v>
      </c>
      <c r="G95" s="552" t="str">
        <f t="shared" si="33"/>
        <v>stationary room</v>
      </c>
      <c r="H95" s="552" t="str">
        <f t="shared" si="33"/>
        <v>server room</v>
      </c>
      <c r="I95" s="552" t="str">
        <f t="shared" si="33"/>
        <v>kitchen</v>
      </c>
      <c r="J95" s="557" t="s">
        <v>1</v>
      </c>
      <c r="K95" s="779" t="s">
        <v>1487</v>
      </c>
      <c r="L95" s="556" t="str">
        <f>L23</f>
        <v xml:space="preserve">Energy usage corridor kWh </v>
      </c>
      <c r="M95" s="556" t="str">
        <f t="shared" ref="M95:S95" si="34">M23</f>
        <v xml:space="preserve">Energy usage offices </v>
      </c>
      <c r="N95" s="556" t="str">
        <f t="shared" si="34"/>
        <v>Energy usage boardroom</v>
      </c>
      <c r="O95" s="556" t="str">
        <f t="shared" si="34"/>
        <v>Energy usage toilets</v>
      </c>
      <c r="P95" s="556" t="str">
        <f t="shared" si="34"/>
        <v>Energy usage  stationary room</v>
      </c>
      <c r="Q95" s="556" t="str">
        <f t="shared" si="34"/>
        <v>Energy usage  server room</v>
      </c>
      <c r="R95" s="556" t="str">
        <f t="shared" si="34"/>
        <v>Energy usage  kitchen</v>
      </c>
      <c r="S95" s="860" t="str">
        <f t="shared" si="34"/>
        <v>Total</v>
      </c>
    </row>
    <row r="96" spans="2:19" ht="18" customHeight="1" x14ac:dyDescent="0.2">
      <c r="B96" s="558" t="str">
        <f t="shared" ref="B96:B119" si="35">B62</f>
        <v>2" T8 quadruple, electronic</v>
      </c>
      <c r="C96" s="559">
        <f t="shared" si="32"/>
        <v>0</v>
      </c>
      <c r="D96" s="559">
        <f t="shared" ref="D96:I105" si="36">D62</f>
        <v>0</v>
      </c>
      <c r="E96" s="559">
        <f t="shared" si="36"/>
        <v>0</v>
      </c>
      <c r="F96" s="559">
        <f t="shared" si="36"/>
        <v>0</v>
      </c>
      <c r="G96" s="559">
        <f t="shared" si="36"/>
        <v>0</v>
      </c>
      <c r="H96" s="559">
        <f t="shared" si="36"/>
        <v>0</v>
      </c>
      <c r="I96" s="559">
        <f t="shared" si="36"/>
        <v>0</v>
      </c>
      <c r="J96" s="569">
        <f>SUM(C96:I96)</f>
        <v>0</v>
      </c>
      <c r="K96" s="833">
        <v>76</v>
      </c>
      <c r="L96" s="561">
        <f t="shared" ref="L96:L123" si="37">C96*($K96/1000)*$C$17</f>
        <v>0</v>
      </c>
      <c r="M96" s="561">
        <f t="shared" ref="M96:M123" si="38">D96*(K96/1000)*$D$17</f>
        <v>0</v>
      </c>
      <c r="N96" s="561">
        <f t="shared" ref="N96:N123" si="39">E96*(K96/1000)*$E$17</f>
        <v>0</v>
      </c>
      <c r="O96" s="561">
        <f t="shared" ref="O96:O123" si="40">F96*(K96/1000)*$F$17</f>
        <v>0</v>
      </c>
      <c r="P96" s="561">
        <f t="shared" ref="P96:P123" si="41">G96*(K96/1000)*$G$17</f>
        <v>0</v>
      </c>
      <c r="Q96" s="561">
        <f t="shared" ref="Q96:Q123" si="42">H96*(K96/1000)*$H$17</f>
        <v>0</v>
      </c>
      <c r="R96" s="561">
        <f t="shared" ref="R96:R123" si="43">I96*(K96/1000)*$I$17</f>
        <v>0</v>
      </c>
      <c r="S96" s="566">
        <f t="shared" ref="S96:S123" si="44">SUM(L96:R96)</f>
        <v>0</v>
      </c>
    </row>
    <row r="97" spans="2:19" ht="18" customHeight="1" x14ac:dyDescent="0.2">
      <c r="B97" s="558" t="str">
        <f t="shared" si="35"/>
        <v>2" T8 quadruple, switch start</v>
      </c>
      <c r="C97" s="559">
        <f t="shared" si="32"/>
        <v>0</v>
      </c>
      <c r="D97" s="559">
        <f t="shared" si="36"/>
        <v>0</v>
      </c>
      <c r="E97" s="559">
        <f t="shared" si="36"/>
        <v>0</v>
      </c>
      <c r="F97" s="559">
        <f t="shared" si="36"/>
        <v>0</v>
      </c>
      <c r="G97" s="559">
        <f t="shared" si="36"/>
        <v>0</v>
      </c>
      <c r="H97" s="559">
        <f t="shared" si="36"/>
        <v>0</v>
      </c>
      <c r="I97" s="559">
        <f t="shared" si="36"/>
        <v>0</v>
      </c>
      <c r="J97" s="569">
        <f t="shared" ref="J97:J124" si="45">SUM(C97:I97)</f>
        <v>0</v>
      </c>
      <c r="K97" s="833">
        <f t="shared" ref="K97:K119" si="46">K63</f>
        <v>90</v>
      </c>
      <c r="L97" s="561">
        <f t="shared" si="37"/>
        <v>0</v>
      </c>
      <c r="M97" s="561">
        <f t="shared" si="38"/>
        <v>0</v>
      </c>
      <c r="N97" s="561">
        <f t="shared" si="39"/>
        <v>0</v>
      </c>
      <c r="O97" s="561">
        <f t="shared" si="40"/>
        <v>0</v>
      </c>
      <c r="P97" s="561">
        <f t="shared" si="41"/>
        <v>0</v>
      </c>
      <c r="Q97" s="561">
        <f t="shared" si="42"/>
        <v>0</v>
      </c>
      <c r="R97" s="561">
        <f t="shared" si="43"/>
        <v>0</v>
      </c>
      <c r="S97" s="566">
        <f t="shared" si="44"/>
        <v>0</v>
      </c>
    </row>
    <row r="98" spans="2:19" ht="18" customHeight="1" x14ac:dyDescent="0.2">
      <c r="B98" s="558" t="str">
        <f t="shared" si="35"/>
        <v xml:space="preserve">4" T8 single, switch start </v>
      </c>
      <c r="C98" s="559">
        <f t="shared" si="32"/>
        <v>0</v>
      </c>
      <c r="D98" s="559">
        <f t="shared" si="36"/>
        <v>0</v>
      </c>
      <c r="E98" s="559">
        <f t="shared" si="36"/>
        <v>0</v>
      </c>
      <c r="F98" s="559">
        <f t="shared" si="36"/>
        <v>0</v>
      </c>
      <c r="G98" s="559">
        <f t="shared" si="36"/>
        <v>0</v>
      </c>
      <c r="H98" s="559">
        <f t="shared" si="36"/>
        <v>0</v>
      </c>
      <c r="I98" s="559">
        <f t="shared" si="36"/>
        <v>0</v>
      </c>
      <c r="J98" s="569">
        <f t="shared" si="45"/>
        <v>0</v>
      </c>
      <c r="K98" s="833">
        <f t="shared" si="46"/>
        <v>45</v>
      </c>
      <c r="L98" s="561">
        <f t="shared" si="37"/>
        <v>0</v>
      </c>
      <c r="M98" s="561">
        <f t="shared" si="38"/>
        <v>0</v>
      </c>
      <c r="N98" s="561">
        <f t="shared" si="39"/>
        <v>0</v>
      </c>
      <c r="O98" s="561">
        <f t="shared" si="40"/>
        <v>0</v>
      </c>
      <c r="P98" s="561">
        <f t="shared" si="41"/>
        <v>0</v>
      </c>
      <c r="Q98" s="561">
        <f t="shared" si="42"/>
        <v>0</v>
      </c>
      <c r="R98" s="561">
        <f t="shared" si="43"/>
        <v>0</v>
      </c>
      <c r="S98" s="566">
        <f t="shared" si="44"/>
        <v>0</v>
      </c>
    </row>
    <row r="99" spans="2:19" ht="18" customHeight="1" x14ac:dyDescent="0.2">
      <c r="B99" s="558" t="str">
        <f t="shared" si="35"/>
        <v xml:space="preserve">5" T8 single, switch start </v>
      </c>
      <c r="C99" s="559">
        <f t="shared" si="32"/>
        <v>0</v>
      </c>
      <c r="D99" s="559">
        <f t="shared" si="36"/>
        <v>0</v>
      </c>
      <c r="E99" s="559">
        <f t="shared" si="36"/>
        <v>0</v>
      </c>
      <c r="F99" s="559">
        <f t="shared" si="36"/>
        <v>0</v>
      </c>
      <c r="G99" s="559">
        <f t="shared" si="36"/>
        <v>0</v>
      </c>
      <c r="H99" s="559">
        <f t="shared" si="36"/>
        <v>0</v>
      </c>
      <c r="I99" s="559">
        <f t="shared" si="36"/>
        <v>0</v>
      </c>
      <c r="J99" s="569">
        <f t="shared" si="45"/>
        <v>0</v>
      </c>
      <c r="K99" s="833">
        <f t="shared" si="46"/>
        <v>70</v>
      </c>
      <c r="L99" s="561">
        <f t="shared" si="37"/>
        <v>0</v>
      </c>
      <c r="M99" s="561">
        <f t="shared" si="38"/>
        <v>0</v>
      </c>
      <c r="N99" s="561">
        <f t="shared" si="39"/>
        <v>0</v>
      </c>
      <c r="O99" s="561">
        <f t="shared" si="40"/>
        <v>0</v>
      </c>
      <c r="P99" s="561">
        <f t="shared" si="41"/>
        <v>0</v>
      </c>
      <c r="Q99" s="561">
        <f t="shared" si="42"/>
        <v>0</v>
      </c>
      <c r="R99" s="561">
        <f t="shared" si="43"/>
        <v>0</v>
      </c>
      <c r="S99" s="566">
        <f t="shared" si="44"/>
        <v>0</v>
      </c>
    </row>
    <row r="100" spans="2:19" ht="18" customHeight="1" x14ac:dyDescent="0.2">
      <c r="B100" s="558" t="str">
        <f t="shared" si="35"/>
        <v xml:space="preserve">5" T8 double, switch start </v>
      </c>
      <c r="C100" s="559">
        <f t="shared" si="32"/>
        <v>0</v>
      </c>
      <c r="D100" s="559">
        <f t="shared" si="36"/>
        <v>0</v>
      </c>
      <c r="E100" s="559">
        <f t="shared" si="36"/>
        <v>0</v>
      </c>
      <c r="F100" s="559">
        <f t="shared" si="36"/>
        <v>0</v>
      </c>
      <c r="G100" s="559">
        <f t="shared" si="36"/>
        <v>0</v>
      </c>
      <c r="H100" s="559">
        <f t="shared" si="36"/>
        <v>0</v>
      </c>
      <c r="I100" s="559">
        <f t="shared" si="36"/>
        <v>0</v>
      </c>
      <c r="J100" s="569">
        <f t="shared" si="45"/>
        <v>0</v>
      </c>
      <c r="K100" s="833">
        <f t="shared" si="46"/>
        <v>140</v>
      </c>
      <c r="L100" s="561">
        <f t="shared" si="37"/>
        <v>0</v>
      </c>
      <c r="M100" s="561">
        <f t="shared" si="38"/>
        <v>0</v>
      </c>
      <c r="N100" s="561">
        <f t="shared" si="39"/>
        <v>0</v>
      </c>
      <c r="O100" s="561">
        <f t="shared" si="40"/>
        <v>0</v>
      </c>
      <c r="P100" s="561">
        <f t="shared" si="41"/>
        <v>0</v>
      </c>
      <c r="Q100" s="561">
        <f t="shared" si="42"/>
        <v>0</v>
      </c>
      <c r="R100" s="561">
        <f t="shared" si="43"/>
        <v>0</v>
      </c>
      <c r="S100" s="566">
        <f t="shared" si="44"/>
        <v>0</v>
      </c>
    </row>
    <row r="101" spans="2:19" ht="18" customHeight="1" x14ac:dyDescent="0.2">
      <c r="B101" s="558" t="str">
        <f t="shared" si="35"/>
        <v xml:space="preserve">5" T8 single, electronic </v>
      </c>
      <c r="C101" s="559">
        <f t="shared" si="32"/>
        <v>0</v>
      </c>
      <c r="D101" s="559">
        <f t="shared" si="36"/>
        <v>0</v>
      </c>
      <c r="E101" s="559">
        <f t="shared" si="36"/>
        <v>0</v>
      </c>
      <c r="F101" s="559">
        <f t="shared" si="36"/>
        <v>0</v>
      </c>
      <c r="G101" s="559">
        <f t="shared" si="36"/>
        <v>0</v>
      </c>
      <c r="H101" s="559">
        <f t="shared" si="36"/>
        <v>0</v>
      </c>
      <c r="I101" s="559">
        <f t="shared" si="36"/>
        <v>0</v>
      </c>
      <c r="J101" s="569">
        <f t="shared" si="45"/>
        <v>0</v>
      </c>
      <c r="K101" s="834">
        <f t="shared" si="46"/>
        <v>58</v>
      </c>
      <c r="L101" s="561">
        <f t="shared" si="37"/>
        <v>0</v>
      </c>
      <c r="M101" s="561">
        <f t="shared" si="38"/>
        <v>0</v>
      </c>
      <c r="N101" s="561">
        <f t="shared" si="39"/>
        <v>0</v>
      </c>
      <c r="O101" s="561">
        <f t="shared" si="40"/>
        <v>0</v>
      </c>
      <c r="P101" s="561">
        <f t="shared" si="41"/>
        <v>0</v>
      </c>
      <c r="Q101" s="561">
        <f t="shared" si="42"/>
        <v>0</v>
      </c>
      <c r="R101" s="561">
        <f t="shared" si="43"/>
        <v>0</v>
      </c>
      <c r="S101" s="566">
        <f t="shared" si="44"/>
        <v>0</v>
      </c>
    </row>
    <row r="102" spans="2:19" ht="18" customHeight="1" x14ac:dyDescent="0.2">
      <c r="B102" s="558" t="str">
        <f t="shared" si="35"/>
        <v>5" T8 double, electronic</v>
      </c>
      <c r="C102" s="559">
        <f t="shared" si="32"/>
        <v>0</v>
      </c>
      <c r="D102" s="559">
        <f t="shared" si="36"/>
        <v>0</v>
      </c>
      <c r="E102" s="559">
        <f t="shared" si="36"/>
        <v>0</v>
      </c>
      <c r="F102" s="559">
        <f t="shared" si="36"/>
        <v>0</v>
      </c>
      <c r="G102" s="559">
        <f t="shared" si="36"/>
        <v>0</v>
      </c>
      <c r="H102" s="559">
        <f t="shared" si="36"/>
        <v>0</v>
      </c>
      <c r="I102" s="559">
        <f t="shared" si="36"/>
        <v>0</v>
      </c>
      <c r="J102" s="569">
        <f t="shared" si="45"/>
        <v>0</v>
      </c>
      <c r="K102" s="834">
        <f t="shared" si="46"/>
        <v>112</v>
      </c>
      <c r="L102" s="561">
        <f t="shared" si="37"/>
        <v>0</v>
      </c>
      <c r="M102" s="561">
        <f t="shared" si="38"/>
        <v>0</v>
      </c>
      <c r="N102" s="561">
        <f t="shared" si="39"/>
        <v>0</v>
      </c>
      <c r="O102" s="561">
        <f t="shared" si="40"/>
        <v>0</v>
      </c>
      <c r="P102" s="561">
        <f t="shared" si="41"/>
        <v>0</v>
      </c>
      <c r="Q102" s="561">
        <f t="shared" si="42"/>
        <v>0</v>
      </c>
      <c r="R102" s="561">
        <f t="shared" si="43"/>
        <v>0</v>
      </c>
      <c r="S102" s="566">
        <f t="shared" si="44"/>
        <v>0</v>
      </c>
    </row>
    <row r="103" spans="2:19" ht="18" customHeight="1" x14ac:dyDescent="0.2">
      <c r="B103" s="558" t="str">
        <f t="shared" si="35"/>
        <v xml:space="preserve">5" T5 double, electronic </v>
      </c>
      <c r="C103" s="559">
        <f t="shared" si="32"/>
        <v>0</v>
      </c>
      <c r="D103" s="559">
        <f t="shared" si="36"/>
        <v>0</v>
      </c>
      <c r="E103" s="559">
        <f t="shared" si="36"/>
        <v>0</v>
      </c>
      <c r="F103" s="559">
        <f t="shared" si="36"/>
        <v>0</v>
      </c>
      <c r="G103" s="559">
        <f t="shared" si="36"/>
        <v>0</v>
      </c>
      <c r="H103" s="559">
        <f t="shared" si="36"/>
        <v>0</v>
      </c>
      <c r="I103" s="559">
        <f t="shared" si="36"/>
        <v>0</v>
      </c>
      <c r="J103" s="569">
        <f t="shared" si="45"/>
        <v>0</v>
      </c>
      <c r="K103" s="834">
        <f t="shared" si="46"/>
        <v>80</v>
      </c>
      <c r="L103" s="561">
        <f t="shared" si="37"/>
        <v>0</v>
      </c>
      <c r="M103" s="561">
        <f t="shared" si="38"/>
        <v>0</v>
      </c>
      <c r="N103" s="561">
        <f t="shared" si="39"/>
        <v>0</v>
      </c>
      <c r="O103" s="561">
        <f t="shared" si="40"/>
        <v>0</v>
      </c>
      <c r="P103" s="561">
        <f t="shared" si="41"/>
        <v>0</v>
      </c>
      <c r="Q103" s="561">
        <f t="shared" si="42"/>
        <v>0</v>
      </c>
      <c r="R103" s="561">
        <f t="shared" si="43"/>
        <v>0</v>
      </c>
      <c r="S103" s="566">
        <f t="shared" si="44"/>
        <v>0</v>
      </c>
    </row>
    <row r="104" spans="2:19" ht="18" customHeight="1" x14ac:dyDescent="0.2">
      <c r="B104" s="558" t="str">
        <f t="shared" si="35"/>
        <v>6" T8 single, switch start</v>
      </c>
      <c r="C104" s="559">
        <f t="shared" si="32"/>
        <v>0</v>
      </c>
      <c r="D104" s="559">
        <f t="shared" si="36"/>
        <v>0</v>
      </c>
      <c r="E104" s="559">
        <f t="shared" si="36"/>
        <v>0</v>
      </c>
      <c r="F104" s="559">
        <f t="shared" si="36"/>
        <v>0</v>
      </c>
      <c r="G104" s="559">
        <f t="shared" si="36"/>
        <v>0</v>
      </c>
      <c r="H104" s="559">
        <f t="shared" si="36"/>
        <v>0</v>
      </c>
      <c r="I104" s="559">
        <f t="shared" si="36"/>
        <v>0</v>
      </c>
      <c r="J104" s="569">
        <f t="shared" si="45"/>
        <v>0</v>
      </c>
      <c r="K104" s="833">
        <f t="shared" si="46"/>
        <v>82</v>
      </c>
      <c r="L104" s="561">
        <f t="shared" si="37"/>
        <v>0</v>
      </c>
      <c r="M104" s="561">
        <f t="shared" si="38"/>
        <v>0</v>
      </c>
      <c r="N104" s="561">
        <f t="shared" si="39"/>
        <v>0</v>
      </c>
      <c r="O104" s="561">
        <f t="shared" si="40"/>
        <v>0</v>
      </c>
      <c r="P104" s="561">
        <f t="shared" si="41"/>
        <v>0</v>
      </c>
      <c r="Q104" s="561">
        <f t="shared" si="42"/>
        <v>0</v>
      </c>
      <c r="R104" s="561">
        <f t="shared" si="43"/>
        <v>0</v>
      </c>
      <c r="S104" s="566">
        <f t="shared" si="44"/>
        <v>0</v>
      </c>
    </row>
    <row r="105" spans="2:19" ht="18" customHeight="1" x14ac:dyDescent="0.2">
      <c r="B105" s="558" t="str">
        <f t="shared" si="35"/>
        <v xml:space="preserve">6" T8 double, switch start </v>
      </c>
      <c r="C105" s="559">
        <f t="shared" si="32"/>
        <v>0</v>
      </c>
      <c r="D105" s="559">
        <f t="shared" si="36"/>
        <v>0</v>
      </c>
      <c r="E105" s="559">
        <f t="shared" si="36"/>
        <v>0</v>
      </c>
      <c r="F105" s="559">
        <f t="shared" si="36"/>
        <v>0</v>
      </c>
      <c r="G105" s="559">
        <f t="shared" si="36"/>
        <v>0</v>
      </c>
      <c r="H105" s="559">
        <f t="shared" si="36"/>
        <v>0</v>
      </c>
      <c r="I105" s="559">
        <f t="shared" si="36"/>
        <v>0</v>
      </c>
      <c r="J105" s="569">
        <f t="shared" si="45"/>
        <v>0</v>
      </c>
      <c r="K105" s="833">
        <f t="shared" si="46"/>
        <v>164</v>
      </c>
      <c r="L105" s="561">
        <f t="shared" si="37"/>
        <v>0</v>
      </c>
      <c r="M105" s="561">
        <f t="shared" si="38"/>
        <v>0</v>
      </c>
      <c r="N105" s="561">
        <f t="shared" si="39"/>
        <v>0</v>
      </c>
      <c r="O105" s="561">
        <f t="shared" si="40"/>
        <v>0</v>
      </c>
      <c r="P105" s="561">
        <f t="shared" si="41"/>
        <v>0</v>
      </c>
      <c r="Q105" s="561">
        <f t="shared" si="42"/>
        <v>0</v>
      </c>
      <c r="R105" s="561">
        <f t="shared" si="43"/>
        <v>0</v>
      </c>
      <c r="S105" s="566">
        <f t="shared" si="44"/>
        <v>0</v>
      </c>
    </row>
    <row r="106" spans="2:19" ht="18" customHeight="1" x14ac:dyDescent="0.2">
      <c r="B106" s="558" t="str">
        <f t="shared" si="35"/>
        <v xml:space="preserve">2 foot T5 triple </v>
      </c>
      <c r="C106" s="559">
        <f t="shared" si="32"/>
        <v>0</v>
      </c>
      <c r="D106" s="559">
        <f t="shared" ref="D106:I115" si="47">D72</f>
        <v>0</v>
      </c>
      <c r="E106" s="559">
        <f t="shared" si="47"/>
        <v>0</v>
      </c>
      <c r="F106" s="559">
        <f t="shared" si="47"/>
        <v>0</v>
      </c>
      <c r="G106" s="559">
        <f t="shared" si="47"/>
        <v>0</v>
      </c>
      <c r="H106" s="559">
        <f t="shared" si="47"/>
        <v>0</v>
      </c>
      <c r="I106" s="559">
        <f t="shared" si="47"/>
        <v>0</v>
      </c>
      <c r="J106" s="569">
        <f t="shared" si="45"/>
        <v>0</v>
      </c>
      <c r="K106" s="833">
        <f t="shared" si="46"/>
        <v>54</v>
      </c>
      <c r="L106" s="561">
        <f t="shared" si="37"/>
        <v>0</v>
      </c>
      <c r="M106" s="561">
        <f t="shared" si="38"/>
        <v>0</v>
      </c>
      <c r="N106" s="561">
        <f t="shared" si="39"/>
        <v>0</v>
      </c>
      <c r="O106" s="561">
        <f t="shared" si="40"/>
        <v>0</v>
      </c>
      <c r="P106" s="561">
        <f t="shared" si="41"/>
        <v>0</v>
      </c>
      <c r="Q106" s="561">
        <f t="shared" si="42"/>
        <v>0</v>
      </c>
      <c r="R106" s="561">
        <f t="shared" si="43"/>
        <v>0</v>
      </c>
      <c r="S106" s="566">
        <f t="shared" si="44"/>
        <v>0</v>
      </c>
    </row>
    <row r="107" spans="2:19" ht="18" customHeight="1" x14ac:dyDescent="0.2">
      <c r="B107" s="558" t="str">
        <f t="shared" si="35"/>
        <v xml:space="preserve">6" T8 double, electronic </v>
      </c>
      <c r="C107" s="559">
        <f t="shared" si="32"/>
        <v>0</v>
      </c>
      <c r="D107" s="559">
        <f t="shared" si="47"/>
        <v>0</v>
      </c>
      <c r="E107" s="559">
        <f t="shared" si="47"/>
        <v>0</v>
      </c>
      <c r="F107" s="559">
        <f t="shared" si="47"/>
        <v>0</v>
      </c>
      <c r="G107" s="559">
        <f t="shared" si="47"/>
        <v>0</v>
      </c>
      <c r="H107" s="559">
        <f t="shared" si="47"/>
        <v>0</v>
      </c>
      <c r="I107" s="559">
        <f t="shared" si="47"/>
        <v>0</v>
      </c>
      <c r="J107" s="569">
        <f t="shared" si="45"/>
        <v>0</v>
      </c>
      <c r="K107" s="834">
        <f t="shared" si="46"/>
        <v>140</v>
      </c>
      <c r="L107" s="561">
        <f t="shared" si="37"/>
        <v>0</v>
      </c>
      <c r="M107" s="561">
        <f t="shared" si="38"/>
        <v>0</v>
      </c>
      <c r="N107" s="561">
        <f t="shared" si="39"/>
        <v>0</v>
      </c>
      <c r="O107" s="561">
        <f t="shared" si="40"/>
        <v>0</v>
      </c>
      <c r="P107" s="561">
        <f t="shared" si="41"/>
        <v>0</v>
      </c>
      <c r="Q107" s="561">
        <f t="shared" si="42"/>
        <v>0</v>
      </c>
      <c r="R107" s="561">
        <f t="shared" si="43"/>
        <v>0</v>
      </c>
      <c r="S107" s="566">
        <f t="shared" si="44"/>
        <v>0</v>
      </c>
    </row>
    <row r="108" spans="2:19" ht="18" customHeight="1" x14ac:dyDescent="0.2">
      <c r="B108" s="558" t="str">
        <f t="shared" si="35"/>
        <v xml:space="preserve">6" T8 quadruple, switch start </v>
      </c>
      <c r="C108" s="559">
        <f t="shared" si="32"/>
        <v>0</v>
      </c>
      <c r="D108" s="559">
        <f t="shared" si="47"/>
        <v>0</v>
      </c>
      <c r="E108" s="559">
        <f t="shared" si="47"/>
        <v>0</v>
      </c>
      <c r="F108" s="559">
        <f t="shared" si="47"/>
        <v>0</v>
      </c>
      <c r="G108" s="559">
        <f t="shared" si="47"/>
        <v>0</v>
      </c>
      <c r="H108" s="559">
        <f t="shared" si="47"/>
        <v>0</v>
      </c>
      <c r="I108" s="559">
        <f t="shared" si="47"/>
        <v>0</v>
      </c>
      <c r="J108" s="569">
        <f t="shared" si="45"/>
        <v>0</v>
      </c>
      <c r="K108" s="833">
        <f t="shared" si="46"/>
        <v>328</v>
      </c>
      <c r="L108" s="561">
        <f t="shared" si="37"/>
        <v>0</v>
      </c>
      <c r="M108" s="561">
        <f t="shared" si="38"/>
        <v>0</v>
      </c>
      <c r="N108" s="561">
        <f t="shared" si="39"/>
        <v>0</v>
      </c>
      <c r="O108" s="561">
        <f t="shared" si="40"/>
        <v>0</v>
      </c>
      <c r="P108" s="561">
        <f t="shared" si="41"/>
        <v>0</v>
      </c>
      <c r="Q108" s="561">
        <f t="shared" si="42"/>
        <v>0</v>
      </c>
      <c r="R108" s="561">
        <f t="shared" si="43"/>
        <v>0</v>
      </c>
      <c r="S108" s="566">
        <f t="shared" si="44"/>
        <v>0</v>
      </c>
    </row>
    <row r="109" spans="2:19" ht="18" customHeight="1" x14ac:dyDescent="0.2">
      <c r="B109" s="558" t="str">
        <f t="shared" si="35"/>
        <v xml:space="preserve">6" T8 single, electronic </v>
      </c>
      <c r="C109" s="559">
        <f t="shared" si="32"/>
        <v>0</v>
      </c>
      <c r="D109" s="559">
        <f t="shared" si="47"/>
        <v>0</v>
      </c>
      <c r="E109" s="559">
        <f t="shared" si="47"/>
        <v>0</v>
      </c>
      <c r="F109" s="559">
        <f t="shared" si="47"/>
        <v>0</v>
      </c>
      <c r="G109" s="559">
        <f t="shared" si="47"/>
        <v>0</v>
      </c>
      <c r="H109" s="559">
        <f t="shared" si="47"/>
        <v>0</v>
      </c>
      <c r="I109" s="559">
        <f t="shared" si="47"/>
        <v>0</v>
      </c>
      <c r="J109" s="569">
        <f t="shared" si="45"/>
        <v>0</v>
      </c>
      <c r="K109" s="834">
        <f t="shared" si="46"/>
        <v>70</v>
      </c>
      <c r="L109" s="561">
        <f t="shared" si="37"/>
        <v>0</v>
      </c>
      <c r="M109" s="561">
        <f t="shared" si="38"/>
        <v>0</v>
      </c>
      <c r="N109" s="561">
        <f t="shared" si="39"/>
        <v>0</v>
      </c>
      <c r="O109" s="561">
        <f t="shared" si="40"/>
        <v>0</v>
      </c>
      <c r="P109" s="561">
        <f t="shared" si="41"/>
        <v>0</v>
      </c>
      <c r="Q109" s="561">
        <f t="shared" si="42"/>
        <v>0</v>
      </c>
      <c r="R109" s="561">
        <f t="shared" si="43"/>
        <v>0</v>
      </c>
      <c r="S109" s="566">
        <f t="shared" si="44"/>
        <v>0</v>
      </c>
    </row>
    <row r="110" spans="2:19" ht="18" customHeight="1" x14ac:dyDescent="0.2">
      <c r="B110" s="558" t="str">
        <f t="shared" si="35"/>
        <v xml:space="preserve">6" T8 double, electronic </v>
      </c>
      <c r="C110" s="559">
        <f t="shared" si="32"/>
        <v>0</v>
      </c>
      <c r="D110" s="559">
        <f t="shared" si="47"/>
        <v>0</v>
      </c>
      <c r="E110" s="559">
        <f t="shared" si="47"/>
        <v>0</v>
      </c>
      <c r="F110" s="559">
        <f t="shared" si="47"/>
        <v>0</v>
      </c>
      <c r="G110" s="559">
        <f t="shared" si="47"/>
        <v>0</v>
      </c>
      <c r="H110" s="559">
        <f t="shared" si="47"/>
        <v>0</v>
      </c>
      <c r="I110" s="559">
        <f t="shared" si="47"/>
        <v>0</v>
      </c>
      <c r="J110" s="569">
        <f t="shared" si="45"/>
        <v>0</v>
      </c>
      <c r="K110" s="834">
        <f t="shared" si="46"/>
        <v>140</v>
      </c>
      <c r="L110" s="561">
        <f t="shared" si="37"/>
        <v>0</v>
      </c>
      <c r="M110" s="561">
        <f t="shared" si="38"/>
        <v>0</v>
      </c>
      <c r="N110" s="561">
        <f t="shared" si="39"/>
        <v>0</v>
      </c>
      <c r="O110" s="561">
        <f t="shared" si="40"/>
        <v>0</v>
      </c>
      <c r="P110" s="561">
        <f t="shared" si="41"/>
        <v>0</v>
      </c>
      <c r="Q110" s="561">
        <f t="shared" si="42"/>
        <v>0</v>
      </c>
      <c r="R110" s="561">
        <f t="shared" si="43"/>
        <v>0</v>
      </c>
      <c r="S110" s="566">
        <f t="shared" si="44"/>
        <v>0</v>
      </c>
    </row>
    <row r="111" spans="2:19" ht="18" customHeight="1" x14ac:dyDescent="0.2">
      <c r="B111" s="558" t="str">
        <f t="shared" si="35"/>
        <v>5" T12 single, switch start</v>
      </c>
      <c r="C111" s="559">
        <f t="shared" si="32"/>
        <v>0</v>
      </c>
      <c r="D111" s="559">
        <f t="shared" si="47"/>
        <v>0</v>
      </c>
      <c r="E111" s="559">
        <f t="shared" si="47"/>
        <v>0</v>
      </c>
      <c r="F111" s="559">
        <f t="shared" si="47"/>
        <v>0</v>
      </c>
      <c r="G111" s="559">
        <f t="shared" si="47"/>
        <v>0</v>
      </c>
      <c r="H111" s="559">
        <f t="shared" si="47"/>
        <v>0</v>
      </c>
      <c r="I111" s="559">
        <f t="shared" si="47"/>
        <v>0</v>
      </c>
      <c r="J111" s="569">
        <f t="shared" si="45"/>
        <v>0</v>
      </c>
      <c r="K111" s="833">
        <f t="shared" si="46"/>
        <v>0</v>
      </c>
      <c r="L111" s="561">
        <f t="shared" si="37"/>
        <v>0</v>
      </c>
      <c r="M111" s="561">
        <f t="shared" si="38"/>
        <v>0</v>
      </c>
      <c r="N111" s="561">
        <f t="shared" si="39"/>
        <v>0</v>
      </c>
      <c r="O111" s="561">
        <f t="shared" si="40"/>
        <v>0</v>
      </c>
      <c r="P111" s="561">
        <f t="shared" si="41"/>
        <v>0</v>
      </c>
      <c r="Q111" s="561">
        <f t="shared" si="42"/>
        <v>0</v>
      </c>
      <c r="R111" s="561">
        <f t="shared" si="43"/>
        <v>0</v>
      </c>
      <c r="S111" s="566">
        <f t="shared" si="44"/>
        <v>0</v>
      </c>
    </row>
    <row r="112" spans="2:19" ht="18" customHeight="1" x14ac:dyDescent="0.2">
      <c r="B112" s="558" t="str">
        <f t="shared" si="35"/>
        <v>6" T12 double, electronic</v>
      </c>
      <c r="C112" s="559">
        <f t="shared" si="32"/>
        <v>0</v>
      </c>
      <c r="D112" s="559">
        <f t="shared" si="47"/>
        <v>0</v>
      </c>
      <c r="E112" s="559">
        <f t="shared" si="47"/>
        <v>0</v>
      </c>
      <c r="F112" s="559">
        <f t="shared" si="47"/>
        <v>0</v>
      </c>
      <c r="G112" s="559">
        <f t="shared" si="47"/>
        <v>0</v>
      </c>
      <c r="H112" s="559">
        <f t="shared" si="47"/>
        <v>0</v>
      </c>
      <c r="I112" s="559">
        <f t="shared" si="47"/>
        <v>0</v>
      </c>
      <c r="J112" s="569">
        <f t="shared" si="45"/>
        <v>0</v>
      </c>
      <c r="K112" s="833">
        <f t="shared" si="46"/>
        <v>164</v>
      </c>
      <c r="L112" s="561">
        <f t="shared" si="37"/>
        <v>0</v>
      </c>
      <c r="M112" s="561">
        <f t="shared" si="38"/>
        <v>0</v>
      </c>
      <c r="N112" s="561">
        <f t="shared" si="39"/>
        <v>0</v>
      </c>
      <c r="O112" s="561">
        <f t="shared" si="40"/>
        <v>0</v>
      </c>
      <c r="P112" s="561">
        <f t="shared" si="41"/>
        <v>0</v>
      </c>
      <c r="Q112" s="561">
        <f t="shared" si="42"/>
        <v>0</v>
      </c>
      <c r="R112" s="561">
        <f t="shared" si="43"/>
        <v>0</v>
      </c>
      <c r="S112" s="566">
        <f t="shared" si="44"/>
        <v>0</v>
      </c>
    </row>
    <row r="113" spans="2:19" ht="18" customHeight="1" x14ac:dyDescent="0.2">
      <c r="B113" s="558" t="str">
        <f t="shared" si="35"/>
        <v xml:space="preserve">6" T12 single, switch start </v>
      </c>
      <c r="C113" s="559">
        <f t="shared" si="32"/>
        <v>0</v>
      </c>
      <c r="D113" s="559">
        <f t="shared" si="47"/>
        <v>0</v>
      </c>
      <c r="E113" s="559">
        <f t="shared" si="47"/>
        <v>0</v>
      </c>
      <c r="F113" s="559">
        <f t="shared" si="47"/>
        <v>0</v>
      </c>
      <c r="G113" s="559">
        <f t="shared" si="47"/>
        <v>0</v>
      </c>
      <c r="H113" s="559">
        <f t="shared" si="47"/>
        <v>0</v>
      </c>
      <c r="I113" s="559">
        <f t="shared" si="47"/>
        <v>0</v>
      </c>
      <c r="J113" s="569">
        <f t="shared" si="45"/>
        <v>0</v>
      </c>
      <c r="K113" s="834">
        <f t="shared" si="46"/>
        <v>94</v>
      </c>
      <c r="L113" s="561">
        <f t="shared" si="37"/>
        <v>0</v>
      </c>
      <c r="M113" s="561">
        <f t="shared" si="38"/>
        <v>0</v>
      </c>
      <c r="N113" s="561">
        <f t="shared" si="39"/>
        <v>0</v>
      </c>
      <c r="O113" s="561">
        <f t="shared" si="40"/>
        <v>0</v>
      </c>
      <c r="P113" s="561">
        <f t="shared" si="41"/>
        <v>0</v>
      </c>
      <c r="Q113" s="561">
        <f t="shared" si="42"/>
        <v>0</v>
      </c>
      <c r="R113" s="561">
        <f t="shared" si="43"/>
        <v>0</v>
      </c>
      <c r="S113" s="566">
        <f t="shared" si="44"/>
        <v>0</v>
      </c>
    </row>
    <row r="114" spans="2:19" ht="18" customHeight="1" x14ac:dyDescent="0.2">
      <c r="B114" s="558" t="str">
        <f t="shared" si="35"/>
        <v xml:space="preserve">8 " T12 double, switch start </v>
      </c>
      <c r="C114" s="559">
        <f t="shared" si="32"/>
        <v>0</v>
      </c>
      <c r="D114" s="559">
        <f t="shared" si="47"/>
        <v>0</v>
      </c>
      <c r="E114" s="559">
        <f t="shared" si="47"/>
        <v>0</v>
      </c>
      <c r="F114" s="559">
        <f t="shared" si="47"/>
        <v>0</v>
      </c>
      <c r="G114" s="559">
        <f t="shared" si="47"/>
        <v>0</v>
      </c>
      <c r="H114" s="559">
        <f t="shared" si="47"/>
        <v>0</v>
      </c>
      <c r="I114" s="559">
        <f t="shared" si="47"/>
        <v>0</v>
      </c>
      <c r="J114" s="569">
        <f t="shared" si="45"/>
        <v>0</v>
      </c>
      <c r="K114" s="834">
        <f t="shared" si="46"/>
        <v>0</v>
      </c>
      <c r="L114" s="561">
        <f t="shared" si="37"/>
        <v>0</v>
      </c>
      <c r="M114" s="561">
        <f t="shared" si="38"/>
        <v>0</v>
      </c>
      <c r="N114" s="561">
        <f t="shared" si="39"/>
        <v>0</v>
      </c>
      <c r="O114" s="561">
        <f t="shared" si="40"/>
        <v>0</v>
      </c>
      <c r="P114" s="561">
        <f t="shared" si="41"/>
        <v>0</v>
      </c>
      <c r="Q114" s="561">
        <f t="shared" si="42"/>
        <v>0</v>
      </c>
      <c r="R114" s="561">
        <f t="shared" si="43"/>
        <v>0</v>
      </c>
      <c r="S114" s="566">
        <f t="shared" si="44"/>
        <v>0</v>
      </c>
    </row>
    <row r="115" spans="2:19" ht="18" customHeight="1" x14ac:dyDescent="0.2">
      <c r="B115" s="558" t="str">
        <f t="shared" si="35"/>
        <v>CFL 18W single</v>
      </c>
      <c r="C115" s="559">
        <f t="shared" si="32"/>
        <v>0</v>
      </c>
      <c r="D115" s="559">
        <f t="shared" si="47"/>
        <v>0</v>
      </c>
      <c r="E115" s="559">
        <f t="shared" si="47"/>
        <v>0</v>
      </c>
      <c r="F115" s="559">
        <f t="shared" si="47"/>
        <v>0</v>
      </c>
      <c r="G115" s="559">
        <f t="shared" si="47"/>
        <v>0</v>
      </c>
      <c r="H115" s="559">
        <f t="shared" si="47"/>
        <v>0</v>
      </c>
      <c r="I115" s="559">
        <f t="shared" si="47"/>
        <v>0</v>
      </c>
      <c r="J115" s="569">
        <f t="shared" si="45"/>
        <v>0</v>
      </c>
      <c r="K115" s="834">
        <f t="shared" si="46"/>
        <v>18</v>
      </c>
      <c r="L115" s="561">
        <f t="shared" si="37"/>
        <v>0</v>
      </c>
      <c r="M115" s="561">
        <f t="shared" si="38"/>
        <v>0</v>
      </c>
      <c r="N115" s="561">
        <f t="shared" si="39"/>
        <v>0</v>
      </c>
      <c r="O115" s="561">
        <f t="shared" si="40"/>
        <v>0</v>
      </c>
      <c r="P115" s="561">
        <f t="shared" si="41"/>
        <v>0</v>
      </c>
      <c r="Q115" s="561">
        <f t="shared" si="42"/>
        <v>0</v>
      </c>
      <c r="R115" s="561">
        <f t="shared" si="43"/>
        <v>0</v>
      </c>
      <c r="S115" s="566">
        <f t="shared" si="44"/>
        <v>0</v>
      </c>
    </row>
    <row r="116" spans="2:19" ht="18" customHeight="1" x14ac:dyDescent="0.2">
      <c r="B116" s="558" t="str">
        <f t="shared" si="35"/>
        <v>2d</v>
      </c>
      <c r="C116" s="559">
        <f t="shared" si="32"/>
        <v>0</v>
      </c>
      <c r="D116" s="559">
        <f t="shared" ref="D116:I119" si="48">D82</f>
        <v>0</v>
      </c>
      <c r="E116" s="559">
        <f t="shared" si="48"/>
        <v>0</v>
      </c>
      <c r="F116" s="559">
        <f t="shared" si="48"/>
        <v>0</v>
      </c>
      <c r="G116" s="559">
        <f t="shared" si="48"/>
        <v>0</v>
      </c>
      <c r="H116" s="559">
        <f t="shared" si="48"/>
        <v>0</v>
      </c>
      <c r="I116" s="559">
        <f t="shared" si="48"/>
        <v>0</v>
      </c>
      <c r="J116" s="569">
        <f t="shared" si="45"/>
        <v>0</v>
      </c>
      <c r="K116" s="834">
        <f t="shared" si="46"/>
        <v>38</v>
      </c>
      <c r="L116" s="561">
        <f t="shared" si="37"/>
        <v>0</v>
      </c>
      <c r="M116" s="561">
        <f t="shared" si="38"/>
        <v>0</v>
      </c>
      <c r="N116" s="561">
        <f t="shared" si="39"/>
        <v>0</v>
      </c>
      <c r="O116" s="561">
        <f t="shared" si="40"/>
        <v>0</v>
      </c>
      <c r="P116" s="561">
        <f t="shared" si="41"/>
        <v>0</v>
      </c>
      <c r="Q116" s="561">
        <f t="shared" si="42"/>
        <v>0</v>
      </c>
      <c r="R116" s="561">
        <f t="shared" si="43"/>
        <v>0</v>
      </c>
      <c r="S116" s="566">
        <f t="shared" si="44"/>
        <v>0</v>
      </c>
    </row>
    <row r="117" spans="2:19" ht="18" customHeight="1" x14ac:dyDescent="0.2">
      <c r="B117" s="558" t="str">
        <f t="shared" si="35"/>
        <v>sodium vapour</v>
      </c>
      <c r="C117" s="559">
        <f t="shared" si="32"/>
        <v>0</v>
      </c>
      <c r="D117" s="559">
        <f t="shared" si="48"/>
        <v>0</v>
      </c>
      <c r="E117" s="559">
        <f t="shared" si="48"/>
        <v>0</v>
      </c>
      <c r="F117" s="559">
        <f t="shared" si="48"/>
        <v>0</v>
      </c>
      <c r="G117" s="559">
        <f t="shared" si="48"/>
        <v>0</v>
      </c>
      <c r="H117" s="559">
        <f t="shared" si="48"/>
        <v>0</v>
      </c>
      <c r="I117" s="559">
        <f t="shared" si="48"/>
        <v>0</v>
      </c>
      <c r="J117" s="569">
        <f t="shared" si="45"/>
        <v>0</v>
      </c>
      <c r="K117" s="834">
        <f t="shared" si="46"/>
        <v>172</v>
      </c>
      <c r="L117" s="561">
        <f t="shared" si="37"/>
        <v>0</v>
      </c>
      <c r="M117" s="561">
        <f t="shared" si="38"/>
        <v>0</v>
      </c>
      <c r="N117" s="561">
        <f t="shared" si="39"/>
        <v>0</v>
      </c>
      <c r="O117" s="561">
        <f t="shared" si="40"/>
        <v>0</v>
      </c>
      <c r="P117" s="561">
        <f t="shared" si="41"/>
        <v>0</v>
      </c>
      <c r="Q117" s="561">
        <f t="shared" si="42"/>
        <v>0</v>
      </c>
      <c r="R117" s="561">
        <f t="shared" si="43"/>
        <v>0</v>
      </c>
      <c r="S117" s="566">
        <f t="shared" si="44"/>
        <v>0</v>
      </c>
    </row>
    <row r="118" spans="2:19" ht="18" customHeight="1" x14ac:dyDescent="0.2">
      <c r="B118" s="558" t="str">
        <f t="shared" si="35"/>
        <v>incandescant (300 watt)</v>
      </c>
      <c r="C118" s="559">
        <f t="shared" si="32"/>
        <v>0</v>
      </c>
      <c r="D118" s="559">
        <f t="shared" si="48"/>
        <v>0</v>
      </c>
      <c r="E118" s="559">
        <f t="shared" si="48"/>
        <v>0</v>
      </c>
      <c r="F118" s="559">
        <f t="shared" si="48"/>
        <v>0</v>
      </c>
      <c r="G118" s="559">
        <f t="shared" si="48"/>
        <v>0</v>
      </c>
      <c r="H118" s="559">
        <f t="shared" si="48"/>
        <v>0</v>
      </c>
      <c r="I118" s="559">
        <f t="shared" si="48"/>
        <v>0</v>
      </c>
      <c r="J118" s="569">
        <f t="shared" si="45"/>
        <v>0</v>
      </c>
      <c r="K118" s="834">
        <f t="shared" si="46"/>
        <v>348</v>
      </c>
      <c r="L118" s="561">
        <f t="shared" si="37"/>
        <v>0</v>
      </c>
      <c r="M118" s="561">
        <f t="shared" si="38"/>
        <v>0</v>
      </c>
      <c r="N118" s="561">
        <f t="shared" si="39"/>
        <v>0</v>
      </c>
      <c r="O118" s="561">
        <f t="shared" si="40"/>
        <v>0</v>
      </c>
      <c r="P118" s="561">
        <f t="shared" si="41"/>
        <v>0</v>
      </c>
      <c r="Q118" s="561">
        <f t="shared" si="42"/>
        <v>0</v>
      </c>
      <c r="R118" s="561">
        <f t="shared" si="43"/>
        <v>0</v>
      </c>
      <c r="S118" s="566">
        <f t="shared" si="44"/>
        <v>0</v>
      </c>
    </row>
    <row r="119" spans="2:19" ht="18" customHeight="1" x14ac:dyDescent="0.2">
      <c r="B119" s="558" t="str">
        <f t="shared" si="35"/>
        <v>dual CFL downlight (2 x 18 W)</v>
      </c>
      <c r="C119" s="559">
        <f t="shared" si="32"/>
        <v>0</v>
      </c>
      <c r="D119" s="559">
        <f t="shared" si="48"/>
        <v>0</v>
      </c>
      <c r="E119" s="559">
        <f t="shared" si="48"/>
        <v>0</v>
      </c>
      <c r="F119" s="559">
        <f t="shared" si="48"/>
        <v>0</v>
      </c>
      <c r="G119" s="559">
        <f t="shared" si="48"/>
        <v>0</v>
      </c>
      <c r="H119" s="559">
        <f t="shared" si="48"/>
        <v>0</v>
      </c>
      <c r="I119" s="559">
        <f t="shared" si="48"/>
        <v>0</v>
      </c>
      <c r="J119" s="569">
        <f t="shared" si="45"/>
        <v>0</v>
      </c>
      <c r="K119" s="834">
        <f t="shared" si="46"/>
        <v>36</v>
      </c>
      <c r="L119" s="561">
        <f t="shared" si="37"/>
        <v>0</v>
      </c>
      <c r="M119" s="561">
        <f t="shared" si="38"/>
        <v>0</v>
      </c>
      <c r="N119" s="561">
        <f t="shared" si="39"/>
        <v>0</v>
      </c>
      <c r="O119" s="561">
        <f t="shared" si="40"/>
        <v>0</v>
      </c>
      <c r="P119" s="561">
        <f t="shared" si="41"/>
        <v>0</v>
      </c>
      <c r="Q119" s="561">
        <f t="shared" si="42"/>
        <v>0</v>
      </c>
      <c r="R119" s="561">
        <f t="shared" si="43"/>
        <v>0</v>
      </c>
      <c r="S119" s="566">
        <f t="shared" si="44"/>
        <v>0</v>
      </c>
    </row>
    <row r="120" spans="2:19" ht="18" customHeight="1" x14ac:dyDescent="0.2">
      <c r="B120" s="558" t="str">
        <f t="shared" ref="B120:I123" si="49">B86</f>
        <v>tungsten halogen</v>
      </c>
      <c r="C120" s="559">
        <f t="shared" si="49"/>
        <v>0</v>
      </c>
      <c r="D120" s="559">
        <f t="shared" si="49"/>
        <v>0</v>
      </c>
      <c r="E120" s="559">
        <f t="shared" si="49"/>
        <v>0</v>
      </c>
      <c r="F120" s="559">
        <f t="shared" si="49"/>
        <v>0</v>
      </c>
      <c r="G120" s="559">
        <f t="shared" si="49"/>
        <v>0</v>
      </c>
      <c r="H120" s="559">
        <f t="shared" si="49"/>
        <v>0</v>
      </c>
      <c r="I120" s="559">
        <f t="shared" si="49"/>
        <v>0</v>
      </c>
      <c r="J120" s="569">
        <f t="shared" si="45"/>
        <v>0</v>
      </c>
      <c r="K120" s="834">
        <f t="shared" ref="K120:K123" si="50">K86</f>
        <v>58</v>
      </c>
      <c r="L120" s="561">
        <f t="shared" si="37"/>
        <v>0</v>
      </c>
      <c r="M120" s="561">
        <f t="shared" si="38"/>
        <v>0</v>
      </c>
      <c r="N120" s="561">
        <f t="shared" si="39"/>
        <v>0</v>
      </c>
      <c r="O120" s="561">
        <f t="shared" si="40"/>
        <v>0</v>
      </c>
      <c r="P120" s="561">
        <f t="shared" si="41"/>
        <v>0</v>
      </c>
      <c r="Q120" s="561">
        <f t="shared" si="42"/>
        <v>0</v>
      </c>
      <c r="R120" s="561">
        <f t="shared" si="43"/>
        <v>0</v>
      </c>
      <c r="S120" s="566">
        <f t="shared" si="44"/>
        <v>0</v>
      </c>
    </row>
    <row r="121" spans="2:19" ht="18" customHeight="1" x14ac:dyDescent="0.2">
      <c r="B121" s="558" t="str">
        <f t="shared" si="49"/>
        <v>flourescent  32 watt</v>
      </c>
      <c r="C121" s="559">
        <f t="shared" si="49"/>
        <v>0</v>
      </c>
      <c r="D121" s="559">
        <f t="shared" si="49"/>
        <v>0</v>
      </c>
      <c r="E121" s="559">
        <f t="shared" si="49"/>
        <v>0</v>
      </c>
      <c r="F121" s="559">
        <f t="shared" si="49"/>
        <v>0</v>
      </c>
      <c r="G121" s="559">
        <f t="shared" si="49"/>
        <v>0</v>
      </c>
      <c r="H121" s="559">
        <f t="shared" si="49"/>
        <v>0</v>
      </c>
      <c r="I121" s="559">
        <f t="shared" si="49"/>
        <v>0</v>
      </c>
      <c r="J121" s="569">
        <f t="shared" si="45"/>
        <v>0</v>
      </c>
      <c r="K121" s="834">
        <f t="shared" si="50"/>
        <v>32</v>
      </c>
      <c r="L121" s="561">
        <f t="shared" si="37"/>
        <v>0</v>
      </c>
      <c r="M121" s="561">
        <f t="shared" si="38"/>
        <v>0</v>
      </c>
      <c r="N121" s="561">
        <f t="shared" si="39"/>
        <v>0</v>
      </c>
      <c r="O121" s="561">
        <f t="shared" si="40"/>
        <v>0</v>
      </c>
      <c r="P121" s="561">
        <f t="shared" si="41"/>
        <v>0</v>
      </c>
      <c r="Q121" s="561">
        <f t="shared" si="42"/>
        <v>0</v>
      </c>
      <c r="R121" s="561">
        <f t="shared" si="43"/>
        <v>0</v>
      </c>
      <c r="S121" s="566">
        <f t="shared" si="44"/>
        <v>0</v>
      </c>
    </row>
    <row r="122" spans="2:19" ht="18" customHeight="1" x14ac:dyDescent="0.2">
      <c r="B122" s="558" t="str">
        <f t="shared" si="49"/>
        <v>LED downlight</v>
      </c>
      <c r="C122" s="559">
        <f t="shared" si="49"/>
        <v>0</v>
      </c>
      <c r="D122" s="559">
        <f t="shared" si="49"/>
        <v>0</v>
      </c>
      <c r="E122" s="559">
        <f t="shared" si="49"/>
        <v>0</v>
      </c>
      <c r="F122" s="559">
        <f t="shared" si="49"/>
        <v>0</v>
      </c>
      <c r="G122" s="559">
        <f t="shared" si="49"/>
        <v>0</v>
      </c>
      <c r="H122" s="559">
        <f t="shared" si="49"/>
        <v>0</v>
      </c>
      <c r="I122" s="559">
        <f t="shared" si="49"/>
        <v>0</v>
      </c>
      <c r="J122" s="569">
        <f t="shared" si="45"/>
        <v>0</v>
      </c>
      <c r="K122" s="834">
        <f t="shared" si="50"/>
        <v>15</v>
      </c>
      <c r="L122" s="561">
        <f t="shared" si="37"/>
        <v>0</v>
      </c>
      <c r="M122" s="561">
        <f t="shared" si="38"/>
        <v>0</v>
      </c>
      <c r="N122" s="561">
        <f t="shared" si="39"/>
        <v>0</v>
      </c>
      <c r="O122" s="561">
        <f t="shared" si="40"/>
        <v>0</v>
      </c>
      <c r="P122" s="561">
        <f t="shared" si="41"/>
        <v>0</v>
      </c>
      <c r="Q122" s="561">
        <f t="shared" si="42"/>
        <v>0</v>
      </c>
      <c r="R122" s="561">
        <f t="shared" si="43"/>
        <v>0</v>
      </c>
      <c r="S122" s="566">
        <f t="shared" si="44"/>
        <v>0</v>
      </c>
    </row>
    <row r="123" spans="2:19" ht="18" customHeight="1" x14ac:dyDescent="0.2">
      <c r="B123" s="558" t="str">
        <f t="shared" si="49"/>
        <v>LED panel to replace 600x600 T8 louvered array</v>
      </c>
      <c r="C123" s="559">
        <f t="shared" si="49"/>
        <v>0</v>
      </c>
      <c r="D123" s="559">
        <f t="shared" si="49"/>
        <v>0</v>
      </c>
      <c r="E123" s="559">
        <f t="shared" si="49"/>
        <v>0</v>
      </c>
      <c r="F123" s="559">
        <f t="shared" si="49"/>
        <v>0</v>
      </c>
      <c r="G123" s="559">
        <f t="shared" si="49"/>
        <v>0</v>
      </c>
      <c r="H123" s="559">
        <f t="shared" si="49"/>
        <v>0</v>
      </c>
      <c r="I123" s="559">
        <f t="shared" si="49"/>
        <v>0</v>
      </c>
      <c r="J123" s="569">
        <f t="shared" si="45"/>
        <v>0</v>
      </c>
      <c r="K123" s="834">
        <f t="shared" si="50"/>
        <v>40</v>
      </c>
      <c r="L123" s="561">
        <f t="shared" si="37"/>
        <v>0</v>
      </c>
      <c r="M123" s="561">
        <f t="shared" si="38"/>
        <v>0</v>
      </c>
      <c r="N123" s="561">
        <f t="shared" si="39"/>
        <v>0</v>
      </c>
      <c r="O123" s="561">
        <f t="shared" si="40"/>
        <v>0</v>
      </c>
      <c r="P123" s="561">
        <f t="shared" si="41"/>
        <v>0</v>
      </c>
      <c r="Q123" s="561">
        <f t="shared" si="42"/>
        <v>0</v>
      </c>
      <c r="R123" s="561">
        <f t="shared" si="43"/>
        <v>0</v>
      </c>
      <c r="S123" s="566">
        <f t="shared" si="44"/>
        <v>0</v>
      </c>
    </row>
    <row r="124" spans="2:19" ht="12.75" customHeight="1" x14ac:dyDescent="0.2">
      <c r="B124" s="568" t="str">
        <f>B90</f>
        <v>Total</v>
      </c>
      <c r="C124" s="569">
        <f>SUM(C96:C123)</f>
        <v>0</v>
      </c>
      <c r="D124" s="569">
        <f t="shared" ref="D124:I124" si="51">SUM(D96:D123)</f>
        <v>0</v>
      </c>
      <c r="E124" s="569">
        <f t="shared" si="51"/>
        <v>0</v>
      </c>
      <c r="F124" s="569">
        <f t="shared" si="51"/>
        <v>0</v>
      </c>
      <c r="G124" s="569">
        <f t="shared" si="51"/>
        <v>0</v>
      </c>
      <c r="H124" s="569">
        <f t="shared" si="51"/>
        <v>0</v>
      </c>
      <c r="I124" s="569">
        <f t="shared" si="51"/>
        <v>0</v>
      </c>
      <c r="J124" s="569">
        <f t="shared" si="45"/>
        <v>0</v>
      </c>
      <c r="K124" s="570"/>
      <c r="L124" s="571">
        <f>SUM(L96:L123)</f>
        <v>0</v>
      </c>
      <c r="M124" s="571">
        <f t="shared" ref="M124:R124" si="52">SUM(M96:M123)</f>
        <v>0</v>
      </c>
      <c r="N124" s="571">
        <f t="shared" si="52"/>
        <v>0</v>
      </c>
      <c r="O124" s="571">
        <f t="shared" si="52"/>
        <v>0</v>
      </c>
      <c r="P124" s="571">
        <f t="shared" si="52"/>
        <v>0</v>
      </c>
      <c r="Q124" s="571">
        <f t="shared" si="52"/>
        <v>0</v>
      </c>
      <c r="R124" s="571">
        <f t="shared" si="52"/>
        <v>0</v>
      </c>
      <c r="S124" s="573">
        <f>SUM(S96:S123)</f>
        <v>0</v>
      </c>
    </row>
    <row r="125" spans="2:19" ht="12.75" customHeight="1" x14ac:dyDescent="0.2">
      <c r="B125" s="546"/>
      <c r="C125" s="574"/>
      <c r="D125" s="574"/>
      <c r="E125" s="574"/>
      <c r="F125" s="574"/>
      <c r="G125" s="574"/>
      <c r="H125" s="574"/>
      <c r="I125" s="574"/>
      <c r="J125" s="574"/>
      <c r="K125" s="575"/>
      <c r="L125" s="563"/>
      <c r="M125" s="576"/>
      <c r="N125" s="576"/>
      <c r="O125" s="576"/>
      <c r="P125" s="576"/>
      <c r="Q125" s="576"/>
      <c r="R125" s="576"/>
      <c r="S125" s="577"/>
    </row>
    <row r="126" spans="2:19" ht="12.75" customHeight="1" thickBot="1" x14ac:dyDescent="0.25">
      <c r="B126" s="546"/>
      <c r="C126" s="574"/>
      <c r="D126" s="574"/>
      <c r="E126" s="574"/>
      <c r="F126" s="574"/>
      <c r="G126" s="574"/>
      <c r="H126" s="574"/>
      <c r="I126" s="574"/>
      <c r="J126" s="574"/>
      <c r="K126" s="575"/>
      <c r="L126" s="563"/>
      <c r="M126" s="576"/>
      <c r="N126" s="576"/>
      <c r="O126" s="576"/>
      <c r="P126" s="576"/>
      <c r="Q126" s="576"/>
      <c r="R126" s="576"/>
      <c r="S126" s="577"/>
    </row>
    <row r="127" spans="2:19" ht="12.75" customHeight="1" thickBot="1" x14ac:dyDescent="0.25">
      <c r="B127" s="1199"/>
      <c r="C127" s="1200"/>
      <c r="D127" s="1200"/>
      <c r="E127" s="1200"/>
      <c r="F127" s="1200"/>
      <c r="G127" s="1200"/>
      <c r="H127" s="1200"/>
      <c r="I127" s="1200"/>
      <c r="J127" s="1200"/>
      <c r="K127" s="1200"/>
      <c r="L127" s="1201"/>
      <c r="M127" s="576"/>
      <c r="N127" s="576"/>
      <c r="O127" s="576"/>
      <c r="P127" s="576"/>
      <c r="Q127" s="576"/>
      <c r="R127" s="576"/>
      <c r="S127" s="577"/>
    </row>
    <row r="128" spans="2:19" ht="15" x14ac:dyDescent="0.2">
      <c r="B128" s="1177" t="s">
        <v>1500</v>
      </c>
      <c r="C128" s="1246"/>
      <c r="D128" s="1247"/>
      <c r="E128" s="1247"/>
      <c r="F128" s="1247"/>
      <c r="G128" s="1248"/>
      <c r="H128" s="1202" t="s">
        <v>1675</v>
      </c>
      <c r="I128" s="788" t="s">
        <v>1502</v>
      </c>
      <c r="J128" s="788" t="s">
        <v>1504</v>
      </c>
      <c r="K128" s="1202" t="s">
        <v>568</v>
      </c>
      <c r="L128" s="1202" t="s">
        <v>218</v>
      </c>
    </row>
    <row r="129" spans="2:12" ht="18" x14ac:dyDescent="0.2">
      <c r="B129" s="1185"/>
      <c r="C129" s="1249"/>
      <c r="D129" s="1250"/>
      <c r="E129" s="1250"/>
      <c r="F129" s="1250"/>
      <c r="G129" s="1251"/>
      <c r="H129" s="1203"/>
      <c r="I129" s="788" t="s">
        <v>1503</v>
      </c>
      <c r="J129" s="788" t="s">
        <v>1505</v>
      </c>
      <c r="K129" s="1203"/>
      <c r="L129" s="1203"/>
    </row>
    <row r="130" spans="2:12" ht="15.75" thickBot="1" x14ac:dyDescent="0.25">
      <c r="B130" s="1185"/>
      <c r="C130" s="1252"/>
      <c r="D130" s="1253"/>
      <c r="E130" s="1253"/>
      <c r="F130" s="1253"/>
      <c r="G130" s="1254"/>
      <c r="H130" s="1204"/>
      <c r="I130" s="789"/>
      <c r="J130" s="790" t="s">
        <v>1503</v>
      </c>
      <c r="K130" s="1204"/>
      <c r="L130" s="1204"/>
    </row>
    <row r="131" spans="2:12" ht="13.5" thickBot="1" x14ac:dyDescent="0.25">
      <c r="B131" s="1185"/>
      <c r="C131" s="1255" t="s">
        <v>1676</v>
      </c>
      <c r="D131" s="1256"/>
      <c r="E131" s="1256"/>
      <c r="F131" s="1256"/>
      <c r="G131" s="1257"/>
      <c r="H131" s="911">
        <v>1451</v>
      </c>
      <c r="I131" s="912">
        <v>147</v>
      </c>
      <c r="J131" s="913">
        <v>411</v>
      </c>
      <c r="K131" s="912">
        <v>2205</v>
      </c>
      <c r="L131" s="913">
        <v>15</v>
      </c>
    </row>
    <row r="132" spans="2:12" ht="13.5" thickBot="1" x14ac:dyDescent="0.25">
      <c r="B132" s="1185"/>
      <c r="C132" s="1255" t="s">
        <v>1677</v>
      </c>
      <c r="D132" s="1256"/>
      <c r="E132" s="1256"/>
      <c r="F132" s="1256"/>
      <c r="G132" s="1257"/>
      <c r="H132" s="911">
        <v>1416</v>
      </c>
      <c r="I132" s="912">
        <v>143</v>
      </c>
      <c r="J132" s="913">
        <v>401</v>
      </c>
      <c r="K132" s="912">
        <v>2976</v>
      </c>
      <c r="L132" s="913">
        <v>21</v>
      </c>
    </row>
    <row r="133" spans="2:12" ht="13.5" thickBot="1" x14ac:dyDescent="0.25">
      <c r="B133" s="1185"/>
      <c r="C133" s="1255" t="s">
        <v>1678</v>
      </c>
      <c r="D133" s="1256"/>
      <c r="E133" s="1256"/>
      <c r="F133" s="1256"/>
      <c r="G133" s="1257"/>
      <c r="H133" s="913">
        <v>272</v>
      </c>
      <c r="I133" s="912">
        <v>28</v>
      </c>
      <c r="J133" s="913">
        <v>77</v>
      </c>
      <c r="K133" s="912">
        <v>220</v>
      </c>
      <c r="L133" s="913">
        <v>8</v>
      </c>
    </row>
    <row r="134" spans="2:12" ht="13.5" thickBot="1" x14ac:dyDescent="0.25">
      <c r="B134" s="1178"/>
      <c r="C134" s="1258" t="s">
        <v>140</v>
      </c>
      <c r="D134" s="1259"/>
      <c r="E134" s="1259"/>
      <c r="F134" s="1259"/>
      <c r="G134" s="1260"/>
      <c r="H134" s="914">
        <v>3139</v>
      </c>
      <c r="I134" s="915">
        <v>318</v>
      </c>
      <c r="J134" s="916">
        <v>888</v>
      </c>
      <c r="K134" s="915">
        <v>5401</v>
      </c>
      <c r="L134" s="916">
        <v>44</v>
      </c>
    </row>
    <row r="135" spans="2:12" x14ac:dyDescent="0.2">
      <c r="B135" s="1177" t="s">
        <v>1666</v>
      </c>
      <c r="C135" s="1179" t="s">
        <v>1679</v>
      </c>
      <c r="D135" s="1180"/>
      <c r="E135" s="1180"/>
      <c r="F135" s="1180"/>
      <c r="G135" s="1180"/>
      <c r="H135" s="1180"/>
      <c r="I135" s="1180"/>
      <c r="J135" s="1180"/>
      <c r="K135" s="1180"/>
      <c r="L135" s="1181"/>
    </row>
    <row r="136" spans="2:12" x14ac:dyDescent="0.2">
      <c r="B136" s="1185"/>
      <c r="C136" s="1186"/>
      <c r="D136" s="1187"/>
      <c r="E136" s="1187"/>
      <c r="F136" s="1187"/>
      <c r="G136" s="1187"/>
      <c r="H136" s="1187"/>
      <c r="I136" s="1187"/>
      <c r="J136" s="1187"/>
      <c r="K136" s="1187"/>
      <c r="L136" s="1188"/>
    </row>
    <row r="137" spans="2:12" x14ac:dyDescent="0.2">
      <c r="B137" s="1185"/>
      <c r="C137" s="1186"/>
      <c r="D137" s="1187"/>
      <c r="E137" s="1187"/>
      <c r="F137" s="1187"/>
      <c r="G137" s="1187"/>
      <c r="H137" s="1187"/>
      <c r="I137" s="1187"/>
      <c r="J137" s="1187"/>
      <c r="K137" s="1187"/>
      <c r="L137" s="1188"/>
    </row>
    <row r="138" spans="2:12" x14ac:dyDescent="0.2">
      <c r="B138" s="1185"/>
      <c r="C138" s="1186"/>
      <c r="D138" s="1187"/>
      <c r="E138" s="1187"/>
      <c r="F138" s="1187"/>
      <c r="G138" s="1187"/>
      <c r="H138" s="1187"/>
      <c r="I138" s="1187"/>
      <c r="J138" s="1187"/>
      <c r="K138" s="1187"/>
      <c r="L138" s="1188"/>
    </row>
    <row r="139" spans="2:12" x14ac:dyDescent="0.2">
      <c r="B139" s="1185"/>
      <c r="C139" s="1186"/>
      <c r="D139" s="1187"/>
      <c r="E139" s="1187"/>
      <c r="F139" s="1187"/>
      <c r="G139" s="1187"/>
      <c r="H139" s="1187"/>
      <c r="I139" s="1187"/>
      <c r="J139" s="1187"/>
      <c r="K139" s="1187"/>
      <c r="L139" s="1188"/>
    </row>
    <row r="140" spans="2:12" x14ac:dyDescent="0.2">
      <c r="B140" s="1185"/>
      <c r="C140" s="1186"/>
      <c r="D140" s="1187"/>
      <c r="E140" s="1187"/>
      <c r="F140" s="1187"/>
      <c r="G140" s="1187"/>
      <c r="H140" s="1187"/>
      <c r="I140" s="1187"/>
      <c r="J140" s="1187"/>
      <c r="K140" s="1187"/>
      <c r="L140" s="1188"/>
    </row>
    <row r="141" spans="2:12" x14ac:dyDescent="0.2">
      <c r="B141" s="1185"/>
      <c r="C141" s="1186"/>
      <c r="D141" s="1187"/>
      <c r="E141" s="1187"/>
      <c r="F141" s="1187"/>
      <c r="G141" s="1187"/>
      <c r="H141" s="1187"/>
      <c r="I141" s="1187"/>
      <c r="J141" s="1187"/>
      <c r="K141" s="1187"/>
      <c r="L141" s="1188"/>
    </row>
    <row r="142" spans="2:12" x14ac:dyDescent="0.2">
      <c r="B142" s="1185"/>
      <c r="C142" s="1186"/>
      <c r="D142" s="1187"/>
      <c r="E142" s="1187"/>
      <c r="F142" s="1187"/>
      <c r="G142" s="1187"/>
      <c r="H142" s="1187"/>
      <c r="I142" s="1187"/>
      <c r="J142" s="1187"/>
      <c r="K142" s="1187"/>
      <c r="L142" s="1188"/>
    </row>
    <row r="143" spans="2:12" x14ac:dyDescent="0.2">
      <c r="B143" s="1185"/>
      <c r="C143" s="1186"/>
      <c r="D143" s="1187"/>
      <c r="E143" s="1187"/>
      <c r="F143" s="1187"/>
      <c r="G143" s="1187"/>
      <c r="H143" s="1187"/>
      <c r="I143" s="1187"/>
      <c r="J143" s="1187"/>
      <c r="K143" s="1187"/>
      <c r="L143" s="1188"/>
    </row>
    <row r="144" spans="2:12" ht="13.5" thickBot="1" x14ac:dyDescent="0.25">
      <c r="B144" s="1178"/>
      <c r="C144" s="1182"/>
      <c r="D144" s="1183"/>
      <c r="E144" s="1183"/>
      <c r="F144" s="1183"/>
      <c r="G144" s="1183"/>
      <c r="H144" s="1183"/>
      <c r="I144" s="1183"/>
      <c r="J144" s="1183"/>
      <c r="K144" s="1183"/>
      <c r="L144" s="1184"/>
    </row>
    <row r="145" spans="2:12" ht="15" customHeight="1" x14ac:dyDescent="0.2">
      <c r="B145" s="1177" t="s">
        <v>1669</v>
      </c>
      <c r="C145" s="1179" t="s">
        <v>1680</v>
      </c>
      <c r="D145" s="1180"/>
      <c r="E145" s="1180"/>
      <c r="F145" s="1180"/>
      <c r="G145" s="1180"/>
      <c r="H145" s="1180"/>
      <c r="I145" s="1180"/>
      <c r="J145" s="1180"/>
      <c r="K145" s="1180"/>
      <c r="L145" s="1181"/>
    </row>
    <row r="146" spans="2:12" ht="15.75" thickBot="1" x14ac:dyDescent="0.25">
      <c r="B146" s="1185"/>
      <c r="C146" s="1186"/>
      <c r="D146" s="1187"/>
      <c r="E146" s="1187"/>
      <c r="F146" s="1187"/>
      <c r="G146" s="1187"/>
      <c r="H146" s="1187"/>
      <c r="I146" s="1187"/>
      <c r="J146" s="1187"/>
      <c r="K146" s="1187"/>
      <c r="L146" s="1188"/>
    </row>
    <row r="147" spans="2:12" ht="123.75" thickBot="1" x14ac:dyDescent="0.3">
      <c r="B147" s="1185"/>
      <c r="C147" s="917"/>
      <c r="D147" s="918" t="s">
        <v>770</v>
      </c>
      <c r="E147" s="919" t="s">
        <v>780</v>
      </c>
      <c r="F147" s="919" t="s">
        <v>772</v>
      </c>
      <c r="G147" s="919" t="s">
        <v>773</v>
      </c>
      <c r="H147" s="919" t="s">
        <v>776</v>
      </c>
      <c r="I147" s="919" t="s">
        <v>775</v>
      </c>
      <c r="J147" s="919" t="s">
        <v>778</v>
      </c>
      <c r="K147" s="920" t="s">
        <v>1681</v>
      </c>
      <c r="L147" s="921" t="s">
        <v>1682</v>
      </c>
    </row>
    <row r="148" spans="2:12" ht="13.5" thickBot="1" x14ac:dyDescent="0.25">
      <c r="B148" s="1185"/>
      <c r="C148" s="925" t="s">
        <v>1683</v>
      </c>
      <c r="D148" s="922">
        <v>12</v>
      </c>
      <c r="E148" s="922">
        <v>32</v>
      </c>
      <c r="F148" s="922">
        <v>0</v>
      </c>
      <c r="G148" s="922">
        <v>0</v>
      </c>
      <c r="H148" s="922">
        <v>4</v>
      </c>
      <c r="I148" s="922">
        <v>1</v>
      </c>
      <c r="J148" s="922">
        <v>0</v>
      </c>
      <c r="K148" s="923">
        <v>49</v>
      </c>
      <c r="L148" s="923">
        <v>21.12</v>
      </c>
    </row>
    <row r="149" spans="2:12" ht="39" thickBot="1" x14ac:dyDescent="0.25">
      <c r="B149" s="1185"/>
      <c r="C149" s="925" t="s">
        <v>774</v>
      </c>
      <c r="D149" s="922">
        <v>5</v>
      </c>
      <c r="E149" s="922">
        <v>19</v>
      </c>
      <c r="F149" s="922">
        <v>12</v>
      </c>
      <c r="G149" s="922">
        <v>8</v>
      </c>
      <c r="H149" s="922">
        <v>1</v>
      </c>
      <c r="I149" s="922">
        <v>3</v>
      </c>
      <c r="J149" s="922">
        <v>0</v>
      </c>
      <c r="K149" s="923">
        <v>48</v>
      </c>
      <c r="L149" s="923">
        <v>20.69</v>
      </c>
    </row>
    <row r="150" spans="2:12" ht="13.5" thickBot="1" x14ac:dyDescent="0.25">
      <c r="B150" s="1185"/>
      <c r="C150" s="925" t="s">
        <v>790</v>
      </c>
      <c r="D150" s="922">
        <v>0</v>
      </c>
      <c r="E150" s="922">
        <v>13</v>
      </c>
      <c r="F150" s="922">
        <v>5</v>
      </c>
      <c r="G150" s="922">
        <v>0</v>
      </c>
      <c r="H150" s="922">
        <v>0</v>
      </c>
      <c r="I150" s="922">
        <v>0</v>
      </c>
      <c r="J150" s="922">
        <v>0</v>
      </c>
      <c r="K150" s="923">
        <v>18</v>
      </c>
      <c r="L150" s="923">
        <v>7.76</v>
      </c>
    </row>
    <row r="151" spans="2:12" ht="26.25" thickBot="1" x14ac:dyDescent="0.25">
      <c r="B151" s="1185"/>
      <c r="C151" s="925" t="s">
        <v>1684</v>
      </c>
      <c r="D151" s="922">
        <v>0</v>
      </c>
      <c r="E151" s="922">
        <v>0</v>
      </c>
      <c r="F151" s="922">
        <v>0</v>
      </c>
      <c r="G151" s="922">
        <v>0</v>
      </c>
      <c r="H151" s="922">
        <v>0</v>
      </c>
      <c r="I151" s="922">
        <v>0</v>
      </c>
      <c r="J151" s="922">
        <v>9</v>
      </c>
      <c r="K151" s="923">
        <v>9</v>
      </c>
      <c r="L151" s="923">
        <v>3.88</v>
      </c>
    </row>
    <row r="152" spans="2:12" ht="13.5" thickBot="1" x14ac:dyDescent="0.25">
      <c r="B152" s="1185"/>
      <c r="C152" s="925" t="s">
        <v>769</v>
      </c>
      <c r="D152" s="922">
        <v>58</v>
      </c>
      <c r="E152" s="922">
        <v>38</v>
      </c>
      <c r="F152" s="922">
        <v>12</v>
      </c>
      <c r="G152" s="922">
        <v>0</v>
      </c>
      <c r="H152" s="922">
        <v>0</v>
      </c>
      <c r="I152" s="922">
        <v>0</v>
      </c>
      <c r="J152" s="922">
        <v>0</v>
      </c>
      <c r="K152" s="923">
        <v>108</v>
      </c>
      <c r="L152" s="923">
        <v>46.55</v>
      </c>
    </row>
    <row r="153" spans="2:12" ht="13.5" thickBot="1" x14ac:dyDescent="0.25">
      <c r="B153" s="1185"/>
      <c r="C153" s="926" t="s">
        <v>1</v>
      </c>
      <c r="D153" s="924">
        <v>75</v>
      </c>
      <c r="E153" s="924">
        <v>102</v>
      </c>
      <c r="F153" s="924">
        <v>29</v>
      </c>
      <c r="G153" s="924">
        <v>8</v>
      </c>
      <c r="H153" s="924">
        <v>5</v>
      </c>
      <c r="I153" s="924">
        <v>4</v>
      </c>
      <c r="J153" s="924">
        <v>9</v>
      </c>
      <c r="K153" s="924">
        <v>232</v>
      </c>
      <c r="L153" s="924">
        <v>100</v>
      </c>
    </row>
    <row r="154" spans="2:12" ht="15" x14ac:dyDescent="0.2">
      <c r="B154" s="1185"/>
      <c r="C154" s="1179"/>
      <c r="D154" s="1180"/>
      <c r="E154" s="1180"/>
      <c r="F154" s="1180"/>
      <c r="G154" s="1180"/>
      <c r="H154" s="1180"/>
      <c r="I154" s="1180"/>
      <c r="J154" s="1180"/>
      <c r="K154" s="1180"/>
      <c r="L154" s="1181"/>
    </row>
    <row r="155" spans="2:12" ht="15" customHeight="1" x14ac:dyDescent="0.2">
      <c r="B155" s="1185"/>
      <c r="C155" s="1186" t="s">
        <v>1685</v>
      </c>
      <c r="D155" s="1187"/>
      <c r="E155" s="1187"/>
      <c r="F155" s="1187"/>
      <c r="G155" s="1187"/>
      <c r="H155" s="1187"/>
      <c r="I155" s="1187"/>
      <c r="J155" s="1187"/>
      <c r="K155" s="1187"/>
      <c r="L155" s="1188"/>
    </row>
    <row r="156" spans="2:12" ht="15" x14ac:dyDescent="0.2">
      <c r="B156" s="1185"/>
      <c r="C156" s="1186"/>
      <c r="D156" s="1187"/>
      <c r="E156" s="1187"/>
      <c r="F156" s="1187"/>
      <c r="G156" s="1187"/>
      <c r="H156" s="1187"/>
      <c r="I156" s="1187"/>
      <c r="J156" s="1187"/>
      <c r="K156" s="1187"/>
      <c r="L156" s="1188"/>
    </row>
    <row r="157" spans="2:12" ht="15" customHeight="1" x14ac:dyDescent="0.2">
      <c r="B157" s="1185"/>
      <c r="C157" s="1189" t="s">
        <v>1686</v>
      </c>
      <c r="D157" s="1190"/>
      <c r="E157" s="1190"/>
      <c r="F157" s="1190"/>
      <c r="G157" s="1190"/>
      <c r="H157" s="1190"/>
      <c r="I157" s="1190"/>
      <c r="J157" s="1190"/>
      <c r="K157" s="1190"/>
      <c r="L157" s="1191"/>
    </row>
    <row r="158" spans="2:12" ht="15" customHeight="1" x14ac:dyDescent="0.2">
      <c r="B158" s="1185"/>
      <c r="C158" s="1189" t="s">
        <v>1687</v>
      </c>
      <c r="D158" s="1190"/>
      <c r="E158" s="1190"/>
      <c r="F158" s="1190"/>
      <c r="G158" s="1190"/>
      <c r="H158" s="1190"/>
      <c r="I158" s="1190"/>
      <c r="J158" s="1190"/>
      <c r="K158" s="1190"/>
      <c r="L158" s="1191"/>
    </row>
    <row r="159" spans="2:12" ht="15" customHeight="1" x14ac:dyDescent="0.2">
      <c r="B159" s="1185"/>
      <c r="C159" s="1189" t="s">
        <v>1688</v>
      </c>
      <c r="D159" s="1190"/>
      <c r="E159" s="1190"/>
      <c r="F159" s="1190"/>
      <c r="G159" s="1190"/>
      <c r="H159" s="1190"/>
      <c r="I159" s="1190"/>
      <c r="J159" s="1190"/>
      <c r="K159" s="1190"/>
      <c r="L159" s="1191"/>
    </row>
    <row r="160" spans="2:12" ht="15" x14ac:dyDescent="0.2">
      <c r="B160" s="1185"/>
      <c r="C160" s="1186"/>
      <c r="D160" s="1187"/>
      <c r="E160" s="1187"/>
      <c r="F160" s="1187"/>
      <c r="G160" s="1187"/>
      <c r="H160" s="1187"/>
      <c r="I160" s="1187"/>
      <c r="J160" s="1187"/>
      <c r="K160" s="1187"/>
      <c r="L160" s="1188"/>
    </row>
    <row r="161" spans="2:12" ht="80.25" customHeight="1" thickBot="1" x14ac:dyDescent="0.25">
      <c r="B161" s="1178"/>
      <c r="C161" s="1182" t="s">
        <v>1689</v>
      </c>
      <c r="D161" s="1183"/>
      <c r="E161" s="1183"/>
      <c r="F161" s="1183"/>
      <c r="G161" s="1183"/>
      <c r="H161" s="1183"/>
      <c r="I161" s="1183"/>
      <c r="J161" s="1183"/>
      <c r="K161" s="1183"/>
      <c r="L161" s="1184"/>
    </row>
    <row r="162" spans="2:12" ht="15" customHeight="1" x14ac:dyDescent="0.2">
      <c r="B162" s="1177" t="s">
        <v>1529</v>
      </c>
      <c r="C162" s="1179" t="s">
        <v>1690</v>
      </c>
      <c r="D162" s="1180"/>
      <c r="E162" s="1180"/>
      <c r="F162" s="1180"/>
      <c r="G162" s="1180"/>
      <c r="H162" s="1180"/>
      <c r="I162" s="1180"/>
      <c r="J162" s="1180"/>
      <c r="K162" s="1180"/>
      <c r="L162" s="1181"/>
    </row>
    <row r="163" spans="2:12" ht="15.75" thickBot="1" x14ac:dyDescent="0.25">
      <c r="B163" s="1178"/>
      <c r="C163" s="1238" t="s">
        <v>1691</v>
      </c>
      <c r="D163" s="1239"/>
      <c r="E163" s="1239"/>
      <c r="F163" s="1239"/>
      <c r="G163" s="1239"/>
      <c r="H163" s="1239"/>
      <c r="I163" s="1239"/>
      <c r="J163" s="1239"/>
      <c r="K163" s="1239"/>
      <c r="L163" s="1240"/>
    </row>
  </sheetData>
  <mergeCells count="32">
    <mergeCell ref="C94:I94"/>
    <mergeCell ref="L94:R94"/>
    <mergeCell ref="B127:L127"/>
    <mergeCell ref="C22:I22"/>
    <mergeCell ref="L22:R22"/>
    <mergeCell ref="C60:I60"/>
    <mergeCell ref="L60:R60"/>
    <mergeCell ref="B128:B134"/>
    <mergeCell ref="C128:G130"/>
    <mergeCell ref="H128:H130"/>
    <mergeCell ref="K128:K130"/>
    <mergeCell ref="L128:L130"/>
    <mergeCell ref="C131:G131"/>
    <mergeCell ref="C132:G132"/>
    <mergeCell ref="C133:G133"/>
    <mergeCell ref="C134:G134"/>
    <mergeCell ref="B162:B163"/>
    <mergeCell ref="C162:L162"/>
    <mergeCell ref="C163:L163"/>
    <mergeCell ref="B135:B144"/>
    <mergeCell ref="C135:L144"/>
    <mergeCell ref="B145:B161"/>
    <mergeCell ref="C145:L145"/>
    <mergeCell ref="C146:L146"/>
    <mergeCell ref="C154:L154"/>
    <mergeCell ref="C155:L155"/>
    <mergeCell ref="C156:L156"/>
    <mergeCell ref="C157:L157"/>
    <mergeCell ref="C158:L158"/>
    <mergeCell ref="C159:L159"/>
    <mergeCell ref="C160:L160"/>
    <mergeCell ref="C161:L161"/>
  </mergeCells>
  <hyperlinks>
    <hyperlink ref="C163" r:id="rId1" display="http://www.carbontrust.com/resources/guides/energy-efficiency/lighting/"/>
  </hyperlinks>
  <pageMargins left="0.75" right="0.75" top="1" bottom="1" header="0.5" footer="0.5"/>
  <pageSetup paperSize="9" orientation="portrait" r:id="rId2"/>
  <headerFooter alignWithMargins="0"/>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1"/>
  <sheetViews>
    <sheetView workbookViewId="0">
      <selection activeCell="H40" sqref="H40"/>
    </sheetView>
  </sheetViews>
  <sheetFormatPr defaultRowHeight="12.75" x14ac:dyDescent="0.2"/>
  <cols>
    <col min="1" max="1" width="65" customWidth="1"/>
    <col min="2" max="2" width="20.7109375" customWidth="1"/>
    <col min="3" max="3" width="19.85546875" customWidth="1"/>
    <col min="4" max="4" width="24.85546875" customWidth="1"/>
    <col min="5" max="5" width="18.85546875" customWidth="1"/>
    <col min="6" max="8" width="14.42578125" customWidth="1"/>
  </cols>
  <sheetData>
    <row r="1" spans="1:10" ht="18" x14ac:dyDescent="0.25">
      <c r="A1" s="811" t="s">
        <v>250</v>
      </c>
    </row>
    <row r="2" spans="1:10" ht="18.75" customHeight="1" x14ac:dyDescent="0.2"/>
    <row r="3" spans="1:10" ht="30" x14ac:dyDescent="0.2">
      <c r="A3" s="91"/>
      <c r="B3" s="666" t="s">
        <v>134</v>
      </c>
      <c r="C3" s="666" t="s">
        <v>138</v>
      </c>
      <c r="D3" s="679" t="s">
        <v>1787</v>
      </c>
      <c r="E3" s="679" t="s">
        <v>567</v>
      </c>
      <c r="F3" s="679" t="s">
        <v>1373</v>
      </c>
      <c r="G3" s="679" t="s">
        <v>568</v>
      </c>
      <c r="H3" s="679" t="s">
        <v>218</v>
      </c>
    </row>
    <row r="4" spans="1:10" s="3" customFormat="1" ht="25.5" customHeight="1" x14ac:dyDescent="0.2">
      <c r="A4" s="680" t="s">
        <v>1785</v>
      </c>
      <c r="B4" s="670"/>
      <c r="C4" s="671"/>
      <c r="D4" s="670">
        <f>D19</f>
        <v>0</v>
      </c>
      <c r="E4" s="717">
        <f>E19</f>
        <v>0</v>
      </c>
      <c r="F4" s="716">
        <f>F19</f>
        <v>0</v>
      </c>
      <c r="G4" s="176"/>
      <c r="H4" s="176" t="e">
        <f>G4/E4</f>
        <v>#DIV/0!</v>
      </c>
    </row>
    <row r="5" spans="1:10" s="3" customFormat="1" ht="25.5" customHeight="1" x14ac:dyDescent="0.2">
      <c r="A5" s="712" t="s">
        <v>140</v>
      </c>
      <c r="B5" s="713"/>
      <c r="C5" s="713"/>
      <c r="D5" s="714">
        <f>SUM(D4)</f>
        <v>0</v>
      </c>
      <c r="E5" s="720">
        <f t="shared" ref="E5:H5" si="0">SUM(E4)</f>
        <v>0</v>
      </c>
      <c r="F5" s="714">
        <f t="shared" si="0"/>
        <v>0</v>
      </c>
      <c r="G5" s="714">
        <f t="shared" si="0"/>
        <v>0</v>
      </c>
      <c r="H5" s="714" t="e">
        <f t="shared" si="0"/>
        <v>#DIV/0!</v>
      </c>
    </row>
    <row r="6" spans="1:10" s="3" customFormat="1" ht="25.5" customHeight="1" x14ac:dyDescent="0.2"/>
    <row r="8" spans="1:10" x14ac:dyDescent="0.2">
      <c r="E8" s="3"/>
      <c r="F8" s="3"/>
      <c r="G8" s="3"/>
      <c r="H8" s="3"/>
      <c r="I8" s="3"/>
      <c r="J8" s="3"/>
    </row>
    <row r="9" spans="1:10" x14ac:dyDescent="0.2">
      <c r="A9" s="594" t="s">
        <v>1783</v>
      </c>
      <c r="B9" s="1"/>
      <c r="C9" s="1" t="s">
        <v>521</v>
      </c>
      <c r="D9" s="1" t="s">
        <v>522</v>
      </c>
      <c r="E9" s="3"/>
      <c r="F9" s="3"/>
      <c r="G9" s="3"/>
      <c r="H9" s="3"/>
      <c r="I9" s="3"/>
      <c r="J9" s="3"/>
    </row>
    <row r="10" spans="1:10" x14ac:dyDescent="0.2">
      <c r="A10" s="1" t="s">
        <v>523</v>
      </c>
      <c r="B10" s="102">
        <v>10</v>
      </c>
      <c r="C10" s="102">
        <v>182.14285714285717</v>
      </c>
      <c r="D10" s="102">
        <v>1821.4285714285716</v>
      </c>
      <c r="E10" s="4"/>
      <c r="F10" s="4"/>
      <c r="G10" s="4"/>
      <c r="H10" s="4"/>
      <c r="I10" s="3"/>
      <c r="J10" s="3"/>
    </row>
    <row r="11" spans="1:10" x14ac:dyDescent="0.2">
      <c r="A11" s="1" t="s">
        <v>524</v>
      </c>
      <c r="B11" s="102">
        <v>0</v>
      </c>
      <c r="C11" s="102">
        <v>36.428571428571431</v>
      </c>
      <c r="D11" s="102">
        <v>0</v>
      </c>
      <c r="E11" s="4"/>
      <c r="F11" s="4"/>
      <c r="G11" s="4"/>
      <c r="H11" s="4"/>
      <c r="I11" s="3"/>
      <c r="J11" s="3"/>
    </row>
    <row r="12" spans="1:10" x14ac:dyDescent="0.2">
      <c r="A12" s="1" t="s">
        <v>525</v>
      </c>
      <c r="B12" s="102"/>
      <c r="C12" s="102"/>
      <c r="D12" s="102">
        <v>910.71428571428578</v>
      </c>
      <c r="E12" s="4"/>
      <c r="F12" s="4"/>
      <c r="G12" s="4"/>
      <c r="H12" s="4"/>
      <c r="I12" s="3"/>
      <c r="J12" s="3"/>
    </row>
    <row r="13" spans="1:10" x14ac:dyDescent="0.2">
      <c r="A13" s="1" t="s">
        <v>526</v>
      </c>
      <c r="B13" s="102"/>
      <c r="C13" s="102"/>
      <c r="D13" s="102">
        <v>1821.4285714285716</v>
      </c>
      <c r="E13" s="4"/>
      <c r="F13" s="4"/>
      <c r="G13" s="4"/>
      <c r="H13" s="4"/>
      <c r="I13" s="3"/>
      <c r="J13" s="3"/>
    </row>
    <row r="14" spans="1:10" s="457" customFormat="1" x14ac:dyDescent="0.2">
      <c r="A14" s="3"/>
      <c r="B14" s="4"/>
      <c r="C14" s="4"/>
      <c r="D14" s="4"/>
      <c r="E14" s="4"/>
      <c r="F14" s="4"/>
      <c r="G14" s="4"/>
      <c r="H14" s="4"/>
      <c r="I14" s="3"/>
      <c r="J14" s="3"/>
    </row>
    <row r="15" spans="1:10" x14ac:dyDescent="0.2">
      <c r="A15" s="3"/>
      <c r="B15" s="4"/>
      <c r="C15" s="4"/>
      <c r="D15" s="4"/>
      <c r="E15" s="4"/>
      <c r="F15" s="4"/>
      <c r="G15" s="4"/>
      <c r="H15" s="4"/>
      <c r="I15" s="3"/>
      <c r="J15" s="3"/>
    </row>
    <row r="16" spans="1:10" ht="25.5" x14ac:dyDescent="0.2">
      <c r="A16" s="957" t="s">
        <v>1784</v>
      </c>
      <c r="B16" s="953" t="s">
        <v>133</v>
      </c>
      <c r="C16" s="953" t="s">
        <v>527</v>
      </c>
      <c r="D16" s="1" t="s">
        <v>1786</v>
      </c>
      <c r="E16" s="953" t="s">
        <v>528</v>
      </c>
      <c r="F16" s="953" t="s">
        <v>529</v>
      </c>
    </row>
    <row r="17" spans="1:10" x14ac:dyDescent="0.2">
      <c r="A17" s="812" t="str">
        <f>'Lighting inventory'!F18</f>
        <v>toilets</v>
      </c>
      <c r="B17" s="954">
        <f>'Lighting inventory'!O47</f>
        <v>0</v>
      </c>
      <c r="C17" s="954">
        <f>B17*75%</f>
        <v>0</v>
      </c>
      <c r="D17" s="102">
        <f>B17-C17</f>
        <v>0</v>
      </c>
      <c r="E17" s="954">
        <f>D17*'General reference data'!C4</f>
        <v>0</v>
      </c>
      <c r="F17" s="954">
        <f>D17*'General reference data'!C13</f>
        <v>0</v>
      </c>
    </row>
    <row r="18" spans="1:10" x14ac:dyDescent="0.2">
      <c r="A18" s="812" t="str">
        <f>'Lighting inventory'!E18</f>
        <v>boardroom</v>
      </c>
      <c r="B18" s="954">
        <f>'Lighting inventory'!N47</f>
        <v>0</v>
      </c>
      <c r="C18" s="954">
        <f>B18*75%</f>
        <v>0</v>
      </c>
      <c r="D18" s="102">
        <f>B18-C18</f>
        <v>0</v>
      </c>
      <c r="E18" s="954">
        <f>D18*'General reference data'!C4</f>
        <v>0</v>
      </c>
      <c r="F18" s="954">
        <f>D18*'General reference data'!C13</f>
        <v>0</v>
      </c>
    </row>
    <row r="19" spans="1:10" x14ac:dyDescent="0.2">
      <c r="A19" s="958" t="s">
        <v>1</v>
      </c>
      <c r="B19" s="959">
        <f>SUM(B17:B18)</f>
        <v>0</v>
      </c>
      <c r="C19" s="959">
        <f t="shared" ref="C19:F19" si="1">SUM(C17:C18)</f>
        <v>0</v>
      </c>
      <c r="D19" s="959">
        <f t="shared" si="1"/>
        <v>0</v>
      </c>
      <c r="E19" s="959">
        <f t="shared" si="1"/>
        <v>0</v>
      </c>
      <c r="F19" s="959">
        <f t="shared" si="1"/>
        <v>0</v>
      </c>
      <c r="G19" s="956"/>
      <c r="H19" s="956"/>
      <c r="I19" s="956"/>
      <c r="J19" s="3"/>
    </row>
    <row r="20" spans="1:10" x14ac:dyDescent="0.2">
      <c r="A20" s="955"/>
      <c r="B20" s="956"/>
      <c r="C20" s="956"/>
      <c r="D20" s="956"/>
      <c r="E20" s="956"/>
      <c r="F20" s="956"/>
      <c r="G20" s="956"/>
      <c r="H20" s="956"/>
      <c r="I20" s="956"/>
      <c r="J20" s="3"/>
    </row>
    <row r="21" spans="1:10" x14ac:dyDescent="0.2">
      <c r="A21" s="955"/>
      <c r="B21" s="956"/>
      <c r="C21" s="956"/>
      <c r="D21" s="956"/>
      <c r="E21" s="956"/>
      <c r="F21" s="956"/>
      <c r="G21" s="956"/>
      <c r="H21" s="956"/>
      <c r="I21" s="956"/>
      <c r="J21" s="3"/>
    </row>
    <row r="22" spans="1:10" x14ac:dyDescent="0.2">
      <c r="A22" s="955"/>
      <c r="B22" s="956"/>
      <c r="C22" s="956"/>
      <c r="D22" s="956"/>
      <c r="E22" s="956"/>
      <c r="F22" s="956"/>
      <c r="G22" s="956"/>
      <c r="H22" s="956"/>
      <c r="I22" s="956"/>
      <c r="J22" s="3"/>
    </row>
    <row r="23" spans="1:10" x14ac:dyDescent="0.2">
      <c r="A23" s="955"/>
      <c r="B23" s="956"/>
      <c r="C23" s="956"/>
      <c r="D23" s="956"/>
      <c r="E23" s="956"/>
      <c r="F23" s="956"/>
      <c r="G23" s="956"/>
      <c r="H23" s="956"/>
      <c r="I23" s="956"/>
      <c r="J23" s="3"/>
    </row>
    <row r="24" spans="1:10" x14ac:dyDescent="0.2">
      <c r="A24" s="3"/>
      <c r="B24" s="3"/>
      <c r="C24" s="956"/>
      <c r="D24" s="956"/>
      <c r="E24" s="956"/>
      <c r="F24" s="956"/>
      <c r="G24" s="956"/>
      <c r="H24" s="956"/>
      <c r="I24" s="956"/>
      <c r="J24" s="3"/>
    </row>
    <row r="25" spans="1:10" x14ac:dyDescent="0.2">
      <c r="A25" s="3"/>
      <c r="B25" s="3"/>
      <c r="C25" s="956"/>
      <c r="D25" s="956"/>
      <c r="E25" s="956"/>
      <c r="F25" s="956"/>
      <c r="G25" s="956"/>
      <c r="H25" s="956"/>
      <c r="I25" s="956"/>
      <c r="J25" s="3"/>
    </row>
    <row r="26" spans="1:10" x14ac:dyDescent="0.2">
      <c r="A26" s="3"/>
      <c r="B26" s="3"/>
      <c r="C26" s="956"/>
      <c r="D26" s="956"/>
      <c r="E26" s="956"/>
      <c r="F26" s="956"/>
      <c r="G26" s="956"/>
      <c r="H26" s="956"/>
      <c r="I26" s="956"/>
      <c r="J26" s="3"/>
    </row>
    <row r="29" spans="1:10" x14ac:dyDescent="0.2">
      <c r="A29" s="955"/>
      <c r="B29" s="956"/>
    </row>
    <row r="30" spans="1:10" x14ac:dyDescent="0.2">
      <c r="A30" s="955"/>
      <c r="B30" s="956"/>
    </row>
    <row r="31" spans="1:10" x14ac:dyDescent="0.2">
      <c r="A31" s="955"/>
      <c r="B31" s="956"/>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6"/>
  <sheetViews>
    <sheetView workbookViewId="0">
      <selection activeCell="E4" sqref="E4"/>
    </sheetView>
  </sheetViews>
  <sheetFormatPr defaultRowHeight="12.75" x14ac:dyDescent="0.2"/>
  <cols>
    <col min="1" max="1" width="36" customWidth="1"/>
    <col min="2" max="2" width="15.28515625" customWidth="1"/>
    <col min="3" max="3" width="22.28515625" customWidth="1"/>
    <col min="4" max="4" width="28.5703125" customWidth="1"/>
    <col min="5" max="5" width="23.140625" customWidth="1"/>
    <col min="6" max="6" width="25" customWidth="1"/>
    <col min="7" max="7" width="14.85546875" customWidth="1"/>
  </cols>
  <sheetData>
    <row r="1" spans="1:8" ht="30" x14ac:dyDescent="0.4">
      <c r="A1" s="951" t="s">
        <v>1771</v>
      </c>
    </row>
    <row r="3" spans="1:8" ht="30" x14ac:dyDescent="0.2">
      <c r="A3" s="91"/>
      <c r="B3" s="666" t="s">
        <v>134</v>
      </c>
      <c r="C3" s="666" t="s">
        <v>138</v>
      </c>
      <c r="D3" s="679" t="s">
        <v>566</v>
      </c>
      <c r="E3" s="679" t="s">
        <v>567</v>
      </c>
      <c r="F3" s="679" t="s">
        <v>791</v>
      </c>
      <c r="G3" s="679" t="s">
        <v>568</v>
      </c>
      <c r="H3" s="679" t="s">
        <v>218</v>
      </c>
    </row>
    <row r="4" spans="1:8" x14ac:dyDescent="0.2">
      <c r="A4" s="670" t="e">
        <f>Summary!#REF!</f>
        <v>#REF!</v>
      </c>
      <c r="B4" s="670" t="e">
        <f>Summary!#REF!</f>
        <v>#REF!</v>
      </c>
      <c r="C4" s="671"/>
      <c r="D4" s="670">
        <f>G11-G12</f>
        <v>0</v>
      </c>
      <c r="E4" s="678">
        <f>D4*'General reference data'!C4</f>
        <v>0</v>
      </c>
      <c r="F4" s="672">
        <f>D4*'General reference data'!C13</f>
        <v>0</v>
      </c>
      <c r="G4" s="91"/>
      <c r="H4" s="91"/>
    </row>
    <row r="5" spans="1:8" x14ac:dyDescent="0.2">
      <c r="A5" s="673" t="s">
        <v>140</v>
      </c>
      <c r="B5" s="681"/>
      <c r="C5" s="681"/>
      <c r="D5" s="675">
        <f>SUM(D4:D4)</f>
        <v>0</v>
      </c>
      <c r="E5" s="682">
        <f>SUM(E4:E4)</f>
        <v>0</v>
      </c>
      <c r="F5" s="683">
        <f>SUM(F4:F4)</f>
        <v>0</v>
      </c>
      <c r="G5" s="684"/>
      <c r="H5" s="685" t="e">
        <f>G5/E5</f>
        <v>#DIV/0!</v>
      </c>
    </row>
    <row r="8" spans="1:8" x14ac:dyDescent="0.2">
      <c r="A8" s="52"/>
      <c r="B8" s="70"/>
      <c r="C8" s="70"/>
      <c r="D8" s="72"/>
      <c r="E8" s="73"/>
      <c r="F8" s="3"/>
    </row>
    <row r="9" spans="1:8" x14ac:dyDescent="0.2">
      <c r="A9" s="668" t="s">
        <v>1782</v>
      </c>
    </row>
    <row r="10" spans="1:8" s="809" customFormat="1" ht="30.75" customHeight="1" x14ac:dyDescent="0.2">
      <c r="A10" s="950"/>
      <c r="B10" s="950" t="s">
        <v>234</v>
      </c>
      <c r="C10" s="950" t="s">
        <v>243</v>
      </c>
      <c r="D10" s="950" t="s">
        <v>244</v>
      </c>
      <c r="E10" s="950" t="s">
        <v>242</v>
      </c>
      <c r="F10" s="950" t="s">
        <v>237</v>
      </c>
      <c r="G10" s="950" t="s">
        <v>236</v>
      </c>
    </row>
    <row r="11" spans="1:8" x14ac:dyDescent="0.2">
      <c r="A11" s="1" t="s">
        <v>235</v>
      </c>
      <c r="B11" s="1">
        <f>'IT Inventory'!B109</f>
        <v>0</v>
      </c>
      <c r="C11" s="1">
        <v>0.75</v>
      </c>
      <c r="D11" s="1">
        <f>B11*C11</f>
        <v>0</v>
      </c>
      <c r="E11" s="1">
        <v>0.05</v>
      </c>
      <c r="F11" s="1">
        <f>D16</f>
        <v>1600</v>
      </c>
      <c r="G11" s="1">
        <f>D11*E11*F11</f>
        <v>0</v>
      </c>
    </row>
    <row r="12" spans="1:8" x14ac:dyDescent="0.2">
      <c r="A12" s="89" t="s">
        <v>245</v>
      </c>
      <c r="B12" s="1"/>
      <c r="C12" s="1"/>
      <c r="D12" s="1">
        <f>D11</f>
        <v>0</v>
      </c>
      <c r="E12" s="1">
        <v>0.01</v>
      </c>
      <c r="F12" s="1">
        <f>F11</f>
        <v>1600</v>
      </c>
      <c r="G12" s="1">
        <f>D12*E12*F12</f>
        <v>0</v>
      </c>
    </row>
    <row r="14" spans="1:8" x14ac:dyDescent="0.2">
      <c r="A14" s="668" t="s">
        <v>1781</v>
      </c>
    </row>
    <row r="15" spans="1:8" x14ac:dyDescent="0.2">
      <c r="A15" s="1" t="s">
        <v>238</v>
      </c>
      <c r="B15" s="64" t="s">
        <v>239</v>
      </c>
      <c r="C15" s="1" t="s">
        <v>240</v>
      </c>
      <c r="D15" s="1" t="s">
        <v>241</v>
      </c>
    </row>
    <row r="16" spans="1:8" x14ac:dyDescent="0.2">
      <c r="A16" s="1">
        <v>40</v>
      </c>
      <c r="B16" s="64">
        <v>5</v>
      </c>
      <c r="C16" s="1">
        <v>8</v>
      </c>
      <c r="D16" s="1">
        <f>A16*B16*C16</f>
        <v>1600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4"/>
  <sheetViews>
    <sheetView zoomScale="80" zoomScaleNormal="80" workbookViewId="0">
      <selection activeCell="N4" sqref="N4"/>
    </sheetView>
  </sheetViews>
  <sheetFormatPr defaultColWidth="9.140625" defaultRowHeight="15" x14ac:dyDescent="0.2"/>
  <cols>
    <col min="1" max="1" width="3.42578125" style="1077" customWidth="1"/>
    <col min="2" max="2" width="9.85546875" style="449" customWidth="1"/>
    <col min="3" max="3" width="37.7109375" style="449" customWidth="1"/>
    <col min="4" max="4" width="65.28515625" style="449" customWidth="1"/>
    <col min="5" max="13" width="16.85546875" style="1113" customWidth="1"/>
    <col min="14" max="14" width="34.42578125" style="1077" customWidth="1"/>
    <col min="15" max="15" width="20" style="1077" customWidth="1"/>
    <col min="16" max="16384" width="9.140625" style="1077"/>
  </cols>
  <sheetData>
    <row r="1" spans="1:19" ht="33" customHeight="1" x14ac:dyDescent="0.2">
      <c r="B1" s="1141" t="s">
        <v>1113</v>
      </c>
      <c r="C1" s="1142"/>
      <c r="D1" s="1142"/>
    </row>
    <row r="2" spans="1:19" ht="24.75" customHeight="1" x14ac:dyDescent="0.2">
      <c r="B2" s="605"/>
      <c r="N2" s="1076"/>
      <c r="O2" s="1076"/>
      <c r="P2" s="1076"/>
      <c r="Q2" s="1076"/>
      <c r="R2" s="1076"/>
      <c r="S2" s="1076"/>
    </row>
    <row r="3" spans="1:19" ht="47.25" customHeight="1" x14ac:dyDescent="0.2">
      <c r="B3" s="1078" t="s">
        <v>1473</v>
      </c>
      <c r="C3" s="1091" t="s">
        <v>231</v>
      </c>
      <c r="D3" s="1091" t="s">
        <v>538</v>
      </c>
      <c r="E3" s="756" t="s">
        <v>1843</v>
      </c>
      <c r="F3" s="756" t="s">
        <v>1844</v>
      </c>
      <c r="G3" s="756" t="s">
        <v>1896</v>
      </c>
      <c r="H3" s="756" t="s">
        <v>1897</v>
      </c>
      <c r="I3" s="756" t="s">
        <v>1898</v>
      </c>
      <c r="J3" s="756" t="s">
        <v>539</v>
      </c>
      <c r="K3" s="756" t="s">
        <v>1355</v>
      </c>
      <c r="L3" s="756" t="s">
        <v>1360</v>
      </c>
      <c r="M3" s="756" t="s">
        <v>540</v>
      </c>
    </row>
    <row r="4" spans="1:19" ht="33" customHeight="1" x14ac:dyDescent="0.2">
      <c r="B4" s="607">
        <v>1</v>
      </c>
      <c r="C4" s="607" t="s">
        <v>1374</v>
      </c>
      <c r="D4" s="814" t="s">
        <v>1499</v>
      </c>
      <c r="E4" s="1114"/>
      <c r="F4" s="1114"/>
      <c r="G4" s="1114">
        <f>'1. Environmental policy'!F7</f>
        <v>0</v>
      </c>
      <c r="H4" s="1114"/>
      <c r="I4" s="1114">
        <f>SUM('1. Environmental policy'!F4:F6)</f>
        <v>0</v>
      </c>
      <c r="J4" s="1114">
        <f>'1. Environmental policy'!G8</f>
        <v>0</v>
      </c>
      <c r="K4" s="1115">
        <f>'1. Environmental policy'!H8</f>
        <v>0</v>
      </c>
      <c r="L4" s="1115">
        <f>'1. Environmental policy'!I8</f>
        <v>0</v>
      </c>
      <c r="M4" s="1116" t="str">
        <f>'1. Environmental policy'!J8</f>
        <v>NA</v>
      </c>
    </row>
    <row r="5" spans="1:19" ht="33" customHeight="1" x14ac:dyDescent="0.2">
      <c r="B5" s="607">
        <v>2</v>
      </c>
      <c r="C5" s="607" t="s">
        <v>1467</v>
      </c>
      <c r="D5" s="814" t="s">
        <v>1860</v>
      </c>
      <c r="E5" s="1114">
        <f>'2. Energy policy'!D6</f>
        <v>0</v>
      </c>
      <c r="F5" s="1114">
        <f>'2. Energy policy'!D5</f>
        <v>0</v>
      </c>
      <c r="G5" s="1114"/>
      <c r="H5" s="1114"/>
      <c r="I5" s="1114"/>
      <c r="J5" s="1114">
        <f>'2. Energy policy'!E6</f>
        <v>0</v>
      </c>
      <c r="K5" s="1114">
        <f>'2. Energy policy'!F6</f>
        <v>0</v>
      </c>
      <c r="L5" s="1114">
        <f>'2. Energy policy'!G6</f>
        <v>0</v>
      </c>
      <c r="M5" s="1114" t="str">
        <f>'2. Energy policy'!H6</f>
        <v>NA</v>
      </c>
    </row>
    <row r="6" spans="1:19" ht="33" customHeight="1" x14ac:dyDescent="0.2">
      <c r="B6" s="607">
        <v>3</v>
      </c>
      <c r="C6" s="607" t="s">
        <v>1468</v>
      </c>
      <c r="D6" s="814" t="s">
        <v>1861</v>
      </c>
      <c r="E6" s="1114"/>
      <c r="F6" s="1114"/>
      <c r="G6" s="1114"/>
      <c r="H6" s="1114">
        <v>0</v>
      </c>
      <c r="I6" s="1114"/>
      <c r="J6" s="1114" t="e">
        <f>'3. Business travel policy'!G6</f>
        <v>#DIV/0!</v>
      </c>
      <c r="K6" s="1114" t="e">
        <f>'3. Business travel policy'!H6</f>
        <v>#DIV/0!</v>
      </c>
      <c r="L6" s="1114">
        <f>'3. Business travel policy'!I6</f>
        <v>0</v>
      </c>
      <c r="M6" s="1114" t="str">
        <f>'3. Business travel policy'!J6</f>
        <v>NA</v>
      </c>
    </row>
    <row r="7" spans="1:19" ht="33" customHeight="1" x14ac:dyDescent="0.2">
      <c r="B7" s="607">
        <v>4</v>
      </c>
      <c r="C7" s="607" t="s">
        <v>1589</v>
      </c>
      <c r="D7" s="814" t="s">
        <v>1845</v>
      </c>
      <c r="E7" s="1114">
        <f>'4. EE awareness'!D6</f>
        <v>0</v>
      </c>
      <c r="F7" s="1114">
        <f>'4. EE awareness'!D7</f>
        <v>0</v>
      </c>
      <c r="G7" s="1114"/>
      <c r="H7" s="1114"/>
      <c r="I7" s="1114"/>
      <c r="J7" s="1114">
        <f>'4. EE awareness'!E8</f>
        <v>0</v>
      </c>
      <c r="K7" s="1114">
        <f>'4. EE awareness'!F8</f>
        <v>0</v>
      </c>
      <c r="L7" s="1114">
        <f>'4. EE awareness'!G8</f>
        <v>0</v>
      </c>
      <c r="M7" s="1114" t="e">
        <f>'4. EE awareness'!H8</f>
        <v>#DIV/0!</v>
      </c>
    </row>
    <row r="8" spans="1:19" ht="33" customHeight="1" x14ac:dyDescent="0.2">
      <c r="B8" s="607">
        <v>5</v>
      </c>
      <c r="C8" s="607" t="s">
        <v>1766</v>
      </c>
      <c r="D8" s="814" t="s">
        <v>1846</v>
      </c>
      <c r="E8" s="1114">
        <f>'5. M&amp;T'!D5</f>
        <v>0</v>
      </c>
      <c r="F8" s="1114">
        <f>'5. M&amp;T'!D6</f>
        <v>0</v>
      </c>
      <c r="G8" s="1114"/>
      <c r="H8" s="1114"/>
      <c r="I8" s="1114"/>
      <c r="J8" s="1114">
        <f>'5. M&amp;T'!E7</f>
        <v>0</v>
      </c>
      <c r="K8" s="1114">
        <f>'5. M&amp;T'!F7</f>
        <v>0</v>
      </c>
      <c r="L8" s="1114">
        <f>'5. M&amp;T'!G7</f>
        <v>0</v>
      </c>
      <c r="M8" s="1114" t="e">
        <f>'5. M&amp;T'!H7</f>
        <v>#DIV/0!</v>
      </c>
    </row>
    <row r="9" spans="1:19" ht="33" customHeight="1" x14ac:dyDescent="0.2">
      <c r="B9" s="607">
        <v>6</v>
      </c>
      <c r="C9" s="607" t="s">
        <v>530</v>
      </c>
      <c r="D9" s="814" t="s">
        <v>1847</v>
      </c>
      <c r="E9" s="1114">
        <f>'6. Green roof'!D4</f>
        <v>0</v>
      </c>
      <c r="F9" s="1114"/>
      <c r="G9" s="1114"/>
      <c r="H9" s="1114"/>
      <c r="I9" s="1114"/>
      <c r="J9" s="1114">
        <f>'6. Green roof'!E5</f>
        <v>0</v>
      </c>
      <c r="K9" s="1114">
        <f>'6. Green roof'!F5</f>
        <v>0</v>
      </c>
      <c r="L9" s="1114">
        <f>'6. Green roof'!G5</f>
        <v>0</v>
      </c>
      <c r="M9" s="1114" t="e">
        <f>'6. Green roof'!H5</f>
        <v>#DIV/0!</v>
      </c>
    </row>
    <row r="10" spans="1:19" ht="33" customHeight="1" x14ac:dyDescent="0.2">
      <c r="B10" s="607">
        <v>7</v>
      </c>
      <c r="C10" s="607" t="s">
        <v>1767</v>
      </c>
      <c r="D10" s="814" t="s">
        <v>1849</v>
      </c>
      <c r="E10" s="1114">
        <f>'7. PV on the roof'!D5</f>
        <v>0</v>
      </c>
      <c r="F10" s="1114"/>
      <c r="G10" s="1114"/>
      <c r="H10" s="1114"/>
      <c r="I10" s="1114"/>
      <c r="J10" s="1114">
        <f>'7. PV on the roof'!E6</f>
        <v>0</v>
      </c>
      <c r="K10" s="1114">
        <f>'7. PV on the roof'!F6</f>
        <v>0</v>
      </c>
      <c r="L10" s="1114">
        <f>'7. PV on the roof'!G6</f>
        <v>0</v>
      </c>
      <c r="M10" s="1114" t="e">
        <f>'7. PV on the roof'!H6</f>
        <v>#DIV/0!</v>
      </c>
    </row>
    <row r="11" spans="1:19" ht="33" customHeight="1" x14ac:dyDescent="0.2">
      <c r="B11" s="607" t="s">
        <v>1850</v>
      </c>
      <c r="C11" s="448" t="s">
        <v>1768</v>
      </c>
      <c r="D11" s="1092" t="s">
        <v>1883</v>
      </c>
      <c r="E11" s="1117">
        <f>'8a 8b Lighting upgrade'!E5</f>
        <v>0</v>
      </c>
      <c r="F11" s="1117"/>
      <c r="G11" s="1117"/>
      <c r="H11" s="1117"/>
      <c r="I11" s="1117"/>
      <c r="J11" s="1117">
        <f>'8a 8b Lighting upgrade'!F5</f>
        <v>0</v>
      </c>
      <c r="K11" s="1117">
        <f>'8a 8b Lighting upgrade'!G5</f>
        <v>0</v>
      </c>
      <c r="L11" s="1117">
        <f>'8a 8b Lighting upgrade'!H5</f>
        <v>0</v>
      </c>
      <c r="M11" s="1116" t="e">
        <f>'8a 8b Lighting upgrade'!I5</f>
        <v>#DIV/0!</v>
      </c>
    </row>
    <row r="12" spans="1:19" ht="33" customHeight="1" x14ac:dyDescent="0.2">
      <c r="B12" s="607" t="s">
        <v>1851</v>
      </c>
      <c r="C12" s="448" t="s">
        <v>1769</v>
      </c>
      <c r="D12" s="1092" t="s">
        <v>1677</v>
      </c>
      <c r="E12" s="1117">
        <f>'8a 8b Lighting upgrade'!E6</f>
        <v>0</v>
      </c>
      <c r="F12" s="1117"/>
      <c r="G12" s="1117"/>
      <c r="H12" s="1117"/>
      <c r="I12" s="1117"/>
      <c r="J12" s="1117">
        <f>'8a 8b Lighting upgrade'!F6</f>
        <v>0</v>
      </c>
      <c r="K12" s="1117">
        <f>'8a 8b Lighting upgrade'!G6</f>
        <v>0</v>
      </c>
      <c r="L12" s="1117">
        <f>'8a 8b Lighting upgrade'!H6</f>
        <v>0</v>
      </c>
      <c r="M12" s="1116" t="e">
        <f>'8a 8b Lighting upgrade'!I6</f>
        <v>#DIV/0!</v>
      </c>
    </row>
    <row r="13" spans="1:19" ht="33" customHeight="1" x14ac:dyDescent="0.2">
      <c r="A13" s="198"/>
      <c r="B13" s="607" t="s">
        <v>1852</v>
      </c>
      <c r="C13" s="448" t="s">
        <v>1853</v>
      </c>
      <c r="D13" s="448" t="s">
        <v>1854</v>
      </c>
      <c r="E13" s="1116">
        <f>'8c Lighting sensors'!D5</f>
        <v>0</v>
      </c>
      <c r="F13" s="1116"/>
      <c r="G13" s="1116"/>
      <c r="H13" s="1116"/>
      <c r="I13" s="1116"/>
      <c r="J13" s="1116">
        <f>'8c Lighting sensors'!E5</f>
        <v>0</v>
      </c>
      <c r="K13" s="1116">
        <f>'8c Lighting sensors'!F5</f>
        <v>0</v>
      </c>
      <c r="L13" s="1116">
        <f>'8c Lighting sensors'!G5</f>
        <v>0</v>
      </c>
      <c r="M13" s="1116" t="e">
        <f>'8c Lighting sensors'!H4</f>
        <v>#DIV/0!</v>
      </c>
      <c r="O13" s="198"/>
    </row>
    <row r="14" spans="1:19" ht="33" customHeight="1" x14ac:dyDescent="0.2">
      <c r="A14" s="198"/>
      <c r="B14" s="607">
        <v>9</v>
      </c>
      <c r="C14" s="448" t="s">
        <v>1862</v>
      </c>
      <c r="D14" s="448" t="s">
        <v>1863</v>
      </c>
      <c r="E14" s="1117">
        <f>'9. Thin clients'!D5</f>
        <v>0</v>
      </c>
      <c r="F14" s="1117"/>
      <c r="G14" s="1117"/>
      <c r="H14" s="1117"/>
      <c r="I14" s="1117"/>
      <c r="J14" s="1117">
        <f>'9. Thin clients'!E5</f>
        <v>0</v>
      </c>
      <c r="K14" s="1117">
        <f>'9. Thin clients'!F5</f>
        <v>0</v>
      </c>
      <c r="L14" s="1117">
        <f>'9. Thin clients'!G5</f>
        <v>0</v>
      </c>
      <c r="M14" s="1116" t="e">
        <f>'12. Optimum start and stop'!H6</f>
        <v>#DIV/0!</v>
      </c>
      <c r="O14" s="198"/>
    </row>
    <row r="15" spans="1:19" ht="33" customHeight="1" x14ac:dyDescent="0.2">
      <c r="A15" s="198"/>
      <c r="B15" s="607">
        <v>10</v>
      </c>
      <c r="C15" s="611" t="s">
        <v>1865</v>
      </c>
      <c r="D15" s="611" t="s">
        <v>1864</v>
      </c>
      <c r="E15" s="1117">
        <f>'10. IT shutdown'!D7</f>
        <v>0</v>
      </c>
      <c r="F15" s="1117"/>
      <c r="G15" s="1117"/>
      <c r="H15" s="1117"/>
      <c r="I15" s="1117"/>
      <c r="J15" s="1117">
        <f>'10. IT shutdown'!E7</f>
        <v>0</v>
      </c>
      <c r="K15" s="1117">
        <f>'10. IT shutdown'!F7</f>
        <v>0</v>
      </c>
      <c r="L15" s="1117">
        <f>'10. IT shutdown'!G7</f>
        <v>0</v>
      </c>
      <c r="M15" s="1116" t="s">
        <v>519</v>
      </c>
      <c r="O15" s="198"/>
    </row>
    <row r="16" spans="1:19" ht="33" customHeight="1" x14ac:dyDescent="0.2">
      <c r="A16" s="198"/>
      <c r="B16" s="607">
        <v>11</v>
      </c>
      <c r="C16" s="611" t="s">
        <v>1866</v>
      </c>
      <c r="D16" s="1092" t="s">
        <v>1867</v>
      </c>
      <c r="E16" s="1117">
        <f>'11. New BEMS'!D4</f>
        <v>0</v>
      </c>
      <c r="F16" s="1117">
        <f>'11. New BEMS'!D5</f>
        <v>0</v>
      </c>
      <c r="G16" s="1117"/>
      <c r="H16" s="1117"/>
      <c r="I16" s="1117"/>
      <c r="J16" s="1117">
        <f>'11. New BEMS'!E6</f>
        <v>0</v>
      </c>
      <c r="K16" s="1117">
        <f>'11. New BEMS'!F6</f>
        <v>0</v>
      </c>
      <c r="L16" s="1117">
        <f>'11. New BEMS'!G6</f>
        <v>0</v>
      </c>
      <c r="M16" s="1116" t="e">
        <f>'11. New BEMS'!H6</f>
        <v>#DIV/0!</v>
      </c>
      <c r="O16" s="198"/>
    </row>
    <row r="17" spans="1:15" ht="33" customHeight="1" x14ac:dyDescent="0.2">
      <c r="A17" s="198"/>
      <c r="B17" s="607">
        <v>12</v>
      </c>
      <c r="C17" s="611" t="s">
        <v>1770</v>
      </c>
      <c r="D17" s="1092" t="s">
        <v>1471</v>
      </c>
      <c r="E17" s="1117"/>
      <c r="F17" s="1117">
        <f>'12. Optimum start and stop'!D6</f>
        <v>0</v>
      </c>
      <c r="G17" s="1117">
        <f>'12. Optimum start and stop'!E6</f>
        <v>0</v>
      </c>
      <c r="H17" s="1117">
        <f>'12. Optimum start and stop'!F6</f>
        <v>0</v>
      </c>
      <c r="I17" s="1117">
        <f>'12. Optimum start and stop'!G6</f>
        <v>0</v>
      </c>
      <c r="J17" s="1117">
        <f>'12. Optimum start and stop'!E6</f>
        <v>0</v>
      </c>
      <c r="K17" s="1117">
        <f>'12. Optimum start and stop'!F6</f>
        <v>0</v>
      </c>
      <c r="L17" s="1117">
        <f>'12. Optimum start and stop'!G6</f>
        <v>0</v>
      </c>
      <c r="M17" s="1116" t="e">
        <f>'12. Optimum start and stop'!H6</f>
        <v>#DIV/0!</v>
      </c>
      <c r="O17" s="198"/>
    </row>
    <row r="18" spans="1:15" ht="33" customHeight="1" x14ac:dyDescent="0.2">
      <c r="A18" s="198"/>
      <c r="B18" s="607">
        <v>13</v>
      </c>
      <c r="C18" s="611" t="s">
        <v>1868</v>
      </c>
      <c r="D18" s="1092" t="s">
        <v>1869</v>
      </c>
      <c r="E18" s="1117"/>
      <c r="F18" s="1117">
        <f>'13. TRVs'!D5</f>
        <v>0</v>
      </c>
      <c r="G18" s="1117"/>
      <c r="H18" s="1117"/>
      <c r="I18" s="1117"/>
      <c r="J18" s="1117">
        <f>'13. TRVs'!E5</f>
        <v>0</v>
      </c>
      <c r="K18" s="1117">
        <f>'13. TRVs'!F5</f>
        <v>0</v>
      </c>
      <c r="L18" s="1117">
        <f>'13. TRVs'!G5</f>
        <v>0</v>
      </c>
      <c r="M18" s="1116" t="e">
        <f>'13. TRVs'!H5</f>
        <v>#DIV/0!</v>
      </c>
      <c r="O18" s="198"/>
    </row>
    <row r="19" spans="1:15" ht="33" customHeight="1" x14ac:dyDescent="0.2">
      <c r="A19" s="198"/>
      <c r="B19" s="607">
        <v>14</v>
      </c>
      <c r="C19" s="611" t="s">
        <v>1870</v>
      </c>
      <c r="D19" s="1092" t="s">
        <v>1871</v>
      </c>
      <c r="E19" s="1117">
        <f>'14. VSDs'!D5</f>
        <v>0</v>
      </c>
      <c r="F19" s="1117"/>
      <c r="G19" s="1117"/>
      <c r="H19" s="1117"/>
      <c r="I19" s="1117"/>
      <c r="J19" s="1117">
        <f>'14. VSDs'!E5</f>
        <v>0</v>
      </c>
      <c r="K19" s="1117">
        <f>'14. VSDs'!F5</f>
        <v>0</v>
      </c>
      <c r="L19" s="1117">
        <f>'14. VSDs'!G5</f>
        <v>0</v>
      </c>
      <c r="M19" s="1116" t="e">
        <f>'14. VSDs'!H5</f>
        <v>#DIV/0!</v>
      </c>
      <c r="O19" s="198"/>
    </row>
    <row r="20" spans="1:15" ht="33" customHeight="1" x14ac:dyDescent="0.2">
      <c r="A20" s="198"/>
      <c r="B20" s="607">
        <v>15</v>
      </c>
      <c r="C20" s="611" t="s">
        <v>1873</v>
      </c>
      <c r="D20" s="1092" t="s">
        <v>1874</v>
      </c>
      <c r="E20" s="1117"/>
      <c r="F20" s="1117">
        <f>'15. VT circuits'!D5</f>
        <v>0</v>
      </c>
      <c r="G20" s="1117"/>
      <c r="H20" s="1117"/>
      <c r="I20" s="1117"/>
      <c r="J20" s="1117">
        <f>'15. VT circuits'!E5</f>
        <v>0</v>
      </c>
      <c r="K20" s="1117">
        <f>'15. VT circuits'!F5</f>
        <v>0</v>
      </c>
      <c r="L20" s="1117">
        <f>'15. VT circuits'!G5</f>
        <v>0</v>
      </c>
      <c r="M20" s="1116" t="e">
        <f>'15. VT circuits'!H5</f>
        <v>#DIV/0!</v>
      </c>
      <c r="O20" s="198"/>
    </row>
    <row r="21" spans="1:15" ht="33" customHeight="1" x14ac:dyDescent="0.2">
      <c r="A21" s="198"/>
      <c r="B21" s="607">
        <v>16</v>
      </c>
      <c r="C21" s="611" t="s">
        <v>232</v>
      </c>
      <c r="D21" s="1092" t="s">
        <v>1875</v>
      </c>
      <c r="E21" s="1117"/>
      <c r="F21" s="1117">
        <f>'16. Boiler replacement'!D5</f>
        <v>0</v>
      </c>
      <c r="G21" s="1117"/>
      <c r="H21" s="1117"/>
      <c r="I21" s="1117"/>
      <c r="J21" s="1117">
        <f>'16. Boiler replacement'!E5</f>
        <v>0</v>
      </c>
      <c r="K21" s="1117">
        <f>'16. Boiler replacement'!F5</f>
        <v>0</v>
      </c>
      <c r="L21" s="1117">
        <f>'16. Boiler replacement'!G5</f>
        <v>0</v>
      </c>
      <c r="M21" s="1116" t="e">
        <f>'16. Boiler replacement'!H5</f>
        <v>#DIV/0!</v>
      </c>
      <c r="O21" s="198"/>
    </row>
    <row r="22" spans="1:15" ht="33" customHeight="1" x14ac:dyDescent="0.2">
      <c r="A22" s="198"/>
      <c r="B22" s="607">
        <v>17</v>
      </c>
      <c r="C22" s="611" t="s">
        <v>1876</v>
      </c>
      <c r="D22" s="1092" t="s">
        <v>1877</v>
      </c>
      <c r="E22" s="1117"/>
      <c r="F22" s="1117">
        <f>'17. Draughtstripping'!D4</f>
        <v>0</v>
      </c>
      <c r="G22" s="1117"/>
      <c r="H22" s="1117"/>
      <c r="I22" s="1117"/>
      <c r="J22" s="1117">
        <f>'17. Draughtstripping'!E5</f>
        <v>0</v>
      </c>
      <c r="K22" s="1117">
        <f>'17. Draughtstripping'!F5</f>
        <v>0</v>
      </c>
      <c r="L22" s="1116">
        <f>'17. Draughtstripping'!G5</f>
        <v>0</v>
      </c>
      <c r="M22" s="1116" t="e">
        <f>'17. Draughtstripping'!H5</f>
        <v>#DIV/0!</v>
      </c>
      <c r="O22" s="198"/>
    </row>
    <row r="23" spans="1:15" ht="33" customHeight="1" x14ac:dyDescent="0.2">
      <c r="A23" s="198"/>
      <c r="B23" s="607">
        <v>18</v>
      </c>
      <c r="C23" s="611" t="s">
        <v>1878</v>
      </c>
      <c r="D23" s="1092" t="s">
        <v>1879</v>
      </c>
      <c r="E23" s="1117"/>
      <c r="F23" s="1117">
        <f>'18. Roof insulation'!D5</f>
        <v>0</v>
      </c>
      <c r="G23" s="1117">
        <f>'18. Roof insulation'!E5</f>
        <v>0</v>
      </c>
      <c r="H23" s="1117">
        <f>'18. Roof insulation'!F5</f>
        <v>0</v>
      </c>
      <c r="I23" s="1117">
        <f>'18. Roof insulation'!G5</f>
        <v>0</v>
      </c>
      <c r="J23" s="1117">
        <f>'18. Roof insulation'!E5</f>
        <v>0</v>
      </c>
      <c r="K23" s="1117">
        <f>'18. Roof insulation'!F5</f>
        <v>0</v>
      </c>
      <c r="L23" s="1117">
        <f>'18. Roof insulation'!G5</f>
        <v>0</v>
      </c>
      <c r="M23" s="1117" t="e">
        <f>'19. Cavity wall insulation'!H5</f>
        <v>#DIV/0!</v>
      </c>
      <c r="O23" s="198"/>
    </row>
    <row r="24" spans="1:15" ht="33" customHeight="1" x14ac:dyDescent="0.2">
      <c r="A24" s="198"/>
      <c r="B24" s="607">
        <v>19</v>
      </c>
      <c r="C24" s="611" t="s">
        <v>1880</v>
      </c>
      <c r="D24" s="1092" t="s">
        <v>1881</v>
      </c>
      <c r="E24" s="1117"/>
      <c r="F24" s="1117">
        <f>'19. Cavity wall insulation'!D5</f>
        <v>0</v>
      </c>
      <c r="G24" s="1117">
        <f>'19. Cavity wall insulation'!E5</f>
        <v>0</v>
      </c>
      <c r="H24" s="1117">
        <f>'19. Cavity wall insulation'!F5</f>
        <v>0</v>
      </c>
      <c r="I24" s="1117">
        <f>'19. Cavity wall insulation'!G5</f>
        <v>0</v>
      </c>
      <c r="J24" s="1117">
        <f>'19. Cavity wall insulation'!E5</f>
        <v>0</v>
      </c>
      <c r="K24" s="1117">
        <f>'19. Cavity wall insulation'!F5</f>
        <v>0</v>
      </c>
      <c r="L24" s="1117">
        <f>'19. Cavity wall insulation'!G5</f>
        <v>0</v>
      </c>
      <c r="M24" s="1117" t="e">
        <f>'19. Cavity wall insulation'!H5</f>
        <v>#DIV/0!</v>
      </c>
      <c r="O24" s="198"/>
    </row>
    <row r="25" spans="1:15" ht="33" customHeight="1" x14ac:dyDescent="0.2">
      <c r="A25" s="198"/>
      <c r="B25" s="607">
        <v>20</v>
      </c>
      <c r="C25" s="611" t="s">
        <v>211</v>
      </c>
      <c r="D25" s="1092" t="s">
        <v>1884</v>
      </c>
      <c r="E25" s="1117"/>
      <c r="F25" s="1117">
        <f>'20. Improve glazing'!D5</f>
        <v>0</v>
      </c>
      <c r="G25" s="1117"/>
      <c r="H25" s="1117"/>
      <c r="I25" s="1117"/>
      <c r="J25" s="1117">
        <f>'20. Improve glazing'!E5</f>
        <v>0</v>
      </c>
      <c r="K25" s="1117">
        <f>'20. Improve glazing'!F5</f>
        <v>0</v>
      </c>
      <c r="L25" s="1116">
        <f>'20. Improve glazing'!G5</f>
        <v>0</v>
      </c>
      <c r="M25" s="1116" t="e">
        <f>'20. Improve glazing'!H5</f>
        <v>#DIV/0!</v>
      </c>
      <c r="O25" s="198"/>
    </row>
    <row r="26" spans="1:15" ht="33" customHeight="1" x14ac:dyDescent="0.2">
      <c r="A26" s="198"/>
      <c r="B26" s="607">
        <v>21</v>
      </c>
      <c r="C26" s="611" t="s">
        <v>1885</v>
      </c>
      <c r="D26" s="1092" t="s">
        <v>1886</v>
      </c>
      <c r="E26" s="1117"/>
      <c r="F26" s="1117">
        <f>'21. Solid wall insulation'!D5</f>
        <v>0</v>
      </c>
      <c r="G26" s="1117"/>
      <c r="H26" s="1117"/>
      <c r="I26" s="1117"/>
      <c r="J26" s="1117">
        <f>'21. Solid wall insulation'!E5</f>
        <v>0</v>
      </c>
      <c r="K26" s="1117">
        <f>'21. Solid wall insulation'!F5</f>
        <v>0</v>
      </c>
      <c r="L26" s="1116">
        <f>'21. Solid wall insulation'!G5</f>
        <v>0</v>
      </c>
      <c r="M26" s="1116" t="e">
        <f>'21. Solid wall insulation'!H5</f>
        <v>#DIV/0!</v>
      </c>
      <c r="O26" s="198"/>
    </row>
    <row r="27" spans="1:15" ht="33" customHeight="1" x14ac:dyDescent="0.2">
      <c r="A27" s="198"/>
      <c r="B27" s="607">
        <v>22</v>
      </c>
      <c r="C27" s="611" t="s">
        <v>1887</v>
      </c>
      <c r="D27" s="1092" t="s">
        <v>1888</v>
      </c>
      <c r="E27" s="1117"/>
      <c r="F27" s="1117">
        <f>'22. Solar Hot Water'!D5</f>
        <v>0</v>
      </c>
      <c r="G27" s="1117"/>
      <c r="H27" s="1117"/>
      <c r="I27" s="1117"/>
      <c r="J27" s="1117">
        <f>'22. Solar Hot Water'!E5</f>
        <v>0</v>
      </c>
      <c r="K27" s="1117">
        <f>'22. Solar Hot Water'!F5</f>
        <v>0</v>
      </c>
      <c r="L27" s="1116">
        <f>'22. Solar Hot Water'!G5</f>
        <v>0</v>
      </c>
      <c r="M27" s="1116" t="e">
        <f>'22. Solar Hot Water'!H5</f>
        <v>#DIV/0!</v>
      </c>
      <c r="O27" s="198"/>
    </row>
    <row r="28" spans="1:15" ht="33" customHeight="1" x14ac:dyDescent="0.2">
      <c r="A28" s="198"/>
      <c r="B28" s="607">
        <v>23</v>
      </c>
      <c r="C28" s="611" t="s">
        <v>1890</v>
      </c>
      <c r="D28" s="1092" t="s">
        <v>1891</v>
      </c>
      <c r="E28" s="1117">
        <f>'23. Combined Heat and Power'!D3</f>
        <v>0</v>
      </c>
      <c r="F28" s="1117">
        <f>'23. Combined Heat and Power'!D4</f>
        <v>0</v>
      </c>
      <c r="G28" s="1117"/>
      <c r="H28" s="1117"/>
      <c r="I28" s="1117"/>
      <c r="J28" s="1117" t="e">
        <f>'23. Combined Heat and Power'!E5</f>
        <v>#DIV/0!</v>
      </c>
      <c r="K28" s="1117" t="e">
        <f>'23. Combined Heat and Power'!F5</f>
        <v>#DIV/0!</v>
      </c>
      <c r="L28" s="1116">
        <f>'23. Combined Heat and Power'!G5</f>
        <v>0</v>
      </c>
      <c r="M28" s="1116" t="e">
        <f>'23. Combined Heat and Power'!H5</f>
        <v>#DIV/0!</v>
      </c>
      <c r="O28" s="198"/>
    </row>
    <row r="29" spans="1:15" ht="33" customHeight="1" x14ac:dyDescent="0.2">
      <c r="A29" s="198"/>
      <c r="B29" s="607">
        <v>22</v>
      </c>
      <c r="C29" s="448" t="s">
        <v>1469</v>
      </c>
      <c r="D29" s="448" t="s">
        <v>1470</v>
      </c>
      <c r="E29" s="1116"/>
      <c r="F29" s="1116"/>
      <c r="G29" s="1116">
        <f>'24. Water measures'!D7+'24. Water measures'!D12</f>
        <v>0</v>
      </c>
      <c r="H29" s="1116"/>
      <c r="I29" s="1116"/>
      <c r="J29" s="1116" t="e">
        <f>'24. Water measures'!E7+'24. Water measures'!E12</f>
        <v>#DIV/0!</v>
      </c>
      <c r="K29" s="1116">
        <f>'24. Water measures'!F7+'24. Water measures'!F12</f>
        <v>0</v>
      </c>
      <c r="L29" s="1116">
        <f>'24. Water measures'!G7+'24. Water measures'!G12</f>
        <v>0</v>
      </c>
      <c r="M29" s="1118" t="e">
        <f>('24. Water measures'!H7+'24. Water measures'!H12)/2</f>
        <v>#DIV/0!</v>
      </c>
      <c r="O29" s="198"/>
    </row>
    <row r="30" spans="1:15" ht="33" customHeight="1" x14ac:dyDescent="0.2">
      <c r="A30" s="198"/>
      <c r="B30" s="607">
        <v>25</v>
      </c>
      <c r="C30" s="611" t="s">
        <v>1472</v>
      </c>
      <c r="D30" s="1092" t="s">
        <v>1474</v>
      </c>
      <c r="E30" s="1117"/>
      <c r="F30" s="1117"/>
      <c r="G30" s="1117"/>
      <c r="H30" s="1117"/>
      <c r="I30" s="1117"/>
      <c r="J30" s="1117"/>
      <c r="K30" s="1117">
        <f>'25. Carbon offset'!F5</f>
        <v>278.20119599999992</v>
      </c>
      <c r="L30" s="1117">
        <f>'25. Carbon offset'!G5</f>
        <v>3588.7954283999993</v>
      </c>
      <c r="M30" s="1117" t="str">
        <f>'25. Carbon offset'!H5</f>
        <v>NA</v>
      </c>
      <c r="O30" s="198"/>
    </row>
    <row r="31" spans="1:15" x14ac:dyDescent="0.2">
      <c r="A31" s="198"/>
      <c r="B31" s="754" t="s">
        <v>1</v>
      </c>
      <c r="C31" s="754"/>
      <c r="D31" s="816"/>
      <c r="E31" s="1119">
        <f>SUM(E4:E30)</f>
        <v>0</v>
      </c>
      <c r="F31" s="1119">
        <f>SUM(F4:F30)</f>
        <v>0</v>
      </c>
      <c r="G31" s="1119">
        <f t="shared" ref="G31:L31" si="0">SUM(G4:G30)</f>
        <v>0</v>
      </c>
      <c r="H31" s="1119">
        <f t="shared" si="0"/>
        <v>0</v>
      </c>
      <c r="I31" s="1119">
        <f t="shared" si="0"/>
        <v>0</v>
      </c>
      <c r="J31" s="1119" t="e">
        <f t="shared" si="0"/>
        <v>#DIV/0!</v>
      </c>
      <c r="K31" s="1119" t="e">
        <f t="shared" si="0"/>
        <v>#DIV/0!</v>
      </c>
      <c r="L31" s="1119">
        <f t="shared" si="0"/>
        <v>3588.7954283999993</v>
      </c>
      <c r="M31" s="1120" t="e">
        <f>L31/J31</f>
        <v>#DIV/0!</v>
      </c>
      <c r="O31" s="198"/>
    </row>
    <row r="32" spans="1:15" x14ac:dyDescent="0.2">
      <c r="A32" s="198"/>
      <c r="B32" s="1079"/>
      <c r="C32" s="818"/>
      <c r="D32" s="832"/>
      <c r="E32" s="1121"/>
      <c r="F32" s="1121"/>
      <c r="G32" s="1121"/>
      <c r="H32" s="1121"/>
      <c r="I32" s="1121"/>
      <c r="J32" s="1121"/>
      <c r="K32" s="1121"/>
      <c r="L32" s="1122"/>
      <c r="M32" s="1122"/>
      <c r="O32" s="198"/>
    </row>
    <row r="33" spans="1:15" x14ac:dyDescent="0.2">
      <c r="A33" s="198"/>
      <c r="B33" s="1079"/>
      <c r="C33" s="818"/>
      <c r="D33" s="832"/>
      <c r="E33" s="1123"/>
      <c r="F33" s="1123"/>
      <c r="G33" s="1123"/>
      <c r="H33" s="1123"/>
      <c r="I33" s="1123"/>
      <c r="J33" s="1124"/>
      <c r="K33" s="1123"/>
      <c r="L33" s="1122"/>
      <c r="M33" s="1122"/>
      <c r="O33" s="198"/>
    </row>
    <row r="34" spans="1:15" x14ac:dyDescent="0.2">
      <c r="A34" s="198"/>
      <c r="B34" s="1079"/>
      <c r="C34" s="818"/>
      <c r="D34" s="832"/>
      <c r="E34" s="1125"/>
      <c r="F34" s="1125"/>
      <c r="G34" s="1125"/>
      <c r="H34" s="1125"/>
      <c r="I34" s="1125"/>
      <c r="J34" s="1125"/>
      <c r="K34" s="1126"/>
      <c r="L34" s="1122"/>
      <c r="M34" s="1122"/>
      <c r="O34" s="198"/>
    </row>
    <row r="35" spans="1:15" x14ac:dyDescent="0.2">
      <c r="A35" s="198"/>
      <c r="B35" s="1071"/>
      <c r="C35" s="613"/>
      <c r="D35" s="832"/>
      <c r="E35" s="1124"/>
      <c r="F35" s="1124"/>
      <c r="G35" s="1124"/>
      <c r="H35" s="1124"/>
      <c r="I35" s="1124"/>
      <c r="J35" s="1124"/>
      <c r="K35" s="1124"/>
      <c r="L35" s="1124"/>
      <c r="M35" s="1124"/>
      <c r="O35" s="198"/>
    </row>
    <row r="36" spans="1:15" x14ac:dyDescent="0.2">
      <c r="A36" s="198"/>
      <c r="B36" s="201"/>
      <c r="C36" s="201"/>
      <c r="D36" s="201"/>
      <c r="E36" s="1127"/>
      <c r="F36" s="1127"/>
      <c r="G36" s="1127"/>
      <c r="H36" s="1127"/>
      <c r="I36" s="1127"/>
      <c r="J36" s="1127"/>
      <c r="K36" s="1127"/>
      <c r="L36" s="1127"/>
      <c r="M36" s="1127"/>
      <c r="N36" s="198"/>
      <c r="O36" s="198"/>
    </row>
    <row r="37" spans="1:15" x14ac:dyDescent="0.2">
      <c r="A37" s="198"/>
      <c r="B37" s="201"/>
      <c r="C37" s="201"/>
      <c r="D37" s="201"/>
      <c r="E37" s="1127"/>
      <c r="F37" s="1127"/>
      <c r="G37" s="1127"/>
      <c r="H37" s="1127"/>
      <c r="I37" s="1127"/>
      <c r="J37" s="1127"/>
      <c r="K37" s="1127"/>
      <c r="L37" s="1127"/>
      <c r="M37" s="1127"/>
      <c r="N37" s="198"/>
      <c r="O37" s="198"/>
    </row>
    <row r="38" spans="1:15" x14ac:dyDescent="0.2">
      <c r="A38" s="198"/>
      <c r="B38" s="201"/>
      <c r="C38" s="201"/>
      <c r="D38" s="201"/>
      <c r="E38" s="1127"/>
      <c r="F38" s="1127"/>
      <c r="G38" s="1127"/>
      <c r="H38" s="1127"/>
      <c r="I38" s="1127"/>
      <c r="J38" s="1127"/>
      <c r="K38" s="1127"/>
      <c r="L38" s="1127"/>
      <c r="M38" s="1127"/>
      <c r="N38" s="198"/>
      <c r="O38" s="198"/>
    </row>
    <row r="39" spans="1:15" x14ac:dyDescent="0.2">
      <c r="A39" s="198"/>
      <c r="B39" s="201"/>
      <c r="C39" s="201"/>
      <c r="D39" s="201"/>
      <c r="E39" s="1127"/>
      <c r="F39" s="1127"/>
      <c r="G39" s="1127"/>
      <c r="H39" s="1127"/>
      <c r="I39" s="1127"/>
      <c r="J39" s="1127"/>
      <c r="K39" s="1127"/>
      <c r="L39" s="1127"/>
      <c r="M39" s="1127"/>
      <c r="N39" s="198"/>
      <c r="O39" s="198"/>
    </row>
    <row r="40" spans="1:15" x14ac:dyDescent="0.2">
      <c r="A40" s="198"/>
      <c r="B40" s="201"/>
      <c r="C40" s="201"/>
      <c r="D40" s="201"/>
      <c r="E40" s="1127"/>
      <c r="F40" s="1127"/>
      <c r="G40" s="1127"/>
      <c r="H40" s="1127"/>
      <c r="I40" s="1127"/>
      <c r="J40" s="1127"/>
      <c r="K40" s="1127"/>
      <c r="L40" s="1127"/>
      <c r="M40" s="1127"/>
      <c r="N40" s="198"/>
      <c r="O40" s="198"/>
    </row>
    <row r="41" spans="1:15" x14ac:dyDescent="0.2">
      <c r="A41" s="198"/>
      <c r="B41" s="201"/>
      <c r="C41" s="201"/>
      <c r="D41" s="201"/>
      <c r="E41" s="1127"/>
      <c r="F41" s="1127"/>
      <c r="G41" s="1127"/>
      <c r="H41" s="1127"/>
      <c r="I41" s="1127"/>
      <c r="J41" s="1128"/>
      <c r="K41" s="1127"/>
      <c r="L41" s="1127"/>
      <c r="M41" s="1127"/>
      <c r="N41" s="198"/>
      <c r="O41" s="198"/>
    </row>
    <row r="42" spans="1:15" x14ac:dyDescent="0.2">
      <c r="A42" s="198"/>
      <c r="B42" s="201"/>
      <c r="C42" s="201"/>
      <c r="D42" s="201"/>
      <c r="E42" s="1127"/>
      <c r="F42" s="1127"/>
      <c r="G42" s="1127"/>
      <c r="H42" s="1127"/>
      <c r="I42" s="1127"/>
      <c r="J42" s="1127"/>
      <c r="K42" s="1127"/>
      <c r="L42" s="1127"/>
      <c r="M42" s="1127"/>
      <c r="N42" s="198"/>
      <c r="O42" s="198"/>
    </row>
    <row r="43" spans="1:15" x14ac:dyDescent="0.2">
      <c r="A43" s="198"/>
      <c r="B43" s="201"/>
      <c r="C43" s="201"/>
      <c r="D43" s="201"/>
      <c r="E43" s="1127"/>
      <c r="F43" s="1127"/>
      <c r="G43" s="1127"/>
      <c r="H43" s="1127"/>
      <c r="I43" s="1127"/>
      <c r="J43" s="1127"/>
      <c r="K43" s="1127"/>
      <c r="L43" s="1127"/>
      <c r="M43" s="1127"/>
      <c r="N43" s="198"/>
      <c r="O43" s="198"/>
    </row>
    <row r="44" spans="1:15" x14ac:dyDescent="0.2">
      <c r="A44" s="198"/>
      <c r="B44" s="201"/>
      <c r="C44" s="201"/>
      <c r="D44" s="201"/>
      <c r="E44" s="1127"/>
      <c r="F44" s="1127"/>
      <c r="G44" s="1127"/>
      <c r="H44" s="1127"/>
      <c r="I44" s="1127"/>
      <c r="J44" s="1127"/>
      <c r="K44" s="1127"/>
      <c r="L44" s="1127"/>
      <c r="M44" s="1127"/>
      <c r="N44" s="198"/>
      <c r="O44" s="198"/>
    </row>
    <row r="45" spans="1:15" x14ac:dyDescent="0.2">
      <c r="A45" s="198"/>
      <c r="B45" s="201"/>
      <c r="C45" s="201"/>
      <c r="D45" s="201"/>
      <c r="E45" s="1127"/>
      <c r="F45" s="1127"/>
      <c r="G45" s="1127"/>
      <c r="H45" s="1127"/>
      <c r="I45" s="1127"/>
      <c r="J45" s="1127"/>
      <c r="K45" s="1127"/>
      <c r="L45" s="1127"/>
      <c r="M45" s="1127"/>
      <c r="N45" s="198"/>
      <c r="O45" s="198"/>
    </row>
    <row r="46" spans="1:15" x14ac:dyDescent="0.2">
      <c r="A46" s="198"/>
      <c r="B46" s="201"/>
      <c r="C46" s="201"/>
      <c r="D46" s="201"/>
      <c r="E46" s="1127"/>
      <c r="F46" s="1127"/>
      <c r="G46" s="1127"/>
      <c r="H46" s="1127"/>
      <c r="I46" s="1127"/>
      <c r="J46" s="1127"/>
      <c r="K46" s="1127"/>
      <c r="L46" s="1127"/>
      <c r="M46" s="1127"/>
      <c r="N46" s="198"/>
      <c r="O46" s="198"/>
    </row>
    <row r="47" spans="1:15" x14ac:dyDescent="0.2">
      <c r="A47" s="198"/>
      <c r="B47" s="201"/>
      <c r="C47" s="201"/>
      <c r="D47" s="201"/>
      <c r="E47" s="1127"/>
      <c r="F47" s="1127"/>
      <c r="G47" s="1127"/>
      <c r="H47" s="1127"/>
      <c r="I47" s="1127"/>
      <c r="J47" s="1127"/>
      <c r="K47" s="1127"/>
      <c r="L47" s="1127"/>
      <c r="M47" s="1127"/>
      <c r="N47" s="198"/>
      <c r="O47" s="198"/>
    </row>
    <row r="48" spans="1:15" x14ac:dyDescent="0.2">
      <c r="A48" s="198"/>
      <c r="B48" s="201"/>
      <c r="C48" s="201"/>
      <c r="D48" s="201"/>
      <c r="E48" s="1127"/>
      <c r="F48" s="1127"/>
      <c r="G48" s="1127"/>
      <c r="H48" s="1127"/>
      <c r="I48" s="1127"/>
      <c r="J48" s="1127"/>
      <c r="K48" s="1127"/>
      <c r="L48" s="1127"/>
      <c r="M48" s="1127"/>
      <c r="N48" s="198"/>
      <c r="O48" s="198"/>
    </row>
    <row r="49" spans="1:15" ht="12.75" customHeight="1" x14ac:dyDescent="0.2">
      <c r="A49" s="198"/>
      <c r="B49" s="201"/>
      <c r="C49" s="201"/>
      <c r="D49" s="201"/>
      <c r="E49" s="1127"/>
      <c r="F49" s="1127"/>
      <c r="G49" s="1127"/>
      <c r="H49" s="1127"/>
      <c r="I49" s="1127"/>
      <c r="J49" s="1127"/>
      <c r="K49" s="1127"/>
      <c r="L49" s="1127"/>
      <c r="M49" s="1127"/>
      <c r="N49" s="198"/>
      <c r="O49" s="198"/>
    </row>
    <row r="50" spans="1:15" x14ac:dyDescent="0.2">
      <c r="A50" s="198"/>
      <c r="B50" s="201"/>
      <c r="C50" s="201"/>
      <c r="D50" s="201"/>
      <c r="E50" s="1127"/>
      <c r="F50" s="1127"/>
      <c r="G50" s="1127"/>
      <c r="H50" s="1127"/>
      <c r="I50" s="1127"/>
      <c r="J50" s="1127"/>
      <c r="K50" s="1127"/>
      <c r="L50" s="1127"/>
      <c r="M50" s="1127"/>
      <c r="N50" s="198"/>
      <c r="O50" s="198"/>
    </row>
    <row r="51" spans="1:15" x14ac:dyDescent="0.2">
      <c r="A51" s="198"/>
      <c r="B51" s="201"/>
      <c r="C51" s="201"/>
      <c r="D51" s="201"/>
      <c r="E51" s="1127"/>
      <c r="F51" s="1127"/>
      <c r="G51" s="1127"/>
      <c r="H51" s="1127"/>
      <c r="I51" s="1127"/>
      <c r="J51" s="1127"/>
      <c r="K51" s="1127"/>
      <c r="L51" s="1127"/>
      <c r="M51" s="1127"/>
      <c r="N51" s="198"/>
      <c r="O51" s="198"/>
    </row>
    <row r="52" spans="1:15" x14ac:dyDescent="0.2">
      <c r="A52" s="198"/>
      <c r="B52" s="201"/>
      <c r="C52" s="201"/>
      <c r="D52" s="201"/>
      <c r="E52" s="1127"/>
      <c r="F52" s="1127"/>
      <c r="G52" s="1127"/>
      <c r="H52" s="1127"/>
      <c r="I52" s="1127"/>
      <c r="J52" s="1127"/>
      <c r="K52" s="1127"/>
      <c r="L52" s="1127"/>
      <c r="M52" s="1127"/>
      <c r="N52" s="198"/>
      <c r="O52" s="198"/>
    </row>
    <row r="53" spans="1:15" x14ac:dyDescent="0.2">
      <c r="A53" s="198"/>
      <c r="B53" s="201"/>
      <c r="C53" s="201"/>
      <c r="D53" s="201"/>
      <c r="E53" s="1127"/>
      <c r="F53" s="1127"/>
      <c r="G53" s="1127"/>
      <c r="H53" s="1127"/>
      <c r="I53" s="1127"/>
      <c r="J53" s="1127"/>
      <c r="K53" s="1127"/>
      <c r="L53" s="1127"/>
      <c r="M53" s="1127"/>
      <c r="N53" s="198"/>
      <c r="O53" s="198"/>
    </row>
    <row r="54" spans="1:15" x14ac:dyDescent="0.2">
      <c r="A54" s="198"/>
      <c r="B54" s="201"/>
      <c r="C54" s="201"/>
      <c r="D54" s="201"/>
      <c r="E54" s="1127"/>
      <c r="F54" s="1127"/>
      <c r="G54" s="1127"/>
      <c r="H54" s="1127"/>
      <c r="I54" s="1127"/>
      <c r="J54" s="1127"/>
      <c r="K54" s="1127"/>
      <c r="L54" s="1127"/>
      <c r="M54" s="1127"/>
      <c r="N54" s="198"/>
      <c r="O54" s="198"/>
    </row>
    <row r="55" spans="1:15" x14ac:dyDescent="0.2">
      <c r="A55" s="198"/>
      <c r="B55" s="201"/>
      <c r="C55" s="201"/>
      <c r="D55" s="201"/>
      <c r="E55" s="1127"/>
      <c r="F55" s="1127"/>
      <c r="G55" s="1127"/>
      <c r="H55" s="1127"/>
      <c r="I55" s="1127"/>
      <c r="J55" s="1127"/>
      <c r="K55" s="1127"/>
      <c r="L55" s="1127"/>
      <c r="M55" s="1127"/>
      <c r="N55" s="198"/>
      <c r="O55" s="198"/>
    </row>
    <row r="56" spans="1:15" x14ac:dyDescent="0.2">
      <c r="A56" s="198"/>
      <c r="B56" s="201"/>
      <c r="C56" s="201"/>
      <c r="D56" s="201"/>
      <c r="E56" s="1127"/>
      <c r="F56" s="1127"/>
      <c r="G56" s="1127"/>
      <c r="H56" s="1127"/>
      <c r="I56" s="1127"/>
      <c r="J56" s="1127"/>
      <c r="K56" s="1127"/>
      <c r="L56" s="1127"/>
      <c r="M56" s="1127"/>
      <c r="N56" s="198"/>
      <c r="O56" s="198"/>
    </row>
    <row r="57" spans="1:15" x14ac:dyDescent="0.2">
      <c r="A57" s="198"/>
      <c r="B57" s="201"/>
      <c r="C57" s="201"/>
      <c r="D57" s="201"/>
      <c r="E57" s="1127"/>
      <c r="F57" s="1127"/>
      <c r="G57" s="1127"/>
      <c r="H57" s="1127"/>
      <c r="I57" s="1127"/>
      <c r="J57" s="1127"/>
      <c r="K57" s="1127"/>
      <c r="L57" s="1127"/>
      <c r="M57" s="1127"/>
      <c r="N57" s="198"/>
      <c r="O57" s="198"/>
    </row>
    <row r="58" spans="1:15" x14ac:dyDescent="0.2">
      <c r="A58" s="198"/>
      <c r="B58" s="201"/>
      <c r="C58" s="201"/>
      <c r="D58" s="201"/>
      <c r="E58" s="1127"/>
      <c r="F58" s="1127"/>
      <c r="G58" s="1127"/>
      <c r="H58" s="1127"/>
      <c r="I58" s="1127"/>
      <c r="J58" s="1127"/>
      <c r="K58" s="1127"/>
      <c r="L58" s="1127"/>
      <c r="M58" s="1127"/>
      <c r="N58" s="198"/>
      <c r="O58" s="198"/>
    </row>
    <row r="59" spans="1:15" x14ac:dyDescent="0.2">
      <c r="A59" s="198"/>
      <c r="B59" s="201"/>
      <c r="C59" s="201"/>
      <c r="D59" s="201"/>
      <c r="E59" s="1127"/>
      <c r="F59" s="1127"/>
      <c r="G59" s="1127"/>
      <c r="H59" s="1127"/>
      <c r="I59" s="1127"/>
      <c r="J59" s="1127"/>
      <c r="K59" s="1127"/>
      <c r="L59" s="1127"/>
      <c r="M59" s="1127"/>
      <c r="N59" s="198"/>
      <c r="O59" s="198"/>
    </row>
    <row r="60" spans="1:15" x14ac:dyDescent="0.2">
      <c r="A60" s="198"/>
      <c r="B60" s="201"/>
      <c r="C60" s="201"/>
      <c r="D60" s="201"/>
      <c r="E60" s="1127"/>
      <c r="F60" s="1127"/>
      <c r="G60" s="1127"/>
      <c r="H60" s="1127"/>
      <c r="I60" s="1127"/>
      <c r="J60" s="1127"/>
      <c r="K60" s="1127"/>
      <c r="L60" s="1127"/>
      <c r="M60" s="1127"/>
      <c r="N60" s="198"/>
      <c r="O60" s="198"/>
    </row>
    <row r="61" spans="1:15" x14ac:dyDescent="0.2">
      <c r="A61" s="198"/>
      <c r="B61" s="201"/>
      <c r="C61" s="201"/>
      <c r="D61" s="201"/>
      <c r="E61" s="1127"/>
      <c r="F61" s="1127"/>
      <c r="G61" s="1127"/>
      <c r="H61" s="1127"/>
      <c r="I61" s="1127"/>
      <c r="J61" s="1127"/>
      <c r="K61" s="1127"/>
      <c r="L61" s="1127"/>
      <c r="M61" s="1127"/>
      <c r="N61" s="198"/>
      <c r="O61" s="198"/>
    </row>
    <row r="62" spans="1:15" x14ac:dyDescent="0.2">
      <c r="A62" s="198"/>
      <c r="B62" s="201"/>
      <c r="C62" s="201"/>
      <c r="D62" s="201"/>
      <c r="E62" s="1127"/>
      <c r="F62" s="1127"/>
      <c r="G62" s="1127"/>
      <c r="H62" s="1127"/>
      <c r="I62" s="1127"/>
      <c r="J62" s="1127"/>
      <c r="K62" s="1127"/>
      <c r="L62" s="1127"/>
      <c r="M62" s="1127"/>
      <c r="N62" s="198"/>
      <c r="O62" s="198"/>
    </row>
    <row r="63" spans="1:15" x14ac:dyDescent="0.2">
      <c r="A63" s="198"/>
      <c r="B63" s="201"/>
      <c r="C63" s="201"/>
      <c r="D63" s="201"/>
      <c r="E63" s="1127"/>
      <c r="F63" s="1127"/>
      <c r="G63" s="1127"/>
      <c r="H63" s="1127"/>
      <c r="I63" s="1127"/>
      <c r="J63" s="1127"/>
      <c r="K63" s="1127"/>
      <c r="L63" s="1127"/>
      <c r="M63" s="1127"/>
      <c r="N63" s="198"/>
      <c r="O63" s="198"/>
    </row>
    <row r="64" spans="1:15" ht="45.75" customHeight="1" x14ac:dyDescent="0.2">
      <c r="A64" s="198"/>
      <c r="B64" s="201"/>
      <c r="C64" s="201"/>
      <c r="D64" s="201"/>
      <c r="E64" s="1127"/>
      <c r="F64" s="1127"/>
      <c r="G64" s="1127"/>
      <c r="H64" s="1127"/>
      <c r="I64" s="1127"/>
      <c r="J64" s="1127"/>
      <c r="K64" s="1127"/>
      <c r="L64" s="1127"/>
      <c r="M64" s="1127"/>
      <c r="N64" s="198"/>
      <c r="O64" s="198"/>
    </row>
    <row r="65" spans="1:15" x14ac:dyDescent="0.2">
      <c r="A65" s="198"/>
      <c r="B65" s="201"/>
      <c r="C65" s="201"/>
      <c r="D65" s="201"/>
      <c r="E65" s="1127"/>
      <c r="F65" s="1127"/>
      <c r="G65" s="1127"/>
      <c r="H65" s="1127"/>
      <c r="I65" s="1127"/>
      <c r="J65" s="1127"/>
      <c r="K65" s="1127"/>
      <c r="L65" s="1127"/>
      <c r="M65" s="1127"/>
      <c r="N65" s="198"/>
      <c r="O65" s="198"/>
    </row>
    <row r="66" spans="1:15" x14ac:dyDescent="0.2">
      <c r="A66" s="198"/>
      <c r="B66" s="201"/>
      <c r="C66" s="201"/>
      <c r="D66" s="201"/>
      <c r="E66" s="1127"/>
      <c r="F66" s="1127"/>
      <c r="G66" s="1127"/>
      <c r="H66" s="1127"/>
      <c r="I66" s="1127"/>
      <c r="J66" s="1127"/>
      <c r="K66" s="1127"/>
      <c r="L66" s="1127"/>
      <c r="M66" s="1127"/>
      <c r="N66" s="198"/>
      <c r="O66" s="198"/>
    </row>
    <row r="67" spans="1:15" x14ac:dyDescent="0.2">
      <c r="A67" s="198"/>
      <c r="B67" s="201"/>
      <c r="C67" s="201"/>
      <c r="D67" s="201"/>
      <c r="E67" s="1127"/>
      <c r="F67" s="1127"/>
      <c r="G67" s="1127"/>
      <c r="H67" s="1127"/>
      <c r="I67" s="1127"/>
      <c r="J67" s="1127"/>
      <c r="K67" s="1127"/>
      <c r="L67" s="1127"/>
      <c r="M67" s="1127"/>
      <c r="N67" s="198"/>
      <c r="O67" s="198"/>
    </row>
    <row r="68" spans="1:15" ht="40.5" customHeight="1" x14ac:dyDescent="0.2">
      <c r="A68" s="198"/>
      <c r="B68" s="201"/>
      <c r="C68" s="201"/>
      <c r="D68" s="201"/>
      <c r="E68" s="1127"/>
      <c r="F68" s="1127"/>
      <c r="G68" s="1127"/>
      <c r="H68" s="1127"/>
      <c r="I68" s="1127"/>
      <c r="J68" s="1127"/>
      <c r="K68" s="1127"/>
      <c r="L68" s="1127"/>
      <c r="M68" s="1127"/>
      <c r="N68" s="198"/>
      <c r="O68" s="198"/>
    </row>
    <row r="69" spans="1:15" x14ac:dyDescent="0.2">
      <c r="A69" s="198"/>
      <c r="B69" s="201"/>
      <c r="C69" s="201"/>
      <c r="D69" s="201"/>
      <c r="E69" s="1127"/>
      <c r="F69" s="1127"/>
      <c r="G69" s="1127"/>
      <c r="H69" s="1127"/>
      <c r="I69" s="1127"/>
      <c r="J69" s="1127"/>
      <c r="K69" s="1127"/>
      <c r="L69" s="1127"/>
      <c r="M69" s="1127"/>
      <c r="N69" s="198"/>
      <c r="O69" s="198"/>
    </row>
    <row r="70" spans="1:15" x14ac:dyDescent="0.2">
      <c r="A70" s="198"/>
      <c r="B70" s="201"/>
      <c r="C70" s="201"/>
      <c r="D70" s="201"/>
      <c r="E70" s="1127"/>
      <c r="F70" s="1127"/>
      <c r="G70" s="1127"/>
      <c r="H70" s="1127"/>
      <c r="I70" s="1127"/>
      <c r="J70" s="1127"/>
      <c r="K70" s="1127"/>
      <c r="L70" s="1127"/>
      <c r="M70" s="1127"/>
      <c r="N70" s="198"/>
      <c r="O70" s="198"/>
    </row>
    <row r="71" spans="1:15" x14ac:dyDescent="0.2">
      <c r="A71" s="198"/>
      <c r="B71" s="201"/>
      <c r="C71" s="201"/>
      <c r="D71" s="201"/>
      <c r="E71" s="1127"/>
      <c r="F71" s="1127"/>
      <c r="G71" s="1127"/>
      <c r="H71" s="1127"/>
      <c r="I71" s="1127"/>
      <c r="J71" s="1127"/>
      <c r="K71" s="1127"/>
      <c r="L71" s="1127"/>
      <c r="M71" s="1127"/>
      <c r="N71" s="198"/>
      <c r="O71" s="198"/>
    </row>
    <row r="72" spans="1:15" x14ac:dyDescent="0.2">
      <c r="A72" s="198"/>
      <c r="B72" s="201"/>
      <c r="C72" s="201"/>
      <c r="D72" s="201"/>
      <c r="E72" s="1127"/>
      <c r="F72" s="1127"/>
      <c r="G72" s="1127"/>
      <c r="H72" s="1127"/>
      <c r="I72" s="1127"/>
      <c r="J72" s="1127"/>
      <c r="K72" s="1127"/>
      <c r="L72" s="1127"/>
      <c r="M72" s="1127"/>
      <c r="N72" s="198"/>
      <c r="O72" s="198"/>
    </row>
    <row r="73" spans="1:15" x14ac:dyDescent="0.2">
      <c r="A73" s="198"/>
      <c r="B73" s="201"/>
      <c r="C73" s="201"/>
      <c r="D73" s="201"/>
      <c r="E73" s="1127"/>
      <c r="F73" s="1127"/>
      <c r="G73" s="1127"/>
      <c r="H73" s="1127"/>
      <c r="I73" s="1127"/>
      <c r="J73" s="1127"/>
      <c r="K73" s="1127"/>
      <c r="L73" s="1127"/>
      <c r="M73" s="1127"/>
      <c r="N73" s="198"/>
      <c r="O73" s="198"/>
    </row>
    <row r="74" spans="1:15" x14ac:dyDescent="0.2">
      <c r="A74" s="198"/>
      <c r="B74" s="201"/>
      <c r="C74" s="201"/>
      <c r="D74" s="201"/>
      <c r="E74" s="1127"/>
      <c r="F74" s="1127"/>
      <c r="G74" s="1127"/>
      <c r="H74" s="1127"/>
      <c r="I74" s="1127"/>
      <c r="J74" s="1127"/>
      <c r="K74" s="1127"/>
      <c r="L74" s="1127"/>
      <c r="M74" s="1127"/>
      <c r="N74" s="198"/>
      <c r="O74" s="198"/>
    </row>
    <row r="75" spans="1:15" x14ac:dyDescent="0.2">
      <c r="A75" s="198"/>
      <c r="B75" s="201"/>
      <c r="C75" s="201"/>
      <c r="D75" s="201"/>
      <c r="E75" s="1127"/>
      <c r="F75" s="1127"/>
      <c r="G75" s="1127"/>
      <c r="H75" s="1127"/>
      <c r="I75" s="1127"/>
      <c r="J75" s="1127"/>
      <c r="K75" s="1127"/>
      <c r="L75" s="1127"/>
      <c r="M75" s="1127"/>
      <c r="N75" s="198"/>
      <c r="O75" s="198"/>
    </row>
    <row r="76" spans="1:15" x14ac:dyDescent="0.2">
      <c r="A76" s="198"/>
      <c r="B76" s="201"/>
      <c r="C76" s="201"/>
      <c r="D76" s="201"/>
      <c r="E76" s="1127"/>
      <c r="F76" s="1127"/>
      <c r="G76" s="1127"/>
      <c r="H76" s="1127"/>
      <c r="I76" s="1127"/>
      <c r="J76" s="1127"/>
      <c r="K76" s="1127"/>
      <c r="L76" s="1127"/>
      <c r="M76" s="1127"/>
      <c r="N76" s="198"/>
      <c r="O76" s="198"/>
    </row>
    <row r="77" spans="1:15" x14ac:dyDescent="0.2">
      <c r="A77" s="198"/>
      <c r="B77" s="201"/>
      <c r="C77" s="201"/>
      <c r="D77" s="201"/>
      <c r="E77" s="1127"/>
      <c r="F77" s="1127"/>
      <c r="G77" s="1127"/>
      <c r="H77" s="1127"/>
      <c r="I77" s="1127"/>
      <c r="J77" s="1127"/>
      <c r="K77" s="1127"/>
      <c r="L77" s="1127"/>
      <c r="M77" s="1127"/>
      <c r="N77" s="198"/>
      <c r="O77" s="198"/>
    </row>
    <row r="78" spans="1:15" x14ac:dyDescent="0.2">
      <c r="A78" s="198"/>
      <c r="B78" s="201"/>
      <c r="C78" s="201"/>
      <c r="D78" s="201"/>
      <c r="E78" s="1127"/>
      <c r="F78" s="1127"/>
      <c r="G78" s="1127"/>
      <c r="H78" s="1127"/>
      <c r="I78" s="1127"/>
      <c r="J78" s="1127"/>
      <c r="K78" s="1127"/>
      <c r="L78" s="1127"/>
      <c r="M78" s="1127"/>
      <c r="N78" s="198"/>
      <c r="O78" s="198"/>
    </row>
    <row r="79" spans="1:15" x14ac:dyDescent="0.2">
      <c r="A79" s="198"/>
      <c r="B79" s="201"/>
      <c r="C79" s="201"/>
      <c r="D79" s="201"/>
      <c r="E79" s="1127"/>
      <c r="F79" s="1127"/>
      <c r="G79" s="1127"/>
      <c r="H79" s="1127"/>
      <c r="I79" s="1127"/>
      <c r="J79" s="1127"/>
      <c r="K79" s="1127"/>
      <c r="L79" s="1127"/>
      <c r="M79" s="1127"/>
      <c r="N79" s="198"/>
      <c r="O79" s="198"/>
    </row>
    <row r="80" spans="1:15" x14ac:dyDescent="0.2">
      <c r="A80" s="198"/>
      <c r="B80" s="201"/>
      <c r="C80" s="201"/>
      <c r="D80" s="201"/>
      <c r="E80" s="1127"/>
      <c r="F80" s="1127"/>
      <c r="G80" s="1127"/>
      <c r="H80" s="1127"/>
      <c r="I80" s="1127"/>
      <c r="J80" s="1127"/>
      <c r="K80" s="1127"/>
      <c r="L80" s="1127"/>
      <c r="M80" s="1127"/>
      <c r="N80" s="198"/>
      <c r="O80" s="198"/>
    </row>
    <row r="81" spans="1:15" x14ac:dyDescent="0.2">
      <c r="A81" s="198"/>
      <c r="B81" s="201"/>
      <c r="C81" s="201"/>
      <c r="D81" s="201"/>
      <c r="E81" s="1127"/>
      <c r="F81" s="1127"/>
      <c r="G81" s="1127"/>
      <c r="H81" s="1127"/>
      <c r="I81" s="1127"/>
      <c r="J81" s="1127"/>
      <c r="K81" s="1127"/>
      <c r="L81" s="1127"/>
      <c r="M81" s="1127"/>
      <c r="N81" s="198"/>
      <c r="O81" s="198"/>
    </row>
    <row r="82" spans="1:15" x14ac:dyDescent="0.2">
      <c r="A82" s="198"/>
      <c r="B82" s="201"/>
      <c r="C82" s="201"/>
      <c r="D82" s="201"/>
      <c r="E82" s="1127"/>
      <c r="F82" s="1127"/>
      <c r="G82" s="1127"/>
      <c r="H82" s="1127"/>
      <c r="I82" s="1127"/>
      <c r="J82" s="1127"/>
      <c r="K82" s="1127"/>
      <c r="L82" s="1127"/>
      <c r="M82" s="1127"/>
      <c r="N82" s="198"/>
      <c r="O82" s="198"/>
    </row>
    <row r="83" spans="1:15" x14ac:dyDescent="0.2">
      <c r="A83" s="198"/>
      <c r="B83" s="201"/>
      <c r="C83" s="201"/>
      <c r="D83" s="201"/>
      <c r="E83" s="1127"/>
      <c r="F83" s="1127"/>
      <c r="G83" s="1127"/>
      <c r="H83" s="1127"/>
      <c r="I83" s="1127"/>
      <c r="J83" s="1127"/>
      <c r="K83" s="1127"/>
      <c r="L83" s="1127"/>
      <c r="M83" s="1127"/>
      <c r="N83" s="198"/>
      <c r="O83" s="198"/>
    </row>
    <row r="84" spans="1:15" x14ac:dyDescent="0.2">
      <c r="A84" s="198"/>
      <c r="B84" s="201"/>
      <c r="C84" s="201"/>
      <c r="D84" s="201"/>
      <c r="E84" s="1127"/>
      <c r="F84" s="1127"/>
      <c r="G84" s="1127"/>
      <c r="H84" s="1127"/>
      <c r="I84" s="1127"/>
      <c r="J84" s="1127"/>
      <c r="K84" s="1127"/>
      <c r="L84" s="1127"/>
      <c r="M84" s="1127"/>
      <c r="N84" s="198"/>
      <c r="O84" s="198"/>
    </row>
    <row r="85" spans="1:15" x14ac:dyDescent="0.2">
      <c r="A85" s="198"/>
      <c r="B85" s="201"/>
      <c r="C85" s="201"/>
      <c r="D85" s="201"/>
      <c r="E85" s="1127"/>
      <c r="F85" s="1127"/>
      <c r="G85" s="1127"/>
      <c r="H85" s="1127"/>
      <c r="I85" s="1127"/>
      <c r="J85" s="1127"/>
      <c r="K85" s="1127"/>
      <c r="L85" s="1127"/>
      <c r="M85" s="1127"/>
      <c r="N85" s="198"/>
      <c r="O85" s="198"/>
    </row>
    <row r="86" spans="1:15" x14ac:dyDescent="0.2">
      <c r="A86" s="198"/>
      <c r="B86" s="201"/>
      <c r="C86" s="201"/>
      <c r="D86" s="201"/>
      <c r="E86" s="1127"/>
      <c r="F86" s="1127"/>
      <c r="G86" s="1127"/>
      <c r="H86" s="1127"/>
      <c r="I86" s="1127"/>
      <c r="J86" s="1127"/>
      <c r="K86" s="1127"/>
      <c r="L86" s="1127"/>
      <c r="M86" s="1127"/>
      <c r="N86" s="198"/>
      <c r="O86" s="198"/>
    </row>
    <row r="87" spans="1:15" x14ac:dyDescent="0.2">
      <c r="A87" s="198"/>
      <c r="B87" s="201"/>
      <c r="C87" s="201"/>
      <c r="D87" s="201"/>
      <c r="E87" s="1127"/>
      <c r="F87" s="1127"/>
      <c r="G87" s="1127"/>
      <c r="H87" s="1127"/>
      <c r="I87" s="1127"/>
      <c r="J87" s="1127"/>
      <c r="K87" s="1127"/>
      <c r="L87" s="1127"/>
      <c r="M87" s="1127"/>
      <c r="N87" s="198"/>
      <c r="O87" s="198"/>
    </row>
    <row r="88" spans="1:15" x14ac:dyDescent="0.2">
      <c r="A88" s="198"/>
      <c r="B88" s="201"/>
      <c r="C88" s="201"/>
      <c r="D88" s="201"/>
      <c r="E88" s="1127"/>
      <c r="F88" s="1127"/>
      <c r="G88" s="1127"/>
      <c r="H88" s="1127"/>
      <c r="I88" s="1127"/>
      <c r="J88" s="1127"/>
      <c r="K88" s="1127"/>
      <c r="L88" s="1127"/>
      <c r="M88" s="1127"/>
      <c r="N88" s="198"/>
      <c r="O88" s="198"/>
    </row>
    <row r="89" spans="1:15" x14ac:dyDescent="0.2">
      <c r="A89" s="198"/>
      <c r="B89" s="201"/>
      <c r="C89" s="201"/>
      <c r="D89" s="201"/>
      <c r="E89" s="1127"/>
      <c r="F89" s="1127"/>
      <c r="G89" s="1127"/>
      <c r="H89" s="1127"/>
      <c r="I89" s="1127"/>
      <c r="J89" s="1127"/>
      <c r="K89" s="1127"/>
      <c r="L89" s="1127"/>
      <c r="M89" s="1127"/>
      <c r="N89" s="198"/>
      <c r="O89" s="198"/>
    </row>
    <row r="90" spans="1:15" x14ac:dyDescent="0.2">
      <c r="A90" s="198"/>
      <c r="B90" s="201"/>
      <c r="C90" s="201"/>
      <c r="D90" s="201"/>
      <c r="E90" s="1127"/>
      <c r="F90" s="1127"/>
      <c r="G90" s="1127"/>
      <c r="H90" s="1127"/>
      <c r="I90" s="1127"/>
      <c r="J90" s="1127"/>
      <c r="K90" s="1127"/>
      <c r="L90" s="1127"/>
      <c r="M90" s="1127"/>
      <c r="N90" s="198"/>
      <c r="O90" s="198"/>
    </row>
    <row r="91" spans="1:15" x14ac:dyDescent="0.2">
      <c r="A91" s="198"/>
      <c r="B91" s="201"/>
      <c r="C91" s="201"/>
      <c r="D91" s="201"/>
      <c r="E91" s="1127"/>
      <c r="F91" s="1127"/>
      <c r="G91" s="1127"/>
      <c r="H91" s="1127"/>
      <c r="I91" s="1127"/>
      <c r="J91" s="1127"/>
      <c r="K91" s="1127"/>
      <c r="L91" s="1127"/>
      <c r="M91" s="1127"/>
      <c r="N91" s="198"/>
      <c r="O91" s="198"/>
    </row>
    <row r="92" spans="1:15" x14ac:dyDescent="0.2">
      <c r="A92" s="198"/>
      <c r="B92" s="201"/>
      <c r="C92" s="201"/>
      <c r="D92" s="201"/>
      <c r="E92" s="1127"/>
      <c r="F92" s="1127"/>
      <c r="G92" s="1127"/>
      <c r="H92" s="1127"/>
      <c r="I92" s="1127"/>
      <c r="J92" s="1127"/>
      <c r="K92" s="1127"/>
      <c r="L92" s="1127"/>
      <c r="M92" s="1127"/>
      <c r="N92" s="198"/>
      <c r="O92" s="198"/>
    </row>
    <row r="93" spans="1:15" x14ac:dyDescent="0.2">
      <c r="A93" s="198"/>
      <c r="B93" s="201"/>
      <c r="C93" s="201"/>
      <c r="D93" s="201"/>
      <c r="E93" s="1127"/>
      <c r="F93" s="1127"/>
      <c r="G93" s="1127"/>
      <c r="H93" s="1127"/>
      <c r="I93" s="1127"/>
      <c r="J93" s="1127"/>
      <c r="K93" s="1127"/>
      <c r="L93" s="1127"/>
      <c r="M93" s="1127"/>
      <c r="N93" s="198"/>
      <c r="O93" s="198"/>
    </row>
    <row r="94" spans="1:15" x14ac:dyDescent="0.2">
      <c r="A94" s="198"/>
      <c r="B94" s="201"/>
      <c r="C94" s="201"/>
      <c r="D94" s="201"/>
      <c r="E94" s="1127"/>
      <c r="F94" s="1127"/>
      <c r="G94" s="1127"/>
      <c r="H94" s="1127"/>
      <c r="I94" s="1127"/>
      <c r="J94" s="1127"/>
      <c r="K94" s="1127"/>
      <c r="L94" s="1127"/>
      <c r="M94" s="1127"/>
      <c r="N94" s="198"/>
      <c r="O94" s="198"/>
    </row>
    <row r="95" spans="1:15" x14ac:dyDescent="0.2">
      <c r="A95" s="198"/>
      <c r="B95" s="201"/>
      <c r="C95" s="201"/>
      <c r="D95" s="201"/>
      <c r="E95" s="1127"/>
      <c r="F95" s="1127"/>
      <c r="G95" s="1127"/>
      <c r="H95" s="1127"/>
      <c r="I95" s="1127"/>
      <c r="J95" s="1127"/>
      <c r="K95" s="1127"/>
      <c r="L95" s="1127"/>
      <c r="M95" s="1127"/>
      <c r="N95" s="198"/>
      <c r="O95" s="198"/>
    </row>
    <row r="96" spans="1:15" x14ac:dyDescent="0.2">
      <c r="A96" s="198"/>
      <c r="B96" s="201"/>
      <c r="C96" s="201"/>
      <c r="D96" s="201"/>
      <c r="E96" s="1127"/>
      <c r="F96" s="1127"/>
      <c r="G96" s="1127"/>
      <c r="H96" s="1127"/>
      <c r="I96" s="1127"/>
      <c r="J96" s="1127"/>
      <c r="K96" s="1127"/>
      <c r="L96" s="1127"/>
      <c r="M96" s="1127"/>
      <c r="N96" s="198"/>
      <c r="O96" s="198"/>
    </row>
    <row r="97" spans="1:15" x14ac:dyDescent="0.2">
      <c r="A97" s="198"/>
      <c r="B97" s="201"/>
      <c r="C97" s="201"/>
      <c r="D97" s="201"/>
      <c r="E97" s="1127"/>
      <c r="F97" s="1127"/>
      <c r="G97" s="1127"/>
      <c r="H97" s="1127"/>
      <c r="I97" s="1127"/>
      <c r="J97" s="1127"/>
      <c r="K97" s="1127"/>
      <c r="L97" s="1127"/>
      <c r="M97" s="1127"/>
      <c r="N97" s="198"/>
      <c r="O97" s="198"/>
    </row>
    <row r="98" spans="1:15" x14ac:dyDescent="0.2">
      <c r="A98" s="198"/>
      <c r="B98" s="201"/>
      <c r="C98" s="201"/>
      <c r="D98" s="201"/>
      <c r="E98" s="1127"/>
      <c r="F98" s="1127"/>
      <c r="G98" s="1127"/>
      <c r="H98" s="1127"/>
      <c r="I98" s="1127"/>
      <c r="J98" s="1127"/>
      <c r="K98" s="1127"/>
      <c r="L98" s="1127"/>
      <c r="M98" s="1127"/>
      <c r="N98" s="198"/>
      <c r="O98" s="198"/>
    </row>
    <row r="99" spans="1:15" x14ac:dyDescent="0.2">
      <c r="A99" s="198"/>
      <c r="B99" s="201"/>
      <c r="C99" s="201"/>
      <c r="D99" s="201"/>
      <c r="E99" s="1127"/>
      <c r="F99" s="1127"/>
      <c r="G99" s="1127"/>
      <c r="H99" s="1127"/>
      <c r="I99" s="1127"/>
      <c r="J99" s="1127"/>
      <c r="K99" s="1127"/>
      <c r="L99" s="1127"/>
      <c r="M99" s="1127"/>
      <c r="N99" s="198"/>
      <c r="O99" s="198"/>
    </row>
    <row r="100" spans="1:15" x14ac:dyDescent="0.2">
      <c r="A100" s="198"/>
      <c r="B100" s="201"/>
      <c r="C100" s="201"/>
      <c r="D100" s="201"/>
      <c r="E100" s="1127"/>
      <c r="F100" s="1127"/>
      <c r="G100" s="1127"/>
      <c r="H100" s="1127"/>
      <c r="I100" s="1127"/>
      <c r="J100" s="1127"/>
      <c r="K100" s="1127"/>
      <c r="L100" s="1127"/>
      <c r="M100" s="1127"/>
      <c r="N100" s="198"/>
      <c r="O100" s="198"/>
    </row>
    <row r="101" spans="1:15" x14ac:dyDescent="0.2">
      <c r="A101" s="198"/>
      <c r="B101" s="201"/>
      <c r="C101" s="201"/>
      <c r="D101" s="201"/>
      <c r="E101" s="1127"/>
      <c r="F101" s="1127"/>
      <c r="G101" s="1127"/>
      <c r="H101" s="1127"/>
      <c r="I101" s="1127"/>
      <c r="J101" s="1127"/>
      <c r="K101" s="1127"/>
      <c r="L101" s="1127"/>
      <c r="M101" s="1127"/>
      <c r="N101" s="198"/>
      <c r="O101" s="198"/>
    </row>
    <row r="102" spans="1:15" x14ac:dyDescent="0.2">
      <c r="A102" s="198"/>
      <c r="B102" s="201"/>
      <c r="C102" s="201"/>
      <c r="D102" s="201"/>
      <c r="E102" s="1127"/>
      <c r="F102" s="1127"/>
      <c r="G102" s="1127"/>
      <c r="H102" s="1127"/>
      <c r="I102" s="1127"/>
      <c r="J102" s="1127"/>
      <c r="K102" s="1127"/>
      <c r="L102" s="1127"/>
      <c r="M102" s="1127"/>
      <c r="N102" s="198"/>
      <c r="O102" s="198"/>
    </row>
    <row r="103" spans="1:15" x14ac:dyDescent="0.2">
      <c r="A103" s="198"/>
      <c r="B103" s="201"/>
      <c r="C103" s="201"/>
      <c r="D103" s="201"/>
      <c r="E103" s="1127"/>
      <c r="F103" s="1127"/>
      <c r="G103" s="1127"/>
      <c r="H103" s="1127"/>
      <c r="I103" s="1127"/>
      <c r="J103" s="1127"/>
      <c r="K103" s="1127"/>
      <c r="L103" s="1127"/>
      <c r="M103" s="1127"/>
      <c r="N103" s="198"/>
      <c r="O103" s="198"/>
    </row>
    <row r="104" spans="1:15" x14ac:dyDescent="0.2">
      <c r="A104" s="198"/>
      <c r="B104" s="201"/>
      <c r="C104" s="201"/>
      <c r="D104" s="201"/>
      <c r="E104" s="1127"/>
      <c r="F104" s="1127"/>
      <c r="G104" s="1127"/>
      <c r="H104" s="1127"/>
      <c r="I104" s="1127"/>
      <c r="J104" s="1127"/>
      <c r="K104" s="1127"/>
      <c r="L104" s="1127"/>
      <c r="M104" s="1127"/>
      <c r="N104" s="198"/>
      <c r="O104" s="198"/>
    </row>
    <row r="105" spans="1:15" x14ac:dyDescent="0.2">
      <c r="A105" s="198"/>
      <c r="B105" s="201"/>
      <c r="C105" s="201"/>
      <c r="D105" s="201"/>
      <c r="E105" s="1127"/>
      <c r="F105" s="1127"/>
      <c r="G105" s="1127"/>
      <c r="H105" s="1127"/>
      <c r="I105" s="1127"/>
      <c r="J105" s="1127"/>
      <c r="K105" s="1127"/>
      <c r="L105" s="1127"/>
      <c r="M105" s="1127"/>
      <c r="N105" s="198"/>
      <c r="O105" s="198"/>
    </row>
    <row r="106" spans="1:15" x14ac:dyDescent="0.2">
      <c r="A106" s="198"/>
      <c r="B106" s="201"/>
      <c r="C106" s="201"/>
      <c r="D106" s="201"/>
      <c r="E106" s="1127"/>
      <c r="F106" s="1127"/>
      <c r="G106" s="1127"/>
      <c r="H106" s="1127"/>
      <c r="I106" s="1127"/>
      <c r="J106" s="1127"/>
      <c r="K106" s="1127"/>
      <c r="L106" s="1127"/>
      <c r="M106" s="1127"/>
      <c r="N106" s="198"/>
      <c r="O106" s="198"/>
    </row>
    <row r="107" spans="1:15" x14ac:dyDescent="0.2">
      <c r="A107" s="198"/>
      <c r="B107" s="201"/>
      <c r="C107" s="201"/>
      <c r="D107" s="201"/>
      <c r="E107" s="1127"/>
      <c r="F107" s="1127"/>
      <c r="G107" s="1127"/>
      <c r="H107" s="1127"/>
      <c r="I107" s="1127"/>
      <c r="J107" s="1127"/>
      <c r="K107" s="1127"/>
      <c r="L107" s="1127"/>
      <c r="M107" s="1127"/>
      <c r="N107" s="198"/>
      <c r="O107" s="198"/>
    </row>
    <row r="108" spans="1:15" x14ac:dyDescent="0.2">
      <c r="A108" s="198"/>
      <c r="B108" s="201"/>
      <c r="C108" s="201"/>
      <c r="D108" s="201"/>
      <c r="E108" s="1127"/>
      <c r="F108" s="1127"/>
      <c r="G108" s="1127"/>
      <c r="H108" s="1127"/>
      <c r="I108" s="1127"/>
      <c r="J108" s="1127"/>
      <c r="K108" s="1127"/>
      <c r="L108" s="1127"/>
      <c r="M108" s="1127"/>
      <c r="N108" s="198"/>
      <c r="O108" s="198"/>
    </row>
    <row r="109" spans="1:15" x14ac:dyDescent="0.2">
      <c r="A109" s="198"/>
      <c r="B109" s="201"/>
      <c r="C109" s="201"/>
      <c r="D109" s="201"/>
      <c r="E109" s="1127"/>
      <c r="F109" s="1127"/>
      <c r="G109" s="1127"/>
      <c r="H109" s="1127"/>
      <c r="I109" s="1127"/>
      <c r="J109" s="1127"/>
      <c r="K109" s="1127"/>
      <c r="L109" s="1127"/>
      <c r="M109" s="1127"/>
      <c r="N109" s="198"/>
      <c r="O109" s="198"/>
    </row>
    <row r="110" spans="1:15" x14ac:dyDescent="0.2">
      <c r="A110" s="198"/>
      <c r="B110" s="201"/>
      <c r="C110" s="201"/>
      <c r="D110" s="201"/>
      <c r="E110" s="1127"/>
      <c r="F110" s="1127"/>
      <c r="G110" s="1127"/>
      <c r="H110" s="1127"/>
      <c r="I110" s="1127"/>
      <c r="J110" s="1127"/>
      <c r="K110" s="1127"/>
      <c r="L110" s="1127"/>
      <c r="M110" s="1127"/>
      <c r="N110" s="198"/>
      <c r="O110" s="198"/>
    </row>
    <row r="111" spans="1:15" x14ac:dyDescent="0.2">
      <c r="A111" s="198"/>
      <c r="B111" s="201"/>
      <c r="C111" s="201"/>
      <c r="D111" s="201"/>
      <c r="E111" s="1127"/>
      <c r="F111" s="1127"/>
      <c r="G111" s="1127"/>
      <c r="H111" s="1127"/>
      <c r="I111" s="1127"/>
      <c r="J111" s="1127"/>
      <c r="K111" s="1127"/>
      <c r="L111" s="1127"/>
      <c r="M111" s="1127"/>
      <c r="N111" s="198"/>
      <c r="O111" s="198"/>
    </row>
    <row r="112" spans="1:15" x14ac:dyDescent="0.2">
      <c r="A112" s="198"/>
      <c r="B112" s="201"/>
      <c r="C112" s="201"/>
      <c r="D112" s="201"/>
      <c r="E112" s="1127"/>
      <c r="F112" s="1127"/>
      <c r="G112" s="1127"/>
      <c r="H112" s="1127"/>
      <c r="I112" s="1127"/>
      <c r="J112" s="1127"/>
      <c r="K112" s="1127"/>
      <c r="L112" s="1127"/>
      <c r="M112" s="1127"/>
      <c r="N112" s="198"/>
      <c r="O112" s="198"/>
    </row>
    <row r="113" spans="1:15" x14ac:dyDescent="0.2">
      <c r="A113" s="198"/>
      <c r="B113" s="201"/>
      <c r="C113" s="201"/>
      <c r="D113" s="201"/>
      <c r="E113" s="1127"/>
      <c r="F113" s="1127"/>
      <c r="G113" s="1127"/>
      <c r="H113" s="1127"/>
      <c r="I113" s="1127"/>
      <c r="J113" s="1127"/>
      <c r="K113" s="1127"/>
      <c r="L113" s="1127"/>
      <c r="M113" s="1127"/>
      <c r="N113" s="198"/>
      <c r="O113" s="198"/>
    </row>
    <row r="114" spans="1:15" x14ac:dyDescent="0.2">
      <c r="A114" s="198"/>
      <c r="B114" s="201"/>
      <c r="C114" s="201"/>
      <c r="D114" s="201"/>
      <c r="E114" s="1127"/>
      <c r="F114" s="1127"/>
      <c r="G114" s="1127"/>
      <c r="H114" s="1127"/>
      <c r="I114" s="1127"/>
      <c r="J114" s="1127"/>
      <c r="K114" s="1127"/>
      <c r="L114" s="1127"/>
      <c r="M114" s="1127"/>
      <c r="N114" s="198"/>
      <c r="O114" s="198"/>
    </row>
    <row r="115" spans="1:15" x14ac:dyDescent="0.2">
      <c r="A115" s="198"/>
      <c r="B115" s="201"/>
      <c r="C115" s="760"/>
      <c r="D115" s="760"/>
      <c r="E115" s="1128"/>
      <c r="F115" s="1128"/>
      <c r="G115" s="1128"/>
      <c r="H115" s="1128"/>
      <c r="I115" s="1128"/>
      <c r="J115" s="1128"/>
      <c r="K115" s="1127"/>
      <c r="L115" s="1127"/>
      <c r="M115" s="1127"/>
      <c r="N115" s="198"/>
      <c r="O115" s="198"/>
    </row>
    <row r="116" spans="1:15" x14ac:dyDescent="0.2">
      <c r="A116" s="198"/>
      <c r="B116" s="201"/>
      <c r="C116" s="760"/>
      <c r="D116" s="760"/>
      <c r="E116" s="1127"/>
      <c r="F116" s="1127"/>
      <c r="G116" s="1127"/>
      <c r="H116" s="1127"/>
      <c r="I116" s="1127"/>
      <c r="J116" s="1128"/>
      <c r="K116" s="1127"/>
      <c r="L116" s="1127"/>
      <c r="M116" s="1127"/>
      <c r="N116" s="198"/>
      <c r="O116" s="198"/>
    </row>
    <row r="117" spans="1:15" x14ac:dyDescent="0.2">
      <c r="A117" s="198"/>
      <c r="B117" s="201"/>
      <c r="C117" s="760"/>
      <c r="D117" s="760"/>
      <c r="E117" s="1127"/>
      <c r="F117" s="1127"/>
      <c r="G117" s="1127"/>
      <c r="H117" s="1127"/>
      <c r="I117" s="1127"/>
      <c r="J117" s="1127"/>
      <c r="K117" s="1127"/>
      <c r="L117" s="1127"/>
      <c r="M117" s="1127"/>
      <c r="N117" s="198"/>
      <c r="O117" s="198"/>
    </row>
    <row r="118" spans="1:15" x14ac:dyDescent="0.2">
      <c r="A118" s="198"/>
      <c r="B118" s="201"/>
      <c r="C118" s="760"/>
      <c r="D118" s="760"/>
      <c r="E118" s="1127"/>
      <c r="F118" s="1127"/>
      <c r="G118" s="1127"/>
      <c r="H118" s="1127"/>
      <c r="I118" s="1127"/>
      <c r="J118" s="1127"/>
      <c r="K118" s="1127"/>
      <c r="L118" s="1127"/>
      <c r="M118" s="1127"/>
      <c r="N118" s="198"/>
      <c r="O118" s="198"/>
    </row>
    <row r="119" spans="1:15" x14ac:dyDescent="0.2">
      <c r="A119" s="198"/>
      <c r="B119" s="201"/>
      <c r="C119" s="760"/>
      <c r="D119" s="760"/>
      <c r="E119" s="1127"/>
      <c r="F119" s="1127"/>
      <c r="G119" s="1127"/>
      <c r="H119" s="1127"/>
      <c r="I119" s="1127"/>
      <c r="J119" s="1127"/>
      <c r="K119" s="1127"/>
      <c r="L119" s="1127"/>
      <c r="M119" s="1127"/>
      <c r="N119" s="198"/>
      <c r="O119" s="198"/>
    </row>
    <row r="120" spans="1:15" x14ac:dyDescent="0.2">
      <c r="A120" s="198"/>
      <c r="B120" s="201"/>
      <c r="C120" s="760"/>
      <c r="D120" s="760"/>
      <c r="E120" s="1127"/>
      <c r="F120" s="1127"/>
      <c r="G120" s="1127"/>
      <c r="H120" s="1127"/>
      <c r="I120" s="1127"/>
      <c r="J120" s="1127"/>
      <c r="K120" s="1127"/>
      <c r="L120" s="1127"/>
      <c r="M120" s="1127"/>
      <c r="N120" s="198"/>
      <c r="O120" s="198"/>
    </row>
    <row r="121" spans="1:15" x14ac:dyDescent="0.2">
      <c r="A121" s="198"/>
      <c r="B121" s="201"/>
      <c r="C121" s="760"/>
      <c r="D121" s="760"/>
      <c r="E121" s="1127"/>
      <c r="F121" s="1127"/>
      <c r="G121" s="1127"/>
      <c r="H121" s="1127"/>
      <c r="I121" s="1127"/>
      <c r="J121" s="1127"/>
      <c r="K121" s="1127"/>
      <c r="L121" s="1127"/>
      <c r="M121" s="1127"/>
      <c r="N121" s="198"/>
      <c r="O121" s="198"/>
    </row>
    <row r="122" spans="1:15" x14ac:dyDescent="0.2">
      <c r="A122" s="198"/>
      <c r="B122" s="201"/>
      <c r="C122" s="760"/>
      <c r="D122" s="760"/>
      <c r="E122" s="1127"/>
      <c r="F122" s="1127"/>
      <c r="G122" s="1127"/>
      <c r="H122" s="1127"/>
      <c r="I122" s="1127"/>
      <c r="J122" s="1127"/>
      <c r="K122" s="1127"/>
      <c r="L122" s="1127"/>
      <c r="M122" s="1127"/>
      <c r="N122" s="198"/>
      <c r="O122" s="198"/>
    </row>
    <row r="123" spans="1:15" x14ac:dyDescent="0.2">
      <c r="A123" s="198"/>
      <c r="B123" s="201"/>
      <c r="C123" s="760"/>
      <c r="D123" s="760"/>
      <c r="E123" s="1127"/>
      <c r="F123" s="1127"/>
      <c r="G123" s="1127"/>
      <c r="H123" s="1127"/>
      <c r="I123" s="1127"/>
      <c r="J123" s="1127"/>
      <c r="K123" s="1127"/>
      <c r="L123" s="1127"/>
      <c r="M123" s="1127"/>
      <c r="N123" s="198"/>
      <c r="O123" s="198"/>
    </row>
    <row r="124" spans="1:15" x14ac:dyDescent="0.2">
      <c r="A124" s="198"/>
      <c r="B124" s="201"/>
      <c r="C124" s="760"/>
      <c r="D124" s="760"/>
      <c r="E124" s="1127"/>
      <c r="F124" s="1127"/>
      <c r="G124" s="1127"/>
      <c r="H124" s="1127"/>
      <c r="I124" s="1127"/>
      <c r="J124" s="1127"/>
      <c r="K124" s="1127"/>
      <c r="L124" s="1127"/>
      <c r="M124" s="1127"/>
      <c r="N124" s="198"/>
      <c r="O124" s="198"/>
    </row>
    <row r="125" spans="1:15" x14ac:dyDescent="0.2">
      <c r="A125" s="198"/>
      <c r="B125" s="201"/>
      <c r="C125" s="760"/>
      <c r="D125" s="760"/>
      <c r="E125" s="1127"/>
      <c r="F125" s="1127"/>
      <c r="G125" s="1127"/>
      <c r="H125" s="1127"/>
      <c r="I125" s="1127"/>
      <c r="J125" s="1127"/>
      <c r="K125" s="1127"/>
      <c r="L125" s="1127"/>
      <c r="M125" s="1127"/>
      <c r="N125" s="198"/>
      <c r="O125" s="198"/>
    </row>
    <row r="126" spans="1:15" x14ac:dyDescent="0.2">
      <c r="A126" s="198"/>
      <c r="B126" s="201"/>
      <c r="C126" s="760"/>
      <c r="D126" s="760"/>
      <c r="E126" s="1127"/>
      <c r="F126" s="1127"/>
      <c r="G126" s="1127"/>
      <c r="H126" s="1127"/>
      <c r="I126" s="1127"/>
      <c r="J126" s="1127"/>
      <c r="K126" s="1127"/>
      <c r="L126" s="1127"/>
      <c r="M126" s="1127"/>
      <c r="N126" s="198"/>
      <c r="O126" s="198"/>
    </row>
    <row r="127" spans="1:15" x14ac:dyDescent="0.2">
      <c r="A127" s="198"/>
      <c r="B127" s="201"/>
      <c r="C127" s="760"/>
      <c r="D127" s="760"/>
      <c r="E127" s="1127"/>
      <c r="F127" s="1127"/>
      <c r="G127" s="1127"/>
      <c r="H127" s="1127"/>
      <c r="I127" s="1127"/>
      <c r="J127" s="1127"/>
      <c r="K127" s="1127"/>
      <c r="L127" s="1127"/>
      <c r="M127" s="1127"/>
      <c r="N127" s="198"/>
      <c r="O127" s="198"/>
    </row>
    <row r="128" spans="1:15" x14ac:dyDescent="0.2">
      <c r="A128" s="198"/>
      <c r="B128" s="201"/>
      <c r="C128" s="760"/>
      <c r="D128" s="760"/>
      <c r="E128" s="1127"/>
      <c r="F128" s="1127"/>
      <c r="G128" s="1127"/>
      <c r="H128" s="1127"/>
      <c r="I128" s="1127"/>
      <c r="J128" s="1127"/>
      <c r="K128" s="1127"/>
      <c r="L128" s="1127"/>
      <c r="M128" s="1127"/>
      <c r="N128" s="198"/>
      <c r="O128" s="198"/>
    </row>
    <row r="129" spans="1:15" x14ac:dyDescent="0.2">
      <c r="A129" s="198"/>
      <c r="B129" s="201"/>
      <c r="C129" s="760"/>
      <c r="D129" s="760"/>
      <c r="E129" s="1127"/>
      <c r="F129" s="1127"/>
      <c r="G129" s="1127"/>
      <c r="H129" s="1127"/>
      <c r="I129" s="1127"/>
      <c r="J129" s="1127"/>
      <c r="K129" s="1127"/>
      <c r="L129" s="1127"/>
      <c r="M129" s="1127"/>
      <c r="N129" s="198"/>
      <c r="O129" s="198"/>
    </row>
    <row r="130" spans="1:15" x14ac:dyDescent="0.2">
      <c r="A130" s="198"/>
      <c r="B130" s="201"/>
      <c r="C130" s="760"/>
      <c r="D130" s="760"/>
      <c r="E130" s="1127"/>
      <c r="F130" s="1127"/>
      <c r="G130" s="1127"/>
      <c r="H130" s="1127"/>
      <c r="I130" s="1127"/>
      <c r="J130" s="1127"/>
      <c r="K130" s="1127"/>
      <c r="L130" s="1127"/>
      <c r="M130" s="1127"/>
      <c r="N130" s="198"/>
      <c r="O130" s="198"/>
    </row>
    <row r="131" spans="1:15" x14ac:dyDescent="0.2">
      <c r="A131" s="198"/>
      <c r="B131" s="201"/>
      <c r="C131" s="760"/>
      <c r="D131" s="760"/>
      <c r="E131" s="1127"/>
      <c r="F131" s="1127"/>
      <c r="G131" s="1127"/>
      <c r="H131" s="1127"/>
      <c r="I131" s="1127"/>
      <c r="J131" s="1127"/>
      <c r="K131" s="1127"/>
      <c r="L131" s="1127"/>
      <c r="M131" s="1127"/>
      <c r="N131" s="198"/>
      <c r="O131" s="198"/>
    </row>
    <row r="132" spans="1:15" x14ac:dyDescent="0.2">
      <c r="A132" s="198"/>
      <c r="B132" s="201"/>
      <c r="C132" s="760"/>
      <c r="D132" s="760"/>
      <c r="E132" s="1127"/>
      <c r="F132" s="1127"/>
      <c r="G132" s="1127"/>
      <c r="H132" s="1127"/>
      <c r="I132" s="1127"/>
      <c r="J132" s="1127"/>
      <c r="K132" s="1127"/>
      <c r="L132" s="1127"/>
      <c r="M132" s="1127"/>
      <c r="N132" s="198"/>
      <c r="O132" s="198"/>
    </row>
    <row r="133" spans="1:15" x14ac:dyDescent="0.2">
      <c r="A133" s="198"/>
      <c r="B133" s="201"/>
      <c r="C133" s="760"/>
      <c r="D133" s="760"/>
      <c r="E133" s="1127"/>
      <c r="F133" s="1127"/>
      <c r="G133" s="1127"/>
      <c r="H133" s="1127"/>
      <c r="I133" s="1127"/>
      <c r="J133" s="1127"/>
      <c r="K133" s="1127"/>
      <c r="L133" s="1127"/>
      <c r="M133" s="1127"/>
      <c r="N133" s="198"/>
      <c r="O133" s="198"/>
    </row>
    <row r="134" spans="1:15" x14ac:dyDescent="0.2">
      <c r="A134" s="198"/>
      <c r="B134" s="201"/>
      <c r="C134" s="760"/>
      <c r="D134" s="760"/>
      <c r="E134" s="1127"/>
      <c r="F134" s="1127"/>
      <c r="G134" s="1127"/>
      <c r="H134" s="1127"/>
      <c r="I134" s="1127"/>
      <c r="J134" s="1127"/>
      <c r="K134" s="1127"/>
      <c r="L134" s="1127"/>
      <c r="M134" s="1127"/>
      <c r="N134" s="198"/>
      <c r="O134" s="198"/>
    </row>
    <row r="135" spans="1:15" x14ac:dyDescent="0.2">
      <c r="A135" s="198"/>
      <c r="B135" s="201"/>
      <c r="C135" s="760"/>
      <c r="D135" s="760"/>
      <c r="E135" s="1127"/>
      <c r="F135" s="1127"/>
      <c r="G135" s="1127"/>
      <c r="H135" s="1127"/>
      <c r="I135" s="1127"/>
      <c r="J135" s="1127"/>
      <c r="K135" s="1127"/>
      <c r="L135" s="1127"/>
      <c r="M135" s="1127"/>
      <c r="N135" s="198"/>
      <c r="O135" s="198"/>
    </row>
    <row r="136" spans="1:15" x14ac:dyDescent="0.2">
      <c r="A136" s="198"/>
      <c r="B136" s="201"/>
      <c r="C136" s="760"/>
      <c r="D136" s="760"/>
      <c r="E136" s="1127"/>
      <c r="F136" s="1127"/>
      <c r="G136" s="1127"/>
      <c r="H136" s="1127"/>
      <c r="I136" s="1127"/>
      <c r="J136" s="1127"/>
      <c r="K136" s="1127"/>
      <c r="L136" s="1127"/>
      <c r="M136" s="1127"/>
      <c r="N136" s="198"/>
      <c r="O136" s="198"/>
    </row>
    <row r="137" spans="1:15" x14ac:dyDescent="0.2">
      <c r="A137" s="198"/>
      <c r="B137" s="201"/>
      <c r="C137" s="201"/>
      <c r="D137" s="201"/>
      <c r="E137" s="1127"/>
      <c r="F137" s="1127"/>
      <c r="G137" s="1127"/>
      <c r="H137" s="1127"/>
      <c r="I137" s="1127"/>
      <c r="J137" s="1127"/>
      <c r="K137" s="1127"/>
      <c r="L137" s="1127"/>
      <c r="M137" s="1127"/>
      <c r="N137" s="198"/>
      <c r="O137" s="198"/>
    </row>
    <row r="138" spans="1:15" x14ac:dyDescent="0.2">
      <c r="A138" s="198"/>
      <c r="B138" s="201"/>
      <c r="C138" s="201"/>
      <c r="D138" s="201"/>
      <c r="E138" s="1127"/>
      <c r="F138" s="1127"/>
      <c r="G138" s="1127"/>
      <c r="H138" s="1127"/>
      <c r="I138" s="1127"/>
      <c r="J138" s="1127"/>
      <c r="K138" s="1127"/>
      <c r="L138" s="1127"/>
      <c r="M138" s="1127"/>
      <c r="N138" s="198"/>
      <c r="O138" s="198"/>
    </row>
    <row r="139" spans="1:15" x14ac:dyDescent="0.2">
      <c r="A139" s="198"/>
      <c r="B139" s="201"/>
      <c r="C139" s="201"/>
      <c r="D139" s="201"/>
      <c r="E139" s="1127"/>
      <c r="F139" s="1127"/>
      <c r="G139" s="1127"/>
      <c r="H139" s="1127"/>
      <c r="I139" s="1127"/>
      <c r="J139" s="1127"/>
      <c r="K139" s="1127"/>
      <c r="L139" s="1127"/>
      <c r="M139" s="1127"/>
      <c r="N139" s="198"/>
      <c r="O139" s="198"/>
    </row>
    <row r="140" spans="1:15" x14ac:dyDescent="0.2">
      <c r="A140" s="198"/>
      <c r="B140" s="616"/>
      <c r="C140" s="616"/>
      <c r="D140" s="616"/>
      <c r="E140" s="1129"/>
      <c r="F140" s="1129"/>
      <c r="G140" s="1129"/>
      <c r="H140" s="1129"/>
      <c r="I140" s="1129"/>
      <c r="J140" s="1129"/>
      <c r="K140" s="1129"/>
      <c r="L140" s="1127"/>
      <c r="M140" s="1127"/>
      <c r="N140" s="198"/>
      <c r="O140" s="198"/>
    </row>
    <row r="141" spans="1:15" x14ac:dyDescent="0.2">
      <c r="A141" s="198"/>
      <c r="B141" s="201"/>
      <c r="C141" s="201"/>
      <c r="D141" s="201"/>
      <c r="E141" s="1127"/>
      <c r="F141" s="1127"/>
      <c r="G141" s="1127"/>
      <c r="H141" s="1127"/>
      <c r="I141" s="1127"/>
      <c r="J141" s="1127"/>
      <c r="K141" s="1127"/>
      <c r="L141" s="1127"/>
      <c r="M141" s="1127"/>
      <c r="N141" s="198"/>
      <c r="O141" s="198"/>
    </row>
    <row r="142" spans="1:15" x14ac:dyDescent="0.2">
      <c r="A142" s="198"/>
      <c r="B142" s="201"/>
      <c r="C142" s="201"/>
      <c r="D142" s="201"/>
      <c r="E142" s="1127"/>
      <c r="F142" s="1127"/>
      <c r="G142" s="1127"/>
      <c r="H142" s="1127"/>
      <c r="I142" s="1127"/>
      <c r="J142" s="1127"/>
      <c r="K142" s="1127"/>
      <c r="L142" s="1127"/>
      <c r="M142" s="1127"/>
      <c r="N142" s="198"/>
      <c r="O142" s="198"/>
    </row>
    <row r="143" spans="1:15" x14ac:dyDescent="0.2">
      <c r="A143" s="198"/>
      <c r="B143" s="201"/>
      <c r="C143" s="201"/>
      <c r="D143" s="201"/>
      <c r="E143" s="1127"/>
      <c r="F143" s="1127"/>
      <c r="G143" s="1127"/>
      <c r="H143" s="1127"/>
      <c r="I143" s="1127"/>
      <c r="J143" s="1127"/>
      <c r="K143" s="1127"/>
      <c r="L143" s="1127"/>
      <c r="M143" s="1127"/>
      <c r="N143" s="198"/>
      <c r="O143" s="198"/>
    </row>
    <row r="144" spans="1:15" x14ac:dyDescent="0.2">
      <c r="A144" s="198"/>
      <c r="B144" s="201"/>
      <c r="C144" s="201"/>
      <c r="D144" s="201"/>
      <c r="E144" s="1127"/>
      <c r="F144" s="1127"/>
      <c r="G144" s="1127"/>
      <c r="H144" s="1127"/>
      <c r="I144" s="1127"/>
      <c r="J144" s="1127"/>
      <c r="K144" s="1127"/>
      <c r="L144" s="1127"/>
      <c r="M144" s="1127"/>
      <c r="N144" s="198"/>
      <c r="O144" s="198"/>
    </row>
  </sheetData>
  <mergeCells count="1">
    <mergeCell ref="B1:D1"/>
  </mergeCells>
  <pageMargins left="0.75" right="0.75" top="1" bottom="1" header="0.5" footer="0.5"/>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10"/>
  <sheetViews>
    <sheetView zoomScale="70" zoomScaleNormal="70" workbookViewId="0">
      <selection activeCell="AB18" sqref="AB18"/>
    </sheetView>
  </sheetViews>
  <sheetFormatPr defaultRowHeight="12.75" x14ac:dyDescent="0.2"/>
  <cols>
    <col min="1" max="1" width="43.85546875" customWidth="1"/>
    <col min="2" max="2" width="15.28515625" customWidth="1"/>
    <col min="3" max="4" width="11.42578125" customWidth="1"/>
    <col min="5" max="11" width="14.140625" customWidth="1"/>
  </cols>
  <sheetData>
    <row r="1" spans="1:11" ht="40.5" customHeight="1" x14ac:dyDescent="0.2">
      <c r="A1" s="1090" t="s">
        <v>1772</v>
      </c>
    </row>
    <row r="3" spans="1:11" ht="45" x14ac:dyDescent="0.2">
      <c r="A3" s="91"/>
      <c r="B3" s="1012" t="s">
        <v>134</v>
      </c>
      <c r="C3" s="1012" t="s">
        <v>138</v>
      </c>
      <c r="D3" s="1013" t="s">
        <v>566</v>
      </c>
      <c r="E3" s="1013" t="s">
        <v>567</v>
      </c>
      <c r="F3" s="1013" t="s">
        <v>791</v>
      </c>
      <c r="G3" s="1013" t="s">
        <v>568</v>
      </c>
      <c r="H3" s="1013" t="s">
        <v>218</v>
      </c>
    </row>
    <row r="4" spans="1:11" x14ac:dyDescent="0.2">
      <c r="A4" s="680" t="s">
        <v>1818</v>
      </c>
      <c r="B4" s="670"/>
      <c r="C4" s="671"/>
      <c r="D4" s="670">
        <f>'IT Inventory'!K10-'10. IT shutdown'!K18</f>
        <v>0</v>
      </c>
      <c r="E4" s="678">
        <f>D4*'General reference data'!$C$4</f>
        <v>0</v>
      </c>
      <c r="F4" s="672">
        <f>D4*'General reference data'!$C$13</f>
        <v>0</v>
      </c>
      <c r="G4" s="91"/>
      <c r="H4" s="91"/>
    </row>
    <row r="5" spans="1:11" s="457" customFormat="1" x14ac:dyDescent="0.2">
      <c r="A5" s="680" t="s">
        <v>534</v>
      </c>
      <c r="B5" s="670"/>
      <c r="C5" s="671"/>
      <c r="D5" s="670">
        <f>'IT Inventory'!K57-'10. IT shutdown'!K65</f>
        <v>0</v>
      </c>
      <c r="E5" s="678">
        <f>D5*'General reference data'!$C$4</f>
        <v>0</v>
      </c>
      <c r="F5" s="672">
        <f>D5*'General reference data'!$C$13</f>
        <v>0</v>
      </c>
      <c r="G5" s="91"/>
      <c r="H5" s="91"/>
    </row>
    <row r="6" spans="1:11" s="457" customFormat="1" x14ac:dyDescent="0.2">
      <c r="A6" s="680" t="s">
        <v>1819</v>
      </c>
      <c r="B6" s="670"/>
      <c r="C6" s="671"/>
      <c r="D6" s="670">
        <f>'IT Inventory'!K102-'10. IT shutdown'!K110</f>
        <v>0</v>
      </c>
      <c r="E6" s="678">
        <f>D6*'General reference data'!$C$4</f>
        <v>0</v>
      </c>
      <c r="F6" s="672">
        <f>D6*'General reference data'!$C$13</f>
        <v>0</v>
      </c>
      <c r="G6" s="91"/>
      <c r="H6" s="91"/>
    </row>
    <row r="7" spans="1:11" x14ac:dyDescent="0.2">
      <c r="A7" s="673" t="s">
        <v>140</v>
      </c>
      <c r="B7" s="681"/>
      <c r="C7" s="681"/>
      <c r="D7" s="1009">
        <f>SUM(D4:D4)</f>
        <v>0</v>
      </c>
      <c r="E7" s="1010">
        <f>SUM(E4:E6)</f>
        <v>0</v>
      </c>
      <c r="F7" s="1011">
        <f>SUM(F4:F6)</f>
        <v>0</v>
      </c>
      <c r="G7" s="684"/>
      <c r="H7" s="685"/>
    </row>
    <row r="10" spans="1:11" s="996" customFormat="1" ht="45" x14ac:dyDescent="0.25">
      <c r="A10" s="186"/>
      <c r="B10" s="186"/>
      <c r="C10" s="186"/>
      <c r="D10" s="238"/>
      <c r="E10" s="186"/>
      <c r="F10" s="186"/>
      <c r="G10" s="186"/>
      <c r="H10" s="186"/>
      <c r="I10" s="186"/>
      <c r="J10" s="186"/>
      <c r="K10" s="755" t="str">
        <f>'IT Inventory'!K2</f>
        <v>Total annual energy consumption</v>
      </c>
    </row>
    <row r="11" spans="1:11" s="996" customFormat="1" ht="45.75" customHeight="1" x14ac:dyDescent="0.45">
      <c r="A11" s="1161" t="str">
        <f>'IT Inventory'!A3</f>
        <v>printers</v>
      </c>
      <c r="B11" s="1162"/>
      <c r="C11" s="212"/>
      <c r="D11" s="810" t="str">
        <f>'IT Inventory'!D3</f>
        <v>Ref</v>
      </c>
      <c r="E11" s="810" t="str">
        <f>'IT Inventory'!E3</f>
        <v>Printing (w)</v>
      </c>
      <c r="F11" s="810" t="str">
        <f>'IT Inventory'!F3</f>
        <v>standby</v>
      </c>
      <c r="G11" s="810" t="str">
        <f>'IT Inventory'!G3</f>
        <v>Sleep mode</v>
      </c>
      <c r="H11" s="810" t="str">
        <f>'IT Inventory'!H3</f>
        <v>Printing consumption per annum (kwh)</v>
      </c>
      <c r="I11" s="810" t="str">
        <f>'IT Inventory'!I3</f>
        <v>standby (kwh)</v>
      </c>
      <c r="J11" s="870" t="str">
        <f>'IT Inventory'!J3</f>
        <v>Sleep mode (kwh)</v>
      </c>
      <c r="K11" s="755">
        <f>'IT Inventory'!K3</f>
        <v>0</v>
      </c>
    </row>
    <row r="12" spans="1:11" s="996" customFormat="1" ht="15" x14ac:dyDescent="0.25">
      <c r="A12" s="212">
        <f>'IT Inventory'!A4</f>
        <v>1</v>
      </c>
      <c r="B12" s="193" t="str">
        <f>'IT Inventory'!B4</f>
        <v>Canon</v>
      </c>
      <c r="C12" s="193" t="str">
        <f>'IT Inventory'!C4</f>
        <v>Canon iR-ADV C5550</v>
      </c>
      <c r="D12" s="189" t="str">
        <f>'IT Inventory'!D4</f>
        <v>https://www.canon.co.uk/for_work/products/office_print_copy_solutions/office_colour_printers/imagerunner_advance_c5500_series/specification.aspx#w67</v>
      </c>
      <c r="E12" s="212">
        <f>'IT Inventory'!E4</f>
        <v>849</v>
      </c>
      <c r="F12" s="212">
        <f>'IT Inventory'!F4</f>
        <v>68</v>
      </c>
      <c r="G12" s="212">
        <f>'IT Inventory'!G4</f>
        <v>0.8</v>
      </c>
      <c r="H12" s="213">
        <f>'IT Inventory'!H4</f>
        <v>0</v>
      </c>
      <c r="I12" s="213">
        <f>'IT Inventory'!I4</f>
        <v>0</v>
      </c>
      <c r="J12" s="245">
        <f>'IT Inventory'!J4</f>
        <v>0</v>
      </c>
      <c r="K12" s="843">
        <f>'IT Inventory'!K4</f>
        <v>0</v>
      </c>
    </row>
    <row r="13" spans="1:11" s="996" customFormat="1" ht="15" x14ac:dyDescent="0.25">
      <c r="A13" s="212">
        <f>'IT Inventory'!A5</f>
        <v>2</v>
      </c>
      <c r="B13" s="241" t="str">
        <f>'IT Inventory'!B5</f>
        <v>HP</v>
      </c>
      <c r="C13" s="193" t="str">
        <f>'IT Inventory'!C5</f>
        <v>HP CL CM353 MFP</v>
      </c>
      <c r="D13" s="189" t="str">
        <f>'IT Inventory'!D5</f>
        <v>http://h22235.www2.hp.com/hpinfo/globalcitizenship/environment/productdata/Countries/us/lp_hpcolorlaserjetpromfpm477fdw_us_eng_v1.pdf</v>
      </c>
      <c r="E13" s="212">
        <f>'IT Inventory'!E5</f>
        <v>521</v>
      </c>
      <c r="F13" s="212">
        <f>'IT Inventory'!F5</f>
        <v>16</v>
      </c>
      <c r="G13" s="212">
        <f>'IT Inventory'!G5</f>
        <v>2.5</v>
      </c>
      <c r="H13" s="213">
        <f>'IT Inventory'!H5</f>
        <v>0</v>
      </c>
      <c r="I13" s="213">
        <f>'IT Inventory'!I5</f>
        <v>0</v>
      </c>
      <c r="J13" s="245">
        <f>'IT Inventory'!J5</f>
        <v>0</v>
      </c>
      <c r="K13" s="843">
        <f>'IT Inventory'!K5</f>
        <v>0</v>
      </c>
    </row>
    <row r="14" spans="1:11" s="996" customFormat="1" ht="15" x14ac:dyDescent="0.25">
      <c r="A14" s="212">
        <f>'IT Inventory'!A6</f>
        <v>3</v>
      </c>
      <c r="B14" s="193" t="str">
        <f>'IT Inventory'!B6</f>
        <v>HP</v>
      </c>
      <c r="C14" s="193" t="str">
        <f>'IT Inventory'!C6</f>
        <v>HP Color LaserJet M552</v>
      </c>
      <c r="D14" s="189" t="str">
        <f>'IT Inventory'!D6</f>
        <v>https://support.hp.com/gb-en/document/c04659843#AbT4</v>
      </c>
      <c r="E14" s="212">
        <f>'IT Inventory'!E6</f>
        <v>569</v>
      </c>
      <c r="F14" s="213">
        <f>'IT Inventory'!F6</f>
        <v>33.6</v>
      </c>
      <c r="G14" s="213">
        <f>'IT Inventory'!G6</f>
        <v>3.95</v>
      </c>
      <c r="H14" s="213">
        <f>'IT Inventory'!H6</f>
        <v>0</v>
      </c>
      <c r="I14" s="213">
        <f>'IT Inventory'!I6</f>
        <v>0</v>
      </c>
      <c r="J14" s="245">
        <f>'IT Inventory'!J6</f>
        <v>0</v>
      </c>
      <c r="K14" s="843">
        <f>'IT Inventory'!K6</f>
        <v>0</v>
      </c>
    </row>
    <row r="15" spans="1:11" s="996" customFormat="1" ht="15" x14ac:dyDescent="0.25">
      <c r="A15" s="212">
        <f>'IT Inventory'!A7</f>
        <v>4</v>
      </c>
      <c r="B15" s="193" t="str">
        <f>'IT Inventory'!B7</f>
        <v>HP</v>
      </c>
      <c r="C15" s="193" t="str">
        <f>'IT Inventory'!C7</f>
        <v>HP LJ 400 Color M451dn</v>
      </c>
      <c r="D15" s="189" t="str">
        <f>'IT Inventory'!D7</f>
        <v>http://h71016.www7.hp.com/html/pdfs/LJPro_400_Color_M451.pdf</v>
      </c>
      <c r="E15" s="212">
        <f>'IT Inventory'!E7</f>
        <v>425</v>
      </c>
      <c r="F15" s="212">
        <f>'IT Inventory'!F7</f>
        <v>15</v>
      </c>
      <c r="G15" s="212">
        <f>'IT Inventory'!G7</f>
        <v>4</v>
      </c>
      <c r="H15" s="213">
        <f>'IT Inventory'!H7</f>
        <v>0</v>
      </c>
      <c r="I15" s="213">
        <f>'IT Inventory'!I7</f>
        <v>0</v>
      </c>
      <c r="J15" s="245">
        <f>'IT Inventory'!J7</f>
        <v>0</v>
      </c>
      <c r="K15" s="843">
        <f>'IT Inventory'!K7</f>
        <v>0</v>
      </c>
    </row>
    <row r="16" spans="1:11" s="996" customFormat="1" ht="15" x14ac:dyDescent="0.25">
      <c r="A16" s="212">
        <f>'IT Inventory'!A8</f>
        <v>5</v>
      </c>
      <c r="B16" s="193" t="str">
        <f>'IT Inventory'!B8</f>
        <v>HP</v>
      </c>
      <c r="C16" s="193" t="str">
        <f>'IT Inventory'!C8</f>
        <v>HP LJ P2050</v>
      </c>
      <c r="D16" s="189" t="str">
        <f>'IT Inventory'!D8</f>
        <v>https://hp-laserjet-p2055-printer-series.printerdoc.net/en/regulatory-information/environmental-product-stewardship-program/power-consumption/</v>
      </c>
      <c r="E16" s="212">
        <f>'IT Inventory'!E8</f>
        <v>425</v>
      </c>
      <c r="F16" s="212">
        <f>'IT Inventory'!F8</f>
        <v>15</v>
      </c>
      <c r="G16" s="212">
        <f>'IT Inventory'!G8</f>
        <v>4</v>
      </c>
      <c r="H16" s="213">
        <f>'IT Inventory'!H8</f>
        <v>0</v>
      </c>
      <c r="I16" s="213">
        <f>'IT Inventory'!I8</f>
        <v>0</v>
      </c>
      <c r="J16" s="245">
        <f>'IT Inventory'!J8</f>
        <v>0</v>
      </c>
      <c r="K16" s="843">
        <f>'IT Inventory'!K8</f>
        <v>0</v>
      </c>
    </row>
    <row r="17" spans="1:11" s="996" customFormat="1" ht="15" x14ac:dyDescent="0.25">
      <c r="A17" s="212">
        <f>'IT Inventory'!A9</f>
        <v>6</v>
      </c>
      <c r="B17" s="193" t="str">
        <f>'IT Inventory'!B9</f>
        <v>HP</v>
      </c>
      <c r="C17" s="193" t="str">
        <f>'IT Inventory'!C9</f>
        <v>HP LJ P2050</v>
      </c>
      <c r="D17" s="189" t="str">
        <f>'IT Inventory'!D9</f>
        <v>https://hp-laserjet-p2055-printer-series.printerdoc.net/en/regulatory-information/environmental-product-stewardship-program/power-consumption/</v>
      </c>
      <c r="E17" s="212">
        <f>'IT Inventory'!E9</f>
        <v>425</v>
      </c>
      <c r="F17" s="212">
        <f>'IT Inventory'!F9</f>
        <v>15</v>
      </c>
      <c r="G17" s="212">
        <f>'IT Inventory'!G9</f>
        <v>4</v>
      </c>
      <c r="H17" s="213">
        <f>'IT Inventory'!H9</f>
        <v>0</v>
      </c>
      <c r="I17" s="213">
        <f>'IT Inventory'!I9</f>
        <v>0</v>
      </c>
      <c r="J17" s="245">
        <f>'IT Inventory'!J9</f>
        <v>0</v>
      </c>
      <c r="K17" s="843">
        <f>'IT Inventory'!K9</f>
        <v>0</v>
      </c>
    </row>
    <row r="18" spans="1:11" s="996" customFormat="1" ht="15" x14ac:dyDescent="0.25">
      <c r="A18" s="232" t="str">
        <f>'IT Inventory'!A10</f>
        <v>total</v>
      </c>
      <c r="B18" s="1000">
        <f>'IT Inventory'!B10</f>
        <v>0</v>
      </c>
      <c r="C18" s="1000">
        <f>'IT Inventory'!C10</f>
        <v>0</v>
      </c>
      <c r="D18" s="1001">
        <f>'IT Inventory'!D10</f>
        <v>0</v>
      </c>
      <c r="E18" s="232">
        <f>'IT Inventory'!E10</f>
        <v>0</v>
      </c>
      <c r="F18" s="232">
        <f>'IT Inventory'!F10</f>
        <v>0</v>
      </c>
      <c r="G18" s="232">
        <f>'IT Inventory'!G10</f>
        <v>0</v>
      </c>
      <c r="H18" s="233">
        <f>'IT Inventory'!H10</f>
        <v>0</v>
      </c>
      <c r="I18" s="233">
        <f>'IT Inventory'!I10</f>
        <v>0</v>
      </c>
      <c r="J18" s="233">
        <f>'IT Inventory'!J10</f>
        <v>0</v>
      </c>
      <c r="K18" s="843">
        <f>'IT Inventory'!K10</f>
        <v>0</v>
      </c>
    </row>
    <row r="19" spans="1:11" s="996" customFormat="1" ht="15" x14ac:dyDescent="0.25">
      <c r="A19" s="186"/>
      <c r="B19" s="186"/>
      <c r="C19" s="186"/>
      <c r="D19" s="238"/>
      <c r="E19" s="186"/>
      <c r="F19" s="186"/>
      <c r="G19" s="186"/>
      <c r="H19" s="186"/>
      <c r="I19" s="186"/>
      <c r="J19" s="186"/>
      <c r="K19" s="230"/>
    </row>
    <row r="20" spans="1:11" s="996" customFormat="1" ht="15" x14ac:dyDescent="0.25">
      <c r="A20" s="186"/>
      <c r="B20" s="206"/>
      <c r="C20" s="240"/>
      <c r="D20" s="214"/>
      <c r="E20" s="214"/>
      <c r="F20" s="214"/>
      <c r="G20" s="186"/>
      <c r="H20" s="186"/>
      <c r="I20" s="186"/>
      <c r="J20" s="186"/>
      <c r="K20" s="230"/>
    </row>
    <row r="21" spans="1:11" s="996" customFormat="1" ht="15" x14ac:dyDescent="0.25">
      <c r="A21" s="193" t="str">
        <f>'IT Inventory'!A13</f>
        <v>Hours of operation</v>
      </c>
      <c r="B21" s="242" t="str">
        <f>'IT Inventory'!B13</f>
        <v>Printing per weekday (hours)</v>
      </c>
      <c r="C21" s="243" t="str">
        <f>'IT Inventory'!C13</f>
        <v>Standby per weekday</v>
      </c>
      <c r="D21" s="212" t="str">
        <f>'IT Inventory'!D13</f>
        <v>Sleep per weekday</v>
      </c>
      <c r="E21" s="227" t="str">
        <f>'IT Inventory'!E13</f>
        <v>Printing per weekendday (hours)</v>
      </c>
      <c r="F21" s="227" t="str">
        <f>'IT Inventory'!F13</f>
        <v>Standby per weekend</v>
      </c>
      <c r="G21" s="227" t="str">
        <f>'IT Inventory'!G13</f>
        <v>Sleep per weekendday</v>
      </c>
      <c r="H21" s="186"/>
      <c r="I21" s="186"/>
      <c r="J21" s="186"/>
      <c r="K21" s="230"/>
    </row>
    <row r="22" spans="1:11" s="996" customFormat="1" ht="15" x14ac:dyDescent="0.25">
      <c r="A22" s="866" t="str">
        <f>'IT Inventory'!A14</f>
        <v>Complete weekly hours of operation</v>
      </c>
      <c r="B22" s="865">
        <f>'IT Inventory'!B14</f>
        <v>0</v>
      </c>
      <c r="C22" s="867">
        <f>'IT Inventory'!C14</f>
        <v>0</v>
      </c>
      <c r="D22" s="868">
        <f>'IT Inventory'!D14</f>
        <v>0</v>
      </c>
      <c r="E22" s="869">
        <f>'IT Inventory'!E14</f>
        <v>0</v>
      </c>
      <c r="F22" s="869">
        <f>'IT Inventory'!F14</f>
        <v>0</v>
      </c>
      <c r="G22" s="869">
        <f>'IT Inventory'!G14</f>
        <v>0</v>
      </c>
      <c r="H22" s="999" t="s">
        <v>1820</v>
      </c>
      <c r="I22" s="999"/>
      <c r="J22" s="999"/>
      <c r="K22" s="230"/>
    </row>
    <row r="23" spans="1:11" s="996" customFormat="1" ht="15" x14ac:dyDescent="0.25">
      <c r="A23" s="242" t="str">
        <f>'IT Inventory'!A15</f>
        <v>Hours of operation per annum</v>
      </c>
      <c r="B23" s="244">
        <f>'IT Inventory'!B15</f>
        <v>0</v>
      </c>
      <c r="C23" s="244"/>
      <c r="D23" s="244"/>
      <c r="E23" s="227"/>
      <c r="F23" s="227"/>
      <c r="G23" s="227"/>
      <c r="H23" s="186"/>
      <c r="I23" s="186"/>
      <c r="J23" s="186"/>
      <c r="K23" s="230"/>
    </row>
    <row r="24" spans="1:11" s="996" customFormat="1" ht="15" x14ac:dyDescent="0.25">
      <c r="A24" s="186"/>
      <c r="B24" s="206"/>
      <c r="C24" s="206"/>
      <c r="D24" s="240"/>
      <c r="E24" s="214"/>
      <c r="F24" s="214"/>
      <c r="G24" s="214"/>
      <c r="H24" s="186"/>
      <c r="I24" s="186"/>
      <c r="J24" s="186"/>
      <c r="K24" s="230"/>
    </row>
    <row r="25" spans="1:11" s="996" customFormat="1" ht="26.25" x14ac:dyDescent="0.4">
      <c r="A25" s="1159" t="str">
        <f>'IT Inventory'!A17</f>
        <v>Monitors</v>
      </c>
      <c r="B25" s="1160"/>
      <c r="C25" s="206"/>
      <c r="D25" s="240"/>
      <c r="E25" s="214"/>
      <c r="F25" s="214"/>
      <c r="G25" s="214"/>
      <c r="H25" s="186"/>
      <c r="I25" s="186"/>
      <c r="J25" s="186"/>
      <c r="K25" s="230"/>
    </row>
    <row r="26" spans="1:11" s="996" customFormat="1" ht="15" x14ac:dyDescent="0.25">
      <c r="A26" s="186"/>
      <c r="B26" s="186"/>
      <c r="C26" s="186"/>
      <c r="D26" s="240"/>
      <c r="E26" s="214"/>
      <c r="F26" s="214"/>
      <c r="G26" s="214"/>
      <c r="H26" s="186"/>
      <c r="I26" s="186"/>
      <c r="J26" s="186"/>
      <c r="K26" s="230"/>
    </row>
    <row r="27" spans="1:11" s="996" customFormat="1" ht="15" x14ac:dyDescent="0.25">
      <c r="A27" s="212" t="str">
        <f>'IT Inventory'!A19</f>
        <v>Weekdays per annum</v>
      </c>
      <c r="B27" s="193" t="str">
        <f>'IT Inventory'!B19</f>
        <v>Weekend days per annum</v>
      </c>
      <c r="C27" s="186"/>
      <c r="D27" s="246"/>
      <c r="E27" s="214"/>
      <c r="F27" s="214"/>
      <c r="G27" s="214"/>
      <c r="H27" s="186"/>
      <c r="I27" s="186"/>
      <c r="J27" s="186"/>
      <c r="K27" s="230"/>
    </row>
    <row r="28" spans="1:11" s="996" customFormat="1" ht="15" x14ac:dyDescent="0.25">
      <c r="A28" s="212">
        <f>'IT Inventory'!A20</f>
        <v>260</v>
      </c>
      <c r="B28" s="193">
        <f>'IT Inventory'!B20</f>
        <v>104</v>
      </c>
      <c r="C28" s="186"/>
      <c r="D28" s="240"/>
      <c r="E28" s="214"/>
      <c r="F28" s="214"/>
      <c r="G28" s="214"/>
      <c r="H28" s="186"/>
      <c r="I28" s="186"/>
      <c r="J28" s="186"/>
      <c r="K28" s="230"/>
    </row>
    <row r="29" spans="1:11" s="996" customFormat="1" ht="15" x14ac:dyDescent="0.25">
      <c r="A29" s="206"/>
      <c r="B29" s="206"/>
      <c r="C29" s="186"/>
      <c r="D29" s="240"/>
      <c r="E29" s="214"/>
      <c r="F29" s="214"/>
      <c r="G29" s="214"/>
      <c r="H29" s="186"/>
      <c r="I29" s="186"/>
      <c r="J29" s="186"/>
      <c r="K29" s="230"/>
    </row>
    <row r="30" spans="1:11" s="996" customFormat="1" ht="15" x14ac:dyDescent="0.25">
      <c r="A30" s="872" t="str">
        <f>'IT Inventory'!A22</f>
        <v>Assume hours per day operational</v>
      </c>
      <c r="B30" s="871">
        <f>'IT Inventory'!B22</f>
        <v>0</v>
      </c>
      <c r="C30" s="999" t="s">
        <v>1820</v>
      </c>
      <c r="D30" s="238"/>
      <c r="E30" s="186"/>
      <c r="F30" s="186"/>
      <c r="G30" s="186"/>
      <c r="H30" s="186"/>
      <c r="I30" s="186"/>
      <c r="J30" s="186"/>
      <c r="K30" s="230"/>
    </row>
    <row r="31" spans="1:11" s="996" customFormat="1" ht="15" x14ac:dyDescent="0.25">
      <c r="A31" s="186"/>
      <c r="B31" s="252"/>
      <c r="C31" s="186"/>
      <c r="D31" s="238"/>
      <c r="E31" s="186"/>
      <c r="F31" s="186"/>
      <c r="G31" s="186"/>
      <c r="H31" s="186"/>
      <c r="I31" s="186"/>
      <c r="J31" s="186"/>
      <c r="K31" s="230"/>
    </row>
    <row r="32" spans="1:11" s="996" customFormat="1" ht="60" x14ac:dyDescent="0.25">
      <c r="A32" s="186"/>
      <c r="B32" s="186"/>
      <c r="C32" s="212"/>
      <c r="D32" s="239"/>
      <c r="E32" s="212" t="str">
        <f>'IT Inventory'!E24</f>
        <v>Operational (w)</v>
      </c>
      <c r="F32" s="212" t="str">
        <f>'IT Inventory'!F24</f>
        <v>standby (w)</v>
      </c>
      <c r="G32" s="810" t="str">
        <f>'IT Inventory'!G24</f>
        <v>Hours operational per annum</v>
      </c>
      <c r="H32" s="810" t="str">
        <f>'IT Inventory'!H24</f>
        <v>hours standby per annum</v>
      </c>
      <c r="I32" s="810" t="str">
        <f>'IT Inventory'!I24</f>
        <v>Consumption per annum operational (kwh)</v>
      </c>
      <c r="J32" s="810" t="str">
        <f>'IT Inventory'!J24</f>
        <v>Consumption per annum standby (kwh)</v>
      </c>
      <c r="K32" s="755" t="str">
        <f>'IT Inventory'!K24</f>
        <v>Total annual consumption (kWh)</v>
      </c>
    </row>
    <row r="33" spans="1:11" s="996" customFormat="1" ht="15" x14ac:dyDescent="0.25">
      <c r="A33" s="212">
        <f>'IT Inventory'!A25</f>
        <v>1</v>
      </c>
      <c r="B33" s="193" t="str">
        <f>'IT Inventory'!B25</f>
        <v>HP</v>
      </c>
      <c r="C33" s="193" t="str">
        <f>'IT Inventory'!C25</f>
        <v>HP E232</v>
      </c>
      <c r="D33" s="228" t="str">
        <f>'IT Inventory'!D25</f>
        <v>https://www.displayspecifications.com/en/model-power-consumption/2906e41
http://www8.hp.com/h20195/v2/GetPDF.aspx/c04784501.pdf</v>
      </c>
      <c r="E33" s="212">
        <f>'IT Inventory'!E25</f>
        <v>28</v>
      </c>
      <c r="F33" s="212">
        <f>'IT Inventory'!F25</f>
        <v>0.5</v>
      </c>
      <c r="G33" s="871">
        <f>'IT Inventory'!G25</f>
        <v>0</v>
      </c>
      <c r="H33" s="871">
        <f>'IT Inventory'!H25</f>
        <v>0</v>
      </c>
      <c r="I33" s="213">
        <f>'IT Inventory'!I25</f>
        <v>0</v>
      </c>
      <c r="J33" s="213">
        <f>'IT Inventory'!J25</f>
        <v>0</v>
      </c>
      <c r="K33" s="843">
        <f>'IT Inventory'!K25</f>
        <v>0</v>
      </c>
    </row>
    <row r="34" spans="1:11" s="996" customFormat="1" ht="15" x14ac:dyDescent="0.25">
      <c r="A34" s="212">
        <f>'IT Inventory'!A26</f>
        <v>2</v>
      </c>
      <c r="B34" s="193" t="str">
        <f>'IT Inventory'!B26</f>
        <v>HP</v>
      </c>
      <c r="C34" s="193" t="str">
        <f>'IT Inventory'!C26</f>
        <v>HP E232</v>
      </c>
      <c r="D34" s="228" t="str">
        <f>'IT Inventory'!D26</f>
        <v>https://www.displayspecifications.com/en/model-power-consumption/2906e41
http://www8.hp.com/h20195/v2/GetPDF.aspx/c04784501.pdf</v>
      </c>
      <c r="E34" s="212">
        <f>'IT Inventory'!E26</f>
        <v>28</v>
      </c>
      <c r="F34" s="212">
        <f>'IT Inventory'!F26</f>
        <v>0.5</v>
      </c>
      <c r="G34" s="871">
        <f>'IT Inventory'!G26</f>
        <v>0</v>
      </c>
      <c r="H34" s="871">
        <f>'IT Inventory'!H26</f>
        <v>0</v>
      </c>
      <c r="I34" s="213">
        <f>'IT Inventory'!I26</f>
        <v>0</v>
      </c>
      <c r="J34" s="213">
        <f>'IT Inventory'!J26</f>
        <v>0</v>
      </c>
      <c r="K34" s="843">
        <f>'IT Inventory'!K26</f>
        <v>0</v>
      </c>
    </row>
    <row r="35" spans="1:11" s="996" customFormat="1" ht="15" x14ac:dyDescent="0.25">
      <c r="A35" s="212">
        <f>'IT Inventory'!A27</f>
        <v>3</v>
      </c>
      <c r="B35" s="193" t="str">
        <f>'IT Inventory'!B27</f>
        <v>HP</v>
      </c>
      <c r="C35" s="193" t="str">
        <f>'IT Inventory'!C27</f>
        <v>HP E232</v>
      </c>
      <c r="D35" s="228" t="str">
        <f>'IT Inventory'!D27</f>
        <v>https://www.displayspecifications.com/en/model-power-consumption/2906e41
http://www8.hp.com/h20195/v2/GetPDF.aspx/c04784501.pdf</v>
      </c>
      <c r="E35" s="212">
        <f>'IT Inventory'!E27</f>
        <v>28</v>
      </c>
      <c r="F35" s="212">
        <f>'IT Inventory'!F27</f>
        <v>0.5</v>
      </c>
      <c r="G35" s="871">
        <f>'IT Inventory'!G27</f>
        <v>0</v>
      </c>
      <c r="H35" s="871">
        <f>'IT Inventory'!H27</f>
        <v>0</v>
      </c>
      <c r="I35" s="213">
        <f>'IT Inventory'!I27</f>
        <v>0</v>
      </c>
      <c r="J35" s="213">
        <f>'IT Inventory'!J27</f>
        <v>0</v>
      </c>
      <c r="K35" s="843">
        <f>'IT Inventory'!K27</f>
        <v>0</v>
      </c>
    </row>
    <row r="36" spans="1:11" s="996" customFormat="1" ht="15" x14ac:dyDescent="0.25">
      <c r="A36" s="212">
        <f>'IT Inventory'!A28</f>
        <v>4</v>
      </c>
      <c r="B36" s="193" t="str">
        <f>'IT Inventory'!B28</f>
        <v>HP</v>
      </c>
      <c r="C36" s="193" t="str">
        <f>'IT Inventory'!C28</f>
        <v>HP E232</v>
      </c>
      <c r="D36" s="228" t="str">
        <f>'IT Inventory'!D28</f>
        <v>https://www.displayspecifications.com/en/model-power-consumption/2906e41
http://www8.hp.com/h20195/v2/GetPDF.aspx/c04784501.pdf</v>
      </c>
      <c r="E36" s="212">
        <f>'IT Inventory'!E28</f>
        <v>28</v>
      </c>
      <c r="F36" s="212">
        <f>'IT Inventory'!F28</f>
        <v>0.5</v>
      </c>
      <c r="G36" s="871">
        <f>'IT Inventory'!G28</f>
        <v>0</v>
      </c>
      <c r="H36" s="871">
        <f>'IT Inventory'!H28</f>
        <v>0</v>
      </c>
      <c r="I36" s="213">
        <f>'IT Inventory'!I28</f>
        <v>0</v>
      </c>
      <c r="J36" s="213">
        <f>'IT Inventory'!J28</f>
        <v>0</v>
      </c>
      <c r="K36" s="843">
        <f>'IT Inventory'!K28</f>
        <v>0</v>
      </c>
    </row>
    <row r="37" spans="1:11" s="996" customFormat="1" ht="15" x14ac:dyDescent="0.25">
      <c r="A37" s="212">
        <f>'IT Inventory'!A29</f>
        <v>5</v>
      </c>
      <c r="B37" s="193" t="str">
        <f>'IT Inventory'!B29</f>
        <v>HP</v>
      </c>
      <c r="C37" s="193" t="str">
        <f>'IT Inventory'!C29</f>
        <v>HP E232</v>
      </c>
      <c r="D37" s="228" t="str">
        <f>'IT Inventory'!D29</f>
        <v>https://www.displayspecifications.com/en/model-power-consumption/2906e41
http://www8.hp.com/h20195/v2/GetPDF.aspx/c04784501.pdf</v>
      </c>
      <c r="E37" s="212">
        <f>'IT Inventory'!E29</f>
        <v>28</v>
      </c>
      <c r="F37" s="212">
        <f>'IT Inventory'!F29</f>
        <v>0.5</v>
      </c>
      <c r="G37" s="871">
        <f>'IT Inventory'!G29</f>
        <v>0</v>
      </c>
      <c r="H37" s="871">
        <f>'IT Inventory'!H29</f>
        <v>0</v>
      </c>
      <c r="I37" s="213">
        <f>'IT Inventory'!I29</f>
        <v>0</v>
      </c>
      <c r="J37" s="213">
        <f>'IT Inventory'!J29</f>
        <v>0</v>
      </c>
      <c r="K37" s="843">
        <f>'IT Inventory'!K29</f>
        <v>0</v>
      </c>
    </row>
    <row r="38" spans="1:11" s="996" customFormat="1" ht="15" x14ac:dyDescent="0.25">
      <c r="A38" s="212">
        <f>'IT Inventory'!A30</f>
        <v>6</v>
      </c>
      <c r="B38" s="193" t="str">
        <f>'IT Inventory'!B30</f>
        <v>HP</v>
      </c>
      <c r="C38" s="193" t="str">
        <f>'IT Inventory'!C30</f>
        <v>HP E232</v>
      </c>
      <c r="D38" s="228" t="str">
        <f>'IT Inventory'!D30</f>
        <v>https://www.displayspecifications.com/en/model-power-consumption/2906e41
http://www8.hp.com/h20195/v2/GetPDF.aspx/c04784501.pdf</v>
      </c>
      <c r="E38" s="212">
        <f>'IT Inventory'!E30</f>
        <v>28</v>
      </c>
      <c r="F38" s="212">
        <f>'IT Inventory'!F30</f>
        <v>0.5</v>
      </c>
      <c r="G38" s="871">
        <f>'IT Inventory'!G30</f>
        <v>0</v>
      </c>
      <c r="H38" s="871">
        <f>'IT Inventory'!H30</f>
        <v>0</v>
      </c>
      <c r="I38" s="213">
        <f>'IT Inventory'!I30</f>
        <v>0</v>
      </c>
      <c r="J38" s="213">
        <f>'IT Inventory'!J30</f>
        <v>0</v>
      </c>
      <c r="K38" s="843">
        <f>'IT Inventory'!K30</f>
        <v>0</v>
      </c>
    </row>
    <row r="39" spans="1:11" s="996" customFormat="1" ht="15" x14ac:dyDescent="0.25">
      <c r="A39" s="212">
        <f>'IT Inventory'!A31</f>
        <v>7</v>
      </c>
      <c r="B39" s="193" t="str">
        <f>'IT Inventory'!B31</f>
        <v>HP</v>
      </c>
      <c r="C39" s="193" t="str">
        <f>'IT Inventory'!C31</f>
        <v>HP E232</v>
      </c>
      <c r="D39" s="228" t="str">
        <f>'IT Inventory'!D31</f>
        <v>https://www.displayspecifications.com/en/model-power-consumption/2906e41
http://www8.hp.com/h20195/v2/GetPDF.aspx/c04784501.pdf</v>
      </c>
      <c r="E39" s="212">
        <f>'IT Inventory'!E31</f>
        <v>28</v>
      </c>
      <c r="F39" s="212">
        <f>'IT Inventory'!F31</f>
        <v>0.5</v>
      </c>
      <c r="G39" s="871">
        <f>'IT Inventory'!G31</f>
        <v>0</v>
      </c>
      <c r="H39" s="871">
        <f>'IT Inventory'!H31</f>
        <v>0</v>
      </c>
      <c r="I39" s="213">
        <f>'IT Inventory'!I31</f>
        <v>0</v>
      </c>
      <c r="J39" s="213">
        <f>'IT Inventory'!J31</f>
        <v>0</v>
      </c>
      <c r="K39" s="843">
        <f>'IT Inventory'!K31</f>
        <v>0</v>
      </c>
    </row>
    <row r="40" spans="1:11" s="996" customFormat="1" ht="15" x14ac:dyDescent="0.25">
      <c r="A40" s="212">
        <f>'IT Inventory'!A32</f>
        <v>8</v>
      </c>
      <c r="B40" s="193" t="str">
        <f>'IT Inventory'!B32</f>
        <v>HP</v>
      </c>
      <c r="C40" s="193" t="str">
        <f>'IT Inventory'!C32</f>
        <v>HP E232</v>
      </c>
      <c r="D40" s="228" t="str">
        <f>'IT Inventory'!D32</f>
        <v>https://www.displayspecifications.com/en/model-power-consumption/2906e41
http://www8.hp.com/h20195/v2/GetPDF.aspx/c04784501.pdf</v>
      </c>
      <c r="E40" s="212">
        <f>'IT Inventory'!E32</f>
        <v>28</v>
      </c>
      <c r="F40" s="212">
        <f>'IT Inventory'!F32</f>
        <v>0.5</v>
      </c>
      <c r="G40" s="871">
        <f>'IT Inventory'!G32</f>
        <v>0</v>
      </c>
      <c r="H40" s="871">
        <f>'IT Inventory'!H32</f>
        <v>0</v>
      </c>
      <c r="I40" s="213">
        <f>'IT Inventory'!I32</f>
        <v>0</v>
      </c>
      <c r="J40" s="213">
        <f>'IT Inventory'!J32</f>
        <v>0</v>
      </c>
      <c r="K40" s="843">
        <f>'IT Inventory'!K32</f>
        <v>0</v>
      </c>
    </row>
    <row r="41" spans="1:11" s="996" customFormat="1" ht="15" x14ac:dyDescent="0.25">
      <c r="A41" s="212">
        <f>'IT Inventory'!A33</f>
        <v>9</v>
      </c>
      <c r="B41" s="193" t="str">
        <f>'IT Inventory'!B33</f>
        <v>HP</v>
      </c>
      <c r="C41" s="193" t="str">
        <f>'IT Inventory'!C33</f>
        <v>HP E232</v>
      </c>
      <c r="D41" s="228" t="str">
        <f>'IT Inventory'!D33</f>
        <v>https://www.displayspecifications.com/en/model-power-consumption/2906e41
http://www8.hp.com/h20195/v2/GetPDF.aspx/c04784501.pdf</v>
      </c>
      <c r="E41" s="212">
        <f>'IT Inventory'!E33</f>
        <v>28</v>
      </c>
      <c r="F41" s="212">
        <f>'IT Inventory'!F33</f>
        <v>0.5</v>
      </c>
      <c r="G41" s="871">
        <f>'IT Inventory'!G33</f>
        <v>0</v>
      </c>
      <c r="H41" s="871">
        <f>'IT Inventory'!H33</f>
        <v>0</v>
      </c>
      <c r="I41" s="213">
        <f>'IT Inventory'!I33</f>
        <v>0</v>
      </c>
      <c r="J41" s="213">
        <f>'IT Inventory'!J33</f>
        <v>0</v>
      </c>
      <c r="K41" s="843">
        <f>'IT Inventory'!K33</f>
        <v>0</v>
      </c>
    </row>
    <row r="42" spans="1:11" ht="15" x14ac:dyDescent="0.25">
      <c r="A42" s="212">
        <f>'IT Inventory'!A34</f>
        <v>10</v>
      </c>
      <c r="B42" s="193" t="str">
        <f>'IT Inventory'!B34</f>
        <v>HP</v>
      </c>
      <c r="C42" s="193" t="str">
        <f>'IT Inventory'!C34</f>
        <v>HP E232</v>
      </c>
      <c r="D42" s="228" t="str">
        <f>'IT Inventory'!D34</f>
        <v>https://www.displayspecifications.com/en/model-power-consumption/2906e41
http://www8.hp.com/h20195/v2/GetPDF.aspx/c04784501.pdf</v>
      </c>
      <c r="E42" s="212">
        <f>'IT Inventory'!E34</f>
        <v>28</v>
      </c>
      <c r="F42" s="212">
        <f>'IT Inventory'!F34</f>
        <v>0.5</v>
      </c>
      <c r="G42" s="871">
        <f>'IT Inventory'!G34</f>
        <v>0</v>
      </c>
      <c r="H42" s="871">
        <f>'IT Inventory'!H34</f>
        <v>0</v>
      </c>
      <c r="I42" s="213">
        <f>'IT Inventory'!I34</f>
        <v>0</v>
      </c>
      <c r="J42" s="213">
        <f>'IT Inventory'!J34</f>
        <v>0</v>
      </c>
      <c r="K42" s="843">
        <f>'IT Inventory'!K34</f>
        <v>0</v>
      </c>
    </row>
    <row r="43" spans="1:11" ht="15" x14ac:dyDescent="0.25">
      <c r="A43" s="212">
        <f>'IT Inventory'!A35</f>
        <v>11</v>
      </c>
      <c r="B43" s="193" t="str">
        <f>'IT Inventory'!B35</f>
        <v>HP</v>
      </c>
      <c r="C43" s="193" t="str">
        <f>'IT Inventory'!C35</f>
        <v>HP E232</v>
      </c>
      <c r="D43" s="228" t="str">
        <f>'IT Inventory'!D35</f>
        <v>https://www.displayspecifications.com/en/model-power-consumption/2906e41
http://www8.hp.com/h20195/v2/GetPDF.aspx/c04784501.pdf</v>
      </c>
      <c r="E43" s="212">
        <f>'IT Inventory'!E35</f>
        <v>28</v>
      </c>
      <c r="F43" s="212">
        <f>'IT Inventory'!F35</f>
        <v>0.5</v>
      </c>
      <c r="G43" s="871">
        <f>'IT Inventory'!G35</f>
        <v>0</v>
      </c>
      <c r="H43" s="871">
        <f>'IT Inventory'!H35</f>
        <v>0</v>
      </c>
      <c r="I43" s="213">
        <f>'IT Inventory'!I35</f>
        <v>0</v>
      </c>
      <c r="J43" s="213">
        <f>'IT Inventory'!J35</f>
        <v>0</v>
      </c>
      <c r="K43" s="843">
        <f>'IT Inventory'!K35</f>
        <v>0</v>
      </c>
    </row>
    <row r="44" spans="1:11" ht="15" x14ac:dyDescent="0.25">
      <c r="A44" s="212">
        <f>'IT Inventory'!A36</f>
        <v>12</v>
      </c>
      <c r="B44" s="193" t="str">
        <f>'IT Inventory'!B36</f>
        <v>HP</v>
      </c>
      <c r="C44" s="193" t="str">
        <f>'IT Inventory'!C36</f>
        <v>HP E232</v>
      </c>
      <c r="D44" s="228" t="str">
        <f>'IT Inventory'!D36</f>
        <v>https://www.displayspecifications.com/en/model-power-consumption/2906e41
http://www8.hp.com/h20195/v2/GetPDF.aspx/c04784501.pdf</v>
      </c>
      <c r="E44" s="212">
        <f>'IT Inventory'!E36</f>
        <v>28</v>
      </c>
      <c r="F44" s="212">
        <f>'IT Inventory'!F36</f>
        <v>0.5</v>
      </c>
      <c r="G44" s="871">
        <f>'IT Inventory'!G36</f>
        <v>0</v>
      </c>
      <c r="H44" s="871">
        <f>'IT Inventory'!H36</f>
        <v>0</v>
      </c>
      <c r="I44" s="213">
        <f>'IT Inventory'!I36</f>
        <v>0</v>
      </c>
      <c r="J44" s="213">
        <f>'IT Inventory'!J36</f>
        <v>0</v>
      </c>
      <c r="K44" s="843">
        <f>'IT Inventory'!K36</f>
        <v>0</v>
      </c>
    </row>
    <row r="45" spans="1:11" ht="15" x14ac:dyDescent="0.25">
      <c r="A45" s="212">
        <f>'IT Inventory'!A37</f>
        <v>13</v>
      </c>
      <c r="B45" s="193" t="str">
        <f>'IT Inventory'!B37</f>
        <v>HP</v>
      </c>
      <c r="C45" s="193" t="str">
        <f>'IT Inventory'!C37</f>
        <v>HP E232</v>
      </c>
      <c r="D45" s="228" t="str">
        <f>'IT Inventory'!D37</f>
        <v>https://www.displayspecifications.com/en/model-power-consumption/2906e41
http://www8.hp.com/h20195/v2/GetPDF.aspx/c04784501.pdf</v>
      </c>
      <c r="E45" s="212">
        <f>'IT Inventory'!E37</f>
        <v>28</v>
      </c>
      <c r="F45" s="212">
        <f>'IT Inventory'!F37</f>
        <v>0.5</v>
      </c>
      <c r="G45" s="871">
        <f>'IT Inventory'!G37</f>
        <v>0</v>
      </c>
      <c r="H45" s="871">
        <f>'IT Inventory'!H37</f>
        <v>0</v>
      </c>
      <c r="I45" s="213">
        <f>'IT Inventory'!I37</f>
        <v>0</v>
      </c>
      <c r="J45" s="213">
        <f>'IT Inventory'!J37</f>
        <v>0</v>
      </c>
      <c r="K45" s="843">
        <f>'IT Inventory'!K37</f>
        <v>0</v>
      </c>
    </row>
    <row r="46" spans="1:11" ht="15" x14ac:dyDescent="0.25">
      <c r="A46" s="212">
        <f>'IT Inventory'!A38</f>
        <v>14</v>
      </c>
      <c r="B46" s="193" t="str">
        <f>'IT Inventory'!B38</f>
        <v>HP</v>
      </c>
      <c r="C46" s="193" t="str">
        <f>'IT Inventory'!C38</f>
        <v>HP E232</v>
      </c>
      <c r="D46" s="228" t="str">
        <f>'IT Inventory'!D38</f>
        <v>https://www.displayspecifications.com/en/model-power-consumption/2906e41
http://www8.hp.com/h20195/v2/GetPDF.aspx/c04784501.pdf</v>
      </c>
      <c r="E46" s="212">
        <f>'IT Inventory'!E38</f>
        <v>28</v>
      </c>
      <c r="F46" s="212">
        <f>'IT Inventory'!F38</f>
        <v>0.5</v>
      </c>
      <c r="G46" s="871">
        <f>'IT Inventory'!G38</f>
        <v>0</v>
      </c>
      <c r="H46" s="871">
        <f>'IT Inventory'!H38</f>
        <v>0</v>
      </c>
      <c r="I46" s="213">
        <f>'IT Inventory'!I38</f>
        <v>0</v>
      </c>
      <c r="J46" s="213">
        <f>'IT Inventory'!J38</f>
        <v>0</v>
      </c>
      <c r="K46" s="843">
        <f>'IT Inventory'!K38</f>
        <v>0</v>
      </c>
    </row>
    <row r="47" spans="1:11" ht="15" x14ac:dyDescent="0.25">
      <c r="A47" s="212">
        <f>'IT Inventory'!A39</f>
        <v>15</v>
      </c>
      <c r="B47" s="193" t="str">
        <f>'IT Inventory'!B39</f>
        <v>HP</v>
      </c>
      <c r="C47" s="193" t="str">
        <f>'IT Inventory'!C39</f>
        <v>HP E232</v>
      </c>
      <c r="D47" s="228" t="str">
        <f>'IT Inventory'!D39</f>
        <v>https://www.displayspecifications.com/en/model-power-consumption/2906e41
http://www8.hp.com/h20195/v2/GetPDF.aspx/c04784501.pdf</v>
      </c>
      <c r="E47" s="212">
        <f>'IT Inventory'!E39</f>
        <v>28</v>
      </c>
      <c r="F47" s="212">
        <f>'IT Inventory'!F39</f>
        <v>0.5</v>
      </c>
      <c r="G47" s="871">
        <f>'IT Inventory'!G39</f>
        <v>0</v>
      </c>
      <c r="H47" s="871">
        <f>'IT Inventory'!H39</f>
        <v>0</v>
      </c>
      <c r="I47" s="213">
        <f>'IT Inventory'!I39</f>
        <v>0</v>
      </c>
      <c r="J47" s="213">
        <f>'IT Inventory'!J39</f>
        <v>0</v>
      </c>
      <c r="K47" s="843">
        <f>'IT Inventory'!K39</f>
        <v>0</v>
      </c>
    </row>
    <row r="48" spans="1:11" ht="15" x14ac:dyDescent="0.25">
      <c r="A48" s="212">
        <f>'IT Inventory'!A40</f>
        <v>16</v>
      </c>
      <c r="B48" s="193" t="str">
        <f>'IT Inventory'!B40</f>
        <v>HP</v>
      </c>
      <c r="C48" s="193" t="str">
        <f>'IT Inventory'!C40</f>
        <v>HP E232</v>
      </c>
      <c r="D48" s="228" t="str">
        <f>'IT Inventory'!D40</f>
        <v>https://www.displayspecifications.com/en/model-power-consumption/2906e41
http://www8.hp.com/h20195/v2/GetPDF.aspx/c04784501.pdf</v>
      </c>
      <c r="E48" s="212">
        <f>'IT Inventory'!E40</f>
        <v>28</v>
      </c>
      <c r="F48" s="212">
        <f>'IT Inventory'!F40</f>
        <v>0.5</v>
      </c>
      <c r="G48" s="871">
        <f>'IT Inventory'!G40</f>
        <v>0</v>
      </c>
      <c r="H48" s="871">
        <f>'IT Inventory'!H40</f>
        <v>0</v>
      </c>
      <c r="I48" s="213">
        <f>'IT Inventory'!I40</f>
        <v>0</v>
      </c>
      <c r="J48" s="213">
        <f>'IT Inventory'!J40</f>
        <v>0</v>
      </c>
      <c r="K48" s="843">
        <f>'IT Inventory'!K40</f>
        <v>0</v>
      </c>
    </row>
    <row r="49" spans="1:11" ht="15" x14ac:dyDescent="0.25">
      <c r="A49" s="212">
        <f>'IT Inventory'!A41</f>
        <v>17</v>
      </c>
      <c r="B49" s="193" t="str">
        <f>'IT Inventory'!B41</f>
        <v>HP</v>
      </c>
      <c r="C49" s="193" t="str">
        <f>'IT Inventory'!C41</f>
        <v>HP E232</v>
      </c>
      <c r="D49" s="228" t="str">
        <f>'IT Inventory'!D41</f>
        <v>https://www.displayspecifications.com/en/model-power-consumption/2906e41
http://www8.hp.com/h20195/v2/GetPDF.aspx/c04784501.pdf</v>
      </c>
      <c r="E49" s="212">
        <f>'IT Inventory'!E41</f>
        <v>28</v>
      </c>
      <c r="F49" s="212">
        <f>'IT Inventory'!F41</f>
        <v>0.5</v>
      </c>
      <c r="G49" s="871">
        <f>'IT Inventory'!G41</f>
        <v>0</v>
      </c>
      <c r="H49" s="871">
        <f>'IT Inventory'!H41</f>
        <v>0</v>
      </c>
      <c r="I49" s="213">
        <f>'IT Inventory'!I41</f>
        <v>0</v>
      </c>
      <c r="J49" s="213">
        <f>'IT Inventory'!J41</f>
        <v>0</v>
      </c>
      <c r="K49" s="843">
        <f>'IT Inventory'!K41</f>
        <v>0</v>
      </c>
    </row>
    <row r="50" spans="1:11" ht="15" x14ac:dyDescent="0.25">
      <c r="A50" s="212">
        <f>'IT Inventory'!A42</f>
        <v>18</v>
      </c>
      <c r="B50" s="193" t="str">
        <f>'IT Inventory'!B42</f>
        <v>HP</v>
      </c>
      <c r="C50" s="193" t="str">
        <f>'IT Inventory'!C42</f>
        <v>HP E232</v>
      </c>
      <c r="D50" s="228" t="str">
        <f>'IT Inventory'!D42</f>
        <v>https://www.displayspecifications.com/en/model-power-consumption/2906e41
http://www8.hp.com/h20195/v2/GetPDF.aspx/c04784501.pdf</v>
      </c>
      <c r="E50" s="212">
        <f>'IT Inventory'!E42</f>
        <v>28</v>
      </c>
      <c r="F50" s="212">
        <f>'IT Inventory'!F42</f>
        <v>0.5</v>
      </c>
      <c r="G50" s="871">
        <f>'IT Inventory'!G42</f>
        <v>0</v>
      </c>
      <c r="H50" s="871">
        <f>'IT Inventory'!H42</f>
        <v>0</v>
      </c>
      <c r="I50" s="213">
        <f>'IT Inventory'!I42</f>
        <v>0</v>
      </c>
      <c r="J50" s="213">
        <f>'IT Inventory'!J42</f>
        <v>0</v>
      </c>
      <c r="K50" s="843">
        <f>'IT Inventory'!K42</f>
        <v>0</v>
      </c>
    </row>
    <row r="51" spans="1:11" ht="15" x14ac:dyDescent="0.25">
      <c r="A51" s="212">
        <f>'IT Inventory'!A43</f>
        <v>19</v>
      </c>
      <c r="B51" s="193" t="str">
        <f>'IT Inventory'!B43</f>
        <v>HP</v>
      </c>
      <c r="C51" s="193" t="str">
        <f>'IT Inventory'!C43</f>
        <v>HP E231</v>
      </c>
      <c r="D51" s="189" t="str">
        <f>'IT Inventory'!D43</f>
        <v>http://www.hp.com/united-states/campaigns/elite-products/assets/elitedisplay_e231.pdf</v>
      </c>
      <c r="E51" s="212">
        <f>'IT Inventory'!E43</f>
        <v>33</v>
      </c>
      <c r="F51" s="212">
        <f>'IT Inventory'!F43</f>
        <v>0.5</v>
      </c>
      <c r="G51" s="871">
        <f>'IT Inventory'!G43</f>
        <v>0</v>
      </c>
      <c r="H51" s="871">
        <f>'IT Inventory'!H43</f>
        <v>0</v>
      </c>
      <c r="I51" s="213">
        <f>'IT Inventory'!I43</f>
        <v>0</v>
      </c>
      <c r="J51" s="213">
        <f>'IT Inventory'!J43</f>
        <v>0</v>
      </c>
      <c r="K51" s="843">
        <f>'IT Inventory'!K43</f>
        <v>0</v>
      </c>
    </row>
    <row r="52" spans="1:11" ht="15" x14ac:dyDescent="0.25">
      <c r="A52" s="212">
        <f>'IT Inventory'!A44</f>
        <v>20</v>
      </c>
      <c r="B52" s="193" t="str">
        <f>'IT Inventory'!B44</f>
        <v>HP</v>
      </c>
      <c r="C52" s="193" t="str">
        <f>'IT Inventory'!C44</f>
        <v>HP E231</v>
      </c>
      <c r="D52" s="189" t="str">
        <f>'IT Inventory'!D44</f>
        <v>http://www.hp.com/united-states/campaigns/elite-products/assets/elitedisplay_e231.pdf</v>
      </c>
      <c r="E52" s="212">
        <f>'IT Inventory'!E44</f>
        <v>33</v>
      </c>
      <c r="F52" s="212">
        <f>'IT Inventory'!F44</f>
        <v>0.5</v>
      </c>
      <c r="G52" s="871">
        <f>'IT Inventory'!G44</f>
        <v>0</v>
      </c>
      <c r="H52" s="871">
        <f>'IT Inventory'!H44</f>
        <v>0</v>
      </c>
      <c r="I52" s="213">
        <f>'IT Inventory'!I44</f>
        <v>0</v>
      </c>
      <c r="J52" s="213">
        <f>'IT Inventory'!J44</f>
        <v>0</v>
      </c>
      <c r="K52" s="843">
        <f>'IT Inventory'!K44</f>
        <v>0</v>
      </c>
    </row>
    <row r="53" spans="1:11" ht="15" x14ac:dyDescent="0.25">
      <c r="A53" s="212">
        <f>'IT Inventory'!A45</f>
        <v>21</v>
      </c>
      <c r="B53" s="193" t="str">
        <f>'IT Inventory'!B45</f>
        <v>HP</v>
      </c>
      <c r="C53" s="193" t="str">
        <f>'IT Inventory'!C45</f>
        <v>HP E231</v>
      </c>
      <c r="D53" s="189" t="str">
        <f>'IT Inventory'!D45</f>
        <v>http://www.hp.com/united-states/campaigns/elite-products/assets/elitedisplay_e231.pdf</v>
      </c>
      <c r="E53" s="212">
        <f>'IT Inventory'!E45</f>
        <v>33</v>
      </c>
      <c r="F53" s="212">
        <f>'IT Inventory'!F45</f>
        <v>0.5</v>
      </c>
      <c r="G53" s="871">
        <f>'IT Inventory'!G45</f>
        <v>0</v>
      </c>
      <c r="H53" s="871">
        <f>'IT Inventory'!H45</f>
        <v>0</v>
      </c>
      <c r="I53" s="212">
        <f>'IT Inventory'!I45</f>
        <v>0</v>
      </c>
      <c r="J53" s="213">
        <f>'IT Inventory'!J45</f>
        <v>0</v>
      </c>
      <c r="K53" s="843">
        <f>'IT Inventory'!K45</f>
        <v>0</v>
      </c>
    </row>
    <row r="54" spans="1:11" ht="15" x14ac:dyDescent="0.25">
      <c r="A54" s="212">
        <f>'IT Inventory'!A46</f>
        <v>22</v>
      </c>
      <c r="B54" s="193" t="str">
        <f>'IT Inventory'!B46</f>
        <v>HP</v>
      </c>
      <c r="C54" s="193" t="str">
        <f>'IT Inventory'!C46</f>
        <v>HP E231</v>
      </c>
      <c r="D54" s="189" t="str">
        <f>'IT Inventory'!D46</f>
        <v>http://www.hp.com/united-states/campaigns/elite-products/assets/elitedisplay_e231.pdf</v>
      </c>
      <c r="E54" s="212">
        <f>'IT Inventory'!E46</f>
        <v>33</v>
      </c>
      <c r="F54" s="212">
        <f>'IT Inventory'!F46</f>
        <v>0.5</v>
      </c>
      <c r="G54" s="871">
        <f>'IT Inventory'!G46</f>
        <v>0</v>
      </c>
      <c r="H54" s="871">
        <f>'IT Inventory'!H46</f>
        <v>0</v>
      </c>
      <c r="I54" s="212">
        <f>'IT Inventory'!I46</f>
        <v>0</v>
      </c>
      <c r="J54" s="213">
        <f>'IT Inventory'!J46</f>
        <v>0</v>
      </c>
      <c r="K54" s="843">
        <f>'IT Inventory'!K46</f>
        <v>0</v>
      </c>
    </row>
    <row r="55" spans="1:11" ht="15" x14ac:dyDescent="0.25">
      <c r="A55" s="212">
        <f>'IT Inventory'!A47</f>
        <v>23</v>
      </c>
      <c r="B55" s="193" t="str">
        <f>'IT Inventory'!B47</f>
        <v>HP</v>
      </c>
      <c r="C55" s="193" t="str">
        <f>'IT Inventory'!C47</f>
        <v>HP E231</v>
      </c>
      <c r="D55" s="189" t="str">
        <f>'IT Inventory'!D47</f>
        <v>http://www.hp.com/united-states/campaigns/elite-products/assets/elitedisplay_e231.pdf</v>
      </c>
      <c r="E55" s="212">
        <f>'IT Inventory'!E47</f>
        <v>33</v>
      </c>
      <c r="F55" s="212">
        <f>'IT Inventory'!F47</f>
        <v>0.5</v>
      </c>
      <c r="G55" s="871">
        <f>'IT Inventory'!G47</f>
        <v>0</v>
      </c>
      <c r="H55" s="871">
        <f>'IT Inventory'!H47</f>
        <v>0</v>
      </c>
      <c r="I55" s="212">
        <f>'IT Inventory'!I47</f>
        <v>0</v>
      </c>
      <c r="J55" s="213">
        <f>'IT Inventory'!J47</f>
        <v>0</v>
      </c>
      <c r="K55" s="843">
        <f>'IT Inventory'!K47</f>
        <v>0</v>
      </c>
    </row>
    <row r="56" spans="1:11" ht="15" x14ac:dyDescent="0.25">
      <c r="A56" s="212">
        <f>'IT Inventory'!A48</f>
        <v>24</v>
      </c>
      <c r="B56" s="193" t="str">
        <f>'IT Inventory'!B48</f>
        <v>HP</v>
      </c>
      <c r="C56" s="193" t="str">
        <f>'IT Inventory'!C48</f>
        <v>HP E231</v>
      </c>
      <c r="D56" s="189" t="str">
        <f>'IT Inventory'!D48</f>
        <v>http://www.hp.com/united-states/campaigns/elite-products/assets/elitedisplay_e231.pdf</v>
      </c>
      <c r="E56" s="212">
        <f>'IT Inventory'!E48</f>
        <v>33</v>
      </c>
      <c r="F56" s="212">
        <f>'IT Inventory'!F48</f>
        <v>0.5</v>
      </c>
      <c r="G56" s="871">
        <f>'IT Inventory'!G48</f>
        <v>0</v>
      </c>
      <c r="H56" s="871">
        <f>'IT Inventory'!H48</f>
        <v>0</v>
      </c>
      <c r="I56" s="212">
        <f>'IT Inventory'!I48</f>
        <v>0</v>
      </c>
      <c r="J56" s="213">
        <f>'IT Inventory'!J48</f>
        <v>0</v>
      </c>
      <c r="K56" s="843">
        <f>'IT Inventory'!K48</f>
        <v>0</v>
      </c>
    </row>
    <row r="57" spans="1:11" ht="15" x14ac:dyDescent="0.25">
      <c r="A57" s="212">
        <f>'IT Inventory'!A49</f>
        <v>25</v>
      </c>
      <c r="B57" s="193" t="str">
        <f>'IT Inventory'!B49</f>
        <v>HP</v>
      </c>
      <c r="C57" s="193" t="str">
        <f>'IT Inventory'!C49</f>
        <v>HP E231</v>
      </c>
      <c r="D57" s="189" t="str">
        <f>'IT Inventory'!D49</f>
        <v>http://www.hp.com/united-states/campaigns/elite-products/assets/elitedisplay_e231.pdf</v>
      </c>
      <c r="E57" s="212">
        <f>'IT Inventory'!E49</f>
        <v>33</v>
      </c>
      <c r="F57" s="212">
        <f>'IT Inventory'!F49</f>
        <v>0.5</v>
      </c>
      <c r="G57" s="871">
        <f>'IT Inventory'!G49</f>
        <v>0</v>
      </c>
      <c r="H57" s="871">
        <f>'IT Inventory'!H49</f>
        <v>0</v>
      </c>
      <c r="I57" s="212">
        <f>'IT Inventory'!I49</f>
        <v>0</v>
      </c>
      <c r="J57" s="213">
        <f>'IT Inventory'!J49</f>
        <v>0</v>
      </c>
      <c r="K57" s="843">
        <f>'IT Inventory'!K49</f>
        <v>0</v>
      </c>
    </row>
    <row r="58" spans="1:11" ht="15" x14ac:dyDescent="0.25">
      <c r="A58" s="212">
        <f>'IT Inventory'!A50</f>
        <v>26</v>
      </c>
      <c r="B58" s="193" t="str">
        <f>'IT Inventory'!B50</f>
        <v>HP</v>
      </c>
      <c r="C58" s="193" t="str">
        <f>'IT Inventory'!C50</f>
        <v>HP E231</v>
      </c>
      <c r="D58" s="189" t="str">
        <f>'IT Inventory'!D50</f>
        <v>http://www.hp.com/united-states/campaigns/elite-products/assets/elitedisplay_e231.pdf</v>
      </c>
      <c r="E58" s="212">
        <f>'IT Inventory'!E50</f>
        <v>33</v>
      </c>
      <c r="F58" s="212">
        <f>'IT Inventory'!F50</f>
        <v>0.5</v>
      </c>
      <c r="G58" s="871">
        <f>'IT Inventory'!G50</f>
        <v>0</v>
      </c>
      <c r="H58" s="871">
        <f>'IT Inventory'!H50</f>
        <v>0</v>
      </c>
      <c r="I58" s="212">
        <f>'IT Inventory'!I50</f>
        <v>0</v>
      </c>
      <c r="J58" s="213">
        <f>'IT Inventory'!J50</f>
        <v>0</v>
      </c>
      <c r="K58" s="843">
        <f>'IT Inventory'!K50</f>
        <v>0</v>
      </c>
    </row>
    <row r="59" spans="1:11" ht="15" x14ac:dyDescent="0.25">
      <c r="A59" s="212">
        <f>'IT Inventory'!A51</f>
        <v>27</v>
      </c>
      <c r="B59" s="193" t="str">
        <f>'IT Inventory'!B51</f>
        <v>HP</v>
      </c>
      <c r="C59" s="193" t="str">
        <f>'IT Inventory'!C51</f>
        <v>HP E231</v>
      </c>
      <c r="D59" s="189" t="str">
        <f>'IT Inventory'!D51</f>
        <v>http://www.hp.com/united-states/campaigns/elite-products/assets/elitedisplay_e231.pdf</v>
      </c>
      <c r="E59" s="212">
        <f>'IT Inventory'!E51</f>
        <v>33</v>
      </c>
      <c r="F59" s="212">
        <f>'IT Inventory'!F51</f>
        <v>0.5</v>
      </c>
      <c r="G59" s="871">
        <f>'IT Inventory'!G51</f>
        <v>0</v>
      </c>
      <c r="H59" s="871">
        <f>'IT Inventory'!H51</f>
        <v>0</v>
      </c>
      <c r="I59" s="212">
        <f>'IT Inventory'!I51</f>
        <v>0</v>
      </c>
      <c r="J59" s="213">
        <f>'IT Inventory'!J51</f>
        <v>0</v>
      </c>
      <c r="K59" s="843">
        <f>'IT Inventory'!K51</f>
        <v>0</v>
      </c>
    </row>
    <row r="60" spans="1:11" ht="15" x14ac:dyDescent="0.25">
      <c r="A60" s="212">
        <f>'IT Inventory'!A52</f>
        <v>28</v>
      </c>
      <c r="B60" s="193" t="str">
        <f>'IT Inventory'!B52</f>
        <v>HP</v>
      </c>
      <c r="C60" s="193" t="str">
        <f>'IT Inventory'!C52</f>
        <v>HP E231</v>
      </c>
      <c r="D60" s="189" t="str">
        <f>'IT Inventory'!D52</f>
        <v>http://www.hp.com/united-states/campaigns/elite-products/assets/elitedisplay_e231.pdf</v>
      </c>
      <c r="E60" s="212">
        <f>'IT Inventory'!E52</f>
        <v>33</v>
      </c>
      <c r="F60" s="212">
        <f>'IT Inventory'!F52</f>
        <v>0.5</v>
      </c>
      <c r="G60" s="871">
        <f>'IT Inventory'!G52</f>
        <v>0</v>
      </c>
      <c r="H60" s="871">
        <f>'IT Inventory'!H52</f>
        <v>0</v>
      </c>
      <c r="I60" s="212">
        <f>'IT Inventory'!I52</f>
        <v>0</v>
      </c>
      <c r="J60" s="213">
        <f>'IT Inventory'!J52</f>
        <v>0</v>
      </c>
      <c r="K60" s="843">
        <f>'IT Inventory'!K52</f>
        <v>0</v>
      </c>
    </row>
    <row r="61" spans="1:11" ht="15" x14ac:dyDescent="0.25">
      <c r="A61" s="212">
        <f>'IT Inventory'!A53</f>
        <v>29</v>
      </c>
      <c r="B61" s="193" t="str">
        <f>'IT Inventory'!B53</f>
        <v>HP</v>
      </c>
      <c r="C61" s="193" t="str">
        <f>'IT Inventory'!C53</f>
        <v>HP E231</v>
      </c>
      <c r="D61" s="189" t="str">
        <f>'IT Inventory'!D53</f>
        <v>http://www.hp.com/united-states/campaigns/elite-products/assets/elitedisplay_e231.pdf</v>
      </c>
      <c r="E61" s="212">
        <f>'IT Inventory'!E53</f>
        <v>33</v>
      </c>
      <c r="F61" s="212">
        <f>'IT Inventory'!F53</f>
        <v>0.5</v>
      </c>
      <c r="G61" s="871">
        <f>'IT Inventory'!G53</f>
        <v>0</v>
      </c>
      <c r="H61" s="871">
        <f>'IT Inventory'!H53</f>
        <v>0</v>
      </c>
      <c r="I61" s="212">
        <f>'IT Inventory'!I53</f>
        <v>0</v>
      </c>
      <c r="J61" s="213">
        <f>'IT Inventory'!J53</f>
        <v>0</v>
      </c>
      <c r="K61" s="843">
        <f>'IT Inventory'!K53</f>
        <v>0</v>
      </c>
    </row>
    <row r="62" spans="1:11" ht="15" x14ac:dyDescent="0.25">
      <c r="A62" s="212">
        <f>'IT Inventory'!A54</f>
        <v>30</v>
      </c>
      <c r="B62" s="193" t="str">
        <f>'IT Inventory'!B54</f>
        <v>HP</v>
      </c>
      <c r="C62" s="193" t="str">
        <f>'IT Inventory'!C54</f>
        <v>HP E231</v>
      </c>
      <c r="D62" s="189" t="str">
        <f>'IT Inventory'!D54</f>
        <v>http://www.hp.com/united-states/campaigns/elite-products/assets/elitedisplay_e231.pdf</v>
      </c>
      <c r="E62" s="212">
        <f>'IT Inventory'!E54</f>
        <v>33</v>
      </c>
      <c r="F62" s="212">
        <f>'IT Inventory'!F54</f>
        <v>0.5</v>
      </c>
      <c r="G62" s="871">
        <f>'IT Inventory'!G54</f>
        <v>0</v>
      </c>
      <c r="H62" s="871">
        <f>'IT Inventory'!H54</f>
        <v>0</v>
      </c>
      <c r="I62" s="212">
        <f>'IT Inventory'!I54</f>
        <v>0</v>
      </c>
      <c r="J62" s="213">
        <f>'IT Inventory'!J54</f>
        <v>0</v>
      </c>
      <c r="K62" s="843">
        <f>'IT Inventory'!K54</f>
        <v>0</v>
      </c>
    </row>
    <row r="63" spans="1:11" ht="15" x14ac:dyDescent="0.25">
      <c r="A63" s="212">
        <f>'IT Inventory'!A55</f>
        <v>31</v>
      </c>
      <c r="B63" s="193" t="str">
        <f>'IT Inventory'!B55</f>
        <v>HP</v>
      </c>
      <c r="C63" s="193" t="str">
        <f>'IT Inventory'!C55</f>
        <v>HP E231</v>
      </c>
      <c r="D63" s="189" t="str">
        <f>'IT Inventory'!D55</f>
        <v>http://www.hp.com/united-states/campaigns/elite-products/assets/elitedisplay_e231.pdf</v>
      </c>
      <c r="E63" s="212">
        <f>'IT Inventory'!E55</f>
        <v>33</v>
      </c>
      <c r="F63" s="212">
        <f>'IT Inventory'!F55</f>
        <v>0.5</v>
      </c>
      <c r="G63" s="871">
        <f>'IT Inventory'!G55</f>
        <v>0</v>
      </c>
      <c r="H63" s="871">
        <f>'IT Inventory'!H55</f>
        <v>0</v>
      </c>
      <c r="I63" s="212">
        <f>'IT Inventory'!I55</f>
        <v>0</v>
      </c>
      <c r="J63" s="213">
        <f>'IT Inventory'!J55</f>
        <v>0</v>
      </c>
      <c r="K63" s="843">
        <f>'IT Inventory'!K55</f>
        <v>0</v>
      </c>
    </row>
    <row r="64" spans="1:11" ht="15" x14ac:dyDescent="0.25">
      <c r="A64" s="212">
        <f>'IT Inventory'!A56</f>
        <v>32</v>
      </c>
      <c r="B64" s="193" t="str">
        <f>'IT Inventory'!B56</f>
        <v>HP</v>
      </c>
      <c r="C64" s="193" t="str">
        <f>'IT Inventory'!C56</f>
        <v>HP E231</v>
      </c>
      <c r="D64" s="189" t="str">
        <f>'IT Inventory'!D56</f>
        <v>http://www.hp.com/united-states/campaigns/elite-products/assets/elitedisplay_e231.pdf</v>
      </c>
      <c r="E64" s="212">
        <f>'IT Inventory'!E56</f>
        <v>33</v>
      </c>
      <c r="F64" s="212">
        <f>'IT Inventory'!F56</f>
        <v>0.5</v>
      </c>
      <c r="G64" s="871">
        <f>'IT Inventory'!G56</f>
        <v>0</v>
      </c>
      <c r="H64" s="871">
        <f>'IT Inventory'!H56</f>
        <v>0</v>
      </c>
      <c r="I64" s="212">
        <f>'IT Inventory'!I56</f>
        <v>0</v>
      </c>
      <c r="J64" s="213">
        <f>'IT Inventory'!J56</f>
        <v>0</v>
      </c>
      <c r="K64" s="843">
        <f>'IT Inventory'!K56</f>
        <v>0</v>
      </c>
    </row>
    <row r="65" spans="1:11" ht="15" x14ac:dyDescent="0.25">
      <c r="A65" s="232" t="str">
        <f>'IT Inventory'!A57</f>
        <v>Total</v>
      </c>
      <c r="B65" s="1000">
        <f>'IT Inventory'!B57</f>
        <v>0</v>
      </c>
      <c r="C65" s="1000">
        <f>'IT Inventory'!C57</f>
        <v>0</v>
      </c>
      <c r="D65" s="1001">
        <f>'IT Inventory'!D57</f>
        <v>0</v>
      </c>
      <c r="E65" s="232">
        <f>'IT Inventory'!E57</f>
        <v>0</v>
      </c>
      <c r="F65" s="232">
        <f>'IT Inventory'!F57</f>
        <v>0</v>
      </c>
      <c r="G65" s="232">
        <f>'IT Inventory'!G57</f>
        <v>0</v>
      </c>
      <c r="H65" s="232">
        <f>'IT Inventory'!H57</f>
        <v>0</v>
      </c>
      <c r="I65" s="233">
        <f>'IT Inventory'!I57</f>
        <v>0</v>
      </c>
      <c r="J65" s="233">
        <f>'IT Inventory'!J57</f>
        <v>0</v>
      </c>
      <c r="K65" s="843">
        <f>'IT Inventory'!K57</f>
        <v>0</v>
      </c>
    </row>
    <row r="66" spans="1:11" ht="15" x14ac:dyDescent="0.25">
      <c r="A66" s="216"/>
      <c r="B66" s="206"/>
      <c r="C66" s="206"/>
      <c r="D66" s="240"/>
      <c r="E66" s="214"/>
      <c r="F66" s="214"/>
      <c r="G66" s="186"/>
      <c r="H66" s="186"/>
      <c r="I66" s="186"/>
      <c r="J66" s="186"/>
      <c r="K66" s="230"/>
    </row>
    <row r="67" spans="1:11" ht="15" x14ac:dyDescent="0.25">
      <c r="A67" s="216"/>
      <c r="B67" s="206"/>
      <c r="C67" s="206"/>
      <c r="D67" s="240"/>
      <c r="E67" s="214"/>
      <c r="F67" s="214"/>
      <c r="G67" s="186"/>
      <c r="H67" s="216"/>
      <c r="I67" s="216"/>
      <c r="J67" s="216"/>
      <c r="K67" s="488"/>
    </row>
    <row r="68" spans="1:11" ht="15" x14ac:dyDescent="0.25">
      <c r="A68" s="1163" t="str">
        <f>'IT Inventory'!A60</f>
        <v>Estimate number of monitors needing replacment per annum</v>
      </c>
      <c r="B68" s="1164"/>
      <c r="C68" s="213">
        <f>'IT Inventory'!C60</f>
        <v>3.2</v>
      </c>
      <c r="D68" s="212"/>
      <c r="E68" s="214"/>
      <c r="F68" s="214"/>
      <c r="G68" s="186"/>
      <c r="H68" s="216"/>
      <c r="I68" s="220"/>
      <c r="J68" s="220"/>
      <c r="K68" s="1008"/>
    </row>
    <row r="69" spans="1:11" ht="15" x14ac:dyDescent="0.25">
      <c r="A69" s="186"/>
      <c r="B69" s="214"/>
      <c r="C69" s="214"/>
      <c r="D69" s="240"/>
      <c r="E69" s="214"/>
      <c r="F69" s="214"/>
      <c r="G69" s="186"/>
      <c r="H69" s="216"/>
      <c r="I69" s="220"/>
      <c r="J69" s="220"/>
      <c r="K69" s="1008"/>
    </row>
    <row r="70" spans="1:11" ht="15" x14ac:dyDescent="0.25">
      <c r="A70" s="810" t="str">
        <f>'IT Inventory'!A62</f>
        <v>cost of HP 232 monitor (£)</v>
      </c>
      <c r="B70" s="871">
        <f>'IT Inventory'!B62</f>
        <v>0</v>
      </c>
      <c r="C70" s="212" t="str">
        <f>'IT Inventory'!C62</f>
        <v>https://www.amazon.co.uk/s/?ie=UTF8&amp;keywords=hp+elitedisplay+e232&amp;index=aps&amp;tag=googhydr-21&amp;ref=pd_sl_64a3zv1vdy_b&amp;adgrpid=61677726908&amp;hvpone=&amp;hvptwo=&amp;hvadid=259124417255&amp;hvpos=1t1&amp;hvnetw=g&amp;hvrand=4723899661622206536&amp;hvqmt=b&amp;hvdev=c&amp;hvdvcmdl=&amp;hvlocint=&amp;hvlocphy=9045628&amp;hvtargid=kwd-488598605992</v>
      </c>
      <c r="D70" s="240"/>
      <c r="E70" s="214"/>
      <c r="F70" s="214"/>
      <c r="G70" s="186"/>
      <c r="H70" s="216"/>
      <c r="I70" s="220"/>
      <c r="J70" s="220"/>
      <c r="K70" s="1008"/>
    </row>
    <row r="71" spans="1:11" ht="15" x14ac:dyDescent="0.25">
      <c r="A71" s="810" t="str">
        <f>'IT Inventory'!A63</f>
        <v>cost of annual monitor replacement</v>
      </c>
      <c r="B71" s="871">
        <f>'IT Inventory'!B63</f>
        <v>0</v>
      </c>
      <c r="C71" s="214"/>
      <c r="D71" s="240"/>
      <c r="E71" s="214"/>
      <c r="F71" s="214"/>
      <c r="G71" s="186"/>
      <c r="H71" s="216"/>
      <c r="I71" s="220"/>
      <c r="J71" s="220"/>
      <c r="K71" s="1008"/>
    </row>
    <row r="72" spans="1:11" ht="15" x14ac:dyDescent="0.25">
      <c r="A72" s="485"/>
      <c r="B72" s="949"/>
      <c r="C72" s="214"/>
      <c r="D72" s="240"/>
      <c r="E72" s="214"/>
      <c r="F72" s="214"/>
      <c r="G72" s="186"/>
      <c r="H72" s="216"/>
      <c r="I72" s="220"/>
      <c r="J72" s="220"/>
      <c r="K72" s="1008"/>
    </row>
    <row r="73" spans="1:11" ht="15" x14ac:dyDescent="0.25">
      <c r="A73" s="186"/>
      <c r="B73" s="186"/>
      <c r="C73" s="186"/>
      <c r="D73" s="240"/>
      <c r="E73" s="214"/>
      <c r="F73" s="214"/>
      <c r="G73" s="186"/>
      <c r="H73" s="216"/>
      <c r="I73" s="216"/>
      <c r="J73" s="216"/>
      <c r="K73" s="488"/>
    </row>
    <row r="74" spans="1:11" ht="28.5" x14ac:dyDescent="0.45">
      <c r="A74" s="801" t="str">
        <f>'IT Inventory'!A66</f>
        <v>Desktops/laptops</v>
      </c>
      <c r="B74" s="186"/>
      <c r="C74" s="186"/>
      <c r="D74" s="240"/>
      <c r="E74" s="214"/>
      <c r="F74" s="214"/>
      <c r="G74" s="186"/>
      <c r="H74" s="186"/>
      <c r="I74" s="186"/>
      <c r="J74" s="186"/>
      <c r="K74" s="230"/>
    </row>
    <row r="75" spans="1:11" ht="15" x14ac:dyDescent="0.25">
      <c r="A75" s="186"/>
      <c r="B75" s="186"/>
      <c r="C75" s="186"/>
      <c r="D75" s="240"/>
      <c r="E75" s="214"/>
      <c r="F75" s="214"/>
      <c r="G75" s="186"/>
      <c r="H75" s="186"/>
      <c r="I75" s="186"/>
      <c r="J75" s="186"/>
      <c r="K75" s="230"/>
    </row>
    <row r="76" spans="1:11" ht="15" x14ac:dyDescent="0.25">
      <c r="A76" s="249" t="str">
        <f>'IT Inventory'!A68</f>
        <v>Hours of operation</v>
      </c>
      <c r="B76" s="206"/>
      <c r="C76" s="186"/>
      <c r="D76" s="240"/>
      <c r="E76" s="214"/>
      <c r="F76" s="214"/>
      <c r="G76" s="186"/>
      <c r="H76" s="186"/>
      <c r="I76" s="186"/>
      <c r="J76" s="186"/>
      <c r="K76" s="230"/>
    </row>
    <row r="77" spans="1:11" ht="15" x14ac:dyDescent="0.25">
      <c r="A77" s="193" t="str">
        <f>'IT Inventory'!A69</f>
        <v>Weekdays per annum</v>
      </c>
      <c r="B77" s="193" t="str">
        <f>'IT Inventory'!B69</f>
        <v>Weekend days per annum</v>
      </c>
      <c r="C77" s="186"/>
      <c r="D77" s="240"/>
      <c r="E77" s="214"/>
      <c r="F77" s="214"/>
      <c r="G77" s="186"/>
      <c r="H77" s="186"/>
      <c r="I77" s="186"/>
      <c r="J77" s="186"/>
      <c r="K77" s="230"/>
    </row>
    <row r="78" spans="1:11" ht="15" x14ac:dyDescent="0.25">
      <c r="A78" s="193">
        <f>'IT Inventory'!A70</f>
        <v>260</v>
      </c>
      <c r="B78" s="193">
        <f>'IT Inventory'!B70</f>
        <v>104</v>
      </c>
      <c r="C78" s="186"/>
      <c r="D78" s="240"/>
      <c r="E78" s="214"/>
      <c r="F78" s="214"/>
      <c r="G78" s="186"/>
      <c r="H78" s="186"/>
      <c r="I78" s="186"/>
      <c r="J78" s="186"/>
      <c r="K78" s="230"/>
    </row>
    <row r="79" spans="1:11" ht="15" x14ac:dyDescent="0.25">
      <c r="A79" s="206"/>
      <c r="B79" s="206"/>
      <c r="C79" s="186"/>
      <c r="D79" s="240"/>
      <c r="E79" s="214"/>
      <c r="F79" s="214"/>
      <c r="G79" s="186"/>
      <c r="H79" s="186"/>
      <c r="I79" s="186"/>
      <c r="J79" s="186"/>
      <c r="K79" s="230"/>
    </row>
    <row r="80" spans="1:11" ht="30" x14ac:dyDescent="0.25">
      <c r="A80" s="873" t="str">
        <f>'IT Inventory'!A72</f>
        <v xml:space="preserve">Assume hours per day each computer operational </v>
      </c>
      <c r="B80" s="194">
        <f>'IT Inventory'!B72</f>
        <v>0</v>
      </c>
      <c r="C80" s="999" t="s">
        <v>1820</v>
      </c>
      <c r="D80" s="240"/>
      <c r="E80" s="214"/>
      <c r="F80" s="214"/>
      <c r="G80" s="186"/>
      <c r="H80" s="186"/>
      <c r="I80" s="186"/>
      <c r="J80" s="186"/>
      <c r="K80" s="230"/>
    </row>
    <row r="81" spans="1:11" ht="15" x14ac:dyDescent="0.25">
      <c r="A81" s="186"/>
      <c r="B81" s="186"/>
      <c r="C81" s="186"/>
      <c r="D81" s="238"/>
      <c r="E81" s="186"/>
      <c r="F81" s="186"/>
      <c r="G81" s="186"/>
      <c r="H81" s="186"/>
      <c r="I81" s="186"/>
      <c r="J81" s="186"/>
      <c r="K81" s="230"/>
    </row>
    <row r="82" spans="1:11" ht="60" x14ac:dyDescent="0.25">
      <c r="A82" s="186"/>
      <c r="B82" s="186"/>
      <c r="C82" s="186"/>
      <c r="D82" s="238">
        <f>'IT Inventory'!D74</f>
        <v>0</v>
      </c>
      <c r="E82" s="212" t="str">
        <f>'IT Inventory'!E74</f>
        <v>Operational (W)</v>
      </c>
      <c r="F82" s="212" t="str">
        <f>'IT Inventory'!F74</f>
        <v>standby</v>
      </c>
      <c r="G82" s="810" t="str">
        <f>'IT Inventory'!G74</f>
        <v>Hours operational per annum</v>
      </c>
      <c r="H82" s="810" t="str">
        <f>'IT Inventory'!H74</f>
        <v>hours standby per annum</v>
      </c>
      <c r="I82" s="810" t="str">
        <f>'IT Inventory'!I74</f>
        <v>Consumption per annum operational (kWh)</v>
      </c>
      <c r="J82" s="810" t="str">
        <f>'IT Inventory'!J74</f>
        <v>Consumption per annum standby (kWh)</v>
      </c>
      <c r="K82" s="755" t="str">
        <f>'IT Inventory'!K74</f>
        <v>Total (kWh) consumption per annum</v>
      </c>
    </row>
    <row r="83" spans="1:11" ht="15" x14ac:dyDescent="0.25">
      <c r="A83" s="212">
        <f>'IT Inventory'!A75</f>
        <v>1</v>
      </c>
      <c r="B83" s="212" t="str">
        <f>'IT Inventory'!B75</f>
        <v>HP</v>
      </c>
      <c r="C83" s="212" t="str">
        <f>'IT Inventory'!C75</f>
        <v>HP Compaq 8100 Elite SFF PC</v>
      </c>
      <c r="D83" s="239" t="str">
        <f>'IT Inventory'!D75</f>
        <v>http://www.ecoguide-it.com/en/product/hp/compaq-8100-elite-sff</v>
      </c>
      <c r="E83" s="212">
        <f>'IT Inventory'!E75</f>
        <v>41</v>
      </c>
      <c r="F83" s="212">
        <f>'IT Inventory'!F75</f>
        <v>5</v>
      </c>
      <c r="G83" s="871">
        <f>'IT Inventory'!G75</f>
        <v>0</v>
      </c>
      <c r="H83" s="871">
        <f>'IT Inventory'!H75</f>
        <v>0</v>
      </c>
      <c r="I83" s="213">
        <f>'IT Inventory'!I75</f>
        <v>0</v>
      </c>
      <c r="J83" s="213">
        <f>'IT Inventory'!J75</f>
        <v>0</v>
      </c>
      <c r="K83" s="843">
        <f>'IT Inventory'!K75</f>
        <v>0</v>
      </c>
    </row>
    <row r="84" spans="1:11" ht="15" x14ac:dyDescent="0.25">
      <c r="A84" s="212">
        <f>'IT Inventory'!A76</f>
        <v>2</v>
      </c>
      <c r="B84" s="212" t="str">
        <f>'IT Inventory'!B76</f>
        <v>HP</v>
      </c>
      <c r="C84" s="212" t="str">
        <f>'IT Inventory'!C76</f>
        <v>HP Compaq Elite 8300 SFF</v>
      </c>
      <c r="D84" s="189" t="str">
        <f>'IT Inventory'!D76</f>
        <v>https://support.hp.com/us-en/product/hp-compaq-elite-8300-ultra-slim-pc/5232866/document/c03345460</v>
      </c>
      <c r="E84" s="212">
        <f>'IT Inventory'!E76</f>
        <v>230</v>
      </c>
      <c r="F84" s="212">
        <f>'IT Inventory'!F76</f>
        <v>5</v>
      </c>
      <c r="G84" s="871">
        <f>'IT Inventory'!G76</f>
        <v>0</v>
      </c>
      <c r="H84" s="871">
        <f>'IT Inventory'!H76</f>
        <v>0</v>
      </c>
      <c r="I84" s="213">
        <f>'IT Inventory'!I76</f>
        <v>0</v>
      </c>
      <c r="J84" s="213">
        <f>'IT Inventory'!J76</f>
        <v>0</v>
      </c>
      <c r="K84" s="843">
        <f>'IT Inventory'!K76</f>
        <v>0</v>
      </c>
    </row>
    <row r="85" spans="1:11" ht="15" x14ac:dyDescent="0.25">
      <c r="A85" s="212">
        <f>'IT Inventory'!A77</f>
        <v>3</v>
      </c>
      <c r="B85" s="212" t="str">
        <f>'IT Inventory'!B77</f>
        <v>HP</v>
      </c>
      <c r="C85" s="212" t="str">
        <f>'IT Inventory'!C77</f>
        <v>HP EliteBook 1030 G1</v>
      </c>
      <c r="D85" s="239" t="str">
        <f>'IT Inventory'!D77</f>
        <v>https://support.hp.com/vn-en/document/c05105778</v>
      </c>
      <c r="E85" s="212">
        <f>'IT Inventory'!E77</f>
        <v>10</v>
      </c>
      <c r="F85" s="212">
        <f>'IT Inventory'!F77</f>
        <v>4</v>
      </c>
      <c r="G85" s="871">
        <f>'IT Inventory'!G77</f>
        <v>0</v>
      </c>
      <c r="H85" s="871">
        <f>'IT Inventory'!H77</f>
        <v>0</v>
      </c>
      <c r="I85" s="213">
        <f>'IT Inventory'!I77</f>
        <v>0</v>
      </c>
      <c r="J85" s="213">
        <f>'IT Inventory'!J77</f>
        <v>0</v>
      </c>
      <c r="K85" s="843">
        <f>'IT Inventory'!K77</f>
        <v>0</v>
      </c>
    </row>
    <row r="86" spans="1:11" ht="15" x14ac:dyDescent="0.25">
      <c r="A86" s="212">
        <f>'IT Inventory'!A78</f>
        <v>4</v>
      </c>
      <c r="B86" s="212" t="str">
        <f>'IT Inventory'!B78</f>
        <v>HP</v>
      </c>
      <c r="C86" s="212" t="str">
        <f>'IT Inventory'!C78</f>
        <v>HP EliteBook 1030 G1</v>
      </c>
      <c r="D86" s="189" t="str">
        <f>'IT Inventory'!D78</f>
        <v xml:space="preserve">https://support.hp.com/vn-en/document/c05105779
</v>
      </c>
      <c r="E86" s="212">
        <f>'IT Inventory'!E78</f>
        <v>10</v>
      </c>
      <c r="F86" s="212">
        <f>'IT Inventory'!F78</f>
        <v>4</v>
      </c>
      <c r="G86" s="871">
        <f>'IT Inventory'!G78</f>
        <v>0</v>
      </c>
      <c r="H86" s="871">
        <f>'IT Inventory'!H78</f>
        <v>0</v>
      </c>
      <c r="I86" s="213">
        <f>'IT Inventory'!I78</f>
        <v>0</v>
      </c>
      <c r="J86" s="213">
        <f>'IT Inventory'!J78</f>
        <v>0</v>
      </c>
      <c r="K86" s="843">
        <f>'IT Inventory'!K78</f>
        <v>0</v>
      </c>
    </row>
    <row r="87" spans="1:11" ht="15" x14ac:dyDescent="0.25">
      <c r="A87" s="212">
        <f>'IT Inventory'!A79</f>
        <v>5</v>
      </c>
      <c r="B87" s="212" t="str">
        <f>'IT Inventory'!B79</f>
        <v>HP</v>
      </c>
      <c r="C87" s="212" t="str">
        <f>'IT Inventory'!C79</f>
        <v>HP EliteBook 820 G1</v>
      </c>
      <c r="D87" s="189" t="str">
        <f>'IT Inventory'!D79</f>
        <v>http://www.hp.com/hpinfo/newsroom/press_kits/2013/CommercialPPSFall2013/HPEliteBook820G1NotebookPC_datasheet.pdf</v>
      </c>
      <c r="E87" s="212">
        <f>'IT Inventory'!E79</f>
        <v>10</v>
      </c>
      <c r="F87" s="212">
        <f>'IT Inventory'!F79</f>
        <v>4</v>
      </c>
      <c r="G87" s="871">
        <f>'IT Inventory'!G79</f>
        <v>0</v>
      </c>
      <c r="H87" s="871">
        <f>'IT Inventory'!H79</f>
        <v>0</v>
      </c>
      <c r="I87" s="213">
        <f>'IT Inventory'!I79</f>
        <v>0</v>
      </c>
      <c r="J87" s="213">
        <f>'IT Inventory'!J79</f>
        <v>0</v>
      </c>
      <c r="K87" s="843">
        <f>'IT Inventory'!K79</f>
        <v>0</v>
      </c>
    </row>
    <row r="88" spans="1:11" ht="15" x14ac:dyDescent="0.25">
      <c r="A88" s="212">
        <f>'IT Inventory'!A80</f>
        <v>6</v>
      </c>
      <c r="B88" s="212" t="str">
        <f>'IT Inventory'!B80</f>
        <v>HP</v>
      </c>
      <c r="C88" s="212" t="str">
        <f>'IT Inventory'!C80</f>
        <v>HP EliteBook Folio 1020 G1</v>
      </c>
      <c r="D88" s="189" t="str">
        <f>'IT Inventory'!D80</f>
        <v>https://support.hp.com/us-en/product/hp-elitebook-folio-1020-g1-notebook-pc/7343089/document/c04576664</v>
      </c>
      <c r="E88" s="212">
        <f>'IT Inventory'!E80</f>
        <v>10</v>
      </c>
      <c r="F88" s="212">
        <f>'IT Inventory'!F80</f>
        <v>4</v>
      </c>
      <c r="G88" s="871">
        <f>'IT Inventory'!G80</f>
        <v>0</v>
      </c>
      <c r="H88" s="871">
        <f>'IT Inventory'!H80</f>
        <v>0</v>
      </c>
      <c r="I88" s="213">
        <f>'IT Inventory'!I80</f>
        <v>0</v>
      </c>
      <c r="J88" s="213">
        <f>'IT Inventory'!J80</f>
        <v>0</v>
      </c>
      <c r="K88" s="843">
        <f>'IT Inventory'!K80</f>
        <v>0</v>
      </c>
    </row>
    <row r="89" spans="1:11" ht="15" x14ac:dyDescent="0.25">
      <c r="A89" s="212">
        <f>'IT Inventory'!A81</f>
        <v>7</v>
      </c>
      <c r="B89" s="212" t="str">
        <f>'IT Inventory'!B81</f>
        <v>HP</v>
      </c>
      <c r="C89" s="212" t="str">
        <f>'IT Inventory'!C81</f>
        <v>HP EliteBook Folio 1040 G1</v>
      </c>
      <c r="D89" s="189" t="str">
        <f>'IT Inventory'!D81</f>
        <v>https://support.hp.com/gb-en/document/c04132545#AbT4</v>
      </c>
      <c r="E89" s="212">
        <f>'IT Inventory'!E81</f>
        <v>10</v>
      </c>
      <c r="F89" s="212">
        <f>'IT Inventory'!F81</f>
        <v>4</v>
      </c>
      <c r="G89" s="871">
        <f>'IT Inventory'!G81</f>
        <v>0</v>
      </c>
      <c r="H89" s="871">
        <f>'IT Inventory'!H81</f>
        <v>0</v>
      </c>
      <c r="I89" s="213">
        <f>'IT Inventory'!I81</f>
        <v>0</v>
      </c>
      <c r="J89" s="213">
        <f>'IT Inventory'!J81</f>
        <v>0</v>
      </c>
      <c r="K89" s="843">
        <f>'IT Inventory'!K81</f>
        <v>0</v>
      </c>
    </row>
    <row r="90" spans="1:11" ht="15" x14ac:dyDescent="0.25">
      <c r="A90" s="212">
        <f>'IT Inventory'!A82</f>
        <v>8</v>
      </c>
      <c r="B90" s="212" t="str">
        <f>'IT Inventory'!B82</f>
        <v>HP</v>
      </c>
      <c r="C90" s="212" t="str">
        <f>'IT Inventory'!C82</f>
        <v>HP EliteBook Folio 1040 G1</v>
      </c>
      <c r="D90" s="189" t="str">
        <f>'IT Inventory'!D82</f>
        <v>https://support.hp.com/gb-en/document/c04132545#AbT5</v>
      </c>
      <c r="E90" s="212">
        <f>'IT Inventory'!E82</f>
        <v>10</v>
      </c>
      <c r="F90" s="212">
        <f>'IT Inventory'!F82</f>
        <v>4</v>
      </c>
      <c r="G90" s="871">
        <f>'IT Inventory'!G82</f>
        <v>0</v>
      </c>
      <c r="H90" s="871">
        <f>'IT Inventory'!H82</f>
        <v>0</v>
      </c>
      <c r="I90" s="213">
        <f>'IT Inventory'!I82</f>
        <v>0</v>
      </c>
      <c r="J90" s="213">
        <f>'IT Inventory'!J82</f>
        <v>0</v>
      </c>
      <c r="K90" s="843">
        <f>'IT Inventory'!K82</f>
        <v>0</v>
      </c>
    </row>
    <row r="91" spans="1:11" ht="15" x14ac:dyDescent="0.25">
      <c r="A91" s="212">
        <f>'IT Inventory'!A83</f>
        <v>9</v>
      </c>
      <c r="B91" s="212" t="str">
        <f>'IT Inventory'!B83</f>
        <v>HP</v>
      </c>
      <c r="C91" s="212" t="str">
        <f>'IT Inventory'!C83</f>
        <v>HP EliteBook Folio 1040 G1</v>
      </c>
      <c r="D91" s="189" t="str">
        <f>'IT Inventory'!D83</f>
        <v>https://support.hp.com/gb-en/document/c04132545#AbT6</v>
      </c>
      <c r="E91" s="212">
        <f>'IT Inventory'!E83</f>
        <v>10</v>
      </c>
      <c r="F91" s="212">
        <f>'IT Inventory'!F83</f>
        <v>4</v>
      </c>
      <c r="G91" s="871">
        <f>'IT Inventory'!G83</f>
        <v>0</v>
      </c>
      <c r="H91" s="871">
        <f>'IT Inventory'!H83</f>
        <v>0</v>
      </c>
      <c r="I91" s="213">
        <f>'IT Inventory'!I83</f>
        <v>0</v>
      </c>
      <c r="J91" s="213">
        <f>'IT Inventory'!J83</f>
        <v>0</v>
      </c>
      <c r="K91" s="843">
        <f>'IT Inventory'!K83</f>
        <v>0</v>
      </c>
    </row>
    <row r="92" spans="1:11" ht="15" x14ac:dyDescent="0.25">
      <c r="A92" s="212">
        <f>'IT Inventory'!A84</f>
        <v>10</v>
      </c>
      <c r="B92" s="212" t="str">
        <f>'IT Inventory'!B84</f>
        <v>HP</v>
      </c>
      <c r="C92" s="212" t="str">
        <f>'IT Inventory'!C84</f>
        <v>HP EliteBook Folio 1040 G1</v>
      </c>
      <c r="D92" s="189" t="str">
        <f>'IT Inventory'!D84</f>
        <v>https://support.hp.com/gb-en/document/c04132545#AbT7</v>
      </c>
      <c r="E92" s="212">
        <f>'IT Inventory'!E84</f>
        <v>10</v>
      </c>
      <c r="F92" s="212">
        <f>'IT Inventory'!F84</f>
        <v>4</v>
      </c>
      <c r="G92" s="871">
        <f>'IT Inventory'!G84</f>
        <v>0</v>
      </c>
      <c r="H92" s="871">
        <f>'IT Inventory'!H84</f>
        <v>0</v>
      </c>
      <c r="I92" s="213">
        <f>'IT Inventory'!I84</f>
        <v>0</v>
      </c>
      <c r="J92" s="213">
        <f>'IT Inventory'!J84</f>
        <v>0</v>
      </c>
      <c r="K92" s="843">
        <f>'IT Inventory'!K84</f>
        <v>0</v>
      </c>
    </row>
    <row r="93" spans="1:11" ht="15" x14ac:dyDescent="0.25">
      <c r="A93" s="212">
        <f>'IT Inventory'!A85</f>
        <v>11</v>
      </c>
      <c r="B93" s="212" t="str">
        <f>'IT Inventory'!B85</f>
        <v>HP</v>
      </c>
      <c r="C93" s="212" t="str">
        <f>'IT Inventory'!C85</f>
        <v>HP EliteBook Folio 1040 G3</v>
      </c>
      <c r="D93" s="189" t="str">
        <f>'IT Inventory'!D85</f>
        <v>https://www.energystar.gov/productfinder/product/certified-computers/details/2254808</v>
      </c>
      <c r="E93" s="212">
        <f>'IT Inventory'!E85</f>
        <v>10</v>
      </c>
      <c r="F93" s="212">
        <f>'IT Inventory'!F85</f>
        <v>4</v>
      </c>
      <c r="G93" s="871">
        <f>'IT Inventory'!G85</f>
        <v>0</v>
      </c>
      <c r="H93" s="871">
        <f>'IT Inventory'!H85</f>
        <v>0</v>
      </c>
      <c r="I93" s="213">
        <f>'IT Inventory'!I85</f>
        <v>0</v>
      </c>
      <c r="J93" s="213">
        <f>'IT Inventory'!J85</f>
        <v>0</v>
      </c>
      <c r="K93" s="843">
        <f>'IT Inventory'!K85</f>
        <v>0</v>
      </c>
    </row>
    <row r="94" spans="1:11" ht="15" x14ac:dyDescent="0.25">
      <c r="A94" s="212">
        <f>'IT Inventory'!A86</f>
        <v>12</v>
      </c>
      <c r="B94" s="212" t="str">
        <f>'IT Inventory'!B86</f>
        <v>HP</v>
      </c>
      <c r="C94" s="212" t="str">
        <f>'IT Inventory'!C86</f>
        <v>HP EliteBook Folio 1040 G3</v>
      </c>
      <c r="D94" s="189" t="str">
        <f>'IT Inventory'!D86</f>
        <v>https://www.energystar.gov/productfinder/product/certified-computers/details/2254809</v>
      </c>
      <c r="E94" s="212">
        <f>'IT Inventory'!E86</f>
        <v>10</v>
      </c>
      <c r="F94" s="212">
        <f>'IT Inventory'!F86</f>
        <v>4</v>
      </c>
      <c r="G94" s="871">
        <f>'IT Inventory'!G86</f>
        <v>0</v>
      </c>
      <c r="H94" s="871">
        <f>'IT Inventory'!H86</f>
        <v>0</v>
      </c>
      <c r="I94" s="213">
        <f>'IT Inventory'!I86</f>
        <v>0</v>
      </c>
      <c r="J94" s="213">
        <f>'IT Inventory'!J86</f>
        <v>0</v>
      </c>
      <c r="K94" s="843">
        <f>'IT Inventory'!K86</f>
        <v>0</v>
      </c>
    </row>
    <row r="95" spans="1:11" ht="15" x14ac:dyDescent="0.25">
      <c r="A95" s="212">
        <f>'IT Inventory'!A87</f>
        <v>13</v>
      </c>
      <c r="B95" s="212" t="str">
        <f>'IT Inventory'!B87</f>
        <v>HP</v>
      </c>
      <c r="C95" s="212" t="str">
        <f>'IT Inventory'!C87</f>
        <v>HP EliteBook Folio 1040 G3</v>
      </c>
      <c r="D95" s="189" t="str">
        <f>'IT Inventory'!D87</f>
        <v>https://www.energystar.gov/productfinder/product/certified-computers/details/2254810</v>
      </c>
      <c r="E95" s="212">
        <f>'IT Inventory'!E87</f>
        <v>10</v>
      </c>
      <c r="F95" s="212">
        <f>'IT Inventory'!F87</f>
        <v>4</v>
      </c>
      <c r="G95" s="871">
        <f>'IT Inventory'!G87</f>
        <v>0</v>
      </c>
      <c r="H95" s="871">
        <f>'IT Inventory'!H87</f>
        <v>0</v>
      </c>
      <c r="I95" s="213">
        <f>'IT Inventory'!I87</f>
        <v>0</v>
      </c>
      <c r="J95" s="213">
        <f>'IT Inventory'!J87</f>
        <v>0</v>
      </c>
      <c r="K95" s="843">
        <f>'IT Inventory'!K87</f>
        <v>0</v>
      </c>
    </row>
    <row r="96" spans="1:11" ht="15" x14ac:dyDescent="0.25">
      <c r="A96" s="212">
        <f>'IT Inventory'!A88</f>
        <v>14</v>
      </c>
      <c r="B96" s="212" t="str">
        <f>'IT Inventory'!B88</f>
        <v>HP</v>
      </c>
      <c r="C96" s="212" t="str">
        <f>'IT Inventory'!C88</f>
        <v>HP EliteBook Folio 1040 G3</v>
      </c>
      <c r="D96" s="189" t="str">
        <f>'IT Inventory'!D88</f>
        <v>https://www.energystar.gov/productfinder/product/certified-computers/details/2254811</v>
      </c>
      <c r="E96" s="212">
        <f>'IT Inventory'!E88</f>
        <v>10</v>
      </c>
      <c r="F96" s="212">
        <f>'IT Inventory'!F88</f>
        <v>4</v>
      </c>
      <c r="G96" s="871">
        <f>'IT Inventory'!G88</f>
        <v>0</v>
      </c>
      <c r="H96" s="871">
        <f>'IT Inventory'!H88</f>
        <v>0</v>
      </c>
      <c r="I96" s="213">
        <f>'IT Inventory'!I88</f>
        <v>0</v>
      </c>
      <c r="J96" s="213">
        <f>'IT Inventory'!J88</f>
        <v>0</v>
      </c>
      <c r="K96" s="843">
        <f>'IT Inventory'!K88</f>
        <v>0</v>
      </c>
    </row>
    <row r="97" spans="1:11" ht="15" x14ac:dyDescent="0.25">
      <c r="A97" s="212">
        <f>'IT Inventory'!A89</f>
        <v>15</v>
      </c>
      <c r="B97" s="212" t="str">
        <f>'IT Inventory'!B89</f>
        <v>HP</v>
      </c>
      <c r="C97" s="212" t="str">
        <f>'IT Inventory'!C89</f>
        <v>HP EliteBook Folio 1040 G3</v>
      </c>
      <c r="D97" s="189" t="str">
        <f>'IT Inventory'!D89</f>
        <v>https://www.energystar.gov/productfinder/product/certified-computers/details/2254812</v>
      </c>
      <c r="E97" s="212">
        <f>'IT Inventory'!E89</f>
        <v>10</v>
      </c>
      <c r="F97" s="212">
        <f>'IT Inventory'!F89</f>
        <v>4</v>
      </c>
      <c r="G97" s="871">
        <f>'IT Inventory'!G89</f>
        <v>0</v>
      </c>
      <c r="H97" s="871">
        <f>'IT Inventory'!H89</f>
        <v>0</v>
      </c>
      <c r="I97" s="213">
        <f>'IT Inventory'!I89</f>
        <v>0</v>
      </c>
      <c r="J97" s="213">
        <f>'IT Inventory'!J89</f>
        <v>0</v>
      </c>
      <c r="K97" s="843">
        <f>'IT Inventory'!K89</f>
        <v>0</v>
      </c>
    </row>
    <row r="98" spans="1:11" ht="15" x14ac:dyDescent="0.25">
      <c r="A98" s="212">
        <f>'IT Inventory'!A90</f>
        <v>16</v>
      </c>
      <c r="B98" s="212" t="str">
        <f>'IT Inventory'!B90</f>
        <v>HP</v>
      </c>
      <c r="C98" s="212" t="str">
        <f>'IT Inventory'!C90</f>
        <v>HP EliteBook Folio 1040 G3</v>
      </c>
      <c r="D98" s="189" t="str">
        <f>'IT Inventory'!D90</f>
        <v>https://www.energystar.gov/productfinder/product/certified-computers/details/2254813</v>
      </c>
      <c r="E98" s="212">
        <f>'IT Inventory'!E90</f>
        <v>10</v>
      </c>
      <c r="F98" s="212">
        <f>'IT Inventory'!F90</f>
        <v>4</v>
      </c>
      <c r="G98" s="871">
        <f>'IT Inventory'!G90</f>
        <v>0</v>
      </c>
      <c r="H98" s="871">
        <f>'IT Inventory'!H90</f>
        <v>0</v>
      </c>
      <c r="I98" s="213">
        <f>'IT Inventory'!I90</f>
        <v>0</v>
      </c>
      <c r="J98" s="213">
        <f>'IT Inventory'!J90</f>
        <v>0</v>
      </c>
      <c r="K98" s="843">
        <f>'IT Inventory'!K90</f>
        <v>0</v>
      </c>
    </row>
    <row r="99" spans="1:11" ht="15" x14ac:dyDescent="0.25">
      <c r="A99" s="212">
        <f>'IT Inventory'!A91</f>
        <v>17</v>
      </c>
      <c r="B99" s="212" t="str">
        <f>'IT Inventory'!B91</f>
        <v>HP</v>
      </c>
      <c r="C99" s="212" t="str">
        <f>'IT Inventory'!C91</f>
        <v>HP EliteBook Folio 1040 G3</v>
      </c>
      <c r="D99" s="189" t="str">
        <f>'IT Inventory'!D91</f>
        <v>https://www.energystar.gov/productfinder/product/certified-computers/details/2254814</v>
      </c>
      <c r="E99" s="212">
        <f>'IT Inventory'!E91</f>
        <v>10</v>
      </c>
      <c r="F99" s="212">
        <f>'IT Inventory'!F91</f>
        <v>4</v>
      </c>
      <c r="G99" s="871">
        <f>'IT Inventory'!G91</f>
        <v>0</v>
      </c>
      <c r="H99" s="871">
        <f>'IT Inventory'!H91</f>
        <v>0</v>
      </c>
      <c r="I99" s="213">
        <f>'IT Inventory'!I91</f>
        <v>0</v>
      </c>
      <c r="J99" s="213">
        <f>'IT Inventory'!J91</f>
        <v>0</v>
      </c>
      <c r="K99" s="843">
        <f>'IT Inventory'!K91</f>
        <v>0</v>
      </c>
    </row>
    <row r="100" spans="1:11" ht="15" x14ac:dyDescent="0.25">
      <c r="A100" s="212">
        <f>'IT Inventory'!A92</f>
        <v>18</v>
      </c>
      <c r="B100" s="212" t="str">
        <f>'IT Inventory'!B92</f>
        <v>HP</v>
      </c>
      <c r="C100" s="212" t="str">
        <f>'IT Inventory'!C92</f>
        <v>HP EliteBook Folio 1040 G3</v>
      </c>
      <c r="D100" s="189" t="str">
        <f>'IT Inventory'!D92</f>
        <v>https://www.energystar.gov/productfinder/product/certified-computers/details/2254815</v>
      </c>
      <c r="E100" s="212">
        <f>'IT Inventory'!E92</f>
        <v>10</v>
      </c>
      <c r="F100" s="212">
        <f>'IT Inventory'!F92</f>
        <v>4</v>
      </c>
      <c r="G100" s="871">
        <f>'IT Inventory'!G92</f>
        <v>0</v>
      </c>
      <c r="H100" s="871">
        <f>'IT Inventory'!H92</f>
        <v>0</v>
      </c>
      <c r="I100" s="213">
        <f>'IT Inventory'!I92</f>
        <v>0</v>
      </c>
      <c r="J100" s="213">
        <f>'IT Inventory'!J92</f>
        <v>0</v>
      </c>
      <c r="K100" s="843">
        <f>'IT Inventory'!K92</f>
        <v>0</v>
      </c>
    </row>
    <row r="101" spans="1:11" ht="15" x14ac:dyDescent="0.25">
      <c r="A101" s="212">
        <f>'IT Inventory'!A93</f>
        <v>19</v>
      </c>
      <c r="B101" s="212" t="str">
        <f>'IT Inventory'!B93</f>
        <v>HP</v>
      </c>
      <c r="C101" s="212" t="str">
        <f>'IT Inventory'!C93</f>
        <v>HP EliteBook x360 1020 G2</v>
      </c>
      <c r="D101" s="239" t="str">
        <f>'IT Inventory'!D93</f>
        <v>https://support.hp.com/gb-en/document/c05736970</v>
      </c>
      <c r="E101" s="212">
        <f>'IT Inventory'!E93</f>
        <v>10</v>
      </c>
      <c r="F101" s="212">
        <f>'IT Inventory'!F93</f>
        <v>4</v>
      </c>
      <c r="G101" s="871">
        <f>'IT Inventory'!G93</f>
        <v>0</v>
      </c>
      <c r="H101" s="871">
        <f>'IT Inventory'!H93</f>
        <v>0</v>
      </c>
      <c r="I101" s="213">
        <f>'IT Inventory'!I93</f>
        <v>0</v>
      </c>
      <c r="J101" s="213">
        <f>'IT Inventory'!J93</f>
        <v>0</v>
      </c>
      <c r="K101" s="843">
        <f>'IT Inventory'!K93</f>
        <v>0</v>
      </c>
    </row>
    <row r="102" spans="1:11" ht="15" x14ac:dyDescent="0.25">
      <c r="A102" s="212">
        <f>'IT Inventory'!A94</f>
        <v>20</v>
      </c>
      <c r="B102" s="212" t="str">
        <f>'IT Inventory'!B94</f>
        <v>HP</v>
      </c>
      <c r="C102" s="212" t="str">
        <f>'IT Inventory'!C94</f>
        <v>HP EliteBook x360 1030 G2</v>
      </c>
      <c r="D102" s="239" t="str">
        <f>'IT Inventory'!D94</f>
        <v>https://support.hp.com/gb-en/document/c05736971</v>
      </c>
      <c r="E102" s="212">
        <f>'IT Inventory'!E94</f>
        <v>10</v>
      </c>
      <c r="F102" s="212">
        <f>'IT Inventory'!F94</f>
        <v>4</v>
      </c>
      <c r="G102" s="871">
        <f>'IT Inventory'!G94</f>
        <v>0</v>
      </c>
      <c r="H102" s="871">
        <f>'IT Inventory'!H94</f>
        <v>0</v>
      </c>
      <c r="I102" s="213">
        <f>'IT Inventory'!I94</f>
        <v>0</v>
      </c>
      <c r="J102" s="213">
        <f>'IT Inventory'!J94</f>
        <v>0</v>
      </c>
      <c r="K102" s="843">
        <f>'IT Inventory'!K94</f>
        <v>0</v>
      </c>
    </row>
    <row r="103" spans="1:11" ht="15" x14ac:dyDescent="0.25">
      <c r="A103" s="212">
        <f>'IT Inventory'!A95</f>
        <v>21</v>
      </c>
      <c r="B103" s="212" t="str">
        <f>'IT Inventory'!B95</f>
        <v>HP</v>
      </c>
      <c r="C103" s="212" t="str">
        <f>'IT Inventory'!C95</f>
        <v>HP EliteBook x360 1030 G2</v>
      </c>
      <c r="D103" s="239" t="str">
        <f>'IT Inventory'!D95</f>
        <v>https://support.hp.com/gb-en/document/c05736972</v>
      </c>
      <c r="E103" s="212">
        <f>'IT Inventory'!E95</f>
        <v>10</v>
      </c>
      <c r="F103" s="212">
        <f>'IT Inventory'!F95</f>
        <v>4</v>
      </c>
      <c r="G103" s="871">
        <f>'IT Inventory'!G95</f>
        <v>0</v>
      </c>
      <c r="H103" s="871">
        <f>'IT Inventory'!H95</f>
        <v>0</v>
      </c>
      <c r="I103" s="213">
        <f>'IT Inventory'!I95</f>
        <v>0</v>
      </c>
      <c r="J103" s="213">
        <f>'IT Inventory'!J95</f>
        <v>0</v>
      </c>
      <c r="K103" s="843">
        <f>'IT Inventory'!K95</f>
        <v>0</v>
      </c>
    </row>
    <row r="104" spans="1:11" ht="15" x14ac:dyDescent="0.25">
      <c r="A104" s="212">
        <f>'IT Inventory'!A96</f>
        <v>22</v>
      </c>
      <c r="B104" s="212" t="str">
        <f>'IT Inventory'!B96</f>
        <v>HP</v>
      </c>
      <c r="C104" s="212" t="str">
        <f>'IT Inventory'!C96</f>
        <v>HP EliteBook x360 1030 G2</v>
      </c>
      <c r="D104" s="239" t="str">
        <f>'IT Inventory'!D96</f>
        <v>https://support.hp.com/gb-en/document/c05736973</v>
      </c>
      <c r="E104" s="212">
        <f>'IT Inventory'!E96</f>
        <v>10</v>
      </c>
      <c r="F104" s="212">
        <f>'IT Inventory'!F96</f>
        <v>4</v>
      </c>
      <c r="G104" s="871">
        <f>'IT Inventory'!G96</f>
        <v>0</v>
      </c>
      <c r="H104" s="871">
        <f>'IT Inventory'!H96</f>
        <v>0</v>
      </c>
      <c r="I104" s="213">
        <f>'IT Inventory'!I96</f>
        <v>0</v>
      </c>
      <c r="J104" s="213">
        <f>'IT Inventory'!J96</f>
        <v>0</v>
      </c>
      <c r="K104" s="843">
        <f>'IT Inventory'!K96</f>
        <v>0</v>
      </c>
    </row>
    <row r="105" spans="1:11" ht="15" x14ac:dyDescent="0.25">
      <c r="A105" s="212">
        <f>'IT Inventory'!A97</f>
        <v>23</v>
      </c>
      <c r="B105" s="212" t="str">
        <f>'IT Inventory'!B97</f>
        <v>HP</v>
      </c>
      <c r="C105" s="212" t="str">
        <f>'IT Inventory'!C97</f>
        <v>HP EliteBook x360 1030 G2</v>
      </c>
      <c r="D105" s="239" t="str">
        <f>'IT Inventory'!D97</f>
        <v>https://support.hp.com/gb-en/document/c05736974</v>
      </c>
      <c r="E105" s="212">
        <f>'IT Inventory'!E97</f>
        <v>10</v>
      </c>
      <c r="F105" s="212">
        <f>'IT Inventory'!F97</f>
        <v>4</v>
      </c>
      <c r="G105" s="871">
        <f>'IT Inventory'!G97</f>
        <v>0</v>
      </c>
      <c r="H105" s="871">
        <f>'IT Inventory'!H97</f>
        <v>0</v>
      </c>
      <c r="I105" s="213">
        <f>'IT Inventory'!I97</f>
        <v>0</v>
      </c>
      <c r="J105" s="213">
        <f>'IT Inventory'!J97</f>
        <v>0</v>
      </c>
      <c r="K105" s="843">
        <f>'IT Inventory'!K97</f>
        <v>0</v>
      </c>
    </row>
    <row r="106" spans="1:11" ht="15" x14ac:dyDescent="0.25">
      <c r="A106" s="212">
        <f>'IT Inventory'!A98</f>
        <v>24</v>
      </c>
      <c r="B106" s="212" t="str">
        <f>'IT Inventory'!B98</f>
        <v>HP</v>
      </c>
      <c r="C106" s="212" t="str">
        <f>'IT Inventory'!C98</f>
        <v>HP EliteBook x360 1030 G2</v>
      </c>
      <c r="D106" s="239" t="str">
        <f>'IT Inventory'!D98</f>
        <v>https://support.hp.com/gb-en/document/c05736975</v>
      </c>
      <c r="E106" s="212">
        <f>'IT Inventory'!E98</f>
        <v>10</v>
      </c>
      <c r="F106" s="212">
        <f>'IT Inventory'!F98</f>
        <v>4</v>
      </c>
      <c r="G106" s="871">
        <f>'IT Inventory'!G98</f>
        <v>0</v>
      </c>
      <c r="H106" s="871">
        <f>'IT Inventory'!H98</f>
        <v>0</v>
      </c>
      <c r="I106" s="213">
        <f>'IT Inventory'!I98</f>
        <v>0</v>
      </c>
      <c r="J106" s="213">
        <f>'IT Inventory'!J98</f>
        <v>0</v>
      </c>
      <c r="K106" s="843">
        <f>'IT Inventory'!K98</f>
        <v>0</v>
      </c>
    </row>
    <row r="107" spans="1:11" ht="15" x14ac:dyDescent="0.25">
      <c r="A107" s="212">
        <f>'IT Inventory'!A99</f>
        <v>25</v>
      </c>
      <c r="B107" s="212" t="str">
        <f>'IT Inventory'!B99</f>
        <v>HP</v>
      </c>
      <c r="C107" s="212" t="str">
        <f>'IT Inventory'!C99</f>
        <v>HP EliteBook x360 1030 G2</v>
      </c>
      <c r="D107" s="239" t="str">
        <f>'IT Inventory'!D99</f>
        <v>https://support.hp.com/gb-en/document/c05736976</v>
      </c>
      <c r="E107" s="212">
        <f>'IT Inventory'!E99</f>
        <v>10</v>
      </c>
      <c r="F107" s="212">
        <f>'IT Inventory'!F99</f>
        <v>4</v>
      </c>
      <c r="G107" s="871">
        <f>'IT Inventory'!G99</f>
        <v>0</v>
      </c>
      <c r="H107" s="871">
        <f>'IT Inventory'!H99</f>
        <v>0</v>
      </c>
      <c r="I107" s="213">
        <f>'IT Inventory'!I99</f>
        <v>0</v>
      </c>
      <c r="J107" s="213">
        <f>'IT Inventory'!J99</f>
        <v>0</v>
      </c>
      <c r="K107" s="843">
        <f>'IT Inventory'!K99</f>
        <v>0</v>
      </c>
    </row>
    <row r="108" spans="1:11" ht="15" x14ac:dyDescent="0.25">
      <c r="A108" s="212">
        <f>'IT Inventory'!A100</f>
        <v>26</v>
      </c>
      <c r="B108" s="212" t="str">
        <f>'IT Inventory'!B100</f>
        <v>HP</v>
      </c>
      <c r="C108" s="212" t="str">
        <f>'IT Inventory'!C100</f>
        <v>HP EliteBook x360 1030 G2</v>
      </c>
      <c r="D108" s="239" t="str">
        <f>'IT Inventory'!D100</f>
        <v>https://support.hp.com/gb-en/document/c05736977</v>
      </c>
      <c r="E108" s="212">
        <f>'IT Inventory'!E100</f>
        <v>10</v>
      </c>
      <c r="F108" s="212">
        <f>'IT Inventory'!F100</f>
        <v>4</v>
      </c>
      <c r="G108" s="871">
        <f>'IT Inventory'!G100</f>
        <v>0</v>
      </c>
      <c r="H108" s="871">
        <f>'IT Inventory'!H100</f>
        <v>0</v>
      </c>
      <c r="I108" s="213">
        <f>'IT Inventory'!I100</f>
        <v>0</v>
      </c>
      <c r="J108" s="213">
        <f>'IT Inventory'!J100</f>
        <v>0</v>
      </c>
      <c r="K108" s="843">
        <f>'IT Inventory'!K100</f>
        <v>0</v>
      </c>
    </row>
    <row r="109" spans="1:11" ht="15" x14ac:dyDescent="0.25">
      <c r="A109" s="212">
        <f>'IT Inventory'!A101</f>
        <v>27</v>
      </c>
      <c r="B109" s="212" t="str">
        <f>'IT Inventory'!B101</f>
        <v>HP</v>
      </c>
      <c r="C109" s="212" t="str">
        <f>'IT Inventory'!C101</f>
        <v>HP ProDesk 600 G1 SFF</v>
      </c>
      <c r="D109" s="239" t="str">
        <f>'IT Inventory'!D101</f>
        <v>http://www8.hp.com/h20195/v2/GetPDF.aspx/c04123136.pdf</v>
      </c>
      <c r="E109" s="212">
        <f>'IT Inventory'!E101</f>
        <v>16</v>
      </c>
      <c r="F109" s="212">
        <f>'IT Inventory'!F101</f>
        <v>2</v>
      </c>
      <c r="G109" s="871">
        <f>'IT Inventory'!G101</f>
        <v>0</v>
      </c>
      <c r="H109" s="871">
        <f>'IT Inventory'!H101</f>
        <v>0</v>
      </c>
      <c r="I109" s="213">
        <f>'IT Inventory'!I101</f>
        <v>0</v>
      </c>
      <c r="J109" s="213">
        <f>'IT Inventory'!J101</f>
        <v>0</v>
      </c>
      <c r="K109" s="843">
        <f>'IT Inventory'!K101</f>
        <v>0</v>
      </c>
    </row>
    <row r="110" spans="1:11" ht="15" x14ac:dyDescent="0.25">
      <c r="A110" s="232" t="str">
        <f>'IT Inventory'!A102</f>
        <v>Total (kWh)</v>
      </c>
      <c r="B110" s="232">
        <f>'IT Inventory'!B102</f>
        <v>0</v>
      </c>
      <c r="C110" s="232">
        <f>'IT Inventory'!C102</f>
        <v>0</v>
      </c>
      <c r="D110" s="998">
        <f>'IT Inventory'!D102</f>
        <v>0</v>
      </c>
      <c r="E110" s="232">
        <f>'IT Inventory'!E102</f>
        <v>0</v>
      </c>
      <c r="F110" s="232">
        <f>'IT Inventory'!F102</f>
        <v>0</v>
      </c>
      <c r="G110" s="232">
        <f>'IT Inventory'!G102</f>
        <v>0</v>
      </c>
      <c r="H110" s="232">
        <f>'IT Inventory'!H102</f>
        <v>0</v>
      </c>
      <c r="I110" s="233">
        <f>'IT Inventory'!I102</f>
        <v>0</v>
      </c>
      <c r="J110" s="233">
        <f>'IT Inventory'!J102</f>
        <v>0</v>
      </c>
      <c r="K110" s="843">
        <f>'IT Inventory'!K102</f>
        <v>0</v>
      </c>
    </row>
  </sheetData>
  <mergeCells count="3">
    <mergeCell ref="A11:B11"/>
    <mergeCell ref="A25:B25"/>
    <mergeCell ref="A68:B6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H8"/>
  <sheetViews>
    <sheetView workbookViewId="0">
      <selection activeCell="F12" sqref="F12"/>
    </sheetView>
  </sheetViews>
  <sheetFormatPr defaultRowHeight="12.75" x14ac:dyDescent="0.2"/>
  <cols>
    <col min="1" max="1" width="34.28515625" customWidth="1"/>
    <col min="2" max="8" width="15.42578125" customWidth="1"/>
  </cols>
  <sheetData>
    <row r="1" spans="1:8" ht="33" x14ac:dyDescent="0.45">
      <c r="A1" s="1263" t="s">
        <v>226</v>
      </c>
      <c r="B1" s="1264"/>
      <c r="C1" s="1264"/>
      <c r="D1" s="1264"/>
      <c r="E1" s="1264"/>
      <c r="F1" s="1264"/>
      <c r="G1" s="1264"/>
    </row>
    <row r="2" spans="1:8" ht="18.75" customHeight="1" x14ac:dyDescent="0.2"/>
    <row r="3" spans="1:8" ht="33" x14ac:dyDescent="0.2">
      <c r="A3" s="91"/>
      <c r="B3" s="666" t="s">
        <v>134</v>
      </c>
      <c r="C3" s="666" t="s">
        <v>138</v>
      </c>
      <c r="D3" s="679" t="s">
        <v>566</v>
      </c>
      <c r="E3" s="679" t="s">
        <v>567</v>
      </c>
      <c r="F3" s="679" t="s">
        <v>791</v>
      </c>
      <c r="G3" s="679" t="s">
        <v>568</v>
      </c>
      <c r="H3" s="679" t="s">
        <v>218</v>
      </c>
    </row>
    <row r="4" spans="1:8" s="3" customFormat="1" ht="25.5" customHeight="1" x14ac:dyDescent="0.2">
      <c r="A4" s="680" t="s">
        <v>1821</v>
      </c>
      <c r="B4" s="670">
        <f>Summary!C6</f>
        <v>0</v>
      </c>
      <c r="C4" s="671">
        <v>0.05</v>
      </c>
      <c r="D4" s="670">
        <f>B4*C4</f>
        <v>0</v>
      </c>
      <c r="E4" s="678">
        <f>D4*'General reference data'!C4</f>
        <v>0</v>
      </c>
      <c r="F4" s="672">
        <f>D4*'General reference data'!C13</f>
        <v>0</v>
      </c>
      <c r="G4" s="91"/>
      <c r="H4" s="91"/>
    </row>
    <row r="5" spans="1:8" s="3" customFormat="1" ht="25.5" customHeight="1" x14ac:dyDescent="0.2">
      <c r="A5" s="680" t="s">
        <v>1493</v>
      </c>
      <c r="B5" s="670">
        <f>Summary!C9</f>
        <v>0</v>
      </c>
      <c r="C5" s="671">
        <v>0.05</v>
      </c>
      <c r="D5" s="670">
        <f>B5*C5</f>
        <v>0</v>
      </c>
      <c r="E5" s="678">
        <f>D5*'General reference data'!C6</f>
        <v>0</v>
      </c>
      <c r="F5" s="672">
        <f>D5*'General reference data'!C14</f>
        <v>0</v>
      </c>
      <c r="G5" s="91"/>
      <c r="H5" s="91"/>
    </row>
    <row r="6" spans="1:8" s="3" customFormat="1" ht="25.5" customHeight="1" x14ac:dyDescent="0.2">
      <c r="A6" s="673" t="s">
        <v>140</v>
      </c>
      <c r="B6" s="681"/>
      <c r="C6" s="681"/>
      <c r="D6" s="675">
        <f>SUM(D4:D4)</f>
        <v>0</v>
      </c>
      <c r="E6" s="682">
        <f>SUM(E4:E4)</f>
        <v>0</v>
      </c>
      <c r="F6" s="683">
        <f>SUM(F4:F4)</f>
        <v>0</v>
      </c>
      <c r="G6" s="684"/>
      <c r="H6" s="685" t="e">
        <f>G6/E6</f>
        <v>#DIV/0!</v>
      </c>
    </row>
    <row r="7" spans="1:8" s="3" customFormat="1" ht="25.5" customHeight="1" x14ac:dyDescent="0.2"/>
    <row r="8" spans="1:8" s="3" customFormat="1" ht="25.5" customHeight="1" x14ac:dyDescent="0.2">
      <c r="B8" s="70"/>
      <c r="C8" s="70"/>
      <c r="D8" s="72"/>
      <c r="E8" s="73"/>
    </row>
  </sheetData>
  <mergeCells count="1">
    <mergeCell ref="A1:G1"/>
  </mergeCells>
  <pageMargins left="0.7" right="0.7" top="0.75" bottom="0.75" header="0.3" footer="0.3"/>
  <pageSetup paperSize="9"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68"/>
  <sheetViews>
    <sheetView workbookViewId="0">
      <selection activeCell="H14" sqref="H14"/>
    </sheetView>
  </sheetViews>
  <sheetFormatPr defaultRowHeight="12.75" x14ac:dyDescent="0.2"/>
  <cols>
    <col min="1" max="1" width="60.85546875" customWidth="1"/>
    <col min="2" max="2" width="15.140625" customWidth="1"/>
    <col min="3" max="8" width="17" customWidth="1"/>
  </cols>
  <sheetData>
    <row r="1" spans="1:8" ht="33" x14ac:dyDescent="0.45">
      <c r="A1" s="944" t="s">
        <v>572</v>
      </c>
    </row>
    <row r="2" spans="1:8" ht="15" x14ac:dyDescent="0.25">
      <c r="A2" s="89" t="s">
        <v>573</v>
      </c>
      <c r="B2" s="189" t="s">
        <v>574</v>
      </c>
    </row>
    <row r="4" spans="1:8" ht="33" x14ac:dyDescent="0.2">
      <c r="A4" s="91"/>
      <c r="B4" s="666" t="s">
        <v>134</v>
      </c>
      <c r="C4" s="666" t="s">
        <v>138</v>
      </c>
      <c r="D4" s="679" t="s">
        <v>566</v>
      </c>
      <c r="E4" s="679" t="s">
        <v>567</v>
      </c>
      <c r="F4" s="679" t="s">
        <v>791</v>
      </c>
      <c r="G4" s="679" t="s">
        <v>568</v>
      </c>
      <c r="H4" s="679" t="s">
        <v>218</v>
      </c>
    </row>
    <row r="5" spans="1:8" ht="12.75" customHeight="1" x14ac:dyDescent="0.2">
      <c r="A5" s="680" t="s">
        <v>1777</v>
      </c>
      <c r="B5" s="670"/>
      <c r="C5" s="671">
        <v>7.4999999999999997E-2</v>
      </c>
      <c r="D5" s="670">
        <f>B5*C5</f>
        <v>0</v>
      </c>
      <c r="E5" s="678">
        <f>D5*'General reference data'!C6</f>
        <v>0</v>
      </c>
      <c r="F5" s="672">
        <f>D5*'General reference data'!C14</f>
        <v>0</v>
      </c>
      <c r="G5" s="91"/>
      <c r="H5" s="91"/>
    </row>
    <row r="6" spans="1:8" x14ac:dyDescent="0.2">
      <c r="A6" s="673" t="s">
        <v>140</v>
      </c>
      <c r="B6" s="681"/>
      <c r="C6" s="681"/>
      <c r="D6" s="675">
        <f>SUM(D5:D5)</f>
        <v>0</v>
      </c>
      <c r="E6" s="682">
        <f>SUM(E5:E5)</f>
        <v>0</v>
      </c>
      <c r="F6" s="683">
        <f>SUM(F5:F5)</f>
        <v>0</v>
      </c>
      <c r="G6" s="684"/>
      <c r="H6" s="685" t="e">
        <f>G6/E6</f>
        <v>#DIV/0!</v>
      </c>
    </row>
    <row r="7" spans="1:8" x14ac:dyDescent="0.2">
      <c r="A7" s="52"/>
      <c r="B7" s="70"/>
      <c r="C7" s="70"/>
      <c r="D7" s="72"/>
      <c r="E7" s="73"/>
      <c r="F7" s="3"/>
    </row>
    <row r="8" spans="1:8" x14ac:dyDescent="0.2">
      <c r="A8" s="159" t="s">
        <v>569</v>
      </c>
      <c r="B8" s="187"/>
      <c r="C8" s="70"/>
      <c r="D8" s="72"/>
      <c r="E8" s="73"/>
      <c r="F8" s="3"/>
    </row>
    <row r="9" spans="1:8" x14ac:dyDescent="0.2">
      <c r="A9" s="159"/>
      <c r="B9" s="187"/>
      <c r="C9" s="70"/>
      <c r="D9" s="72"/>
      <c r="E9" s="73"/>
    </row>
    <row r="10" spans="1:8" ht="15" x14ac:dyDescent="0.25">
      <c r="A10" s="188" t="s">
        <v>571</v>
      </c>
      <c r="B10" s="184"/>
      <c r="C10" s="171"/>
      <c r="D10" s="171"/>
      <c r="E10" s="73"/>
    </row>
    <row r="11" spans="1:8" ht="15" x14ac:dyDescent="0.25">
      <c r="A11" s="183"/>
      <c r="B11" s="158" t="s">
        <v>563</v>
      </c>
      <c r="C11" s="168" t="s">
        <v>564</v>
      </c>
      <c r="D11" s="168" t="s">
        <v>565</v>
      </c>
      <c r="E11" s="73"/>
    </row>
    <row r="12" spans="1:8" ht="15" x14ac:dyDescent="0.25">
      <c r="A12" s="168" t="s">
        <v>555</v>
      </c>
      <c r="B12" s="185">
        <v>6</v>
      </c>
      <c r="C12" s="185">
        <v>17</v>
      </c>
      <c r="D12" s="185">
        <f>C12-B12</f>
        <v>11</v>
      </c>
      <c r="E12" s="73"/>
    </row>
    <row r="13" spans="1:8" ht="15" x14ac:dyDescent="0.25">
      <c r="A13" s="168" t="s">
        <v>556</v>
      </c>
      <c r="B13" s="185">
        <v>7</v>
      </c>
      <c r="C13" s="185">
        <v>17</v>
      </c>
      <c r="D13" s="185">
        <f t="shared" ref="D13:D18" si="0">C13-B13</f>
        <v>10</v>
      </c>
      <c r="E13" s="73"/>
    </row>
    <row r="14" spans="1:8" ht="15" x14ac:dyDescent="0.25">
      <c r="A14" s="168" t="s">
        <v>557</v>
      </c>
      <c r="B14" s="185">
        <v>7</v>
      </c>
      <c r="C14" s="185">
        <v>17</v>
      </c>
      <c r="D14" s="185">
        <f t="shared" si="0"/>
        <v>10</v>
      </c>
      <c r="E14" s="73"/>
    </row>
    <row r="15" spans="1:8" ht="15" x14ac:dyDescent="0.25">
      <c r="A15" s="168" t="s">
        <v>558</v>
      </c>
      <c r="B15" s="185">
        <v>7</v>
      </c>
      <c r="C15" s="185">
        <v>17</v>
      </c>
      <c r="D15" s="185">
        <f t="shared" si="0"/>
        <v>10</v>
      </c>
      <c r="E15" s="73"/>
    </row>
    <row r="16" spans="1:8" ht="15" x14ac:dyDescent="0.25">
      <c r="A16" s="168" t="s">
        <v>559</v>
      </c>
      <c r="B16" s="185">
        <v>7</v>
      </c>
      <c r="C16" s="185">
        <v>17</v>
      </c>
      <c r="D16" s="185">
        <f t="shared" si="0"/>
        <v>10</v>
      </c>
      <c r="E16" s="73"/>
    </row>
    <row r="17" spans="1:7" ht="15" x14ac:dyDescent="0.25">
      <c r="A17" s="168" t="s">
        <v>560</v>
      </c>
      <c r="B17" s="185"/>
      <c r="C17" s="185">
        <v>0</v>
      </c>
      <c r="D17" s="185">
        <f t="shared" si="0"/>
        <v>0</v>
      </c>
      <c r="E17" s="73"/>
    </row>
    <row r="18" spans="1:7" ht="15" x14ac:dyDescent="0.25">
      <c r="A18" s="168" t="s">
        <v>561</v>
      </c>
      <c r="B18" s="185">
        <v>0</v>
      </c>
      <c r="C18" s="185">
        <v>0</v>
      </c>
      <c r="D18" s="185">
        <f t="shared" si="0"/>
        <v>0</v>
      </c>
      <c r="E18" s="74"/>
    </row>
    <row r="19" spans="1:7" ht="15" x14ac:dyDescent="0.25">
      <c r="A19" s="168" t="s">
        <v>570</v>
      </c>
      <c r="B19" s="185"/>
      <c r="C19" s="185"/>
      <c r="D19" s="185">
        <f>SUM(D12:D18)</f>
        <v>51</v>
      </c>
      <c r="E19" s="74"/>
    </row>
    <row r="21" spans="1:7" x14ac:dyDescent="0.2">
      <c r="A21" s="1" t="s">
        <v>238</v>
      </c>
      <c r="B21" s="1">
        <v>52</v>
      </c>
      <c r="C21" s="3"/>
      <c r="D21" s="3"/>
    </row>
    <row r="22" spans="1:7" x14ac:dyDescent="0.2">
      <c r="A22" s="1" t="s">
        <v>241</v>
      </c>
      <c r="B22" s="1">
        <f>B21*D19</f>
        <v>2652</v>
      </c>
      <c r="C22" s="3"/>
      <c r="D22" s="3"/>
    </row>
    <row r="24" spans="1:7" x14ac:dyDescent="0.2">
      <c r="A24" s="646" t="s">
        <v>1441</v>
      </c>
      <c r="B24" s="1"/>
      <c r="C24" s="175"/>
      <c r="D24" s="175"/>
      <c r="E24" s="175"/>
      <c r="F24" s="175"/>
      <c r="G24" s="175"/>
    </row>
    <row r="25" spans="1:7" x14ac:dyDescent="0.2">
      <c r="A25" s="91" t="s">
        <v>238</v>
      </c>
      <c r="B25" s="91">
        <v>52</v>
      </c>
      <c r="C25" s="175"/>
      <c r="D25" s="175"/>
      <c r="E25" s="175"/>
      <c r="F25" s="175"/>
      <c r="G25" s="175"/>
    </row>
    <row r="26" spans="1:7" x14ac:dyDescent="0.2">
      <c r="A26" s="91" t="s">
        <v>241</v>
      </c>
      <c r="B26" s="91">
        <v>3744</v>
      </c>
      <c r="C26" s="175"/>
      <c r="D26" s="175"/>
      <c r="E26" s="175"/>
      <c r="F26" s="175"/>
      <c r="G26" s="175"/>
    </row>
    <row r="27" spans="1:7" x14ac:dyDescent="0.2">
      <c r="A27" s="77"/>
      <c r="B27" s="175"/>
      <c r="C27" s="175"/>
      <c r="D27" s="175"/>
      <c r="E27" s="175"/>
      <c r="F27" s="175"/>
      <c r="G27" s="175"/>
    </row>
    <row r="28" spans="1:7" x14ac:dyDescent="0.2">
      <c r="A28" s="646" t="s">
        <v>1440</v>
      </c>
      <c r="B28" s="91"/>
      <c r="C28" s="175"/>
      <c r="D28" s="175"/>
      <c r="E28" s="175"/>
      <c r="F28" s="175"/>
      <c r="G28" s="175"/>
    </row>
    <row r="29" spans="1:7" x14ac:dyDescent="0.2">
      <c r="A29" s="91" t="s">
        <v>238</v>
      </c>
      <c r="B29" s="91">
        <v>52</v>
      </c>
      <c r="C29" s="77"/>
      <c r="D29" s="77"/>
      <c r="E29" s="77"/>
      <c r="F29" s="77"/>
      <c r="G29" s="175"/>
    </row>
    <row r="30" spans="1:7" x14ac:dyDescent="0.2">
      <c r="A30" s="91" t="s">
        <v>241</v>
      </c>
      <c r="B30" s="91">
        <v>2652</v>
      </c>
      <c r="C30" s="192"/>
      <c r="D30" s="175"/>
      <c r="E30" s="175"/>
      <c r="F30" s="175"/>
      <c r="G30" s="175"/>
    </row>
    <row r="31" spans="1:7" x14ac:dyDescent="0.2">
      <c r="A31" s="175"/>
      <c r="B31" s="175"/>
      <c r="C31" s="192"/>
      <c r="D31" s="175"/>
      <c r="E31" s="175"/>
      <c r="F31" s="175"/>
      <c r="G31" s="175"/>
    </row>
    <row r="32" spans="1:7" x14ac:dyDescent="0.2">
      <c r="A32" s="182" t="s">
        <v>1370</v>
      </c>
      <c r="B32" s="91">
        <f>B26-B30</f>
        <v>1092</v>
      </c>
      <c r="C32" s="192"/>
      <c r="D32" s="175"/>
      <c r="E32" s="175"/>
      <c r="F32" s="175"/>
      <c r="G32" s="175"/>
    </row>
    <row r="33" spans="1:7" x14ac:dyDescent="0.2">
      <c r="A33" s="182" t="s">
        <v>1371</v>
      </c>
      <c r="B33" s="98">
        <f>B32/B26*100</f>
        <v>29.166666666666668</v>
      </c>
      <c r="C33" s="175"/>
      <c r="D33" s="175"/>
      <c r="E33" s="175"/>
      <c r="F33" s="175"/>
      <c r="G33" s="175"/>
    </row>
    <row r="34" spans="1:7" x14ac:dyDescent="0.2">
      <c r="A34" s="175"/>
      <c r="B34" s="175"/>
      <c r="C34" s="175"/>
      <c r="D34" s="175"/>
      <c r="E34" s="175"/>
      <c r="F34" s="175"/>
      <c r="G34" s="175"/>
    </row>
    <row r="35" spans="1:7" x14ac:dyDescent="0.2">
      <c r="A35" s="182" t="s">
        <v>1372</v>
      </c>
      <c r="B35" s="945">
        <f>B33/2</f>
        <v>14.583333333333334</v>
      </c>
      <c r="C35" s="175"/>
      <c r="D35" s="69"/>
      <c r="E35" s="175"/>
      <c r="F35" s="175"/>
      <c r="G35" s="175"/>
    </row>
    <row r="36" spans="1:7" x14ac:dyDescent="0.2">
      <c r="A36" s="180"/>
      <c r="B36" s="175"/>
      <c r="C36" s="175"/>
      <c r="D36" s="175"/>
      <c r="E36" s="175"/>
      <c r="F36" s="175"/>
      <c r="G36" s="175"/>
    </row>
    <row r="37" spans="1:7" ht="13.5" thickBot="1" x14ac:dyDescent="0.25">
      <c r="A37" s="175"/>
      <c r="B37" s="175"/>
      <c r="C37" s="175"/>
      <c r="D37" s="175"/>
      <c r="E37" s="175"/>
      <c r="F37" s="175"/>
      <c r="G37" s="175"/>
    </row>
    <row r="38" spans="1:7" ht="15.75" thickBot="1" x14ac:dyDescent="0.25">
      <c r="A38" s="1199" t="s">
        <v>1692</v>
      </c>
      <c r="B38" s="1200"/>
      <c r="C38" s="1200"/>
      <c r="D38" s="1200"/>
      <c r="E38" s="1200"/>
      <c r="F38" s="1200"/>
      <c r="G38" s="1201"/>
    </row>
    <row r="39" spans="1:7" ht="15" x14ac:dyDescent="0.2">
      <c r="A39" s="1177" t="s">
        <v>1500</v>
      </c>
      <c r="B39" s="1202"/>
      <c r="C39" s="1202" t="s">
        <v>1501</v>
      </c>
      <c r="D39" s="1202" t="s">
        <v>567</v>
      </c>
      <c r="E39" s="788" t="s">
        <v>1504</v>
      </c>
      <c r="F39" s="1202" t="s">
        <v>568</v>
      </c>
      <c r="G39" s="1202" t="s">
        <v>218</v>
      </c>
    </row>
    <row r="40" spans="1:7" ht="18" x14ac:dyDescent="0.2">
      <c r="A40" s="1185"/>
      <c r="B40" s="1203"/>
      <c r="C40" s="1203"/>
      <c r="D40" s="1203"/>
      <c r="E40" s="788" t="s">
        <v>1505</v>
      </c>
      <c r="F40" s="1203"/>
      <c r="G40" s="1203"/>
    </row>
    <row r="41" spans="1:7" ht="15.75" thickBot="1" x14ac:dyDescent="0.25">
      <c r="A41" s="1185"/>
      <c r="B41" s="1204"/>
      <c r="C41" s="1204"/>
      <c r="D41" s="1204"/>
      <c r="E41" s="790" t="s">
        <v>1503</v>
      </c>
      <c r="F41" s="1204"/>
      <c r="G41" s="1204"/>
    </row>
    <row r="42" spans="1:7" ht="60.75" thickBot="1" x14ac:dyDescent="0.25">
      <c r="A42" s="1185"/>
      <c r="B42" s="806" t="s">
        <v>1241</v>
      </c>
      <c r="C42" s="927">
        <v>1274</v>
      </c>
      <c r="D42" s="928">
        <v>24</v>
      </c>
      <c r="E42" s="792">
        <v>234.66</v>
      </c>
      <c r="F42" s="806"/>
      <c r="G42" s="806"/>
    </row>
    <row r="43" spans="1:7" ht="15.75" thickBot="1" x14ac:dyDescent="0.25">
      <c r="A43" s="1185"/>
      <c r="B43" s="806" t="s">
        <v>1242</v>
      </c>
      <c r="C43" s="927">
        <v>4700</v>
      </c>
      <c r="D43" s="928">
        <v>475.84</v>
      </c>
      <c r="E43" s="792">
        <v>1330.29</v>
      </c>
      <c r="F43" s="806"/>
      <c r="G43" s="806"/>
    </row>
    <row r="44" spans="1:7" ht="15.75" thickBot="1" x14ac:dyDescent="0.25">
      <c r="A44" s="1178"/>
      <c r="B44" s="793" t="s">
        <v>140</v>
      </c>
      <c r="C44" s="929">
        <v>5974</v>
      </c>
      <c r="D44" s="930">
        <v>499.84</v>
      </c>
      <c r="E44" s="794">
        <v>1564.95</v>
      </c>
      <c r="F44" s="907">
        <v>600</v>
      </c>
      <c r="G44" s="907">
        <v>1.2</v>
      </c>
    </row>
    <row r="45" spans="1:7" ht="60" customHeight="1" x14ac:dyDescent="0.2">
      <c r="A45" s="1177" t="s">
        <v>1666</v>
      </c>
      <c r="B45" s="1179" t="s">
        <v>1693</v>
      </c>
      <c r="C45" s="1180"/>
      <c r="D45" s="1180"/>
      <c r="E45" s="1180"/>
      <c r="F45" s="1180"/>
      <c r="G45" s="1181"/>
    </row>
    <row r="46" spans="1:7" ht="15.75" thickBot="1" x14ac:dyDescent="0.25">
      <c r="A46" s="1185"/>
      <c r="B46" s="1186"/>
      <c r="C46" s="1187"/>
      <c r="D46" s="1187"/>
      <c r="E46" s="1187"/>
      <c r="F46" s="1187"/>
      <c r="G46" s="1188"/>
    </row>
    <row r="47" spans="1:7" ht="15.75" thickBot="1" x14ac:dyDescent="0.25">
      <c r="A47" s="1185"/>
      <c r="B47" s="931"/>
      <c r="C47" s="931" t="s">
        <v>1185</v>
      </c>
      <c r="D47" s="931" t="s">
        <v>1181</v>
      </c>
      <c r="G47" s="904"/>
    </row>
    <row r="48" spans="1:7" ht="15.75" thickBot="1" x14ac:dyDescent="0.25">
      <c r="A48" s="1185"/>
      <c r="B48" s="932" t="s">
        <v>555</v>
      </c>
      <c r="C48" s="932" t="s">
        <v>1694</v>
      </c>
      <c r="D48" s="932" t="s">
        <v>1695</v>
      </c>
      <c r="G48" s="904"/>
    </row>
    <row r="49" spans="1:7" ht="15.75" thickBot="1" x14ac:dyDescent="0.25">
      <c r="A49" s="1185"/>
      <c r="B49" s="932" t="s">
        <v>556</v>
      </c>
      <c r="C49" s="932" t="s">
        <v>1696</v>
      </c>
      <c r="D49" s="932" t="s">
        <v>1695</v>
      </c>
      <c r="G49" s="904"/>
    </row>
    <row r="50" spans="1:7" ht="15.75" thickBot="1" x14ac:dyDescent="0.25">
      <c r="A50" s="1185"/>
      <c r="B50" s="932" t="s">
        <v>1697</v>
      </c>
      <c r="C50" s="932" t="s">
        <v>1696</v>
      </c>
      <c r="D50" s="932" t="s">
        <v>1695</v>
      </c>
      <c r="G50" s="904"/>
    </row>
    <row r="51" spans="1:7" ht="15.75" thickBot="1" x14ac:dyDescent="0.25">
      <c r="A51" s="1185"/>
      <c r="B51" s="932" t="s">
        <v>558</v>
      </c>
      <c r="C51" s="932" t="s">
        <v>1696</v>
      </c>
      <c r="D51" s="932" t="s">
        <v>1695</v>
      </c>
      <c r="G51" s="904"/>
    </row>
    <row r="52" spans="1:7" ht="15.75" thickBot="1" x14ac:dyDescent="0.25">
      <c r="A52" s="1185"/>
      <c r="B52" s="932" t="s">
        <v>559</v>
      </c>
      <c r="C52" s="932" t="s">
        <v>1696</v>
      </c>
      <c r="D52" s="932" t="s">
        <v>1695</v>
      </c>
      <c r="G52" s="904"/>
    </row>
    <row r="53" spans="1:7" ht="15.75" thickBot="1" x14ac:dyDescent="0.25">
      <c r="A53" s="1185"/>
      <c r="B53" s="933" t="s">
        <v>560</v>
      </c>
      <c r="C53" s="933" t="s">
        <v>1181</v>
      </c>
      <c r="D53" s="933" t="s">
        <v>1181</v>
      </c>
      <c r="G53" s="904"/>
    </row>
    <row r="54" spans="1:7" ht="15.75" thickBot="1" x14ac:dyDescent="0.25">
      <c r="A54" s="1185"/>
      <c r="B54" s="933" t="s">
        <v>561</v>
      </c>
      <c r="C54" s="933" t="s">
        <v>1181</v>
      </c>
      <c r="D54" s="933" t="s">
        <v>1181</v>
      </c>
      <c r="G54" s="904"/>
    </row>
    <row r="55" spans="1:7" ht="15" customHeight="1" x14ac:dyDescent="0.2">
      <c r="A55" s="1185"/>
      <c r="B55" s="1186" t="s">
        <v>1698</v>
      </c>
      <c r="C55" s="1187"/>
      <c r="D55" s="1187"/>
      <c r="E55" s="1187"/>
      <c r="F55" s="1187"/>
      <c r="G55" s="1188"/>
    </row>
    <row r="56" spans="1:7" ht="15" x14ac:dyDescent="0.2">
      <c r="A56" s="1185"/>
      <c r="B56" s="1186"/>
      <c r="C56" s="1187"/>
      <c r="D56" s="1187"/>
      <c r="E56" s="1187"/>
      <c r="F56" s="1187"/>
      <c r="G56" s="1188"/>
    </row>
    <row r="57" spans="1:7" ht="135" customHeight="1" x14ac:dyDescent="0.2">
      <c r="A57" s="1185"/>
      <c r="B57" s="1186" t="s">
        <v>1699</v>
      </c>
      <c r="C57" s="1187"/>
      <c r="D57" s="1187"/>
      <c r="E57" s="1187"/>
      <c r="F57" s="1187"/>
      <c r="G57" s="1188"/>
    </row>
    <row r="58" spans="1:7" ht="15" x14ac:dyDescent="0.2">
      <c r="A58" s="1185"/>
      <c r="B58" s="1186"/>
      <c r="C58" s="1187"/>
      <c r="D58" s="1187"/>
      <c r="E58" s="1187"/>
      <c r="F58" s="1187"/>
      <c r="G58" s="1188"/>
    </row>
    <row r="59" spans="1:7" ht="15" customHeight="1" x14ac:dyDescent="0.2">
      <c r="A59" s="1185"/>
      <c r="B59" s="1189" t="s">
        <v>1700</v>
      </c>
      <c r="C59" s="1190"/>
      <c r="D59" s="1190"/>
      <c r="E59" s="1190"/>
      <c r="F59" s="1190"/>
      <c r="G59" s="1191"/>
    </row>
    <row r="60" spans="1:7" ht="30" customHeight="1" x14ac:dyDescent="0.2">
      <c r="A60" s="1185"/>
      <c r="B60" s="1189" t="s">
        <v>1701</v>
      </c>
      <c r="C60" s="1190"/>
      <c r="D60" s="1190"/>
      <c r="E60" s="1190"/>
      <c r="F60" s="1190"/>
      <c r="G60" s="1191"/>
    </row>
    <row r="61" spans="1:7" ht="15" customHeight="1" x14ac:dyDescent="0.2">
      <c r="A61" s="1185"/>
      <c r="B61" s="1189" t="s">
        <v>1702</v>
      </c>
      <c r="C61" s="1190"/>
      <c r="D61" s="1190"/>
      <c r="E61" s="1190"/>
      <c r="F61" s="1190"/>
      <c r="G61" s="1191"/>
    </row>
    <row r="62" spans="1:7" ht="15" x14ac:dyDescent="0.2">
      <c r="A62" s="1185"/>
      <c r="B62" s="1186"/>
      <c r="C62" s="1187"/>
      <c r="D62" s="1187"/>
      <c r="E62" s="1187"/>
      <c r="F62" s="1187"/>
      <c r="G62" s="1188"/>
    </row>
    <row r="63" spans="1:7" ht="30" customHeight="1" thickBot="1" x14ac:dyDescent="0.25">
      <c r="A63" s="1178"/>
      <c r="B63" s="1182" t="s">
        <v>1703</v>
      </c>
      <c r="C63" s="1183"/>
      <c r="D63" s="1183"/>
      <c r="E63" s="1183"/>
      <c r="F63" s="1183"/>
      <c r="G63" s="1184"/>
    </row>
    <row r="64" spans="1:7" ht="90" customHeight="1" x14ac:dyDescent="0.2">
      <c r="A64" s="1177" t="s">
        <v>1669</v>
      </c>
      <c r="B64" s="1179" t="s">
        <v>1704</v>
      </c>
      <c r="C64" s="1180"/>
      <c r="D64" s="1180"/>
      <c r="E64" s="1180"/>
      <c r="F64" s="1180"/>
      <c r="G64" s="1181"/>
    </row>
    <row r="65" spans="1:7" x14ac:dyDescent="0.2">
      <c r="A65" s="1185"/>
      <c r="B65" s="1192"/>
      <c r="C65" s="1136"/>
      <c r="D65" s="1136"/>
      <c r="E65" s="1136"/>
      <c r="F65" s="1136"/>
      <c r="G65" s="1193"/>
    </row>
    <row r="66" spans="1:7" ht="60" customHeight="1" thickBot="1" x14ac:dyDescent="0.25">
      <c r="A66" s="1178"/>
      <c r="B66" s="1182" t="s">
        <v>1705</v>
      </c>
      <c r="C66" s="1183"/>
      <c r="D66" s="1183"/>
      <c r="E66" s="1183"/>
      <c r="F66" s="1183"/>
      <c r="G66" s="1184"/>
    </row>
    <row r="67" spans="1:7" ht="30" customHeight="1" x14ac:dyDescent="0.2">
      <c r="A67" s="1177" t="s">
        <v>1529</v>
      </c>
      <c r="B67" s="1179" t="s">
        <v>1706</v>
      </c>
      <c r="C67" s="1180"/>
      <c r="D67" s="1180"/>
      <c r="E67" s="1180"/>
      <c r="F67" s="1180"/>
      <c r="G67" s="1181"/>
    </row>
    <row r="68" spans="1:7" ht="15.75" thickBot="1" x14ac:dyDescent="0.25">
      <c r="A68" s="1178"/>
      <c r="B68" s="1238" t="s">
        <v>1707</v>
      </c>
      <c r="C68" s="1239"/>
      <c r="D68" s="1239"/>
      <c r="E68" s="1239"/>
      <c r="F68" s="1239"/>
      <c r="G68" s="1240"/>
    </row>
  </sheetData>
  <mergeCells count="26">
    <mergeCell ref="B59:G59"/>
    <mergeCell ref="B60:G60"/>
    <mergeCell ref="B61:G61"/>
    <mergeCell ref="A38:G38"/>
    <mergeCell ref="A39:A44"/>
    <mergeCell ref="B39:B41"/>
    <mergeCell ref="C39:C41"/>
    <mergeCell ref="D39:D41"/>
    <mergeCell ref="F39:F41"/>
    <mergeCell ref="G39:G41"/>
    <mergeCell ref="A67:A68"/>
    <mergeCell ref="B67:G67"/>
    <mergeCell ref="B68:G68"/>
    <mergeCell ref="B62:G62"/>
    <mergeCell ref="B63:G63"/>
    <mergeCell ref="A64:A66"/>
    <mergeCell ref="B64:G64"/>
    <mergeCell ref="B65:G65"/>
    <mergeCell ref="B66:G66"/>
    <mergeCell ref="A45:A63"/>
    <mergeCell ref="B45:G45"/>
    <mergeCell ref="B46:G46"/>
    <mergeCell ref="B55:G55"/>
    <mergeCell ref="B56:G56"/>
    <mergeCell ref="B57:G57"/>
    <mergeCell ref="B58:G58"/>
  </mergeCells>
  <hyperlinks>
    <hyperlink ref="B2" r:id="rId1"/>
    <hyperlink ref="B68" r:id="rId2" display="http://www.carbontrust.com/media/131445/ctl035_how_to_implement_optimum_start_control.pdf"/>
  </hyperlinks>
  <pageMargins left="0.7" right="0.7" top="0.75" bottom="0.75" header="0.3" footer="0.3"/>
  <pageSetup orientation="portrait" horizontalDpi="200" verticalDpi="200" r:id="rId3"/>
  <drawing r:id="rId4"/>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21"/>
  <sheetViews>
    <sheetView workbookViewId="0">
      <selection activeCell="G17" sqref="G17"/>
    </sheetView>
  </sheetViews>
  <sheetFormatPr defaultRowHeight="12.75" x14ac:dyDescent="0.2"/>
  <cols>
    <col min="1" max="1" width="34.140625" customWidth="1"/>
    <col min="2" max="8" width="16.85546875" customWidth="1"/>
    <col min="9" max="9" width="20" customWidth="1"/>
    <col min="10" max="10" width="13.7109375" customWidth="1"/>
  </cols>
  <sheetData>
    <row r="1" spans="1:9" ht="31.5" x14ac:dyDescent="0.5">
      <c r="A1" s="851" t="s">
        <v>227</v>
      </c>
    </row>
    <row r="3" spans="1:9" ht="33" x14ac:dyDescent="0.2">
      <c r="A3" s="91"/>
      <c r="B3" s="666" t="s">
        <v>134</v>
      </c>
      <c r="C3" s="666" t="s">
        <v>138</v>
      </c>
      <c r="D3" s="679" t="s">
        <v>566</v>
      </c>
      <c r="E3" s="679" t="s">
        <v>567</v>
      </c>
      <c r="F3" s="679" t="s">
        <v>791</v>
      </c>
      <c r="G3" s="679" t="s">
        <v>568</v>
      </c>
      <c r="H3" s="679" t="s">
        <v>218</v>
      </c>
    </row>
    <row r="4" spans="1:9" x14ac:dyDescent="0.2">
      <c r="A4" s="670"/>
      <c r="B4" s="670">
        <f>Heating!B4</f>
        <v>0</v>
      </c>
      <c r="C4" s="671">
        <v>2.5000000000000001E-2</v>
      </c>
      <c r="D4" s="670">
        <f>B4*C4</f>
        <v>0</v>
      </c>
      <c r="E4" s="678">
        <f>D4*'General reference data'!C6</f>
        <v>0</v>
      </c>
      <c r="F4" s="672">
        <f>D4*'General reference data'!C14</f>
        <v>0</v>
      </c>
      <c r="G4" s="91"/>
      <c r="H4" s="91"/>
    </row>
    <row r="5" spans="1:9" x14ac:dyDescent="0.2">
      <c r="A5" s="673" t="s">
        <v>140</v>
      </c>
      <c r="B5" s="681"/>
      <c r="C5" s="681"/>
      <c r="D5" s="675">
        <f>SUM(D4:D4)</f>
        <v>0</v>
      </c>
      <c r="E5" s="682">
        <f>SUM(E4:E4)</f>
        <v>0</v>
      </c>
      <c r="F5" s="683">
        <f>SUM(F4:F4)</f>
        <v>0</v>
      </c>
      <c r="G5" s="684"/>
      <c r="H5" s="685" t="e">
        <f>G5/E5</f>
        <v>#DIV/0!</v>
      </c>
    </row>
    <row r="7" spans="1:9" x14ac:dyDescent="0.2">
      <c r="A7" s="52"/>
      <c r="B7" s="70"/>
      <c r="C7" s="70"/>
      <c r="D7" s="72"/>
      <c r="E7" s="73"/>
      <c r="F7" s="3"/>
    </row>
    <row r="11" spans="1:9" x14ac:dyDescent="0.2">
      <c r="A11" s="960"/>
      <c r="B11" s="54"/>
      <c r="C11" s="54"/>
      <c r="D11" s="54"/>
      <c r="E11" s="54"/>
      <c r="F11" s="54"/>
      <c r="G11" s="54"/>
      <c r="H11" s="54"/>
      <c r="I11" s="54"/>
    </row>
    <row r="12" spans="1:9" x14ac:dyDescent="0.2">
      <c r="A12" s="175"/>
      <c r="B12" s="71"/>
      <c r="C12" s="71"/>
      <c r="D12" s="947"/>
      <c r="E12" s="813"/>
      <c r="F12" s="77"/>
      <c r="G12" s="54"/>
      <c r="H12" s="54"/>
      <c r="I12" s="54"/>
    </row>
    <row r="13" spans="1:9" x14ac:dyDescent="0.2">
      <c r="A13" s="813"/>
      <c r="B13" s="71"/>
      <c r="C13" s="948"/>
      <c r="D13" s="71"/>
      <c r="E13" s="55"/>
      <c r="F13" s="797"/>
      <c r="G13" s="54"/>
      <c r="H13" s="54"/>
      <c r="I13" s="54"/>
    </row>
    <row r="14" spans="1:9" x14ac:dyDescent="0.2">
      <c r="A14" s="53"/>
      <c r="B14" s="71"/>
      <c r="C14" s="71"/>
      <c r="D14" s="187"/>
      <c r="E14" s="689"/>
      <c r="F14" s="78"/>
      <c r="G14" s="54"/>
      <c r="H14" s="54"/>
      <c r="I14" s="54"/>
    </row>
    <row r="15" spans="1:9" x14ac:dyDescent="0.2">
      <c r="A15" s="54"/>
      <c r="B15" s="54"/>
      <c r="C15" s="54"/>
      <c r="D15" s="54"/>
      <c r="E15" s="54"/>
      <c r="F15" s="54"/>
      <c r="G15" s="54"/>
      <c r="H15" s="54"/>
      <c r="I15" s="54"/>
    </row>
    <row r="16" spans="1:9" x14ac:dyDescent="0.2">
      <c r="A16" s="54"/>
      <c r="B16" s="54"/>
      <c r="C16" s="54"/>
      <c r="D16" s="54"/>
      <c r="E16" s="54"/>
      <c r="F16" s="54"/>
      <c r="G16" s="54"/>
      <c r="H16" s="54"/>
      <c r="I16" s="54"/>
    </row>
    <row r="17" spans="1:9" x14ac:dyDescent="0.2">
      <c r="A17" s="54"/>
      <c r="B17" s="54"/>
      <c r="C17" s="54"/>
      <c r="D17" s="54"/>
      <c r="E17" s="54"/>
      <c r="F17" s="54"/>
      <c r="G17" s="54"/>
      <c r="H17" s="54"/>
      <c r="I17" s="54"/>
    </row>
    <row r="18" spans="1:9" x14ac:dyDescent="0.2">
      <c r="A18" s="54"/>
      <c r="B18" s="54"/>
      <c r="C18" s="54"/>
      <c r="D18" s="54"/>
      <c r="E18" s="54"/>
      <c r="F18" s="54"/>
      <c r="G18" s="54"/>
      <c r="H18" s="54"/>
      <c r="I18" s="54"/>
    </row>
    <row r="19" spans="1:9" x14ac:dyDescent="0.2">
      <c r="A19" s="54"/>
      <c r="B19" s="54"/>
      <c r="C19" s="54"/>
      <c r="D19" s="54"/>
      <c r="E19" s="54"/>
      <c r="F19" s="54"/>
      <c r="G19" s="54"/>
      <c r="H19" s="54"/>
      <c r="I19" s="54"/>
    </row>
    <row r="20" spans="1:9" x14ac:dyDescent="0.2">
      <c r="A20" s="54"/>
      <c r="B20" s="54"/>
      <c r="C20" s="54"/>
      <c r="D20" s="54"/>
      <c r="E20" s="54"/>
      <c r="F20" s="54"/>
      <c r="G20" s="54"/>
      <c r="H20" s="54"/>
      <c r="I20" s="54"/>
    </row>
    <row r="21" spans="1:9" x14ac:dyDescent="0.2">
      <c r="A21" s="54"/>
      <c r="B21" s="54"/>
      <c r="C21" s="54"/>
      <c r="D21" s="54"/>
      <c r="E21" s="54"/>
      <c r="F21" s="54"/>
      <c r="G21" s="54"/>
      <c r="H21" s="54"/>
      <c r="I21" s="54"/>
    </row>
  </sheetData>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1"/>
  <sheetViews>
    <sheetView workbookViewId="0">
      <selection activeCell="D28" sqref="D28"/>
    </sheetView>
  </sheetViews>
  <sheetFormatPr defaultRowHeight="12.75" x14ac:dyDescent="0.2"/>
  <cols>
    <col min="1" max="1" width="33.28515625" customWidth="1"/>
    <col min="2" max="2" width="31.7109375" customWidth="1"/>
    <col min="3" max="8" width="18.28515625" customWidth="1"/>
    <col min="9" max="9" width="15.28515625" customWidth="1"/>
  </cols>
  <sheetData>
    <row r="1" spans="1:11" ht="33" x14ac:dyDescent="0.45">
      <c r="A1" s="1265" t="s">
        <v>230</v>
      </c>
      <c r="B1" s="1164"/>
      <c r="C1" s="1164"/>
      <c r="D1" s="1164"/>
      <c r="E1" s="1164"/>
      <c r="F1" s="1164"/>
      <c r="G1" s="1164"/>
      <c r="H1" s="1164"/>
    </row>
    <row r="2" spans="1:11" ht="18.75" customHeight="1" x14ac:dyDescent="0.2"/>
    <row r="3" spans="1:11" ht="33" customHeight="1" x14ac:dyDescent="0.2">
      <c r="A3" s="91"/>
      <c r="B3" s="1022" t="s">
        <v>1778</v>
      </c>
      <c r="C3" s="1012" t="s">
        <v>138</v>
      </c>
      <c r="D3" s="1013" t="s">
        <v>566</v>
      </c>
      <c r="E3" s="1013" t="s">
        <v>567</v>
      </c>
      <c r="F3" s="1013" t="s">
        <v>791</v>
      </c>
      <c r="G3" s="1013" t="s">
        <v>568</v>
      </c>
      <c r="H3" s="1013" t="s">
        <v>218</v>
      </c>
    </row>
    <row r="4" spans="1:11" s="3" customFormat="1" ht="25.5" customHeight="1" x14ac:dyDescent="0.2">
      <c r="A4" s="670"/>
      <c r="B4" s="670">
        <f>B8</f>
        <v>0</v>
      </c>
      <c r="C4" s="671">
        <v>0.2</v>
      </c>
      <c r="D4" s="670">
        <f>B4*C4</f>
        <v>0</v>
      </c>
      <c r="E4" s="678">
        <f>D4*'General reference data'!C4</f>
        <v>0</v>
      </c>
      <c r="F4" s="672">
        <f>D4*'General reference data'!C13</f>
        <v>0</v>
      </c>
      <c r="G4" s="91"/>
      <c r="H4" s="91"/>
    </row>
    <row r="5" spans="1:11" s="3" customFormat="1" ht="25.5" customHeight="1" x14ac:dyDescent="0.2">
      <c r="A5" s="673" t="s">
        <v>140</v>
      </c>
      <c r="B5" s="681"/>
      <c r="C5" s="681"/>
      <c r="D5" s="675">
        <f>SUM(D4:D4)</f>
        <v>0</v>
      </c>
      <c r="E5" s="682">
        <f>SUM(E4:E4)</f>
        <v>0</v>
      </c>
      <c r="F5" s="683">
        <f>SUM(F4:F4)</f>
        <v>0</v>
      </c>
      <c r="G5" s="684"/>
      <c r="H5" s="685" t="e">
        <f>G5/E5</f>
        <v>#DIV/0!</v>
      </c>
    </row>
    <row r="6" spans="1:11" s="3" customFormat="1" ht="25.5" customHeight="1" x14ac:dyDescent="0.2">
      <c r="A6" s="52"/>
      <c r="B6" s="70"/>
      <c r="C6" s="70"/>
      <c r="D6" s="72"/>
      <c r="E6" s="73"/>
    </row>
    <row r="7" spans="1:11" x14ac:dyDescent="0.2">
      <c r="H7" s="6"/>
      <c r="I7" s="6"/>
      <c r="J7" s="6"/>
    </row>
    <row r="8" spans="1:11" x14ac:dyDescent="0.2">
      <c r="A8" s="1" t="s">
        <v>1872</v>
      </c>
      <c r="B8" s="1"/>
    </row>
    <row r="9" spans="1:11" ht="15" x14ac:dyDescent="0.25">
      <c r="A9" s="175"/>
      <c r="B9" s="71"/>
      <c r="C9" s="71"/>
      <c r="D9" s="947"/>
      <c r="E9" s="808"/>
      <c r="F9" s="77"/>
      <c r="H9" s="83"/>
      <c r="J9" s="103"/>
    </row>
    <row r="10" spans="1:11" x14ac:dyDescent="0.2">
      <c r="A10" s="808"/>
      <c r="B10" s="71"/>
      <c r="C10" s="948"/>
      <c r="D10" s="71"/>
      <c r="E10" s="55"/>
      <c r="F10" s="797"/>
      <c r="H10" s="3"/>
      <c r="I10" s="3"/>
      <c r="J10" s="3"/>
      <c r="K10" s="3"/>
    </row>
    <row r="11" spans="1:11" x14ac:dyDescent="0.2">
      <c r="A11" s="53"/>
      <c r="B11" s="71"/>
      <c r="C11" s="71"/>
      <c r="D11" s="187"/>
      <c r="E11" s="689"/>
      <c r="F11" s="78"/>
      <c r="H11" s="101"/>
      <c r="I11" s="3"/>
      <c r="J11" s="3"/>
      <c r="K11" s="3"/>
    </row>
  </sheetData>
  <mergeCells count="1">
    <mergeCell ref="A1:H1"/>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9"/>
  <sheetViews>
    <sheetView workbookViewId="0">
      <selection activeCell="F5" sqref="F5"/>
    </sheetView>
  </sheetViews>
  <sheetFormatPr defaultRowHeight="12.75" x14ac:dyDescent="0.2"/>
  <cols>
    <col min="1" max="1" width="40.42578125" customWidth="1"/>
    <col min="2" max="8" width="15.28515625" customWidth="1"/>
    <col min="9" max="9" width="14.28515625" customWidth="1"/>
    <col min="10" max="10" width="15.5703125" customWidth="1"/>
    <col min="11" max="11" width="14.5703125" customWidth="1"/>
  </cols>
  <sheetData>
    <row r="1" spans="1:9" ht="30" x14ac:dyDescent="0.4">
      <c r="A1" s="1266" t="s">
        <v>228</v>
      </c>
      <c r="B1" s="1264"/>
      <c r="C1" s="1264"/>
      <c r="D1" s="1264"/>
      <c r="E1" s="1264"/>
      <c r="F1" s="1264"/>
      <c r="G1" s="1264"/>
      <c r="H1" s="1264"/>
      <c r="I1" s="1264"/>
    </row>
    <row r="2" spans="1:9" s="457" customFormat="1" ht="13.5" customHeight="1" x14ac:dyDescent="0.4">
      <c r="A2" s="938"/>
    </row>
    <row r="3" spans="1:9" s="457" customFormat="1" ht="31.5" customHeight="1" x14ac:dyDescent="0.2">
      <c r="A3" s="91"/>
      <c r="B3" s="666" t="s">
        <v>134</v>
      </c>
      <c r="C3" s="666" t="s">
        <v>138</v>
      </c>
      <c r="D3" s="679" t="s">
        <v>566</v>
      </c>
      <c r="E3" s="679" t="s">
        <v>567</v>
      </c>
      <c r="F3" s="679" t="s">
        <v>791</v>
      </c>
      <c r="G3" s="679" t="s">
        <v>568</v>
      </c>
      <c r="H3" s="679" t="s">
        <v>218</v>
      </c>
    </row>
    <row r="4" spans="1:9" s="457" customFormat="1" ht="13.5" customHeight="1" x14ac:dyDescent="0.2">
      <c r="A4" s="670"/>
      <c r="B4" s="670">
        <f>Summary!C9</f>
        <v>0</v>
      </c>
      <c r="C4" s="671">
        <v>0.1</v>
      </c>
      <c r="D4" s="670">
        <f>B4*C4</f>
        <v>0</v>
      </c>
      <c r="E4" s="678">
        <f>D4*'General reference data'!C6</f>
        <v>0</v>
      </c>
      <c r="F4" s="672">
        <f>D4*'General reference data'!C14</f>
        <v>0</v>
      </c>
      <c r="G4" s="91"/>
      <c r="H4" s="91"/>
    </row>
    <row r="5" spans="1:9" s="457" customFormat="1" ht="27" customHeight="1" x14ac:dyDescent="0.2">
      <c r="A5" s="673" t="s">
        <v>140</v>
      </c>
      <c r="B5" s="681"/>
      <c r="C5" s="681"/>
      <c r="D5" s="675">
        <f>SUM(D4:D4)</f>
        <v>0</v>
      </c>
      <c r="E5" s="682">
        <f>SUM(E4:E4)</f>
        <v>0</v>
      </c>
      <c r="F5" s="683">
        <f>SUM(F4:F4)</f>
        <v>0</v>
      </c>
      <c r="G5" s="684"/>
      <c r="H5" s="685" t="e">
        <f>G5/E5</f>
        <v>#DIV/0!</v>
      </c>
    </row>
    <row r="6" spans="1:9" s="457" customFormat="1" ht="13.5" customHeight="1" x14ac:dyDescent="0.4">
      <c r="A6" s="938"/>
    </row>
    <row r="7" spans="1:9" s="457" customFormat="1" ht="13.5" customHeight="1" x14ac:dyDescent="0.4">
      <c r="A7" s="938"/>
    </row>
    <row r="8" spans="1:9" s="457" customFormat="1" ht="13.5" customHeight="1" x14ac:dyDescent="0.4">
      <c r="A8" s="938"/>
    </row>
    <row r="9" spans="1:9" s="457" customFormat="1" ht="13.5" customHeight="1" x14ac:dyDescent="0.4">
      <c r="A9" s="938"/>
    </row>
  </sheetData>
  <mergeCells count="1">
    <mergeCell ref="A1:I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H5"/>
  <sheetViews>
    <sheetView workbookViewId="0">
      <selection activeCell="F5" sqref="F5"/>
    </sheetView>
  </sheetViews>
  <sheetFormatPr defaultRowHeight="12.75" x14ac:dyDescent="0.2"/>
  <cols>
    <col min="1" max="1" width="30.140625" customWidth="1"/>
    <col min="2" max="8" width="21.42578125" customWidth="1"/>
  </cols>
  <sheetData>
    <row r="1" spans="1:8" ht="33" x14ac:dyDescent="0.45">
      <c r="A1" s="1267" t="s">
        <v>232</v>
      </c>
      <c r="B1" s="1264"/>
    </row>
    <row r="3" spans="1:8" ht="33" x14ac:dyDescent="0.2">
      <c r="A3" s="91"/>
      <c r="B3" s="666" t="s">
        <v>134</v>
      </c>
      <c r="C3" s="666" t="s">
        <v>138</v>
      </c>
      <c r="D3" s="679" t="s">
        <v>566</v>
      </c>
      <c r="E3" s="679" t="s">
        <v>567</v>
      </c>
      <c r="F3" s="679" t="s">
        <v>791</v>
      </c>
      <c r="G3" s="679" t="s">
        <v>568</v>
      </c>
      <c r="H3" s="679" t="s">
        <v>218</v>
      </c>
    </row>
    <row r="4" spans="1:8" x14ac:dyDescent="0.2">
      <c r="A4" s="670"/>
      <c r="B4" s="670">
        <f>Heating!B4</f>
        <v>0</v>
      </c>
      <c r="C4" s="671">
        <v>0.15</v>
      </c>
      <c r="D4" s="670">
        <f>B4*C4</f>
        <v>0</v>
      </c>
      <c r="E4" s="678">
        <f>D4*'General reference data'!C6</f>
        <v>0</v>
      </c>
      <c r="F4" s="672">
        <f>D4*'General reference data'!C14</f>
        <v>0</v>
      </c>
      <c r="G4" s="91"/>
      <c r="H4" s="91"/>
    </row>
    <row r="5" spans="1:8" x14ac:dyDescent="0.2">
      <c r="A5" s="673" t="s">
        <v>140</v>
      </c>
      <c r="B5" s="681"/>
      <c r="C5" s="681"/>
      <c r="D5" s="675">
        <f>SUM(D4:D4)</f>
        <v>0</v>
      </c>
      <c r="E5" s="682">
        <f>SUM(E4:E4)</f>
        <v>0</v>
      </c>
      <c r="F5" s="683">
        <f>SUM(F4:F4)</f>
        <v>0</v>
      </c>
      <c r="G5" s="684"/>
      <c r="H5" s="685" t="e">
        <f>G5/E5</f>
        <v>#DIV/0!</v>
      </c>
    </row>
  </sheetData>
  <mergeCells count="1">
    <mergeCell ref="A1:B1"/>
  </mergeCell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6"/>
  <sheetViews>
    <sheetView workbookViewId="0">
      <selection activeCell="H5" sqref="H5"/>
    </sheetView>
  </sheetViews>
  <sheetFormatPr defaultRowHeight="12.75" x14ac:dyDescent="0.2"/>
  <cols>
    <col min="1" max="1" width="22.7109375" customWidth="1"/>
    <col min="2" max="8" width="19.7109375" customWidth="1"/>
    <col min="9" max="9" width="25.28515625" customWidth="1"/>
  </cols>
  <sheetData>
    <row r="1" spans="1:9" ht="33" x14ac:dyDescent="0.45">
      <c r="A1" s="1265" t="s">
        <v>167</v>
      </c>
      <c r="B1" s="1268"/>
      <c r="C1" s="1268"/>
      <c r="D1" s="1268"/>
      <c r="E1" s="1268"/>
      <c r="F1" s="1268"/>
      <c r="G1" s="1268"/>
      <c r="H1" s="1268"/>
      <c r="I1" s="1268"/>
    </row>
    <row r="2" spans="1:9" ht="18.75" customHeight="1" x14ac:dyDescent="0.2"/>
    <row r="3" spans="1:9" ht="33" x14ac:dyDescent="0.2">
      <c r="A3" s="91"/>
      <c r="B3" s="666" t="s">
        <v>134</v>
      </c>
      <c r="C3" s="666" t="s">
        <v>138</v>
      </c>
      <c r="D3" s="679" t="s">
        <v>566</v>
      </c>
      <c r="E3" s="679" t="s">
        <v>567</v>
      </c>
      <c r="F3" s="679" t="s">
        <v>791</v>
      </c>
      <c r="G3" s="679" t="s">
        <v>568</v>
      </c>
      <c r="H3" s="679" t="s">
        <v>218</v>
      </c>
    </row>
    <row r="4" spans="1:9" s="3" customFormat="1" ht="25.5" customHeight="1" x14ac:dyDescent="0.2">
      <c r="A4" s="670"/>
      <c r="B4" s="670">
        <f>Heating!B4</f>
        <v>0</v>
      </c>
      <c r="C4" s="671">
        <v>0.05</v>
      </c>
      <c r="D4" s="670">
        <f>B4*C4</f>
        <v>0</v>
      </c>
      <c r="E4" s="678">
        <f>D4*'General reference data'!C6</f>
        <v>0</v>
      </c>
      <c r="F4" s="672">
        <f>D4*'General reference data'!C14</f>
        <v>0</v>
      </c>
      <c r="G4" s="91"/>
      <c r="H4" s="91"/>
    </row>
    <row r="5" spans="1:9" s="3" customFormat="1" ht="25.5" customHeight="1" x14ac:dyDescent="0.2">
      <c r="A5" s="673" t="s">
        <v>140</v>
      </c>
      <c r="B5" s="681"/>
      <c r="C5" s="681"/>
      <c r="D5" s="675">
        <f>SUM(D4:D4)</f>
        <v>0</v>
      </c>
      <c r="E5" s="682">
        <f>SUM(E4:E4)</f>
        <v>0</v>
      </c>
      <c r="F5" s="683">
        <f>SUM(F4:F4)</f>
        <v>0</v>
      </c>
      <c r="G5" s="684"/>
      <c r="H5" s="685" t="e">
        <f>G5/E5</f>
        <v>#DIV/0!</v>
      </c>
    </row>
    <row r="6" spans="1:9" s="3" customFormat="1" ht="25.5" customHeight="1" x14ac:dyDescent="0.2">
      <c r="A6" s="52"/>
      <c r="B6" s="70"/>
      <c r="C6" s="70"/>
      <c r="D6" s="72"/>
      <c r="E6" s="73"/>
    </row>
  </sheetData>
  <mergeCells count="1">
    <mergeCell ref="A1:I1"/>
  </mergeCells>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N23"/>
  <sheetViews>
    <sheetView workbookViewId="0">
      <selection activeCell="G19" sqref="G19"/>
    </sheetView>
  </sheetViews>
  <sheetFormatPr defaultRowHeight="12.75" x14ac:dyDescent="0.2"/>
  <cols>
    <col min="1" max="1" width="41.140625" customWidth="1"/>
    <col min="2" max="8" width="23.140625" customWidth="1"/>
  </cols>
  <sheetData>
    <row r="1" spans="1:14" ht="18" x14ac:dyDescent="0.25">
      <c r="A1" s="76" t="s">
        <v>249</v>
      </c>
    </row>
    <row r="2" spans="1:14" ht="18.75" customHeight="1" x14ac:dyDescent="0.2"/>
    <row r="3" spans="1:14" ht="18" x14ac:dyDescent="0.2">
      <c r="A3" s="91"/>
      <c r="B3" s="666" t="s">
        <v>134</v>
      </c>
      <c r="C3" s="666" t="s">
        <v>138</v>
      </c>
      <c r="D3" s="679" t="s">
        <v>566</v>
      </c>
      <c r="E3" s="679" t="s">
        <v>567</v>
      </c>
      <c r="F3" s="679" t="s">
        <v>791</v>
      </c>
      <c r="G3" s="679" t="s">
        <v>568</v>
      </c>
      <c r="H3" s="679" t="s">
        <v>218</v>
      </c>
    </row>
    <row r="4" spans="1:14" s="2" customFormat="1" ht="25.5" customHeight="1" x14ac:dyDescent="0.2">
      <c r="A4" s="670"/>
      <c r="B4" s="670"/>
      <c r="C4" s="671"/>
      <c r="D4" s="670">
        <f>E18-E19</f>
        <v>0</v>
      </c>
      <c r="E4" s="678">
        <f>D4*'General reference data'!C6</f>
        <v>0</v>
      </c>
      <c r="F4" s="672">
        <f>D4*'General reference data'!C14</f>
        <v>0</v>
      </c>
      <c r="G4" s="91"/>
      <c r="H4" s="91"/>
    </row>
    <row r="5" spans="1:14" s="74" customFormat="1" ht="20.25" customHeight="1" x14ac:dyDescent="0.2">
      <c r="A5" s="673" t="s">
        <v>140</v>
      </c>
      <c r="B5" s="681"/>
      <c r="C5" s="681"/>
      <c r="D5" s="675">
        <f>SUM(D4:D4)</f>
        <v>0</v>
      </c>
      <c r="E5" s="682">
        <f>SUM(E4:E4)</f>
        <v>0</v>
      </c>
      <c r="F5" s="683">
        <f>SUM(F4:F4)</f>
        <v>0</v>
      </c>
      <c r="G5" s="684"/>
      <c r="H5" s="685"/>
    </row>
    <row r="6" spans="1:14" ht="18.75" customHeight="1" x14ac:dyDescent="0.2"/>
    <row r="7" spans="1:14" x14ac:dyDescent="0.2">
      <c r="L7" s="80"/>
    </row>
    <row r="8" spans="1:14" ht="25.5" customHeight="1" x14ac:dyDescent="0.2">
      <c r="L8" s="80"/>
    </row>
    <row r="9" spans="1:14" ht="25.5" customHeight="1" x14ac:dyDescent="0.2">
      <c r="J9" s="52"/>
      <c r="K9" s="70"/>
      <c r="L9" s="81"/>
      <c r="M9" s="52"/>
      <c r="N9" s="3"/>
    </row>
    <row r="10" spans="1:14" x14ac:dyDescent="0.2">
      <c r="L10" s="80"/>
    </row>
    <row r="11" spans="1:14" x14ac:dyDescent="0.2">
      <c r="A11" s="92"/>
      <c r="B11" s="93"/>
      <c r="C11" s="94"/>
      <c r="D11" s="95"/>
      <c r="E11" s="79"/>
    </row>
    <row r="12" spans="1:14" ht="25.5" x14ac:dyDescent="0.2">
      <c r="A12" s="669" t="s">
        <v>131</v>
      </c>
      <c r="B12" s="1049" t="s">
        <v>1814</v>
      </c>
      <c r="C12" s="1050" t="s">
        <v>21</v>
      </c>
      <c r="D12" s="1051" t="s">
        <v>202</v>
      </c>
      <c r="E12" s="79"/>
    </row>
    <row r="13" spans="1:14" x14ac:dyDescent="0.2">
      <c r="A13" s="1046" t="s">
        <v>132</v>
      </c>
      <c r="B13" s="995">
        <f>F20</f>
        <v>0</v>
      </c>
      <c r="C13" s="1047">
        <v>2.35</v>
      </c>
      <c r="D13" s="672">
        <f>(C13*B13)/1000</f>
        <v>0</v>
      </c>
      <c r="E13" s="55"/>
      <c r="F13" s="3"/>
    </row>
    <row r="14" spans="1:14" x14ac:dyDescent="0.2">
      <c r="A14" s="1046" t="s">
        <v>204</v>
      </c>
      <c r="B14" s="995">
        <f>B13</f>
        <v>0</v>
      </c>
      <c r="C14" s="1047">
        <v>0.4</v>
      </c>
      <c r="D14" s="672">
        <f>(B14*C14)/1000</f>
        <v>0</v>
      </c>
      <c r="E14" s="55"/>
      <c r="F14" s="3"/>
    </row>
    <row r="15" spans="1:14" x14ac:dyDescent="0.2">
      <c r="F15" s="3"/>
    </row>
    <row r="16" spans="1:14" x14ac:dyDescent="0.2">
      <c r="D16" s="1093" t="s">
        <v>1826</v>
      </c>
      <c r="F16" s="101"/>
    </row>
    <row r="17" spans="1:6" ht="45" customHeight="1" x14ac:dyDescent="0.2">
      <c r="A17" s="1048"/>
      <c r="B17" s="667" t="s">
        <v>205</v>
      </c>
      <c r="C17" s="669" t="s">
        <v>201</v>
      </c>
      <c r="D17" s="669" t="s">
        <v>1827</v>
      </c>
      <c r="E17" s="667" t="s">
        <v>203</v>
      </c>
      <c r="F17" s="3"/>
    </row>
    <row r="18" spans="1:6" x14ac:dyDescent="0.2">
      <c r="A18" s="1040" t="s">
        <v>143</v>
      </c>
      <c r="B18" s="1041">
        <f>D13</f>
        <v>0</v>
      </c>
      <c r="C18" s="91">
        <f>B18*24</f>
        <v>0</v>
      </c>
      <c r="D18" s="1045">
        <f>'20 year average degree days'!D60</f>
        <v>1694.1049999999996</v>
      </c>
      <c r="E18" s="1043">
        <f>C18*D18</f>
        <v>0</v>
      </c>
      <c r="F18" s="3"/>
    </row>
    <row r="19" spans="1:6" x14ac:dyDescent="0.2">
      <c r="A19" s="1040" t="s">
        <v>144</v>
      </c>
      <c r="B19" s="1041">
        <f>D14</f>
        <v>0</v>
      </c>
      <c r="C19" s="91">
        <f>B19*24</f>
        <v>0</v>
      </c>
      <c r="D19" s="1045">
        <f>'20 year average degree days'!D60</f>
        <v>1694.1049999999996</v>
      </c>
      <c r="E19" s="1043">
        <f>C19*D19</f>
        <v>0</v>
      </c>
      <c r="F19" s="3"/>
    </row>
    <row r="20" spans="1:6" x14ac:dyDescent="0.2">
      <c r="F20" s="3"/>
    </row>
    <row r="21" spans="1:6" x14ac:dyDescent="0.2">
      <c r="F21" s="3"/>
    </row>
    <row r="22" spans="1:6" x14ac:dyDescent="0.2">
      <c r="A22" s="89" t="s">
        <v>217</v>
      </c>
      <c r="B22" s="1">
        <v>0.8</v>
      </c>
      <c r="F22" s="3"/>
    </row>
    <row r="23" spans="1:6" x14ac:dyDescent="0.2">
      <c r="F23" s="3"/>
    </row>
  </sheetData>
  <pageMargins left="0.7" right="0.7" top="0.75" bottom="0.75" header="0.3" footer="0.3"/>
  <pageSetup paperSize="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H23"/>
  <sheetViews>
    <sheetView workbookViewId="0">
      <selection activeCell="G24" sqref="G24"/>
    </sheetView>
  </sheetViews>
  <sheetFormatPr defaultRowHeight="12.75" x14ac:dyDescent="0.2"/>
  <cols>
    <col min="1" max="1" width="51.140625" customWidth="1"/>
    <col min="2" max="5" width="14.85546875" customWidth="1"/>
    <col min="6" max="6" width="28.140625" customWidth="1"/>
    <col min="7" max="8" width="14.85546875" customWidth="1"/>
  </cols>
  <sheetData>
    <row r="1" spans="1:8" ht="33" x14ac:dyDescent="0.2">
      <c r="A1" s="1269" t="s">
        <v>1478</v>
      </c>
      <c r="B1" s="1264"/>
    </row>
    <row r="2" spans="1:8" ht="18.75" customHeight="1" x14ac:dyDescent="0.25">
      <c r="A2" s="82"/>
    </row>
    <row r="3" spans="1:8" ht="30" x14ac:dyDescent="0.2">
      <c r="A3" s="91"/>
      <c r="B3" s="666" t="s">
        <v>134</v>
      </c>
      <c r="C3" s="666" t="s">
        <v>138</v>
      </c>
      <c r="D3" s="679" t="s">
        <v>566</v>
      </c>
      <c r="E3" s="679" t="s">
        <v>567</v>
      </c>
      <c r="F3" s="679" t="s">
        <v>791</v>
      </c>
      <c r="G3" s="679" t="s">
        <v>568</v>
      </c>
      <c r="H3" s="679" t="s">
        <v>218</v>
      </c>
    </row>
    <row r="4" spans="1:8" s="2" customFormat="1" ht="25.5" customHeight="1" x14ac:dyDescent="0.2">
      <c r="A4" s="670"/>
      <c r="B4" s="670"/>
      <c r="C4" s="671"/>
      <c r="D4" s="670">
        <f>E14-E15</f>
        <v>0</v>
      </c>
      <c r="E4" s="678">
        <f>D4*Heating!B4</f>
        <v>0</v>
      </c>
      <c r="F4" s="672">
        <f>D4*'General reference data'!C14</f>
        <v>0</v>
      </c>
      <c r="G4" s="91"/>
      <c r="H4" s="91"/>
    </row>
    <row r="5" spans="1:8" s="74" customFormat="1" ht="20.25" customHeight="1" x14ac:dyDescent="0.2">
      <c r="A5" s="1044" t="s">
        <v>140</v>
      </c>
      <c r="B5" s="681"/>
      <c r="C5" s="681"/>
      <c r="D5" s="1009">
        <f>SUM(D4:D4)</f>
        <v>0</v>
      </c>
      <c r="E5" s="1010">
        <f>SUM(E4:E4)</f>
        <v>0</v>
      </c>
      <c r="F5" s="1011">
        <f>SUM(F4:F4)</f>
        <v>0</v>
      </c>
      <c r="G5" s="684">
        <f>B23</f>
        <v>0</v>
      </c>
      <c r="H5" s="685" t="e">
        <f>G5/E5</f>
        <v>#DIV/0!</v>
      </c>
    </row>
    <row r="6" spans="1:8" ht="33" customHeight="1" x14ac:dyDescent="0.2"/>
    <row r="7" spans="1:8" x14ac:dyDescent="0.2">
      <c r="A7" s="74"/>
      <c r="B7" s="74"/>
      <c r="C7" s="74"/>
      <c r="D7" s="74"/>
      <c r="E7" s="74"/>
    </row>
    <row r="8" spans="1:8" ht="54" customHeight="1" x14ac:dyDescent="0.2">
      <c r="A8" s="1037" t="s">
        <v>131</v>
      </c>
      <c r="B8" s="1038" t="s">
        <v>1824</v>
      </c>
      <c r="C8" s="1034" t="s">
        <v>1825</v>
      </c>
      <c r="D8" s="1035" t="s">
        <v>21</v>
      </c>
      <c r="E8" s="1036" t="s">
        <v>202</v>
      </c>
    </row>
    <row r="9" spans="1:8" ht="22.5" customHeight="1" x14ac:dyDescent="0.2">
      <c r="A9" s="1031" t="s">
        <v>206</v>
      </c>
      <c r="B9" s="1039"/>
      <c r="C9" s="997">
        <f>B9*B20</f>
        <v>0</v>
      </c>
      <c r="D9" s="1032">
        <v>1.5</v>
      </c>
      <c r="E9" s="1033">
        <f>(D9*B9)/1000</f>
        <v>0</v>
      </c>
    </row>
    <row r="10" spans="1:8" ht="21.75" customHeight="1" x14ac:dyDescent="0.2">
      <c r="A10" s="1031" t="s">
        <v>207</v>
      </c>
      <c r="B10" s="1039"/>
      <c r="C10" s="997">
        <f>B10*B20</f>
        <v>0</v>
      </c>
      <c r="D10" s="1032">
        <v>0.7</v>
      </c>
      <c r="E10" s="1033">
        <f>(B10*D10)/1000</f>
        <v>0</v>
      </c>
    </row>
    <row r="12" spans="1:8" ht="29.25" customHeight="1" x14ac:dyDescent="0.2">
      <c r="D12" s="80" t="s">
        <v>1826</v>
      </c>
    </row>
    <row r="13" spans="1:8" ht="63.75" x14ac:dyDescent="0.2">
      <c r="A13" s="669"/>
      <c r="B13" s="667" t="s">
        <v>205</v>
      </c>
      <c r="C13" s="669" t="s">
        <v>201</v>
      </c>
      <c r="D13" s="669" t="s">
        <v>1827</v>
      </c>
      <c r="E13" s="667" t="s">
        <v>203</v>
      </c>
    </row>
    <row r="14" spans="1:8" x14ac:dyDescent="0.2">
      <c r="A14" s="1040" t="s">
        <v>146</v>
      </c>
      <c r="B14" s="1041">
        <f>E9</f>
        <v>0</v>
      </c>
      <c r="C14" s="1042">
        <f>B14*24</f>
        <v>0</v>
      </c>
      <c r="D14" s="1045">
        <f>'20 year average degree days'!D60</f>
        <v>1694.1049999999996</v>
      </c>
      <c r="E14" s="1043">
        <f>C14*D14</f>
        <v>0</v>
      </c>
    </row>
    <row r="15" spans="1:8" x14ac:dyDescent="0.2">
      <c r="A15" s="1040" t="s">
        <v>147</v>
      </c>
      <c r="B15" s="1041">
        <f>E10</f>
        <v>0</v>
      </c>
      <c r="C15" s="1042">
        <f>B15*24</f>
        <v>0</v>
      </c>
      <c r="D15" s="1045">
        <f>'20 year average degree days'!D60</f>
        <v>1694.1049999999996</v>
      </c>
      <c r="E15" s="1043">
        <f>C15*D15</f>
        <v>0</v>
      </c>
    </row>
    <row r="19" spans="1:2" x14ac:dyDescent="0.2">
      <c r="A19" s="1029" t="s">
        <v>219</v>
      </c>
      <c r="B19" s="99">
        <v>0.8</v>
      </c>
    </row>
    <row r="20" spans="1:2" x14ac:dyDescent="0.2">
      <c r="A20" s="1030" t="s">
        <v>220</v>
      </c>
      <c r="B20" s="100">
        <v>0.6</v>
      </c>
    </row>
    <row r="23" spans="1:2" x14ac:dyDescent="0.2">
      <c r="A23" s="1093" t="s">
        <v>1882</v>
      </c>
      <c r="B23" s="1074"/>
    </row>
  </sheetData>
  <mergeCells count="1">
    <mergeCell ref="A1:B1"/>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Y31"/>
  <sheetViews>
    <sheetView zoomScale="80" zoomScaleNormal="80" workbookViewId="0">
      <selection activeCell="D34" sqref="D34"/>
    </sheetView>
  </sheetViews>
  <sheetFormatPr defaultRowHeight="12.75" x14ac:dyDescent="0.2"/>
  <cols>
    <col min="1" max="1" width="8.7109375" style="458"/>
    <col min="2" max="2" width="18.140625" style="458" customWidth="1"/>
    <col min="3" max="3" width="18.5703125" style="458" customWidth="1"/>
    <col min="4" max="4" width="22" style="458" customWidth="1"/>
    <col min="5" max="5" width="25.140625" style="458" customWidth="1"/>
    <col min="6" max="6" width="15.28515625" style="458" customWidth="1"/>
    <col min="7" max="7" width="10" style="458" customWidth="1"/>
    <col min="8" max="8" width="11.140625" style="458" customWidth="1"/>
    <col min="9" max="9" width="9.85546875" style="458" customWidth="1"/>
    <col min="10" max="10" width="10.7109375" style="458" customWidth="1"/>
    <col min="11" max="11" width="10.5703125" style="458" customWidth="1"/>
    <col min="12" max="12" width="11.5703125" style="458" customWidth="1"/>
    <col min="13" max="13" width="11.140625" style="458" customWidth="1"/>
    <col min="14" max="14" width="9.7109375" style="458" customWidth="1"/>
    <col min="15" max="15" width="10.140625" style="458" customWidth="1"/>
    <col min="16" max="16" width="9" style="458" bestFit="1" customWidth="1"/>
    <col min="17" max="18" width="8.85546875" style="458" bestFit="1" customWidth="1"/>
    <col min="19" max="19" width="9" style="458" bestFit="1" customWidth="1"/>
    <col min="20" max="23" width="10.42578125" style="458" bestFit="1" customWidth="1"/>
    <col min="24" max="24" width="15.85546875" style="458" customWidth="1"/>
    <col min="25" max="16384" width="9.140625" style="458"/>
  </cols>
  <sheetData>
    <row r="1" spans="1:24" ht="31.5" x14ac:dyDescent="0.5">
      <c r="A1" s="1146" t="s">
        <v>1822</v>
      </c>
      <c r="B1" s="1147"/>
      <c r="C1" s="1147"/>
      <c r="D1" s="1147"/>
    </row>
    <row r="4" spans="1:24" x14ac:dyDescent="0.2">
      <c r="A4" s="459"/>
      <c r="B4" s="1144" t="s">
        <v>1498</v>
      </c>
      <c r="C4" s="1145"/>
      <c r="D4" s="1149" t="s">
        <v>1128</v>
      </c>
      <c r="E4" s="1150"/>
      <c r="F4" s="780"/>
      <c r="G4" s="1148" t="s">
        <v>1137</v>
      </c>
      <c r="H4" s="1148"/>
      <c r="I4" s="1148" t="s">
        <v>1138</v>
      </c>
      <c r="J4" s="1148"/>
      <c r="K4" s="459"/>
      <c r="L4" s="459"/>
      <c r="M4" s="459"/>
      <c r="N4" s="459"/>
      <c r="O4" s="1143" t="s">
        <v>26</v>
      </c>
      <c r="P4" s="1143"/>
      <c r="Q4" s="1143"/>
      <c r="R4" s="1143"/>
      <c r="S4" s="1143"/>
      <c r="T4" s="1143"/>
      <c r="U4" s="1143"/>
      <c r="V4" s="1143"/>
      <c r="W4" s="1143"/>
      <c r="X4" s="1143"/>
    </row>
    <row r="5" spans="1:24" s="567" customFormat="1" ht="68.25" customHeight="1" x14ac:dyDescent="0.2">
      <c r="A5" s="758"/>
      <c r="B5" s="758" t="s">
        <v>563</v>
      </c>
      <c r="C5" s="758" t="s">
        <v>1126</v>
      </c>
      <c r="D5" s="758" t="s">
        <v>1127</v>
      </c>
      <c r="E5" s="758" t="s">
        <v>1129</v>
      </c>
      <c r="F5" s="758" t="s">
        <v>1139</v>
      </c>
      <c r="G5" s="758" t="s">
        <v>1130</v>
      </c>
      <c r="H5" s="758" t="s">
        <v>1131</v>
      </c>
      <c r="I5" s="758" t="s">
        <v>1132</v>
      </c>
      <c r="J5" s="758" t="s">
        <v>1133</v>
      </c>
      <c r="K5" s="758" t="s">
        <v>1134</v>
      </c>
      <c r="L5" s="758" t="s">
        <v>1135</v>
      </c>
      <c r="M5" s="758" t="s">
        <v>1136</v>
      </c>
      <c r="N5" s="758" t="s">
        <v>1140</v>
      </c>
      <c r="O5" s="758" t="s">
        <v>1141</v>
      </c>
      <c r="P5" s="758" t="s">
        <v>1142</v>
      </c>
      <c r="Q5" s="758" t="s">
        <v>1143</v>
      </c>
      <c r="R5" s="758" t="s">
        <v>1150</v>
      </c>
      <c r="S5" s="758" t="s">
        <v>1144</v>
      </c>
      <c r="T5" s="758" t="s">
        <v>1145</v>
      </c>
      <c r="U5" s="758" t="s">
        <v>1146</v>
      </c>
      <c r="V5" s="758" t="s">
        <v>1147</v>
      </c>
      <c r="W5" s="758" t="s">
        <v>1148</v>
      </c>
      <c r="X5" s="758" t="s">
        <v>1149</v>
      </c>
    </row>
    <row r="6" spans="1:24" x14ac:dyDescent="0.2">
      <c r="A6" s="459"/>
      <c r="B6" s="459"/>
      <c r="C6" s="459"/>
      <c r="D6" s="459"/>
      <c r="E6" s="459"/>
      <c r="F6" s="544"/>
      <c r="I6" s="459"/>
      <c r="J6" s="459"/>
      <c r="K6" s="459"/>
      <c r="L6" s="459"/>
      <c r="M6" s="459"/>
      <c r="N6" s="459"/>
      <c r="O6" s="459"/>
      <c r="P6" s="459"/>
      <c r="Q6" s="459"/>
      <c r="R6" s="459"/>
      <c r="S6" s="459"/>
      <c r="T6" s="459"/>
      <c r="U6" s="459"/>
      <c r="V6" s="459"/>
      <c r="W6" s="459"/>
      <c r="X6" s="459"/>
    </row>
    <row r="7" spans="1:24" x14ac:dyDescent="0.2">
      <c r="A7" s="787" t="s">
        <v>1191</v>
      </c>
      <c r="B7" s="781"/>
      <c r="C7" s="781"/>
      <c r="D7" s="464"/>
      <c r="E7" s="464"/>
      <c r="F7" s="464">
        <f>D7+E7</f>
        <v>0</v>
      </c>
      <c r="G7" s="459">
        <v>3.5156999999999998</v>
      </c>
      <c r="H7" s="459">
        <v>3.5156999999999998</v>
      </c>
      <c r="I7" s="459">
        <v>6.6094999999999997</v>
      </c>
      <c r="J7" s="459">
        <v>3.7170999999999998</v>
      </c>
      <c r="K7" s="459">
        <f>(C7-B7)+1</f>
        <v>1</v>
      </c>
      <c r="L7" s="459"/>
      <c r="M7" s="459"/>
      <c r="N7" s="553">
        <v>0.55900000000000005</v>
      </c>
      <c r="O7" s="464">
        <f>K7*L7/100</f>
        <v>0</v>
      </c>
      <c r="P7" s="464">
        <f t="shared" ref="P7:P18" si="0">$C$2*M7*K7/100</f>
        <v>0</v>
      </c>
      <c r="Q7" s="464">
        <v>0</v>
      </c>
      <c r="R7" s="464">
        <v>0</v>
      </c>
      <c r="S7" s="464">
        <f t="shared" ref="S7:S12" si="1">F7*N7/100</f>
        <v>0</v>
      </c>
      <c r="T7" s="464">
        <f t="shared" ref="T7:U12" si="2">D7*G7/100</f>
        <v>0</v>
      </c>
      <c r="U7" s="464">
        <f t="shared" si="2"/>
        <v>0</v>
      </c>
      <c r="V7" s="464">
        <f t="shared" ref="V7:W12" si="3">D7*I7/100</f>
        <v>0</v>
      </c>
      <c r="W7" s="464">
        <f t="shared" si="3"/>
        <v>0</v>
      </c>
      <c r="X7" s="464">
        <f t="shared" ref="X7:X12" si="4">SUM(O7:W7)</f>
        <v>0</v>
      </c>
    </row>
    <row r="8" spans="1:24" x14ac:dyDescent="0.2">
      <c r="A8" s="787" t="s">
        <v>1192</v>
      </c>
      <c r="B8" s="459"/>
      <c r="C8" s="459"/>
      <c r="D8" s="464"/>
      <c r="E8" s="464"/>
      <c r="F8" s="464">
        <f t="shared" ref="F8:F18" si="5">D8+E8</f>
        <v>0</v>
      </c>
      <c r="G8" s="459">
        <v>3.5156999999999998</v>
      </c>
      <c r="H8" s="459">
        <v>3.5156999999999998</v>
      </c>
      <c r="I8" s="459">
        <v>6.6094999999999997</v>
      </c>
      <c r="J8" s="459">
        <v>3.7170999999999998</v>
      </c>
      <c r="K8" s="459">
        <f t="shared" ref="K8:K18" si="6">(C8-B8)+1</f>
        <v>1</v>
      </c>
      <c r="L8" s="459"/>
      <c r="M8" s="459"/>
      <c r="N8" s="553">
        <v>0.55900000000000005</v>
      </c>
      <c r="O8" s="464">
        <f t="shared" ref="O8:O18" si="7">K8*L8/100</f>
        <v>0</v>
      </c>
      <c r="P8" s="464">
        <f t="shared" si="0"/>
        <v>0</v>
      </c>
      <c r="Q8" s="464">
        <v>0</v>
      </c>
      <c r="R8" s="464">
        <v>0</v>
      </c>
      <c r="S8" s="464">
        <f t="shared" si="1"/>
        <v>0</v>
      </c>
      <c r="T8" s="464">
        <f t="shared" si="2"/>
        <v>0</v>
      </c>
      <c r="U8" s="464">
        <f t="shared" si="2"/>
        <v>0</v>
      </c>
      <c r="V8" s="464">
        <f t="shared" si="3"/>
        <v>0</v>
      </c>
      <c r="W8" s="464">
        <f t="shared" si="3"/>
        <v>0</v>
      </c>
      <c r="X8" s="464">
        <f t="shared" si="4"/>
        <v>0</v>
      </c>
    </row>
    <row r="9" spans="1:24" x14ac:dyDescent="0.2">
      <c r="A9" s="787" t="s">
        <v>1193</v>
      </c>
      <c r="B9" s="459"/>
      <c r="C9" s="459"/>
      <c r="D9" s="464"/>
      <c r="E9" s="464"/>
      <c r="F9" s="464">
        <f t="shared" si="5"/>
        <v>0</v>
      </c>
      <c r="G9" s="459">
        <v>3.5156999999999998</v>
      </c>
      <c r="H9" s="459">
        <v>3.5156999999999998</v>
      </c>
      <c r="I9" s="459">
        <v>6.6094999999999997</v>
      </c>
      <c r="J9" s="459">
        <v>3.7170999999999998</v>
      </c>
      <c r="K9" s="459">
        <f t="shared" si="6"/>
        <v>1</v>
      </c>
      <c r="L9" s="459"/>
      <c r="M9" s="459"/>
      <c r="N9" s="553">
        <v>0.55900000000000005</v>
      </c>
      <c r="O9" s="464">
        <f t="shared" si="7"/>
        <v>0</v>
      </c>
      <c r="P9" s="464">
        <f t="shared" si="0"/>
        <v>0</v>
      </c>
      <c r="Q9" s="464">
        <v>0</v>
      </c>
      <c r="R9" s="464">
        <v>0</v>
      </c>
      <c r="S9" s="464">
        <f t="shared" si="1"/>
        <v>0</v>
      </c>
      <c r="T9" s="464">
        <f t="shared" si="2"/>
        <v>0</v>
      </c>
      <c r="U9" s="464">
        <f t="shared" si="2"/>
        <v>0</v>
      </c>
      <c r="V9" s="464">
        <f t="shared" si="3"/>
        <v>0</v>
      </c>
      <c r="W9" s="464">
        <f t="shared" si="3"/>
        <v>0</v>
      </c>
      <c r="X9" s="464">
        <f t="shared" si="4"/>
        <v>0</v>
      </c>
    </row>
    <row r="10" spans="1:24" x14ac:dyDescent="0.2">
      <c r="A10" s="787" t="s">
        <v>1194</v>
      </c>
      <c r="B10" s="459"/>
      <c r="C10" s="459"/>
      <c r="D10" s="464"/>
      <c r="E10" s="464"/>
      <c r="F10" s="464">
        <f t="shared" si="5"/>
        <v>0</v>
      </c>
      <c r="G10" s="459">
        <v>3.5156999999999998</v>
      </c>
      <c r="H10" s="459">
        <v>3.5156999999999998</v>
      </c>
      <c r="I10" s="459">
        <v>6.6094999999999997</v>
      </c>
      <c r="J10" s="459">
        <v>3.7170999999999998</v>
      </c>
      <c r="K10" s="459">
        <f t="shared" si="6"/>
        <v>1</v>
      </c>
      <c r="L10" s="459"/>
      <c r="M10" s="459"/>
      <c r="N10" s="553">
        <v>0.55900000000000005</v>
      </c>
      <c r="O10" s="464">
        <f t="shared" si="7"/>
        <v>0</v>
      </c>
      <c r="P10" s="464">
        <f t="shared" si="0"/>
        <v>0</v>
      </c>
      <c r="Q10" s="464">
        <v>0</v>
      </c>
      <c r="R10" s="464">
        <v>0</v>
      </c>
      <c r="S10" s="464">
        <f t="shared" si="1"/>
        <v>0</v>
      </c>
      <c r="T10" s="464">
        <f t="shared" si="2"/>
        <v>0</v>
      </c>
      <c r="U10" s="464">
        <f t="shared" si="2"/>
        <v>0</v>
      </c>
      <c r="V10" s="464">
        <f t="shared" si="3"/>
        <v>0</v>
      </c>
      <c r="W10" s="464">
        <f t="shared" si="3"/>
        <v>0</v>
      </c>
      <c r="X10" s="464">
        <f t="shared" si="4"/>
        <v>0</v>
      </c>
    </row>
    <row r="11" spans="1:24" x14ac:dyDescent="0.2">
      <c r="A11" s="787" t="s">
        <v>612</v>
      </c>
      <c r="B11" s="781"/>
      <c r="C11" s="781"/>
      <c r="D11" s="464"/>
      <c r="E11" s="464"/>
      <c r="F11" s="464">
        <f t="shared" si="5"/>
        <v>0</v>
      </c>
      <c r="G11" s="459">
        <v>3.5156999999999998</v>
      </c>
      <c r="H11" s="459">
        <v>3.5156999999999998</v>
      </c>
      <c r="I11" s="459">
        <v>6.6094999999999997</v>
      </c>
      <c r="J11" s="459">
        <v>3.7170999999999998</v>
      </c>
      <c r="K11" s="459">
        <f t="shared" si="6"/>
        <v>1</v>
      </c>
      <c r="L11" s="459"/>
      <c r="M11" s="459"/>
      <c r="N11" s="553">
        <v>0.55900000000000005</v>
      </c>
      <c r="O11" s="464">
        <f t="shared" si="7"/>
        <v>0</v>
      </c>
      <c r="P11" s="464">
        <f t="shared" si="0"/>
        <v>0</v>
      </c>
      <c r="Q11" s="464">
        <v>0</v>
      </c>
      <c r="R11" s="464">
        <v>0</v>
      </c>
      <c r="S11" s="464">
        <f t="shared" si="1"/>
        <v>0</v>
      </c>
      <c r="T11" s="464">
        <f t="shared" si="2"/>
        <v>0</v>
      </c>
      <c r="U11" s="464">
        <f t="shared" si="2"/>
        <v>0</v>
      </c>
      <c r="V11" s="464">
        <f t="shared" si="3"/>
        <v>0</v>
      </c>
      <c r="W11" s="464">
        <f t="shared" si="3"/>
        <v>0</v>
      </c>
      <c r="X11" s="464">
        <f t="shared" si="4"/>
        <v>0</v>
      </c>
    </row>
    <row r="12" spans="1:24" s="562" customFormat="1" x14ac:dyDescent="0.2">
      <c r="A12" s="787" t="s">
        <v>1195</v>
      </c>
      <c r="B12" s="786"/>
      <c r="C12" s="786"/>
      <c r="D12" s="565"/>
      <c r="E12" s="565"/>
      <c r="F12" s="565">
        <f t="shared" si="5"/>
        <v>0</v>
      </c>
      <c r="G12" s="553">
        <v>3.5156999999999998</v>
      </c>
      <c r="H12" s="553">
        <v>3.5156999999999998</v>
      </c>
      <c r="I12" s="553">
        <v>6.6094999999999997</v>
      </c>
      <c r="J12" s="553">
        <v>3.7170999999999998</v>
      </c>
      <c r="K12" s="553">
        <f t="shared" si="6"/>
        <v>1</v>
      </c>
      <c r="L12" s="553"/>
      <c r="M12" s="553"/>
      <c r="N12" s="553">
        <v>0.55900000000000005</v>
      </c>
      <c r="O12" s="565">
        <f t="shared" si="7"/>
        <v>0</v>
      </c>
      <c r="P12" s="565">
        <f t="shared" si="0"/>
        <v>0</v>
      </c>
      <c r="Q12" s="464">
        <v>0</v>
      </c>
      <c r="R12" s="565">
        <v>0</v>
      </c>
      <c r="S12" s="565">
        <f t="shared" si="1"/>
        <v>0</v>
      </c>
      <c r="T12" s="565">
        <f t="shared" si="2"/>
        <v>0</v>
      </c>
      <c r="U12" s="565">
        <f t="shared" si="2"/>
        <v>0</v>
      </c>
      <c r="V12" s="565">
        <f t="shared" si="3"/>
        <v>0</v>
      </c>
      <c r="W12" s="565">
        <f t="shared" si="3"/>
        <v>0</v>
      </c>
      <c r="X12" s="565">
        <f t="shared" si="4"/>
        <v>0</v>
      </c>
    </row>
    <row r="13" spans="1:24" s="562" customFormat="1" x14ac:dyDescent="0.2">
      <c r="A13" s="787" t="s">
        <v>1196</v>
      </c>
      <c r="B13" s="786"/>
      <c r="C13" s="786"/>
      <c r="D13" s="565"/>
      <c r="E13" s="565"/>
      <c r="F13" s="565">
        <f>D13+E13</f>
        <v>0</v>
      </c>
      <c r="G13" s="553">
        <v>3.5156999999999998</v>
      </c>
      <c r="H13" s="553">
        <v>3.5156999999999998</v>
      </c>
      <c r="I13" s="553">
        <v>6.6094999999999997</v>
      </c>
      <c r="J13" s="553">
        <v>3.7170999999999998</v>
      </c>
      <c r="K13" s="553">
        <f t="shared" si="6"/>
        <v>1</v>
      </c>
      <c r="L13" s="553"/>
      <c r="M13" s="553"/>
      <c r="N13" s="553">
        <v>0.55900000000000005</v>
      </c>
      <c r="O13" s="565">
        <f t="shared" si="7"/>
        <v>0</v>
      </c>
      <c r="P13" s="565">
        <f t="shared" si="0"/>
        <v>0</v>
      </c>
      <c r="Q13" s="464">
        <v>0</v>
      </c>
      <c r="R13" s="565">
        <v>0</v>
      </c>
      <c r="S13" s="565">
        <f t="shared" ref="S13" si="8">F13*N13/100</f>
        <v>0</v>
      </c>
      <c r="T13" s="565">
        <f t="shared" ref="T13" si="9">D13*G13/100</f>
        <v>0</v>
      </c>
      <c r="U13" s="565">
        <f t="shared" ref="U13" si="10">E13*H13/100</f>
        <v>0</v>
      </c>
      <c r="V13" s="565">
        <f t="shared" ref="V13" si="11">D13*I13/100</f>
        <v>0</v>
      </c>
      <c r="W13" s="565">
        <f t="shared" ref="W13" si="12">E13*J13/100</f>
        <v>0</v>
      </c>
      <c r="X13" s="565">
        <f t="shared" ref="X13" si="13">SUM(O13:W13)</f>
        <v>0</v>
      </c>
    </row>
    <row r="14" spans="1:24" s="562" customFormat="1" x14ac:dyDescent="0.2">
      <c r="A14" s="787" t="s">
        <v>1197</v>
      </c>
      <c r="B14" s="786"/>
      <c r="C14" s="786"/>
      <c r="D14" s="565"/>
      <c r="E14" s="565"/>
      <c r="F14" s="565">
        <f t="shared" si="5"/>
        <v>0</v>
      </c>
      <c r="G14" s="553">
        <v>3.5156999999999998</v>
      </c>
      <c r="H14" s="553">
        <v>3.5156999999999998</v>
      </c>
      <c r="I14" s="553">
        <v>6.6094999999999997</v>
      </c>
      <c r="J14" s="553">
        <v>3.7170999999999998</v>
      </c>
      <c r="K14" s="553">
        <f t="shared" si="6"/>
        <v>1</v>
      </c>
      <c r="L14" s="553"/>
      <c r="M14" s="553"/>
      <c r="N14" s="553">
        <v>0.55900000000000005</v>
      </c>
      <c r="O14" s="565">
        <f t="shared" si="7"/>
        <v>0</v>
      </c>
      <c r="P14" s="565">
        <f t="shared" si="0"/>
        <v>0</v>
      </c>
      <c r="Q14" s="464">
        <v>0</v>
      </c>
      <c r="R14" s="565">
        <v>40</v>
      </c>
      <c r="S14" s="565">
        <f t="shared" ref="S14:S18" si="14">F14*N14/100</f>
        <v>0</v>
      </c>
      <c r="T14" s="565">
        <f t="shared" ref="T14:T18" si="15">D14*G14/100</f>
        <v>0</v>
      </c>
      <c r="U14" s="565">
        <f t="shared" ref="U14:U18" si="16">E14*H14/100</f>
        <v>0</v>
      </c>
      <c r="V14" s="565">
        <f t="shared" ref="V14:V18" si="17">D14*I14/100</f>
        <v>0</v>
      </c>
      <c r="W14" s="565">
        <f t="shared" ref="W14:W18" si="18">E14*J14/100</f>
        <v>0</v>
      </c>
      <c r="X14" s="565">
        <f t="shared" ref="X14:X18" si="19">SUM(O14:W14)</f>
        <v>40</v>
      </c>
    </row>
    <row r="15" spans="1:24" s="562" customFormat="1" x14ac:dyDescent="0.2">
      <c r="A15" s="787" t="s">
        <v>1198</v>
      </c>
      <c r="B15" s="786"/>
      <c r="C15" s="786"/>
      <c r="D15" s="565"/>
      <c r="E15" s="565"/>
      <c r="F15" s="565">
        <f t="shared" si="5"/>
        <v>0</v>
      </c>
      <c r="G15" s="553">
        <v>4.6327999999999996</v>
      </c>
      <c r="H15" s="553">
        <v>4.6327999999999996</v>
      </c>
      <c r="I15" s="553">
        <v>7.7805</v>
      </c>
      <c r="J15" s="553">
        <v>4.8348000000000004</v>
      </c>
      <c r="K15" s="553">
        <f t="shared" si="6"/>
        <v>1</v>
      </c>
      <c r="L15" s="553"/>
      <c r="M15" s="553"/>
      <c r="N15" s="553">
        <v>0.56799999999999995</v>
      </c>
      <c r="O15" s="565">
        <f t="shared" si="7"/>
        <v>0</v>
      </c>
      <c r="P15" s="565">
        <f t="shared" si="0"/>
        <v>0</v>
      </c>
      <c r="Q15" s="464">
        <v>0</v>
      </c>
      <c r="R15" s="565">
        <v>0</v>
      </c>
      <c r="S15" s="565">
        <f t="shared" si="14"/>
        <v>0</v>
      </c>
      <c r="T15" s="565">
        <f t="shared" si="15"/>
        <v>0</v>
      </c>
      <c r="U15" s="565">
        <f t="shared" si="16"/>
        <v>0</v>
      </c>
      <c r="V15" s="565">
        <f t="shared" si="17"/>
        <v>0</v>
      </c>
      <c r="W15" s="565">
        <f t="shared" si="18"/>
        <v>0</v>
      </c>
      <c r="X15" s="565">
        <f t="shared" si="19"/>
        <v>0</v>
      </c>
    </row>
    <row r="16" spans="1:24" s="562" customFormat="1" x14ac:dyDescent="0.2">
      <c r="A16" s="787" t="s">
        <v>1199</v>
      </c>
      <c r="B16" s="786"/>
      <c r="C16" s="786"/>
      <c r="D16" s="565"/>
      <c r="E16" s="565"/>
      <c r="F16" s="565">
        <f t="shared" si="5"/>
        <v>0</v>
      </c>
      <c r="G16" s="553">
        <v>4.6327999999999996</v>
      </c>
      <c r="H16" s="553">
        <v>4.6327999999999996</v>
      </c>
      <c r="I16" s="553">
        <v>7.7805</v>
      </c>
      <c r="J16" s="553">
        <v>4.8348000000000004</v>
      </c>
      <c r="K16" s="553">
        <f t="shared" si="6"/>
        <v>1</v>
      </c>
      <c r="L16" s="553"/>
      <c r="M16" s="553"/>
      <c r="N16" s="553">
        <v>0.56799999999999995</v>
      </c>
      <c r="O16" s="565">
        <f t="shared" si="7"/>
        <v>0</v>
      </c>
      <c r="P16" s="565">
        <f t="shared" si="0"/>
        <v>0</v>
      </c>
      <c r="Q16" s="464">
        <v>0</v>
      </c>
      <c r="R16" s="565">
        <v>0</v>
      </c>
      <c r="S16" s="565">
        <f t="shared" si="14"/>
        <v>0</v>
      </c>
      <c r="T16" s="565">
        <f t="shared" si="15"/>
        <v>0</v>
      </c>
      <c r="U16" s="565">
        <f t="shared" si="16"/>
        <v>0</v>
      </c>
      <c r="V16" s="565">
        <f t="shared" si="17"/>
        <v>0</v>
      </c>
      <c r="W16" s="565">
        <f t="shared" si="18"/>
        <v>0</v>
      </c>
      <c r="X16" s="565">
        <f t="shared" si="19"/>
        <v>0</v>
      </c>
    </row>
    <row r="17" spans="1:25" s="562" customFormat="1" x14ac:dyDescent="0.2">
      <c r="A17" s="787" t="s">
        <v>1200</v>
      </c>
      <c r="B17" s="786"/>
      <c r="C17" s="786"/>
      <c r="D17" s="565"/>
      <c r="E17" s="565"/>
      <c r="F17" s="565">
        <f t="shared" si="5"/>
        <v>0</v>
      </c>
      <c r="G17" s="553">
        <v>4.6327999999999996</v>
      </c>
      <c r="H17" s="553">
        <v>4.6327999999999996</v>
      </c>
      <c r="I17" s="553">
        <v>7.7805</v>
      </c>
      <c r="J17" s="553">
        <v>4.8348000000000004</v>
      </c>
      <c r="K17" s="553">
        <f t="shared" si="6"/>
        <v>1</v>
      </c>
      <c r="L17" s="553"/>
      <c r="M17" s="553"/>
      <c r="N17" s="553">
        <v>0.56799999999999995</v>
      </c>
      <c r="O17" s="565">
        <f t="shared" si="7"/>
        <v>0</v>
      </c>
      <c r="P17" s="565">
        <f t="shared" si="0"/>
        <v>0</v>
      </c>
      <c r="Q17" s="464">
        <v>0</v>
      </c>
      <c r="R17" s="565">
        <v>0</v>
      </c>
      <c r="S17" s="565">
        <f t="shared" si="14"/>
        <v>0</v>
      </c>
      <c r="T17" s="565">
        <f t="shared" si="15"/>
        <v>0</v>
      </c>
      <c r="U17" s="565">
        <f t="shared" si="16"/>
        <v>0</v>
      </c>
      <c r="V17" s="565">
        <f t="shared" si="17"/>
        <v>0</v>
      </c>
      <c r="W17" s="565">
        <f t="shared" si="18"/>
        <v>0</v>
      </c>
      <c r="X17" s="565">
        <f t="shared" si="19"/>
        <v>0</v>
      </c>
    </row>
    <row r="18" spans="1:25" s="562" customFormat="1" x14ac:dyDescent="0.2">
      <c r="A18" s="787" t="s">
        <v>1201</v>
      </c>
      <c r="B18" s="786"/>
      <c r="C18" s="786"/>
      <c r="D18" s="565"/>
      <c r="E18" s="565"/>
      <c r="F18" s="565">
        <f t="shared" si="5"/>
        <v>0</v>
      </c>
      <c r="G18" s="553">
        <v>4.6327999999999996</v>
      </c>
      <c r="H18" s="553">
        <v>4.6327999999999996</v>
      </c>
      <c r="I18" s="553">
        <v>7.7805</v>
      </c>
      <c r="J18" s="553">
        <v>4.8348000000000004</v>
      </c>
      <c r="K18" s="553">
        <f t="shared" si="6"/>
        <v>1</v>
      </c>
      <c r="L18" s="553"/>
      <c r="M18" s="553"/>
      <c r="N18" s="553">
        <v>0.56799999999999995</v>
      </c>
      <c r="O18" s="565">
        <f t="shared" si="7"/>
        <v>0</v>
      </c>
      <c r="P18" s="565">
        <f t="shared" si="0"/>
        <v>0</v>
      </c>
      <c r="Q18" s="464">
        <v>0</v>
      </c>
      <c r="R18" s="565">
        <v>0</v>
      </c>
      <c r="S18" s="565">
        <f t="shared" si="14"/>
        <v>0</v>
      </c>
      <c r="T18" s="565">
        <f t="shared" si="15"/>
        <v>0</v>
      </c>
      <c r="U18" s="565">
        <f t="shared" si="16"/>
        <v>0</v>
      </c>
      <c r="V18" s="565">
        <f t="shared" si="17"/>
        <v>0</v>
      </c>
      <c r="W18" s="565">
        <f t="shared" si="18"/>
        <v>0</v>
      </c>
      <c r="X18" s="565">
        <f t="shared" si="19"/>
        <v>0</v>
      </c>
    </row>
    <row r="19" spans="1:25" x14ac:dyDescent="0.2">
      <c r="A19" s="604" t="s">
        <v>1</v>
      </c>
      <c r="B19" s="604"/>
      <c r="C19" s="604"/>
      <c r="D19" s="639">
        <f>SUM(D7:D18)</f>
        <v>0</v>
      </c>
      <c r="E19" s="639">
        <f t="shared" ref="E19:F19" si="20">SUM(E7:E18)</f>
        <v>0</v>
      </c>
      <c r="F19" s="639">
        <f t="shared" si="20"/>
        <v>0</v>
      </c>
      <c r="G19" s="604"/>
      <c r="H19" s="604"/>
      <c r="I19" s="604"/>
      <c r="J19" s="604"/>
      <c r="K19" s="604"/>
      <c r="L19" s="604"/>
      <c r="M19" s="604"/>
      <c r="N19" s="604"/>
      <c r="O19" s="604"/>
      <c r="P19" s="604"/>
      <c r="Q19" s="604"/>
      <c r="R19" s="604"/>
      <c r="S19" s="604"/>
      <c r="T19" s="604"/>
      <c r="U19" s="604"/>
      <c r="V19" s="604"/>
      <c r="W19" s="604"/>
      <c r="X19" s="604"/>
    </row>
    <row r="22" spans="1:25" ht="18.75" x14ac:dyDescent="0.3">
      <c r="C22" s="782"/>
      <c r="D22" s="783"/>
      <c r="E22" s="783"/>
      <c r="F22" s="783"/>
      <c r="G22" s="783"/>
      <c r="H22" s="783"/>
      <c r="I22" s="783"/>
      <c r="J22" s="783"/>
      <c r="K22" s="783"/>
      <c r="L22" s="783"/>
      <c r="M22" s="783"/>
      <c r="N22" s="783"/>
      <c r="O22" s="784"/>
      <c r="P22" s="784"/>
      <c r="Q22" s="784"/>
      <c r="R22" s="784"/>
      <c r="S22" s="784"/>
      <c r="T22" s="784"/>
      <c r="U22" s="784"/>
      <c r="V22" s="784"/>
      <c r="W22" s="784"/>
      <c r="X22" s="784"/>
      <c r="Y22" s="548"/>
    </row>
    <row r="23" spans="1:25" x14ac:dyDescent="0.2">
      <c r="C23" s="546"/>
      <c r="D23" s="576"/>
      <c r="E23" s="576"/>
      <c r="F23" s="576"/>
      <c r="G23" s="576"/>
      <c r="H23" s="576"/>
      <c r="I23" s="576"/>
      <c r="J23" s="576"/>
      <c r="K23" s="576"/>
      <c r="L23" s="576"/>
      <c r="M23" s="576"/>
      <c r="N23" s="576"/>
      <c r="O23" s="576"/>
      <c r="P23" s="576"/>
      <c r="Q23" s="576"/>
      <c r="R23" s="576"/>
      <c r="S23" s="576"/>
      <c r="T23" s="576"/>
      <c r="U23" s="576"/>
      <c r="V23" s="576"/>
      <c r="W23" s="576"/>
      <c r="X23" s="576"/>
      <c r="Y23" s="548"/>
    </row>
    <row r="24" spans="1:25" x14ac:dyDescent="0.2">
      <c r="C24" s="548"/>
      <c r="D24" s="548"/>
      <c r="E24" s="548"/>
      <c r="F24" s="548"/>
      <c r="G24" s="548"/>
      <c r="H24" s="548"/>
      <c r="I24" s="548"/>
      <c r="J24" s="548"/>
      <c r="K24" s="548"/>
      <c r="L24" s="548"/>
      <c r="M24" s="548"/>
      <c r="N24" s="548"/>
      <c r="O24" s="548"/>
      <c r="P24" s="548"/>
      <c r="Q24" s="548"/>
      <c r="R24" s="548"/>
      <c r="S24" s="548"/>
      <c r="T24" s="548"/>
      <c r="U24" s="548"/>
      <c r="V24" s="548"/>
      <c r="W24" s="548"/>
      <c r="X24" s="548"/>
      <c r="Y24" s="548"/>
    </row>
    <row r="25" spans="1:25" x14ac:dyDescent="0.2">
      <c r="C25" s="548"/>
      <c r="D25" s="548"/>
      <c r="E25" s="548"/>
      <c r="F25" s="548"/>
      <c r="G25" s="548"/>
      <c r="H25" s="548"/>
      <c r="I25" s="548"/>
      <c r="J25" s="548"/>
      <c r="K25" s="548"/>
      <c r="L25" s="548"/>
      <c r="M25" s="548"/>
      <c r="N25" s="548"/>
      <c r="O25" s="548"/>
      <c r="P25" s="548"/>
      <c r="Q25" s="548"/>
      <c r="R25" s="548"/>
      <c r="S25" s="548"/>
      <c r="T25" s="548"/>
      <c r="U25" s="548"/>
      <c r="V25" s="548"/>
      <c r="W25" s="548"/>
      <c r="X25" s="548"/>
      <c r="Y25" s="548"/>
    </row>
    <row r="26" spans="1:25" x14ac:dyDescent="0.2">
      <c r="C26" s="548"/>
      <c r="D26" s="785"/>
      <c r="E26" s="548"/>
      <c r="F26" s="548"/>
      <c r="G26" s="548"/>
      <c r="H26" s="548"/>
      <c r="I26" s="548"/>
      <c r="J26" s="548"/>
      <c r="K26" s="548"/>
      <c r="L26" s="548"/>
      <c r="M26" s="548"/>
      <c r="N26" s="548"/>
      <c r="O26" s="548"/>
      <c r="P26" s="548"/>
      <c r="Q26" s="548"/>
      <c r="R26" s="548"/>
      <c r="S26" s="548"/>
      <c r="T26" s="548"/>
      <c r="U26" s="548"/>
      <c r="V26" s="548"/>
      <c r="W26" s="548"/>
      <c r="X26" s="548"/>
      <c r="Y26" s="548"/>
    </row>
    <row r="27" spans="1:25" x14ac:dyDescent="0.2">
      <c r="C27" s="548"/>
      <c r="D27" s="785"/>
      <c r="E27" s="548"/>
      <c r="F27" s="548"/>
      <c r="G27" s="548"/>
      <c r="H27" s="548"/>
      <c r="I27" s="548"/>
      <c r="J27" s="548"/>
      <c r="K27" s="548"/>
      <c r="L27" s="548"/>
      <c r="M27" s="548"/>
      <c r="N27" s="548"/>
      <c r="O27" s="548"/>
      <c r="P27" s="548"/>
      <c r="Q27" s="548"/>
      <c r="R27" s="548"/>
      <c r="S27" s="548"/>
      <c r="T27" s="548"/>
      <c r="U27" s="548"/>
      <c r="V27" s="548"/>
      <c r="W27" s="548"/>
      <c r="X27" s="548"/>
      <c r="Y27" s="548"/>
    </row>
    <row r="28" spans="1:25" x14ac:dyDescent="0.2">
      <c r="C28" s="548"/>
      <c r="D28" s="548"/>
      <c r="E28" s="548"/>
      <c r="F28" s="548"/>
      <c r="G28" s="548"/>
      <c r="H28" s="548"/>
      <c r="I28" s="548"/>
      <c r="J28" s="548"/>
      <c r="K28" s="548"/>
      <c r="L28" s="548"/>
      <c r="M28" s="548"/>
      <c r="N28" s="548"/>
      <c r="O28" s="548"/>
      <c r="P28" s="548"/>
      <c r="Q28" s="548"/>
      <c r="R28" s="548"/>
      <c r="S28" s="548"/>
      <c r="T28" s="548"/>
      <c r="U28" s="548"/>
      <c r="V28" s="548"/>
      <c r="W28" s="548"/>
      <c r="X28" s="548"/>
      <c r="Y28" s="548"/>
    </row>
    <row r="29" spans="1:25" x14ac:dyDescent="0.2">
      <c r="C29" s="548"/>
      <c r="D29" s="771"/>
      <c r="E29" s="548"/>
      <c r="F29" s="548"/>
      <c r="G29" s="548"/>
      <c r="H29" s="548"/>
      <c r="I29" s="548"/>
      <c r="J29" s="548"/>
      <c r="K29" s="548"/>
      <c r="L29" s="548"/>
      <c r="M29" s="548"/>
      <c r="N29" s="548"/>
      <c r="O29" s="548"/>
      <c r="P29" s="548"/>
      <c r="Q29" s="548"/>
      <c r="R29" s="548"/>
      <c r="S29" s="548"/>
      <c r="T29" s="548"/>
      <c r="U29" s="548"/>
      <c r="V29" s="548"/>
      <c r="W29" s="548"/>
      <c r="X29" s="548"/>
      <c r="Y29" s="548"/>
    </row>
    <row r="30" spans="1:25" x14ac:dyDescent="0.2">
      <c r="C30" s="548"/>
      <c r="D30" s="771"/>
      <c r="E30" s="548"/>
      <c r="F30" s="548"/>
      <c r="G30" s="548"/>
      <c r="H30" s="548"/>
      <c r="I30" s="548"/>
      <c r="J30" s="548"/>
      <c r="K30" s="548"/>
      <c r="L30" s="548"/>
      <c r="M30" s="548"/>
      <c r="N30" s="548"/>
      <c r="O30" s="548"/>
      <c r="P30" s="548"/>
      <c r="Q30" s="548"/>
      <c r="R30" s="548"/>
      <c r="S30" s="548"/>
      <c r="T30" s="548"/>
      <c r="U30" s="548"/>
      <c r="V30" s="548"/>
      <c r="W30" s="548"/>
      <c r="X30" s="548"/>
      <c r="Y30" s="548"/>
    </row>
    <row r="31" spans="1:25" x14ac:dyDescent="0.2">
      <c r="C31" s="548"/>
      <c r="D31" s="548"/>
      <c r="E31" s="548"/>
      <c r="F31" s="548"/>
      <c r="G31" s="548"/>
      <c r="H31" s="548"/>
      <c r="I31" s="548"/>
      <c r="J31" s="548"/>
      <c r="K31" s="548"/>
      <c r="L31" s="548"/>
      <c r="M31" s="548"/>
      <c r="N31" s="548"/>
      <c r="O31" s="548"/>
      <c r="P31" s="548"/>
      <c r="Q31" s="548"/>
      <c r="R31" s="548"/>
      <c r="S31" s="548"/>
      <c r="T31" s="548"/>
      <c r="U31" s="548"/>
      <c r="V31" s="548"/>
      <c r="W31" s="548"/>
      <c r="X31" s="548"/>
      <c r="Y31" s="548"/>
    </row>
  </sheetData>
  <mergeCells count="6">
    <mergeCell ref="O4:X4"/>
    <mergeCell ref="B4:C4"/>
    <mergeCell ref="A1:D1"/>
    <mergeCell ref="G4:H4"/>
    <mergeCell ref="I4:J4"/>
    <mergeCell ref="D4:E4"/>
  </mergeCells>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H22"/>
  <sheetViews>
    <sheetView workbookViewId="0">
      <selection activeCell="K37" sqref="K37"/>
    </sheetView>
  </sheetViews>
  <sheetFormatPr defaultRowHeight="12.75" x14ac:dyDescent="0.2"/>
  <cols>
    <col min="1" max="1" width="43.28515625" customWidth="1"/>
    <col min="2" max="8" width="19.42578125" customWidth="1"/>
  </cols>
  <sheetData>
    <row r="1" spans="1:8" ht="33" x14ac:dyDescent="0.45">
      <c r="A1" s="946" t="s">
        <v>211</v>
      </c>
    </row>
    <row r="3" spans="1:8" ht="33" x14ac:dyDescent="0.2">
      <c r="A3" s="91"/>
      <c r="B3" s="666" t="s">
        <v>134</v>
      </c>
      <c r="C3" s="666" t="s">
        <v>138</v>
      </c>
      <c r="D3" s="679" t="s">
        <v>566</v>
      </c>
      <c r="E3" s="679" t="s">
        <v>567</v>
      </c>
      <c r="F3" s="679" t="s">
        <v>791</v>
      </c>
      <c r="G3" s="679" t="s">
        <v>568</v>
      </c>
      <c r="H3" s="679" t="s">
        <v>218</v>
      </c>
    </row>
    <row r="4" spans="1:8" x14ac:dyDescent="0.2">
      <c r="A4" s="670"/>
      <c r="B4" s="670"/>
      <c r="C4" s="671"/>
      <c r="D4" s="670">
        <f>E15-E16</f>
        <v>0</v>
      </c>
      <c r="E4" s="678">
        <f>D4*'General reference data'!C6</f>
        <v>0</v>
      </c>
      <c r="F4" s="672">
        <f>D4*'General reference data'!C14</f>
        <v>0</v>
      </c>
      <c r="G4" s="91"/>
      <c r="H4" s="91"/>
    </row>
    <row r="5" spans="1:8" x14ac:dyDescent="0.2">
      <c r="A5" s="673" t="s">
        <v>140</v>
      </c>
      <c r="B5" s="681"/>
      <c r="C5" s="681"/>
      <c r="D5" s="675">
        <f>SUM(D4:D4)</f>
        <v>0</v>
      </c>
      <c r="E5" s="682">
        <f>SUM(E4:E4)</f>
        <v>0</v>
      </c>
      <c r="F5" s="683">
        <f>SUM(F4:F4)</f>
        <v>0</v>
      </c>
      <c r="G5" s="684"/>
      <c r="H5" s="685" t="e">
        <f>G5/E5</f>
        <v>#DIV/0!</v>
      </c>
    </row>
    <row r="9" spans="1:8" ht="25.5" x14ac:dyDescent="0.2">
      <c r="A9" s="669" t="s">
        <v>131</v>
      </c>
      <c r="B9" s="1049" t="s">
        <v>113</v>
      </c>
      <c r="C9" s="1050" t="s">
        <v>21</v>
      </c>
      <c r="D9" s="1051" t="s">
        <v>202</v>
      </c>
      <c r="E9" s="79"/>
    </row>
    <row r="10" spans="1:8" x14ac:dyDescent="0.2">
      <c r="A10" s="1046" t="s">
        <v>208</v>
      </c>
      <c r="B10" s="995"/>
      <c r="C10" s="1047">
        <v>5</v>
      </c>
      <c r="D10" s="672">
        <f>(C10*B10)/1000</f>
        <v>0</v>
      </c>
      <c r="E10" s="55"/>
    </row>
    <row r="11" spans="1:8" x14ac:dyDescent="0.2">
      <c r="A11" s="1046" t="s">
        <v>209</v>
      </c>
      <c r="B11" s="995"/>
      <c r="C11" s="1047">
        <v>2.2000000000000002</v>
      </c>
      <c r="D11" s="672">
        <f>(B11*C11)/1000</f>
        <v>0</v>
      </c>
      <c r="E11" s="55"/>
    </row>
    <row r="14" spans="1:8" ht="38.25" x14ac:dyDescent="0.2">
      <c r="A14" s="1048"/>
      <c r="B14" s="667" t="s">
        <v>205</v>
      </c>
      <c r="C14" s="669" t="s">
        <v>201</v>
      </c>
      <c r="D14" s="669" t="s">
        <v>1827</v>
      </c>
      <c r="E14" s="667" t="s">
        <v>203</v>
      </c>
    </row>
    <row r="15" spans="1:8" x14ac:dyDescent="0.2">
      <c r="A15" s="1040" t="s">
        <v>221</v>
      </c>
      <c r="B15" s="1041">
        <f>D10</f>
        <v>0</v>
      </c>
      <c r="C15" s="176">
        <f>B15*24</f>
        <v>0</v>
      </c>
      <c r="D15" s="1052">
        <f>'20 year average degree days'!D60</f>
        <v>1694.1049999999996</v>
      </c>
      <c r="E15" s="1043">
        <f>C15*D15</f>
        <v>0</v>
      </c>
    </row>
    <row r="16" spans="1:8" x14ac:dyDescent="0.2">
      <c r="A16" s="1040" t="s">
        <v>222</v>
      </c>
      <c r="B16" s="1041">
        <f>D11</f>
        <v>0</v>
      </c>
      <c r="C16" s="176">
        <f>B16*24</f>
        <v>0</v>
      </c>
      <c r="D16" s="1052">
        <f>D15</f>
        <v>1694.1049999999996</v>
      </c>
      <c r="E16" s="1043">
        <f>C16*D16</f>
        <v>0</v>
      </c>
    </row>
    <row r="19" spans="1:2" x14ac:dyDescent="0.2">
      <c r="A19" s="1" t="s">
        <v>223</v>
      </c>
      <c r="B19" s="1">
        <v>3</v>
      </c>
    </row>
    <row r="20" spans="1:2" x14ac:dyDescent="0.2">
      <c r="A20" s="1" t="s">
        <v>224</v>
      </c>
      <c r="B20" s="1">
        <v>0.4</v>
      </c>
    </row>
    <row r="21" spans="1:2" x14ac:dyDescent="0.2">
      <c r="A21" s="1" t="s">
        <v>129</v>
      </c>
      <c r="B21" s="1">
        <v>0.8</v>
      </c>
    </row>
    <row r="22" spans="1:2" x14ac:dyDescent="0.2">
      <c r="A22" s="1" t="s">
        <v>225</v>
      </c>
      <c r="B22" s="1">
        <v>165</v>
      </c>
    </row>
  </sheetData>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H16"/>
  <sheetViews>
    <sheetView workbookViewId="0">
      <selection activeCell="H6" sqref="H6"/>
    </sheetView>
  </sheetViews>
  <sheetFormatPr defaultRowHeight="12.75" x14ac:dyDescent="0.2"/>
  <cols>
    <col min="1" max="1" width="50.140625" customWidth="1"/>
    <col min="2" max="8" width="18.85546875" customWidth="1"/>
  </cols>
  <sheetData>
    <row r="1" spans="1:8" ht="33" x14ac:dyDescent="0.45">
      <c r="A1" s="946" t="s">
        <v>210</v>
      </c>
    </row>
    <row r="3" spans="1:8" ht="33" x14ac:dyDescent="0.2">
      <c r="A3" s="91"/>
      <c r="B3" s="666" t="s">
        <v>134</v>
      </c>
      <c r="C3" s="666" t="s">
        <v>138</v>
      </c>
      <c r="D3" s="679" t="s">
        <v>566</v>
      </c>
      <c r="E3" s="679" t="s">
        <v>567</v>
      </c>
      <c r="F3" s="679" t="s">
        <v>791</v>
      </c>
      <c r="G3" s="679" t="s">
        <v>568</v>
      </c>
      <c r="H3" s="679" t="s">
        <v>218</v>
      </c>
    </row>
    <row r="4" spans="1:8" x14ac:dyDescent="0.2">
      <c r="A4" s="670"/>
      <c r="B4" s="670"/>
      <c r="C4" s="671"/>
      <c r="D4" s="670">
        <f>E15-E16</f>
        <v>0</v>
      </c>
      <c r="E4" s="678">
        <f>D4*Heating!B4</f>
        <v>0</v>
      </c>
      <c r="F4" s="672">
        <f>D4*'General reference data'!C14</f>
        <v>0</v>
      </c>
      <c r="G4" s="91"/>
      <c r="H4" s="91"/>
    </row>
    <row r="5" spans="1:8" x14ac:dyDescent="0.2">
      <c r="A5" s="673" t="s">
        <v>140</v>
      </c>
      <c r="B5" s="681"/>
      <c r="C5" s="681"/>
      <c r="D5" s="675">
        <f>SUM(D4:D4)</f>
        <v>0</v>
      </c>
      <c r="E5" s="682">
        <f>SUM(E4:E4)</f>
        <v>0</v>
      </c>
      <c r="F5" s="683">
        <f>SUM(F4:F4)</f>
        <v>0</v>
      </c>
      <c r="G5" s="684"/>
      <c r="H5" s="685" t="e">
        <f>G5/E5</f>
        <v>#DIV/0!</v>
      </c>
    </row>
    <row r="8" spans="1:8" ht="36" customHeight="1" x14ac:dyDescent="0.2"/>
    <row r="9" spans="1:8" ht="27" customHeight="1" x14ac:dyDescent="0.2">
      <c r="A9" s="669" t="s">
        <v>131</v>
      </c>
      <c r="B9" s="1049" t="s">
        <v>1828</v>
      </c>
      <c r="C9" s="1050" t="s">
        <v>21</v>
      </c>
      <c r="D9" s="1051" t="s">
        <v>202</v>
      </c>
      <c r="E9" s="79"/>
    </row>
    <row r="10" spans="1:8" ht="15" customHeight="1" x14ac:dyDescent="0.2">
      <c r="A10" s="1046" t="s">
        <v>206</v>
      </c>
      <c r="B10" s="995"/>
      <c r="C10" s="1047">
        <v>1.5</v>
      </c>
      <c r="D10" s="672">
        <f>(C10*B10)/1000</f>
        <v>0</v>
      </c>
      <c r="E10" s="55"/>
    </row>
    <row r="11" spans="1:8" x14ac:dyDescent="0.2">
      <c r="A11" s="1046" t="s">
        <v>207</v>
      </c>
      <c r="B11" s="995"/>
      <c r="C11" s="1047">
        <v>0.35</v>
      </c>
      <c r="D11" s="672">
        <f>(B11*C11)/1000</f>
        <v>0</v>
      </c>
      <c r="E11" s="55"/>
    </row>
    <row r="13" spans="1:8" x14ac:dyDescent="0.2">
      <c r="A13" s="715"/>
      <c r="B13" s="715"/>
      <c r="C13" s="715"/>
      <c r="D13" s="715"/>
      <c r="E13" s="715"/>
    </row>
    <row r="14" spans="1:8" ht="38.25" x14ac:dyDescent="0.2">
      <c r="A14" s="669"/>
      <c r="B14" s="667" t="s">
        <v>205</v>
      </c>
      <c r="C14" s="669" t="s">
        <v>201</v>
      </c>
      <c r="D14" s="669" t="s">
        <v>1827</v>
      </c>
      <c r="E14" s="667" t="s">
        <v>203</v>
      </c>
    </row>
    <row r="15" spans="1:8" x14ac:dyDescent="0.2">
      <c r="A15" s="1040" t="s">
        <v>146</v>
      </c>
      <c r="B15" s="1041">
        <f>D10</f>
        <v>0</v>
      </c>
      <c r="C15" s="91">
        <f>B15*24</f>
        <v>0</v>
      </c>
      <c r="D15" s="1052">
        <f>'20 year average degree days'!D60</f>
        <v>1694.1049999999996</v>
      </c>
      <c r="E15" s="1043">
        <f>C15*D15</f>
        <v>0</v>
      </c>
    </row>
    <row r="16" spans="1:8" x14ac:dyDescent="0.2">
      <c r="A16" s="1040" t="s">
        <v>147</v>
      </c>
      <c r="B16" s="1041">
        <f>D11</f>
        <v>0</v>
      </c>
      <c r="C16" s="91">
        <f>B16*24</f>
        <v>0</v>
      </c>
      <c r="D16" s="1052">
        <f>D15</f>
        <v>1694.1049999999996</v>
      </c>
      <c r="E16" s="1043">
        <f>C16*D16</f>
        <v>0</v>
      </c>
    </row>
  </sheetData>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H20"/>
  <sheetViews>
    <sheetView workbookViewId="0">
      <selection activeCell="H6" sqref="H6"/>
    </sheetView>
  </sheetViews>
  <sheetFormatPr defaultRowHeight="12.75" x14ac:dyDescent="0.2"/>
  <cols>
    <col min="1" max="1" width="51.5703125" customWidth="1"/>
    <col min="2" max="8" width="16.28515625" customWidth="1"/>
  </cols>
  <sheetData>
    <row r="1" spans="1:8" ht="33" x14ac:dyDescent="0.45">
      <c r="A1" s="1265" t="s">
        <v>1829</v>
      </c>
      <c r="B1" s="1164"/>
      <c r="C1" s="1164"/>
    </row>
    <row r="2" spans="1:8" ht="18.75" customHeight="1" x14ac:dyDescent="0.2"/>
    <row r="3" spans="1:8" ht="33" x14ac:dyDescent="0.2">
      <c r="A3" s="91"/>
      <c r="B3" s="666" t="s">
        <v>134</v>
      </c>
      <c r="C3" s="666" t="s">
        <v>138</v>
      </c>
      <c r="D3" s="679" t="s">
        <v>566</v>
      </c>
      <c r="E3" s="679" t="s">
        <v>567</v>
      </c>
      <c r="F3" s="679" t="s">
        <v>791</v>
      </c>
      <c r="G3" s="679" t="s">
        <v>568</v>
      </c>
      <c r="H3" s="679" t="s">
        <v>218</v>
      </c>
    </row>
    <row r="4" spans="1:8" x14ac:dyDescent="0.2">
      <c r="A4" s="670"/>
      <c r="B4" s="670"/>
      <c r="C4" s="671"/>
      <c r="D4" s="670">
        <f>B12*(1/0.8)</f>
        <v>0</v>
      </c>
      <c r="E4" s="678">
        <f>C4*'General reference data'!C6</f>
        <v>0</v>
      </c>
      <c r="F4" s="672">
        <f>D4*'General reference data'!C14</f>
        <v>0</v>
      </c>
      <c r="G4" s="91"/>
      <c r="H4" s="91"/>
    </row>
    <row r="5" spans="1:8" x14ac:dyDescent="0.2">
      <c r="A5" s="673" t="s">
        <v>140</v>
      </c>
      <c r="B5" s="681"/>
      <c r="C5" s="681"/>
      <c r="D5" s="675">
        <f>SUM(D4:D4)</f>
        <v>0</v>
      </c>
      <c r="E5" s="682">
        <f>SUM(E4:E4)</f>
        <v>0</v>
      </c>
      <c r="F5" s="683">
        <f>SUM(F4:F4)</f>
        <v>0</v>
      </c>
      <c r="G5" s="684"/>
      <c r="H5" s="685" t="e">
        <f>G5/E5</f>
        <v>#DIV/0!</v>
      </c>
    </row>
    <row r="9" spans="1:8" ht="12.75" customHeight="1" x14ac:dyDescent="0.25">
      <c r="A9" s="181" t="s">
        <v>1830</v>
      </c>
    </row>
    <row r="10" spans="1:8" ht="12.75" customHeight="1" x14ac:dyDescent="0.2">
      <c r="A10" s="1053"/>
      <c r="B10" s="1054"/>
      <c r="C10" s="175"/>
    </row>
    <row r="11" spans="1:8" x14ac:dyDescent="0.2">
      <c r="A11" s="1060" t="s">
        <v>1831</v>
      </c>
      <c r="B11" s="1062">
        <v>0</v>
      </c>
      <c r="C11" s="175"/>
    </row>
    <row r="12" spans="1:8" x14ac:dyDescent="0.2">
      <c r="A12" s="1060" t="s">
        <v>1832</v>
      </c>
      <c r="B12" s="1061">
        <f>B11*$B14</f>
        <v>0</v>
      </c>
      <c r="C12" s="175"/>
    </row>
    <row r="13" spans="1:8" x14ac:dyDescent="0.2">
      <c r="A13" s="1053"/>
      <c r="B13" s="1055"/>
      <c r="C13" s="175"/>
    </row>
    <row r="14" spans="1:8" ht="25.5" x14ac:dyDescent="0.2">
      <c r="A14" s="1046" t="s">
        <v>1833</v>
      </c>
      <c r="B14" s="1059">
        <f>984/4</f>
        <v>246</v>
      </c>
      <c r="C14" s="175"/>
    </row>
    <row r="15" spans="1:8" x14ac:dyDescent="0.2">
      <c r="A15" s="1053"/>
      <c r="B15" s="1056"/>
      <c r="C15" s="175"/>
    </row>
    <row r="16" spans="1:8" s="457" customFormat="1" x14ac:dyDescent="0.2">
      <c r="A16" s="813"/>
      <c r="B16" s="1056"/>
      <c r="C16" s="175"/>
    </row>
    <row r="17" spans="1:3" x14ac:dyDescent="0.2">
      <c r="A17" s="813"/>
      <c r="B17" s="1057"/>
      <c r="C17" s="175"/>
    </row>
    <row r="18" spans="1:3" x14ac:dyDescent="0.2">
      <c r="A18" s="813"/>
      <c r="B18" s="947"/>
      <c r="C18" s="175"/>
    </row>
    <row r="19" spans="1:3" x14ac:dyDescent="0.2">
      <c r="A19" s="1053"/>
      <c r="B19" s="1058"/>
      <c r="C19" s="175"/>
    </row>
    <row r="20" spans="1:3" x14ac:dyDescent="0.2">
      <c r="A20" s="175"/>
      <c r="B20" s="175"/>
      <c r="C20" s="175"/>
    </row>
  </sheetData>
  <mergeCells count="1">
    <mergeCell ref="A1:C1"/>
  </mergeCells>
  <hyperlinks>
    <hyperlink ref="A9" r:id="rId1" display="https://valentin.de/calculation/thermal/system/ww/en"/>
  </hyperlinks>
  <pageMargins left="0.7" right="0.7" top="0.75" bottom="0.75" header="0.3" footer="0.3"/>
  <pageSetup paperSize="9" orientation="portrait" r:id="rId2"/>
  <drawing r:id="rId3"/>
  <legacyDrawing r:id="rId4"/>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H36"/>
  <sheetViews>
    <sheetView workbookViewId="0">
      <selection activeCell="G25" sqref="G25"/>
    </sheetView>
  </sheetViews>
  <sheetFormatPr defaultRowHeight="12.75" x14ac:dyDescent="0.2"/>
  <cols>
    <col min="1" max="1" width="43" customWidth="1"/>
    <col min="2" max="3" width="15.28515625" customWidth="1"/>
    <col min="4" max="4" width="34.5703125" customWidth="1"/>
    <col min="5" max="5" width="15.28515625" customWidth="1"/>
    <col min="6" max="6" width="22.140625" customWidth="1"/>
    <col min="7" max="7" width="27.140625" customWidth="1"/>
    <col min="8" max="8" width="26.140625" customWidth="1"/>
  </cols>
  <sheetData>
    <row r="1" spans="1:8" ht="18" x14ac:dyDescent="0.25">
      <c r="A1" s="76" t="s">
        <v>170</v>
      </c>
    </row>
    <row r="2" spans="1:8" ht="45" customHeight="1" x14ac:dyDescent="0.2">
      <c r="A2" s="91"/>
      <c r="B2" s="666" t="s">
        <v>134</v>
      </c>
      <c r="C2" s="666" t="s">
        <v>138</v>
      </c>
      <c r="D2" s="679" t="s">
        <v>566</v>
      </c>
      <c r="E2" s="679" t="s">
        <v>567</v>
      </c>
      <c r="F2" s="679" t="s">
        <v>791</v>
      </c>
      <c r="G2" s="679" t="s">
        <v>568</v>
      </c>
      <c r="H2" s="679" t="s">
        <v>218</v>
      </c>
    </row>
    <row r="3" spans="1:8" s="457" customFormat="1" ht="18.75" customHeight="1" x14ac:dyDescent="0.2">
      <c r="A3" s="680" t="s">
        <v>200</v>
      </c>
      <c r="B3" s="670"/>
      <c r="C3" s="671"/>
      <c r="D3" s="670">
        <f>B18</f>
        <v>0</v>
      </c>
      <c r="E3" s="678" t="e">
        <f>H9</f>
        <v>#DIV/0!</v>
      </c>
      <c r="F3" s="716" t="e">
        <f>H14</f>
        <v>#DIV/0!</v>
      </c>
      <c r="G3" s="91"/>
      <c r="H3" s="91"/>
    </row>
    <row r="4" spans="1:8" s="457" customFormat="1" ht="18.75" customHeight="1" x14ac:dyDescent="0.2">
      <c r="A4" s="680" t="s">
        <v>1592</v>
      </c>
      <c r="B4" s="670"/>
      <c r="C4" s="671"/>
      <c r="D4" s="670">
        <f>B15</f>
        <v>0</v>
      </c>
      <c r="E4" s="678" t="e">
        <f>H10</f>
        <v>#DIV/0!</v>
      </c>
      <c r="F4" s="716" t="e">
        <f>H15</f>
        <v>#DIV/0!</v>
      </c>
      <c r="G4" s="91"/>
      <c r="H4" s="91"/>
    </row>
    <row r="5" spans="1:8" s="457" customFormat="1" ht="18.75" customHeight="1" x14ac:dyDescent="0.2">
      <c r="A5" s="673" t="s">
        <v>140</v>
      </c>
      <c r="B5" s="681"/>
      <c r="C5" s="681"/>
      <c r="D5" s="675">
        <f>SUM(D3:D4)</f>
        <v>0</v>
      </c>
      <c r="E5" s="682" t="e">
        <f>SUM(E3:E4)</f>
        <v>#DIV/0!</v>
      </c>
      <c r="F5" s="676" t="e">
        <f>SUM(F3:F4)</f>
        <v>#DIV/0!</v>
      </c>
      <c r="G5" s="1108"/>
      <c r="H5" s="685" t="e">
        <f>G5/E5</f>
        <v>#DIV/0!</v>
      </c>
    </row>
    <row r="6" spans="1:8" ht="18.75" customHeight="1" x14ac:dyDescent="0.2">
      <c r="G6" t="s">
        <v>1892</v>
      </c>
    </row>
    <row r="7" spans="1:8" ht="26.25" customHeight="1" x14ac:dyDescent="0.2">
      <c r="A7" s="1068" t="s">
        <v>171</v>
      </c>
      <c r="B7" s="1068" t="s">
        <v>197</v>
      </c>
      <c r="C7" s="86"/>
    </row>
    <row r="8" spans="1:8" ht="42.75" customHeight="1" x14ac:dyDescent="0.2">
      <c r="A8" s="1046" t="s">
        <v>172</v>
      </c>
      <c r="B8" s="1104"/>
      <c r="C8" s="1107" t="s">
        <v>1889</v>
      </c>
      <c r="E8" s="1069" t="s">
        <v>1842</v>
      </c>
      <c r="F8" s="1036" t="s">
        <v>1836</v>
      </c>
      <c r="G8" s="1036" t="s">
        <v>1837</v>
      </c>
      <c r="H8" s="1069" t="s">
        <v>1838</v>
      </c>
    </row>
    <row r="9" spans="1:8" ht="25.5" x14ac:dyDescent="0.2">
      <c r="A9" s="1046" t="s">
        <v>173</v>
      </c>
      <c r="B9" s="1104"/>
      <c r="C9" s="87"/>
      <c r="D9" s="1101" t="s">
        <v>1835</v>
      </c>
      <c r="E9" s="89" t="e">
        <f>B8/(B8+B9)</f>
        <v>#DIV/0!</v>
      </c>
      <c r="F9" s="102" t="e">
        <f>E9*B23</f>
        <v>#DIV/0!</v>
      </c>
      <c r="G9" s="90">
        <f>D3*'General reference data'!C4</f>
        <v>0</v>
      </c>
      <c r="H9" s="90" t="e">
        <f>G9-F9</f>
        <v>#DIV/0!</v>
      </c>
    </row>
    <row r="10" spans="1:8" ht="25.5" x14ac:dyDescent="0.2">
      <c r="A10" s="1046" t="s">
        <v>174</v>
      </c>
      <c r="B10" s="1105">
        <f>SUM(B8:B9)/0.9</f>
        <v>0</v>
      </c>
      <c r="C10" s="87"/>
      <c r="D10" s="1101" t="s">
        <v>1834</v>
      </c>
      <c r="E10" s="1" t="e">
        <f>B9/(B8+B9)</f>
        <v>#DIV/0!</v>
      </c>
      <c r="F10" s="102" t="e">
        <f>E10*B23</f>
        <v>#DIV/0!</v>
      </c>
      <c r="G10" s="90">
        <f>D4*(1/0.8)*'General reference data'!C6</f>
        <v>0</v>
      </c>
      <c r="H10" s="90" t="e">
        <f>G10-F10</f>
        <v>#DIV/0!</v>
      </c>
    </row>
    <row r="11" spans="1:8" x14ac:dyDescent="0.2">
      <c r="A11" s="1103" t="s">
        <v>175</v>
      </c>
      <c r="B11" s="1103"/>
      <c r="C11" s="88"/>
      <c r="D11" s="1070"/>
    </row>
    <row r="12" spans="1:8" x14ac:dyDescent="0.2">
      <c r="A12" s="1064" t="s">
        <v>176</v>
      </c>
      <c r="B12" s="1065">
        <v>100</v>
      </c>
      <c r="C12" s="87"/>
      <c r="D12" s="1070"/>
    </row>
    <row r="13" spans="1:8" ht="25.5" x14ac:dyDescent="0.2">
      <c r="A13" s="1064" t="s">
        <v>177</v>
      </c>
      <c r="B13" s="1065">
        <v>15</v>
      </c>
      <c r="C13" s="87"/>
      <c r="D13" s="953"/>
      <c r="E13" s="660"/>
      <c r="F13" s="669" t="s">
        <v>1840</v>
      </c>
      <c r="G13" s="669" t="s">
        <v>1841</v>
      </c>
      <c r="H13" s="669" t="s">
        <v>1839</v>
      </c>
    </row>
    <row r="14" spans="1:8" ht="27.75" customHeight="1" x14ac:dyDescent="0.2">
      <c r="A14" s="1064" t="s">
        <v>196</v>
      </c>
      <c r="B14" s="1065">
        <f>(365*B13)-(365*B13*0.1)</f>
        <v>4927.5</v>
      </c>
      <c r="C14" s="87"/>
      <c r="D14" s="953" t="str">
        <f t="shared" ref="D14:E15" si="0">D9</f>
        <v>Proportion of cost of input gas to allocate to electricity production</v>
      </c>
      <c r="E14" s="1" t="e">
        <f t="shared" si="0"/>
        <v>#DIV/0!</v>
      </c>
      <c r="F14" s="102" t="e">
        <f>E14*(B22*'General reference data'!C14)</f>
        <v>#DIV/0!</v>
      </c>
      <c r="G14" s="954">
        <f>B18*'General reference data'!C13</f>
        <v>0</v>
      </c>
      <c r="H14" s="102" t="e">
        <f>G14-F14</f>
        <v>#DIV/0!</v>
      </c>
    </row>
    <row r="15" spans="1:8" ht="25.5" x14ac:dyDescent="0.2">
      <c r="A15" s="1064" t="s">
        <v>178</v>
      </c>
      <c r="B15" s="1065">
        <f>B14*B9</f>
        <v>0</v>
      </c>
      <c r="C15" s="87"/>
      <c r="D15" s="1102" t="str">
        <f t="shared" si="0"/>
        <v>Proportion of cost of input gas to allocate to gas production</v>
      </c>
      <c r="E15" s="1" t="e">
        <f t="shared" si="0"/>
        <v>#DIV/0!</v>
      </c>
      <c r="F15" s="102" t="e">
        <f>E15*(B22*'General reference data'!C14)</f>
        <v>#DIV/0!</v>
      </c>
      <c r="G15" s="102">
        <f>B15*(1/0.8)*'General reference data'!C14</f>
        <v>0</v>
      </c>
      <c r="H15" s="102" t="e">
        <f t="shared" ref="H15" si="1">G15-F15</f>
        <v>#DIV/0!</v>
      </c>
    </row>
    <row r="16" spans="1:8" x14ac:dyDescent="0.2">
      <c r="A16" s="1064" t="s">
        <v>179</v>
      </c>
      <c r="B16" s="1065">
        <f>Heating!B4</f>
        <v>0</v>
      </c>
      <c r="C16" s="87"/>
      <c r="H16" s="102"/>
    </row>
    <row r="17" spans="1:5" x14ac:dyDescent="0.2">
      <c r="A17" s="1064" t="s">
        <v>180</v>
      </c>
      <c r="B17" s="1066" t="e">
        <f>B15/B16</f>
        <v>#DIV/0!</v>
      </c>
      <c r="C17" s="85"/>
    </row>
    <row r="18" spans="1:5" x14ac:dyDescent="0.2">
      <c r="A18" s="1064" t="s">
        <v>181</v>
      </c>
      <c r="B18" s="1065">
        <f>B8*B14</f>
        <v>0</v>
      </c>
      <c r="C18" s="87"/>
      <c r="D18" s="83"/>
      <c r="E18" s="84"/>
    </row>
    <row r="19" spans="1:5" x14ac:dyDescent="0.2">
      <c r="A19" s="1064" t="s">
        <v>182</v>
      </c>
      <c r="B19" s="1065">
        <f>B18*'General reference data'!C4</f>
        <v>0</v>
      </c>
      <c r="C19" s="87"/>
    </row>
    <row r="20" spans="1:5" x14ac:dyDescent="0.2">
      <c r="A20" s="1064" t="s">
        <v>183</v>
      </c>
      <c r="B20" s="1066" t="e">
        <f>B18/Summary!#REF!</f>
        <v>#REF!</v>
      </c>
      <c r="C20" s="85"/>
    </row>
    <row r="21" spans="1:5" x14ac:dyDescent="0.2">
      <c r="A21" s="1046"/>
      <c r="B21" s="1046"/>
      <c r="C21" s="88"/>
    </row>
    <row r="22" spans="1:5" x14ac:dyDescent="0.2">
      <c r="A22" s="1046" t="s">
        <v>184</v>
      </c>
      <c r="B22" s="680">
        <f>B14*B10</f>
        <v>0</v>
      </c>
      <c r="C22" s="87"/>
    </row>
    <row r="23" spans="1:5" x14ac:dyDescent="0.2">
      <c r="A23" s="1046" t="s">
        <v>185</v>
      </c>
      <c r="B23" s="680">
        <f>B22*'General reference data'!C6</f>
        <v>0</v>
      </c>
      <c r="C23" s="87"/>
    </row>
    <row r="24" spans="1:5" x14ac:dyDescent="0.2">
      <c r="A24" s="1046"/>
      <c r="B24" s="680"/>
      <c r="C24" s="88"/>
    </row>
    <row r="25" spans="1:5" x14ac:dyDescent="0.2">
      <c r="A25" s="1046" t="s">
        <v>186</v>
      </c>
      <c r="B25" s="680">
        <v>500</v>
      </c>
      <c r="C25" s="87"/>
    </row>
    <row r="26" spans="1:5" x14ac:dyDescent="0.2">
      <c r="A26" s="1046" t="s">
        <v>187</v>
      </c>
      <c r="B26" s="680">
        <f>B23+B25</f>
        <v>500</v>
      </c>
      <c r="C26" s="87"/>
    </row>
    <row r="27" spans="1:5" x14ac:dyDescent="0.2">
      <c r="A27" s="1046"/>
      <c r="B27" s="1046"/>
      <c r="C27" s="88"/>
    </row>
    <row r="28" spans="1:5" x14ac:dyDescent="0.2">
      <c r="A28" s="1046" t="s">
        <v>188</v>
      </c>
      <c r="B28" s="680">
        <f>B34</f>
        <v>33178</v>
      </c>
      <c r="C28" s="87"/>
    </row>
    <row r="29" spans="1:5" x14ac:dyDescent="0.2">
      <c r="A29" s="1046" t="s">
        <v>189</v>
      </c>
      <c r="B29" s="1067" t="e">
        <f>B28/B19</f>
        <v>#DIV/0!</v>
      </c>
      <c r="C29" s="87"/>
    </row>
    <row r="32" spans="1:5" x14ac:dyDescent="0.2">
      <c r="A32" s="1093" t="s">
        <v>190</v>
      </c>
      <c r="B32" s="1093" t="s">
        <v>130</v>
      </c>
      <c r="C32" s="1093" t="s">
        <v>191</v>
      </c>
      <c r="D32" s="1093" t="s">
        <v>192</v>
      </c>
    </row>
    <row r="33" spans="1:8" x14ac:dyDescent="0.2">
      <c r="A33" s="1074" t="s">
        <v>193</v>
      </c>
      <c r="B33" s="1106">
        <v>23724</v>
      </c>
      <c r="C33" s="1074">
        <v>8.4</v>
      </c>
      <c r="D33" s="1074">
        <v>3.9</v>
      </c>
    </row>
    <row r="34" spans="1:8" x14ac:dyDescent="0.2">
      <c r="A34" s="1074" t="s">
        <v>194</v>
      </c>
      <c r="B34" s="1106">
        <v>33178</v>
      </c>
      <c r="C34" s="1074">
        <v>17.3</v>
      </c>
      <c r="D34" s="1074">
        <v>10</v>
      </c>
      <c r="H34" s="5"/>
    </row>
    <row r="35" spans="1:8" x14ac:dyDescent="0.2">
      <c r="A35" s="1074" t="s">
        <v>195</v>
      </c>
      <c r="B35" s="1106">
        <v>53317</v>
      </c>
      <c r="C35" s="1074">
        <v>38.4</v>
      </c>
      <c r="D35" s="1074">
        <v>25</v>
      </c>
      <c r="H35" s="80"/>
    </row>
    <row r="36" spans="1:8" x14ac:dyDescent="0.2">
      <c r="H36" s="80"/>
    </row>
  </sheetData>
  <pageMargins left="0.7" right="0.7" top="0.75" bottom="0.75" header="0.3" footer="0.3"/>
  <pageSetup paperSize="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N99"/>
  <sheetViews>
    <sheetView zoomScale="80" zoomScaleNormal="80" workbookViewId="0">
      <selection activeCell="J15" sqref="J15"/>
    </sheetView>
  </sheetViews>
  <sheetFormatPr defaultRowHeight="15" x14ac:dyDescent="0.25"/>
  <cols>
    <col min="1" max="1" width="52" style="186" customWidth="1"/>
    <col min="2" max="5" width="14.28515625" style="186" customWidth="1"/>
    <col min="6" max="6" width="15.85546875" style="186" customWidth="1"/>
    <col min="7" max="7" width="16" style="186" customWidth="1"/>
    <col min="8" max="8" width="13.85546875" style="186" customWidth="1"/>
    <col min="9" max="9" width="10.42578125" style="186" customWidth="1"/>
    <col min="10" max="10" width="38" style="186" customWidth="1"/>
    <col min="11" max="11" width="13.42578125" style="186" customWidth="1"/>
    <col min="12" max="14" width="10.42578125" style="186" customWidth="1"/>
    <col min="15" max="256" width="9.140625" style="186"/>
    <col min="257" max="257" width="13.28515625" style="186" customWidth="1"/>
    <col min="258" max="258" width="18.5703125" style="186" customWidth="1"/>
    <col min="259" max="259" width="18.28515625" style="186" customWidth="1"/>
    <col min="260" max="260" width="12.85546875" style="186" customWidth="1"/>
    <col min="261" max="261" width="18" style="186" customWidth="1"/>
    <col min="262" max="262" width="9.140625" style="186"/>
    <col min="263" max="263" width="17.42578125" style="186" customWidth="1"/>
    <col min="264" max="264" width="24.85546875" style="186" customWidth="1"/>
    <col min="265" max="265" width="17.28515625" style="186" customWidth="1"/>
    <col min="266" max="266" width="9.140625" style="186"/>
    <col min="267" max="267" width="15.140625" style="186" customWidth="1"/>
    <col min="268" max="268" width="13.140625" style="186" customWidth="1"/>
    <col min="269" max="269" width="15.5703125" style="186" customWidth="1"/>
    <col min="270" max="512" width="9.140625" style="186"/>
    <col min="513" max="513" width="13.28515625" style="186" customWidth="1"/>
    <col min="514" max="514" width="18.5703125" style="186" customWidth="1"/>
    <col min="515" max="515" width="18.28515625" style="186" customWidth="1"/>
    <col min="516" max="516" width="12.85546875" style="186" customWidth="1"/>
    <col min="517" max="517" width="18" style="186" customWidth="1"/>
    <col min="518" max="518" width="9.140625" style="186"/>
    <col min="519" max="519" width="17.42578125" style="186" customWidth="1"/>
    <col min="520" max="520" width="24.85546875" style="186" customWidth="1"/>
    <col min="521" max="521" width="17.28515625" style="186" customWidth="1"/>
    <col min="522" max="522" width="9.140625" style="186"/>
    <col min="523" max="523" width="15.140625" style="186" customWidth="1"/>
    <col min="524" max="524" width="13.140625" style="186" customWidth="1"/>
    <col min="525" max="525" width="15.5703125" style="186" customWidth="1"/>
    <col min="526" max="768" width="9.140625" style="186"/>
    <col min="769" max="769" width="13.28515625" style="186" customWidth="1"/>
    <col min="770" max="770" width="18.5703125" style="186" customWidth="1"/>
    <col min="771" max="771" width="18.28515625" style="186" customWidth="1"/>
    <col min="772" max="772" width="12.85546875" style="186" customWidth="1"/>
    <col min="773" max="773" width="18" style="186" customWidth="1"/>
    <col min="774" max="774" width="9.140625" style="186"/>
    <col min="775" max="775" width="17.42578125" style="186" customWidth="1"/>
    <col min="776" max="776" width="24.85546875" style="186" customWidth="1"/>
    <col min="777" max="777" width="17.28515625" style="186" customWidth="1"/>
    <col min="778" max="778" width="9.140625" style="186"/>
    <col min="779" max="779" width="15.140625" style="186" customWidth="1"/>
    <col min="780" max="780" width="13.140625" style="186" customWidth="1"/>
    <col min="781" max="781" width="15.5703125" style="186" customWidth="1"/>
    <col min="782" max="1024" width="9.140625" style="186"/>
    <col min="1025" max="1025" width="13.28515625" style="186" customWidth="1"/>
    <col min="1026" max="1026" width="18.5703125" style="186" customWidth="1"/>
    <col min="1027" max="1027" width="18.28515625" style="186" customWidth="1"/>
    <col min="1028" max="1028" width="12.85546875" style="186" customWidth="1"/>
    <col min="1029" max="1029" width="18" style="186" customWidth="1"/>
    <col min="1030" max="1030" width="9.140625" style="186"/>
    <col min="1031" max="1031" width="17.42578125" style="186" customWidth="1"/>
    <col min="1032" max="1032" width="24.85546875" style="186" customWidth="1"/>
    <col min="1033" max="1033" width="17.28515625" style="186" customWidth="1"/>
    <col min="1034" max="1034" width="9.140625" style="186"/>
    <col min="1035" max="1035" width="15.140625" style="186" customWidth="1"/>
    <col min="1036" max="1036" width="13.140625" style="186" customWidth="1"/>
    <col min="1037" max="1037" width="15.5703125" style="186" customWidth="1"/>
    <col min="1038" max="1280" width="9.140625" style="186"/>
    <col min="1281" max="1281" width="13.28515625" style="186" customWidth="1"/>
    <col min="1282" max="1282" width="18.5703125" style="186" customWidth="1"/>
    <col min="1283" max="1283" width="18.28515625" style="186" customWidth="1"/>
    <col min="1284" max="1284" width="12.85546875" style="186" customWidth="1"/>
    <col min="1285" max="1285" width="18" style="186" customWidth="1"/>
    <col min="1286" max="1286" width="9.140625" style="186"/>
    <col min="1287" max="1287" width="17.42578125" style="186" customWidth="1"/>
    <col min="1288" max="1288" width="24.85546875" style="186" customWidth="1"/>
    <col min="1289" max="1289" width="17.28515625" style="186" customWidth="1"/>
    <col min="1290" max="1290" width="9.140625" style="186"/>
    <col min="1291" max="1291" width="15.140625" style="186" customWidth="1"/>
    <col min="1292" max="1292" width="13.140625" style="186" customWidth="1"/>
    <col min="1293" max="1293" width="15.5703125" style="186" customWidth="1"/>
    <col min="1294" max="1536" width="9.140625" style="186"/>
    <col min="1537" max="1537" width="13.28515625" style="186" customWidth="1"/>
    <col min="1538" max="1538" width="18.5703125" style="186" customWidth="1"/>
    <col min="1539" max="1539" width="18.28515625" style="186" customWidth="1"/>
    <col min="1540" max="1540" width="12.85546875" style="186" customWidth="1"/>
    <col min="1541" max="1541" width="18" style="186" customWidth="1"/>
    <col min="1542" max="1542" width="9.140625" style="186"/>
    <col min="1543" max="1543" width="17.42578125" style="186" customWidth="1"/>
    <col min="1544" max="1544" width="24.85546875" style="186" customWidth="1"/>
    <col min="1545" max="1545" width="17.28515625" style="186" customWidth="1"/>
    <col min="1546" max="1546" width="9.140625" style="186"/>
    <col min="1547" max="1547" width="15.140625" style="186" customWidth="1"/>
    <col min="1548" max="1548" width="13.140625" style="186" customWidth="1"/>
    <col min="1549" max="1549" width="15.5703125" style="186" customWidth="1"/>
    <col min="1550" max="1792" width="9.140625" style="186"/>
    <col min="1793" max="1793" width="13.28515625" style="186" customWidth="1"/>
    <col min="1794" max="1794" width="18.5703125" style="186" customWidth="1"/>
    <col min="1795" max="1795" width="18.28515625" style="186" customWidth="1"/>
    <col min="1796" max="1796" width="12.85546875" style="186" customWidth="1"/>
    <col min="1797" max="1797" width="18" style="186" customWidth="1"/>
    <col min="1798" max="1798" width="9.140625" style="186"/>
    <col min="1799" max="1799" width="17.42578125" style="186" customWidth="1"/>
    <col min="1800" max="1800" width="24.85546875" style="186" customWidth="1"/>
    <col min="1801" max="1801" width="17.28515625" style="186" customWidth="1"/>
    <col min="1802" max="1802" width="9.140625" style="186"/>
    <col min="1803" max="1803" width="15.140625" style="186" customWidth="1"/>
    <col min="1804" max="1804" width="13.140625" style="186" customWidth="1"/>
    <col min="1805" max="1805" width="15.5703125" style="186" customWidth="1"/>
    <col min="1806" max="2048" width="9.140625" style="186"/>
    <col min="2049" max="2049" width="13.28515625" style="186" customWidth="1"/>
    <col min="2050" max="2050" width="18.5703125" style="186" customWidth="1"/>
    <col min="2051" max="2051" width="18.28515625" style="186" customWidth="1"/>
    <col min="2052" max="2052" width="12.85546875" style="186" customWidth="1"/>
    <col min="2053" max="2053" width="18" style="186" customWidth="1"/>
    <col min="2054" max="2054" width="9.140625" style="186"/>
    <col min="2055" max="2055" width="17.42578125" style="186" customWidth="1"/>
    <col min="2056" max="2056" width="24.85546875" style="186" customWidth="1"/>
    <col min="2057" max="2057" width="17.28515625" style="186" customWidth="1"/>
    <col min="2058" max="2058" width="9.140625" style="186"/>
    <col min="2059" max="2059" width="15.140625" style="186" customWidth="1"/>
    <col min="2060" max="2060" width="13.140625" style="186" customWidth="1"/>
    <col min="2061" max="2061" width="15.5703125" style="186" customWidth="1"/>
    <col min="2062" max="2304" width="9.140625" style="186"/>
    <col min="2305" max="2305" width="13.28515625" style="186" customWidth="1"/>
    <col min="2306" max="2306" width="18.5703125" style="186" customWidth="1"/>
    <col min="2307" max="2307" width="18.28515625" style="186" customWidth="1"/>
    <col min="2308" max="2308" width="12.85546875" style="186" customWidth="1"/>
    <col min="2309" max="2309" width="18" style="186" customWidth="1"/>
    <col min="2310" max="2310" width="9.140625" style="186"/>
    <col min="2311" max="2311" width="17.42578125" style="186" customWidth="1"/>
    <col min="2312" max="2312" width="24.85546875" style="186" customWidth="1"/>
    <col min="2313" max="2313" width="17.28515625" style="186" customWidth="1"/>
    <col min="2314" max="2314" width="9.140625" style="186"/>
    <col min="2315" max="2315" width="15.140625" style="186" customWidth="1"/>
    <col min="2316" max="2316" width="13.140625" style="186" customWidth="1"/>
    <col min="2317" max="2317" width="15.5703125" style="186" customWidth="1"/>
    <col min="2318" max="2560" width="9.140625" style="186"/>
    <col min="2561" max="2561" width="13.28515625" style="186" customWidth="1"/>
    <col min="2562" max="2562" width="18.5703125" style="186" customWidth="1"/>
    <col min="2563" max="2563" width="18.28515625" style="186" customWidth="1"/>
    <col min="2564" max="2564" width="12.85546875" style="186" customWidth="1"/>
    <col min="2565" max="2565" width="18" style="186" customWidth="1"/>
    <col min="2566" max="2566" width="9.140625" style="186"/>
    <col min="2567" max="2567" width="17.42578125" style="186" customWidth="1"/>
    <col min="2568" max="2568" width="24.85546875" style="186" customWidth="1"/>
    <col min="2569" max="2569" width="17.28515625" style="186" customWidth="1"/>
    <col min="2570" max="2570" width="9.140625" style="186"/>
    <col min="2571" max="2571" width="15.140625" style="186" customWidth="1"/>
    <col min="2572" max="2572" width="13.140625" style="186" customWidth="1"/>
    <col min="2573" max="2573" width="15.5703125" style="186" customWidth="1"/>
    <col min="2574" max="2816" width="9.140625" style="186"/>
    <col min="2817" max="2817" width="13.28515625" style="186" customWidth="1"/>
    <col min="2818" max="2818" width="18.5703125" style="186" customWidth="1"/>
    <col min="2819" max="2819" width="18.28515625" style="186" customWidth="1"/>
    <col min="2820" max="2820" width="12.85546875" style="186" customWidth="1"/>
    <col min="2821" max="2821" width="18" style="186" customWidth="1"/>
    <col min="2822" max="2822" width="9.140625" style="186"/>
    <col min="2823" max="2823" width="17.42578125" style="186" customWidth="1"/>
    <col min="2824" max="2824" width="24.85546875" style="186" customWidth="1"/>
    <col min="2825" max="2825" width="17.28515625" style="186" customWidth="1"/>
    <col min="2826" max="2826" width="9.140625" style="186"/>
    <col min="2827" max="2827" width="15.140625" style="186" customWidth="1"/>
    <col min="2828" max="2828" width="13.140625" style="186" customWidth="1"/>
    <col min="2829" max="2829" width="15.5703125" style="186" customWidth="1"/>
    <col min="2830" max="3072" width="9.140625" style="186"/>
    <col min="3073" max="3073" width="13.28515625" style="186" customWidth="1"/>
    <col min="3074" max="3074" width="18.5703125" style="186" customWidth="1"/>
    <col min="3075" max="3075" width="18.28515625" style="186" customWidth="1"/>
    <col min="3076" max="3076" width="12.85546875" style="186" customWidth="1"/>
    <col min="3077" max="3077" width="18" style="186" customWidth="1"/>
    <col min="3078" max="3078" width="9.140625" style="186"/>
    <col min="3079" max="3079" width="17.42578125" style="186" customWidth="1"/>
    <col min="3080" max="3080" width="24.85546875" style="186" customWidth="1"/>
    <col min="3081" max="3081" width="17.28515625" style="186" customWidth="1"/>
    <col min="3082" max="3082" width="9.140625" style="186"/>
    <col min="3083" max="3083" width="15.140625" style="186" customWidth="1"/>
    <col min="3084" max="3084" width="13.140625" style="186" customWidth="1"/>
    <col min="3085" max="3085" width="15.5703125" style="186" customWidth="1"/>
    <col min="3086" max="3328" width="9.140625" style="186"/>
    <col min="3329" max="3329" width="13.28515625" style="186" customWidth="1"/>
    <col min="3330" max="3330" width="18.5703125" style="186" customWidth="1"/>
    <col min="3331" max="3331" width="18.28515625" style="186" customWidth="1"/>
    <col min="3332" max="3332" width="12.85546875" style="186" customWidth="1"/>
    <col min="3333" max="3333" width="18" style="186" customWidth="1"/>
    <col min="3334" max="3334" width="9.140625" style="186"/>
    <col min="3335" max="3335" width="17.42578125" style="186" customWidth="1"/>
    <col min="3336" max="3336" width="24.85546875" style="186" customWidth="1"/>
    <col min="3337" max="3337" width="17.28515625" style="186" customWidth="1"/>
    <col min="3338" max="3338" width="9.140625" style="186"/>
    <col min="3339" max="3339" width="15.140625" style="186" customWidth="1"/>
    <col min="3340" max="3340" width="13.140625" style="186" customWidth="1"/>
    <col min="3341" max="3341" width="15.5703125" style="186" customWidth="1"/>
    <col min="3342" max="3584" width="9.140625" style="186"/>
    <col min="3585" max="3585" width="13.28515625" style="186" customWidth="1"/>
    <col min="3586" max="3586" width="18.5703125" style="186" customWidth="1"/>
    <col min="3587" max="3587" width="18.28515625" style="186" customWidth="1"/>
    <col min="3588" max="3588" width="12.85546875" style="186" customWidth="1"/>
    <col min="3589" max="3589" width="18" style="186" customWidth="1"/>
    <col min="3590" max="3590" width="9.140625" style="186"/>
    <col min="3591" max="3591" width="17.42578125" style="186" customWidth="1"/>
    <col min="3592" max="3592" width="24.85546875" style="186" customWidth="1"/>
    <col min="3593" max="3593" width="17.28515625" style="186" customWidth="1"/>
    <col min="3594" max="3594" width="9.140625" style="186"/>
    <col min="3595" max="3595" width="15.140625" style="186" customWidth="1"/>
    <col min="3596" max="3596" width="13.140625" style="186" customWidth="1"/>
    <col min="3597" max="3597" width="15.5703125" style="186" customWidth="1"/>
    <col min="3598" max="3840" width="9.140625" style="186"/>
    <col min="3841" max="3841" width="13.28515625" style="186" customWidth="1"/>
    <col min="3842" max="3842" width="18.5703125" style="186" customWidth="1"/>
    <col min="3843" max="3843" width="18.28515625" style="186" customWidth="1"/>
    <col min="3844" max="3844" width="12.85546875" style="186" customWidth="1"/>
    <col min="3845" max="3845" width="18" style="186" customWidth="1"/>
    <col min="3846" max="3846" width="9.140625" style="186"/>
    <col min="3847" max="3847" width="17.42578125" style="186" customWidth="1"/>
    <col min="3848" max="3848" width="24.85546875" style="186" customWidth="1"/>
    <col min="3849" max="3849" width="17.28515625" style="186" customWidth="1"/>
    <col min="3850" max="3850" width="9.140625" style="186"/>
    <col min="3851" max="3851" width="15.140625" style="186" customWidth="1"/>
    <col min="3852" max="3852" width="13.140625" style="186" customWidth="1"/>
    <col min="3853" max="3853" width="15.5703125" style="186" customWidth="1"/>
    <col min="3854" max="4096" width="9.140625" style="186"/>
    <col min="4097" max="4097" width="13.28515625" style="186" customWidth="1"/>
    <col min="4098" max="4098" width="18.5703125" style="186" customWidth="1"/>
    <col min="4099" max="4099" width="18.28515625" style="186" customWidth="1"/>
    <col min="4100" max="4100" width="12.85546875" style="186" customWidth="1"/>
    <col min="4101" max="4101" width="18" style="186" customWidth="1"/>
    <col min="4102" max="4102" width="9.140625" style="186"/>
    <col min="4103" max="4103" width="17.42578125" style="186" customWidth="1"/>
    <col min="4104" max="4104" width="24.85546875" style="186" customWidth="1"/>
    <col min="4105" max="4105" width="17.28515625" style="186" customWidth="1"/>
    <col min="4106" max="4106" width="9.140625" style="186"/>
    <col min="4107" max="4107" width="15.140625" style="186" customWidth="1"/>
    <col min="4108" max="4108" width="13.140625" style="186" customWidth="1"/>
    <col min="4109" max="4109" width="15.5703125" style="186" customWidth="1"/>
    <col min="4110" max="4352" width="9.140625" style="186"/>
    <col min="4353" max="4353" width="13.28515625" style="186" customWidth="1"/>
    <col min="4354" max="4354" width="18.5703125" style="186" customWidth="1"/>
    <col min="4355" max="4355" width="18.28515625" style="186" customWidth="1"/>
    <col min="4356" max="4356" width="12.85546875" style="186" customWidth="1"/>
    <col min="4357" max="4357" width="18" style="186" customWidth="1"/>
    <col min="4358" max="4358" width="9.140625" style="186"/>
    <col min="4359" max="4359" width="17.42578125" style="186" customWidth="1"/>
    <col min="4360" max="4360" width="24.85546875" style="186" customWidth="1"/>
    <col min="4361" max="4361" width="17.28515625" style="186" customWidth="1"/>
    <col min="4362" max="4362" width="9.140625" style="186"/>
    <col min="4363" max="4363" width="15.140625" style="186" customWidth="1"/>
    <col min="4364" max="4364" width="13.140625" style="186" customWidth="1"/>
    <col min="4365" max="4365" width="15.5703125" style="186" customWidth="1"/>
    <col min="4366" max="4608" width="9.140625" style="186"/>
    <col min="4609" max="4609" width="13.28515625" style="186" customWidth="1"/>
    <col min="4610" max="4610" width="18.5703125" style="186" customWidth="1"/>
    <col min="4611" max="4611" width="18.28515625" style="186" customWidth="1"/>
    <col min="4612" max="4612" width="12.85546875" style="186" customWidth="1"/>
    <col min="4613" max="4613" width="18" style="186" customWidth="1"/>
    <col min="4614" max="4614" width="9.140625" style="186"/>
    <col min="4615" max="4615" width="17.42578125" style="186" customWidth="1"/>
    <col min="4616" max="4616" width="24.85546875" style="186" customWidth="1"/>
    <col min="4617" max="4617" width="17.28515625" style="186" customWidth="1"/>
    <col min="4618" max="4618" width="9.140625" style="186"/>
    <col min="4619" max="4619" width="15.140625" style="186" customWidth="1"/>
    <col min="4620" max="4620" width="13.140625" style="186" customWidth="1"/>
    <col min="4621" max="4621" width="15.5703125" style="186" customWidth="1"/>
    <col min="4622" max="4864" width="9.140625" style="186"/>
    <col min="4865" max="4865" width="13.28515625" style="186" customWidth="1"/>
    <col min="4866" max="4866" width="18.5703125" style="186" customWidth="1"/>
    <col min="4867" max="4867" width="18.28515625" style="186" customWidth="1"/>
    <col min="4868" max="4868" width="12.85546875" style="186" customWidth="1"/>
    <col min="4869" max="4869" width="18" style="186" customWidth="1"/>
    <col min="4870" max="4870" width="9.140625" style="186"/>
    <col min="4871" max="4871" width="17.42578125" style="186" customWidth="1"/>
    <col min="4872" max="4872" width="24.85546875" style="186" customWidth="1"/>
    <col min="4873" max="4873" width="17.28515625" style="186" customWidth="1"/>
    <col min="4874" max="4874" width="9.140625" style="186"/>
    <col min="4875" max="4875" width="15.140625" style="186" customWidth="1"/>
    <col min="4876" max="4876" width="13.140625" style="186" customWidth="1"/>
    <col min="4877" max="4877" width="15.5703125" style="186" customWidth="1"/>
    <col min="4878" max="5120" width="9.140625" style="186"/>
    <col min="5121" max="5121" width="13.28515625" style="186" customWidth="1"/>
    <col min="5122" max="5122" width="18.5703125" style="186" customWidth="1"/>
    <col min="5123" max="5123" width="18.28515625" style="186" customWidth="1"/>
    <col min="5124" max="5124" width="12.85546875" style="186" customWidth="1"/>
    <col min="5125" max="5125" width="18" style="186" customWidth="1"/>
    <col min="5126" max="5126" width="9.140625" style="186"/>
    <col min="5127" max="5127" width="17.42578125" style="186" customWidth="1"/>
    <col min="5128" max="5128" width="24.85546875" style="186" customWidth="1"/>
    <col min="5129" max="5129" width="17.28515625" style="186" customWidth="1"/>
    <col min="5130" max="5130" width="9.140625" style="186"/>
    <col min="5131" max="5131" width="15.140625" style="186" customWidth="1"/>
    <col min="5132" max="5132" width="13.140625" style="186" customWidth="1"/>
    <col min="5133" max="5133" width="15.5703125" style="186" customWidth="1"/>
    <col min="5134" max="5376" width="9.140625" style="186"/>
    <col min="5377" max="5377" width="13.28515625" style="186" customWidth="1"/>
    <col min="5378" max="5378" width="18.5703125" style="186" customWidth="1"/>
    <col min="5379" max="5379" width="18.28515625" style="186" customWidth="1"/>
    <col min="5380" max="5380" width="12.85546875" style="186" customWidth="1"/>
    <col min="5381" max="5381" width="18" style="186" customWidth="1"/>
    <col min="5382" max="5382" width="9.140625" style="186"/>
    <col min="5383" max="5383" width="17.42578125" style="186" customWidth="1"/>
    <col min="5384" max="5384" width="24.85546875" style="186" customWidth="1"/>
    <col min="5385" max="5385" width="17.28515625" style="186" customWidth="1"/>
    <col min="5386" max="5386" width="9.140625" style="186"/>
    <col min="5387" max="5387" width="15.140625" style="186" customWidth="1"/>
    <col min="5388" max="5388" width="13.140625" style="186" customWidth="1"/>
    <col min="5389" max="5389" width="15.5703125" style="186" customWidth="1"/>
    <col min="5390" max="5632" width="9.140625" style="186"/>
    <col min="5633" max="5633" width="13.28515625" style="186" customWidth="1"/>
    <col min="5634" max="5634" width="18.5703125" style="186" customWidth="1"/>
    <col min="5635" max="5635" width="18.28515625" style="186" customWidth="1"/>
    <col min="5636" max="5636" width="12.85546875" style="186" customWidth="1"/>
    <col min="5637" max="5637" width="18" style="186" customWidth="1"/>
    <col min="5638" max="5638" width="9.140625" style="186"/>
    <col min="5639" max="5639" width="17.42578125" style="186" customWidth="1"/>
    <col min="5640" max="5640" width="24.85546875" style="186" customWidth="1"/>
    <col min="5641" max="5641" width="17.28515625" style="186" customWidth="1"/>
    <col min="5642" max="5642" width="9.140625" style="186"/>
    <col min="5643" max="5643" width="15.140625" style="186" customWidth="1"/>
    <col min="5644" max="5644" width="13.140625" style="186" customWidth="1"/>
    <col min="5645" max="5645" width="15.5703125" style="186" customWidth="1"/>
    <col min="5646" max="5888" width="9.140625" style="186"/>
    <col min="5889" max="5889" width="13.28515625" style="186" customWidth="1"/>
    <col min="5890" max="5890" width="18.5703125" style="186" customWidth="1"/>
    <col min="5891" max="5891" width="18.28515625" style="186" customWidth="1"/>
    <col min="5892" max="5892" width="12.85546875" style="186" customWidth="1"/>
    <col min="5893" max="5893" width="18" style="186" customWidth="1"/>
    <col min="5894" max="5894" width="9.140625" style="186"/>
    <col min="5895" max="5895" width="17.42578125" style="186" customWidth="1"/>
    <col min="5896" max="5896" width="24.85546875" style="186" customWidth="1"/>
    <col min="5897" max="5897" width="17.28515625" style="186" customWidth="1"/>
    <col min="5898" max="5898" width="9.140625" style="186"/>
    <col min="5899" max="5899" width="15.140625" style="186" customWidth="1"/>
    <col min="5900" max="5900" width="13.140625" style="186" customWidth="1"/>
    <col min="5901" max="5901" width="15.5703125" style="186" customWidth="1"/>
    <col min="5902" max="6144" width="9.140625" style="186"/>
    <col min="6145" max="6145" width="13.28515625" style="186" customWidth="1"/>
    <col min="6146" max="6146" width="18.5703125" style="186" customWidth="1"/>
    <col min="6147" max="6147" width="18.28515625" style="186" customWidth="1"/>
    <col min="6148" max="6148" width="12.85546875" style="186" customWidth="1"/>
    <col min="6149" max="6149" width="18" style="186" customWidth="1"/>
    <col min="6150" max="6150" width="9.140625" style="186"/>
    <col min="6151" max="6151" width="17.42578125" style="186" customWidth="1"/>
    <col min="6152" max="6152" width="24.85546875" style="186" customWidth="1"/>
    <col min="6153" max="6153" width="17.28515625" style="186" customWidth="1"/>
    <col min="6154" max="6154" width="9.140625" style="186"/>
    <col min="6155" max="6155" width="15.140625" style="186" customWidth="1"/>
    <col min="6156" max="6156" width="13.140625" style="186" customWidth="1"/>
    <col min="6157" max="6157" width="15.5703125" style="186" customWidth="1"/>
    <col min="6158" max="6400" width="9.140625" style="186"/>
    <col min="6401" max="6401" width="13.28515625" style="186" customWidth="1"/>
    <col min="6402" max="6402" width="18.5703125" style="186" customWidth="1"/>
    <col min="6403" max="6403" width="18.28515625" style="186" customWidth="1"/>
    <col min="6404" max="6404" width="12.85546875" style="186" customWidth="1"/>
    <col min="6405" max="6405" width="18" style="186" customWidth="1"/>
    <col min="6406" max="6406" width="9.140625" style="186"/>
    <col min="6407" max="6407" width="17.42578125" style="186" customWidth="1"/>
    <col min="6408" max="6408" width="24.85546875" style="186" customWidth="1"/>
    <col min="6409" max="6409" width="17.28515625" style="186" customWidth="1"/>
    <col min="6410" max="6410" width="9.140625" style="186"/>
    <col min="6411" max="6411" width="15.140625" style="186" customWidth="1"/>
    <col min="6412" max="6412" width="13.140625" style="186" customWidth="1"/>
    <col min="6413" max="6413" width="15.5703125" style="186" customWidth="1"/>
    <col min="6414" max="6656" width="9.140625" style="186"/>
    <col min="6657" max="6657" width="13.28515625" style="186" customWidth="1"/>
    <col min="6658" max="6658" width="18.5703125" style="186" customWidth="1"/>
    <col min="6659" max="6659" width="18.28515625" style="186" customWidth="1"/>
    <col min="6660" max="6660" width="12.85546875" style="186" customWidth="1"/>
    <col min="6661" max="6661" width="18" style="186" customWidth="1"/>
    <col min="6662" max="6662" width="9.140625" style="186"/>
    <col min="6663" max="6663" width="17.42578125" style="186" customWidth="1"/>
    <col min="6664" max="6664" width="24.85546875" style="186" customWidth="1"/>
    <col min="6665" max="6665" width="17.28515625" style="186" customWidth="1"/>
    <col min="6666" max="6666" width="9.140625" style="186"/>
    <col min="6667" max="6667" width="15.140625" style="186" customWidth="1"/>
    <col min="6668" max="6668" width="13.140625" style="186" customWidth="1"/>
    <col min="6669" max="6669" width="15.5703125" style="186" customWidth="1"/>
    <col min="6670" max="6912" width="9.140625" style="186"/>
    <col min="6913" max="6913" width="13.28515625" style="186" customWidth="1"/>
    <col min="6914" max="6914" width="18.5703125" style="186" customWidth="1"/>
    <col min="6915" max="6915" width="18.28515625" style="186" customWidth="1"/>
    <col min="6916" max="6916" width="12.85546875" style="186" customWidth="1"/>
    <col min="6917" max="6917" width="18" style="186" customWidth="1"/>
    <col min="6918" max="6918" width="9.140625" style="186"/>
    <col min="6919" max="6919" width="17.42578125" style="186" customWidth="1"/>
    <col min="6920" max="6920" width="24.85546875" style="186" customWidth="1"/>
    <col min="6921" max="6921" width="17.28515625" style="186" customWidth="1"/>
    <col min="6922" max="6922" width="9.140625" style="186"/>
    <col min="6923" max="6923" width="15.140625" style="186" customWidth="1"/>
    <col min="6924" max="6924" width="13.140625" style="186" customWidth="1"/>
    <col min="6925" max="6925" width="15.5703125" style="186" customWidth="1"/>
    <col min="6926" max="7168" width="9.140625" style="186"/>
    <col min="7169" max="7169" width="13.28515625" style="186" customWidth="1"/>
    <col min="7170" max="7170" width="18.5703125" style="186" customWidth="1"/>
    <col min="7171" max="7171" width="18.28515625" style="186" customWidth="1"/>
    <col min="7172" max="7172" width="12.85546875" style="186" customWidth="1"/>
    <col min="7173" max="7173" width="18" style="186" customWidth="1"/>
    <col min="7174" max="7174" width="9.140625" style="186"/>
    <col min="7175" max="7175" width="17.42578125" style="186" customWidth="1"/>
    <col min="7176" max="7176" width="24.85546875" style="186" customWidth="1"/>
    <col min="7177" max="7177" width="17.28515625" style="186" customWidth="1"/>
    <col min="7178" max="7178" width="9.140625" style="186"/>
    <col min="7179" max="7179" width="15.140625" style="186" customWidth="1"/>
    <col min="7180" max="7180" width="13.140625" style="186" customWidth="1"/>
    <col min="7181" max="7181" width="15.5703125" style="186" customWidth="1"/>
    <col min="7182" max="7424" width="9.140625" style="186"/>
    <col min="7425" max="7425" width="13.28515625" style="186" customWidth="1"/>
    <col min="7426" max="7426" width="18.5703125" style="186" customWidth="1"/>
    <col min="7427" max="7427" width="18.28515625" style="186" customWidth="1"/>
    <col min="7428" max="7428" width="12.85546875" style="186" customWidth="1"/>
    <col min="7429" max="7429" width="18" style="186" customWidth="1"/>
    <col min="7430" max="7430" width="9.140625" style="186"/>
    <col min="7431" max="7431" width="17.42578125" style="186" customWidth="1"/>
    <col min="7432" max="7432" width="24.85546875" style="186" customWidth="1"/>
    <col min="7433" max="7433" width="17.28515625" style="186" customWidth="1"/>
    <col min="7434" max="7434" width="9.140625" style="186"/>
    <col min="7435" max="7435" width="15.140625" style="186" customWidth="1"/>
    <col min="7436" max="7436" width="13.140625" style="186" customWidth="1"/>
    <col min="7437" max="7437" width="15.5703125" style="186" customWidth="1"/>
    <col min="7438" max="7680" width="9.140625" style="186"/>
    <col min="7681" max="7681" width="13.28515625" style="186" customWidth="1"/>
    <col min="7682" max="7682" width="18.5703125" style="186" customWidth="1"/>
    <col min="7683" max="7683" width="18.28515625" style="186" customWidth="1"/>
    <col min="7684" max="7684" width="12.85546875" style="186" customWidth="1"/>
    <col min="7685" max="7685" width="18" style="186" customWidth="1"/>
    <col min="7686" max="7686" width="9.140625" style="186"/>
    <col min="7687" max="7687" width="17.42578125" style="186" customWidth="1"/>
    <col min="7688" max="7688" width="24.85546875" style="186" customWidth="1"/>
    <col min="7689" max="7689" width="17.28515625" style="186" customWidth="1"/>
    <col min="7690" max="7690" width="9.140625" style="186"/>
    <col min="7691" max="7691" width="15.140625" style="186" customWidth="1"/>
    <col min="7692" max="7692" width="13.140625" style="186" customWidth="1"/>
    <col min="7693" max="7693" width="15.5703125" style="186" customWidth="1"/>
    <col min="7694" max="7936" width="9.140625" style="186"/>
    <col min="7937" max="7937" width="13.28515625" style="186" customWidth="1"/>
    <col min="7938" max="7938" width="18.5703125" style="186" customWidth="1"/>
    <col min="7939" max="7939" width="18.28515625" style="186" customWidth="1"/>
    <col min="7940" max="7940" width="12.85546875" style="186" customWidth="1"/>
    <col min="7941" max="7941" width="18" style="186" customWidth="1"/>
    <col min="7942" max="7942" width="9.140625" style="186"/>
    <col min="7943" max="7943" width="17.42578125" style="186" customWidth="1"/>
    <col min="7944" max="7944" width="24.85546875" style="186" customWidth="1"/>
    <col min="7945" max="7945" width="17.28515625" style="186" customWidth="1"/>
    <col min="7946" max="7946" width="9.140625" style="186"/>
    <col min="7947" max="7947" width="15.140625" style="186" customWidth="1"/>
    <col min="7948" max="7948" width="13.140625" style="186" customWidth="1"/>
    <col min="7949" max="7949" width="15.5703125" style="186" customWidth="1"/>
    <col min="7950" max="8192" width="9.140625" style="186"/>
    <col min="8193" max="8193" width="13.28515625" style="186" customWidth="1"/>
    <col min="8194" max="8194" width="18.5703125" style="186" customWidth="1"/>
    <col min="8195" max="8195" width="18.28515625" style="186" customWidth="1"/>
    <col min="8196" max="8196" width="12.85546875" style="186" customWidth="1"/>
    <col min="8197" max="8197" width="18" style="186" customWidth="1"/>
    <col min="8198" max="8198" width="9.140625" style="186"/>
    <col min="8199" max="8199" width="17.42578125" style="186" customWidth="1"/>
    <col min="8200" max="8200" width="24.85546875" style="186" customWidth="1"/>
    <col min="8201" max="8201" width="17.28515625" style="186" customWidth="1"/>
    <col min="8202" max="8202" width="9.140625" style="186"/>
    <col min="8203" max="8203" width="15.140625" style="186" customWidth="1"/>
    <col min="8204" max="8204" width="13.140625" style="186" customWidth="1"/>
    <col min="8205" max="8205" width="15.5703125" style="186" customWidth="1"/>
    <col min="8206" max="8448" width="9.140625" style="186"/>
    <col min="8449" max="8449" width="13.28515625" style="186" customWidth="1"/>
    <col min="8450" max="8450" width="18.5703125" style="186" customWidth="1"/>
    <col min="8451" max="8451" width="18.28515625" style="186" customWidth="1"/>
    <col min="8452" max="8452" width="12.85546875" style="186" customWidth="1"/>
    <col min="8453" max="8453" width="18" style="186" customWidth="1"/>
    <col min="8454" max="8454" width="9.140625" style="186"/>
    <col min="8455" max="8455" width="17.42578125" style="186" customWidth="1"/>
    <col min="8456" max="8456" width="24.85546875" style="186" customWidth="1"/>
    <col min="8457" max="8457" width="17.28515625" style="186" customWidth="1"/>
    <col min="8458" max="8458" width="9.140625" style="186"/>
    <col min="8459" max="8459" width="15.140625" style="186" customWidth="1"/>
    <col min="8460" max="8460" width="13.140625" style="186" customWidth="1"/>
    <col min="8461" max="8461" width="15.5703125" style="186" customWidth="1"/>
    <col min="8462" max="8704" width="9.140625" style="186"/>
    <col min="8705" max="8705" width="13.28515625" style="186" customWidth="1"/>
    <col min="8706" max="8706" width="18.5703125" style="186" customWidth="1"/>
    <col min="8707" max="8707" width="18.28515625" style="186" customWidth="1"/>
    <col min="8708" max="8708" width="12.85546875" style="186" customWidth="1"/>
    <col min="8709" max="8709" width="18" style="186" customWidth="1"/>
    <col min="8710" max="8710" width="9.140625" style="186"/>
    <col min="8711" max="8711" width="17.42578125" style="186" customWidth="1"/>
    <col min="8712" max="8712" width="24.85546875" style="186" customWidth="1"/>
    <col min="8713" max="8713" width="17.28515625" style="186" customWidth="1"/>
    <col min="8714" max="8714" width="9.140625" style="186"/>
    <col min="8715" max="8715" width="15.140625" style="186" customWidth="1"/>
    <col min="8716" max="8716" width="13.140625" style="186" customWidth="1"/>
    <col min="8717" max="8717" width="15.5703125" style="186" customWidth="1"/>
    <col min="8718" max="8960" width="9.140625" style="186"/>
    <col min="8961" max="8961" width="13.28515625" style="186" customWidth="1"/>
    <col min="8962" max="8962" width="18.5703125" style="186" customWidth="1"/>
    <col min="8963" max="8963" width="18.28515625" style="186" customWidth="1"/>
    <col min="8964" max="8964" width="12.85546875" style="186" customWidth="1"/>
    <col min="8965" max="8965" width="18" style="186" customWidth="1"/>
    <col min="8966" max="8966" width="9.140625" style="186"/>
    <col min="8967" max="8967" width="17.42578125" style="186" customWidth="1"/>
    <col min="8968" max="8968" width="24.85546875" style="186" customWidth="1"/>
    <col min="8969" max="8969" width="17.28515625" style="186" customWidth="1"/>
    <col min="8970" max="8970" width="9.140625" style="186"/>
    <col min="8971" max="8971" width="15.140625" style="186" customWidth="1"/>
    <col min="8972" max="8972" width="13.140625" style="186" customWidth="1"/>
    <col min="8973" max="8973" width="15.5703125" style="186" customWidth="1"/>
    <col min="8974" max="9216" width="9.140625" style="186"/>
    <col min="9217" max="9217" width="13.28515625" style="186" customWidth="1"/>
    <col min="9218" max="9218" width="18.5703125" style="186" customWidth="1"/>
    <col min="9219" max="9219" width="18.28515625" style="186" customWidth="1"/>
    <col min="9220" max="9220" width="12.85546875" style="186" customWidth="1"/>
    <col min="9221" max="9221" width="18" style="186" customWidth="1"/>
    <col min="9222" max="9222" width="9.140625" style="186"/>
    <col min="9223" max="9223" width="17.42578125" style="186" customWidth="1"/>
    <col min="9224" max="9224" width="24.85546875" style="186" customWidth="1"/>
    <col min="9225" max="9225" width="17.28515625" style="186" customWidth="1"/>
    <col min="9226" max="9226" width="9.140625" style="186"/>
    <col min="9227" max="9227" width="15.140625" style="186" customWidth="1"/>
    <col min="9228" max="9228" width="13.140625" style="186" customWidth="1"/>
    <col min="9229" max="9229" width="15.5703125" style="186" customWidth="1"/>
    <col min="9230" max="9472" width="9.140625" style="186"/>
    <col min="9473" max="9473" width="13.28515625" style="186" customWidth="1"/>
    <col min="9474" max="9474" width="18.5703125" style="186" customWidth="1"/>
    <col min="9475" max="9475" width="18.28515625" style="186" customWidth="1"/>
    <col min="9476" max="9476" width="12.85546875" style="186" customWidth="1"/>
    <col min="9477" max="9477" width="18" style="186" customWidth="1"/>
    <col min="9478" max="9478" width="9.140625" style="186"/>
    <col min="9479" max="9479" width="17.42578125" style="186" customWidth="1"/>
    <col min="9480" max="9480" width="24.85546875" style="186" customWidth="1"/>
    <col min="9481" max="9481" width="17.28515625" style="186" customWidth="1"/>
    <col min="9482" max="9482" width="9.140625" style="186"/>
    <col min="9483" max="9483" width="15.140625" style="186" customWidth="1"/>
    <col min="9484" max="9484" width="13.140625" style="186" customWidth="1"/>
    <col min="9485" max="9485" width="15.5703125" style="186" customWidth="1"/>
    <col min="9486" max="9728" width="9.140625" style="186"/>
    <col min="9729" max="9729" width="13.28515625" style="186" customWidth="1"/>
    <col min="9730" max="9730" width="18.5703125" style="186" customWidth="1"/>
    <col min="9731" max="9731" width="18.28515625" style="186" customWidth="1"/>
    <col min="9732" max="9732" width="12.85546875" style="186" customWidth="1"/>
    <col min="9733" max="9733" width="18" style="186" customWidth="1"/>
    <col min="9734" max="9734" width="9.140625" style="186"/>
    <col min="9735" max="9735" width="17.42578125" style="186" customWidth="1"/>
    <col min="9736" max="9736" width="24.85546875" style="186" customWidth="1"/>
    <col min="9737" max="9737" width="17.28515625" style="186" customWidth="1"/>
    <col min="9738" max="9738" width="9.140625" style="186"/>
    <col min="9739" max="9739" width="15.140625" style="186" customWidth="1"/>
    <col min="9740" max="9740" width="13.140625" style="186" customWidth="1"/>
    <col min="9741" max="9741" width="15.5703125" style="186" customWidth="1"/>
    <col min="9742" max="9984" width="9.140625" style="186"/>
    <col min="9985" max="9985" width="13.28515625" style="186" customWidth="1"/>
    <col min="9986" max="9986" width="18.5703125" style="186" customWidth="1"/>
    <col min="9987" max="9987" width="18.28515625" style="186" customWidth="1"/>
    <col min="9988" max="9988" width="12.85546875" style="186" customWidth="1"/>
    <col min="9989" max="9989" width="18" style="186" customWidth="1"/>
    <col min="9990" max="9990" width="9.140625" style="186"/>
    <col min="9991" max="9991" width="17.42578125" style="186" customWidth="1"/>
    <col min="9992" max="9992" width="24.85546875" style="186" customWidth="1"/>
    <col min="9993" max="9993" width="17.28515625" style="186" customWidth="1"/>
    <col min="9994" max="9994" width="9.140625" style="186"/>
    <col min="9995" max="9995" width="15.140625" style="186" customWidth="1"/>
    <col min="9996" max="9996" width="13.140625" style="186" customWidth="1"/>
    <col min="9997" max="9997" width="15.5703125" style="186" customWidth="1"/>
    <col min="9998" max="10240" width="9.140625" style="186"/>
    <col min="10241" max="10241" width="13.28515625" style="186" customWidth="1"/>
    <col min="10242" max="10242" width="18.5703125" style="186" customWidth="1"/>
    <col min="10243" max="10243" width="18.28515625" style="186" customWidth="1"/>
    <col min="10244" max="10244" width="12.85546875" style="186" customWidth="1"/>
    <col min="10245" max="10245" width="18" style="186" customWidth="1"/>
    <col min="10246" max="10246" width="9.140625" style="186"/>
    <col min="10247" max="10247" width="17.42578125" style="186" customWidth="1"/>
    <col min="10248" max="10248" width="24.85546875" style="186" customWidth="1"/>
    <col min="10249" max="10249" width="17.28515625" style="186" customWidth="1"/>
    <col min="10250" max="10250" width="9.140625" style="186"/>
    <col min="10251" max="10251" width="15.140625" style="186" customWidth="1"/>
    <col min="10252" max="10252" width="13.140625" style="186" customWidth="1"/>
    <col min="10253" max="10253" width="15.5703125" style="186" customWidth="1"/>
    <col min="10254" max="10496" width="9.140625" style="186"/>
    <col min="10497" max="10497" width="13.28515625" style="186" customWidth="1"/>
    <col min="10498" max="10498" width="18.5703125" style="186" customWidth="1"/>
    <col min="10499" max="10499" width="18.28515625" style="186" customWidth="1"/>
    <col min="10500" max="10500" width="12.85546875" style="186" customWidth="1"/>
    <col min="10501" max="10501" width="18" style="186" customWidth="1"/>
    <col min="10502" max="10502" width="9.140625" style="186"/>
    <col min="10503" max="10503" width="17.42578125" style="186" customWidth="1"/>
    <col min="10504" max="10504" width="24.85546875" style="186" customWidth="1"/>
    <col min="10505" max="10505" width="17.28515625" style="186" customWidth="1"/>
    <col min="10506" max="10506" width="9.140625" style="186"/>
    <col min="10507" max="10507" width="15.140625" style="186" customWidth="1"/>
    <col min="10508" max="10508" width="13.140625" style="186" customWidth="1"/>
    <col min="10509" max="10509" width="15.5703125" style="186" customWidth="1"/>
    <col min="10510" max="10752" width="9.140625" style="186"/>
    <col min="10753" max="10753" width="13.28515625" style="186" customWidth="1"/>
    <col min="10754" max="10754" width="18.5703125" style="186" customWidth="1"/>
    <col min="10755" max="10755" width="18.28515625" style="186" customWidth="1"/>
    <col min="10756" max="10756" width="12.85546875" style="186" customWidth="1"/>
    <col min="10757" max="10757" width="18" style="186" customWidth="1"/>
    <col min="10758" max="10758" width="9.140625" style="186"/>
    <col min="10759" max="10759" width="17.42578125" style="186" customWidth="1"/>
    <col min="10760" max="10760" width="24.85546875" style="186" customWidth="1"/>
    <col min="10761" max="10761" width="17.28515625" style="186" customWidth="1"/>
    <col min="10762" max="10762" width="9.140625" style="186"/>
    <col min="10763" max="10763" width="15.140625" style="186" customWidth="1"/>
    <col min="10764" max="10764" width="13.140625" style="186" customWidth="1"/>
    <col min="10765" max="10765" width="15.5703125" style="186" customWidth="1"/>
    <col min="10766" max="11008" width="9.140625" style="186"/>
    <col min="11009" max="11009" width="13.28515625" style="186" customWidth="1"/>
    <col min="11010" max="11010" width="18.5703125" style="186" customWidth="1"/>
    <col min="11011" max="11011" width="18.28515625" style="186" customWidth="1"/>
    <col min="11012" max="11012" width="12.85546875" style="186" customWidth="1"/>
    <col min="11013" max="11013" width="18" style="186" customWidth="1"/>
    <col min="11014" max="11014" width="9.140625" style="186"/>
    <col min="11015" max="11015" width="17.42578125" style="186" customWidth="1"/>
    <col min="11016" max="11016" width="24.85546875" style="186" customWidth="1"/>
    <col min="11017" max="11017" width="17.28515625" style="186" customWidth="1"/>
    <col min="11018" max="11018" width="9.140625" style="186"/>
    <col min="11019" max="11019" width="15.140625" style="186" customWidth="1"/>
    <col min="11020" max="11020" width="13.140625" style="186" customWidth="1"/>
    <col min="11021" max="11021" width="15.5703125" style="186" customWidth="1"/>
    <col min="11022" max="11264" width="9.140625" style="186"/>
    <col min="11265" max="11265" width="13.28515625" style="186" customWidth="1"/>
    <col min="11266" max="11266" width="18.5703125" style="186" customWidth="1"/>
    <col min="11267" max="11267" width="18.28515625" style="186" customWidth="1"/>
    <col min="11268" max="11268" width="12.85546875" style="186" customWidth="1"/>
    <col min="11269" max="11269" width="18" style="186" customWidth="1"/>
    <col min="11270" max="11270" width="9.140625" style="186"/>
    <col min="11271" max="11271" width="17.42578125" style="186" customWidth="1"/>
    <col min="11272" max="11272" width="24.85546875" style="186" customWidth="1"/>
    <col min="11273" max="11273" width="17.28515625" style="186" customWidth="1"/>
    <col min="11274" max="11274" width="9.140625" style="186"/>
    <col min="11275" max="11275" width="15.140625" style="186" customWidth="1"/>
    <col min="11276" max="11276" width="13.140625" style="186" customWidth="1"/>
    <col min="11277" max="11277" width="15.5703125" style="186" customWidth="1"/>
    <col min="11278" max="11520" width="9.140625" style="186"/>
    <col min="11521" max="11521" width="13.28515625" style="186" customWidth="1"/>
    <col min="11522" max="11522" width="18.5703125" style="186" customWidth="1"/>
    <col min="11523" max="11523" width="18.28515625" style="186" customWidth="1"/>
    <col min="11524" max="11524" width="12.85546875" style="186" customWidth="1"/>
    <col min="11525" max="11525" width="18" style="186" customWidth="1"/>
    <col min="11526" max="11526" width="9.140625" style="186"/>
    <col min="11527" max="11527" width="17.42578125" style="186" customWidth="1"/>
    <col min="11528" max="11528" width="24.85546875" style="186" customWidth="1"/>
    <col min="11529" max="11529" width="17.28515625" style="186" customWidth="1"/>
    <col min="11530" max="11530" width="9.140625" style="186"/>
    <col min="11531" max="11531" width="15.140625" style="186" customWidth="1"/>
    <col min="11532" max="11532" width="13.140625" style="186" customWidth="1"/>
    <col min="11533" max="11533" width="15.5703125" style="186" customWidth="1"/>
    <col min="11534" max="11776" width="9.140625" style="186"/>
    <col min="11777" max="11777" width="13.28515625" style="186" customWidth="1"/>
    <col min="11778" max="11778" width="18.5703125" style="186" customWidth="1"/>
    <col min="11779" max="11779" width="18.28515625" style="186" customWidth="1"/>
    <col min="11780" max="11780" width="12.85546875" style="186" customWidth="1"/>
    <col min="11781" max="11781" width="18" style="186" customWidth="1"/>
    <col min="11782" max="11782" width="9.140625" style="186"/>
    <col min="11783" max="11783" width="17.42578125" style="186" customWidth="1"/>
    <col min="11784" max="11784" width="24.85546875" style="186" customWidth="1"/>
    <col min="11785" max="11785" width="17.28515625" style="186" customWidth="1"/>
    <col min="11786" max="11786" width="9.140625" style="186"/>
    <col min="11787" max="11787" width="15.140625" style="186" customWidth="1"/>
    <col min="11788" max="11788" width="13.140625" style="186" customWidth="1"/>
    <col min="11789" max="11789" width="15.5703125" style="186" customWidth="1"/>
    <col min="11790" max="12032" width="9.140625" style="186"/>
    <col min="12033" max="12033" width="13.28515625" style="186" customWidth="1"/>
    <col min="12034" max="12034" width="18.5703125" style="186" customWidth="1"/>
    <col min="12035" max="12035" width="18.28515625" style="186" customWidth="1"/>
    <col min="12036" max="12036" width="12.85546875" style="186" customWidth="1"/>
    <col min="12037" max="12037" width="18" style="186" customWidth="1"/>
    <col min="12038" max="12038" width="9.140625" style="186"/>
    <col min="12039" max="12039" width="17.42578125" style="186" customWidth="1"/>
    <col min="12040" max="12040" width="24.85546875" style="186" customWidth="1"/>
    <col min="12041" max="12041" width="17.28515625" style="186" customWidth="1"/>
    <col min="12042" max="12042" width="9.140625" style="186"/>
    <col min="12043" max="12043" width="15.140625" style="186" customWidth="1"/>
    <col min="12044" max="12044" width="13.140625" style="186" customWidth="1"/>
    <col min="12045" max="12045" width="15.5703125" style="186" customWidth="1"/>
    <col min="12046" max="12288" width="9.140625" style="186"/>
    <col min="12289" max="12289" width="13.28515625" style="186" customWidth="1"/>
    <col min="12290" max="12290" width="18.5703125" style="186" customWidth="1"/>
    <col min="12291" max="12291" width="18.28515625" style="186" customWidth="1"/>
    <col min="12292" max="12292" width="12.85546875" style="186" customWidth="1"/>
    <col min="12293" max="12293" width="18" style="186" customWidth="1"/>
    <col min="12294" max="12294" width="9.140625" style="186"/>
    <col min="12295" max="12295" width="17.42578125" style="186" customWidth="1"/>
    <col min="12296" max="12296" width="24.85546875" style="186" customWidth="1"/>
    <col min="12297" max="12297" width="17.28515625" style="186" customWidth="1"/>
    <col min="12298" max="12298" width="9.140625" style="186"/>
    <col min="12299" max="12299" width="15.140625" style="186" customWidth="1"/>
    <col min="12300" max="12300" width="13.140625" style="186" customWidth="1"/>
    <col min="12301" max="12301" width="15.5703125" style="186" customWidth="1"/>
    <col min="12302" max="12544" width="9.140625" style="186"/>
    <col min="12545" max="12545" width="13.28515625" style="186" customWidth="1"/>
    <col min="12546" max="12546" width="18.5703125" style="186" customWidth="1"/>
    <col min="12547" max="12547" width="18.28515625" style="186" customWidth="1"/>
    <col min="12548" max="12548" width="12.85546875" style="186" customWidth="1"/>
    <col min="12549" max="12549" width="18" style="186" customWidth="1"/>
    <col min="12550" max="12550" width="9.140625" style="186"/>
    <col min="12551" max="12551" width="17.42578125" style="186" customWidth="1"/>
    <col min="12552" max="12552" width="24.85546875" style="186" customWidth="1"/>
    <col min="12553" max="12553" width="17.28515625" style="186" customWidth="1"/>
    <col min="12554" max="12554" width="9.140625" style="186"/>
    <col min="12555" max="12555" width="15.140625" style="186" customWidth="1"/>
    <col min="12556" max="12556" width="13.140625" style="186" customWidth="1"/>
    <col min="12557" max="12557" width="15.5703125" style="186" customWidth="1"/>
    <col min="12558" max="12800" width="9.140625" style="186"/>
    <col min="12801" max="12801" width="13.28515625" style="186" customWidth="1"/>
    <col min="12802" max="12802" width="18.5703125" style="186" customWidth="1"/>
    <col min="12803" max="12803" width="18.28515625" style="186" customWidth="1"/>
    <col min="12804" max="12804" width="12.85546875" style="186" customWidth="1"/>
    <col min="12805" max="12805" width="18" style="186" customWidth="1"/>
    <col min="12806" max="12806" width="9.140625" style="186"/>
    <col min="12807" max="12807" width="17.42578125" style="186" customWidth="1"/>
    <col min="12808" max="12808" width="24.85546875" style="186" customWidth="1"/>
    <col min="12809" max="12809" width="17.28515625" style="186" customWidth="1"/>
    <col min="12810" max="12810" width="9.140625" style="186"/>
    <col min="12811" max="12811" width="15.140625" style="186" customWidth="1"/>
    <col min="12812" max="12812" width="13.140625" style="186" customWidth="1"/>
    <col min="12813" max="12813" width="15.5703125" style="186" customWidth="1"/>
    <col min="12814" max="13056" width="9.140625" style="186"/>
    <col min="13057" max="13057" width="13.28515625" style="186" customWidth="1"/>
    <col min="13058" max="13058" width="18.5703125" style="186" customWidth="1"/>
    <col min="13059" max="13059" width="18.28515625" style="186" customWidth="1"/>
    <col min="13060" max="13060" width="12.85546875" style="186" customWidth="1"/>
    <col min="13061" max="13061" width="18" style="186" customWidth="1"/>
    <col min="13062" max="13062" width="9.140625" style="186"/>
    <col min="13063" max="13063" width="17.42578125" style="186" customWidth="1"/>
    <col min="13064" max="13064" width="24.85546875" style="186" customWidth="1"/>
    <col min="13065" max="13065" width="17.28515625" style="186" customWidth="1"/>
    <col min="13066" max="13066" width="9.140625" style="186"/>
    <col min="13067" max="13067" width="15.140625" style="186" customWidth="1"/>
    <col min="13068" max="13068" width="13.140625" style="186" customWidth="1"/>
    <col min="13069" max="13069" width="15.5703125" style="186" customWidth="1"/>
    <col min="13070" max="13312" width="9.140625" style="186"/>
    <col min="13313" max="13313" width="13.28515625" style="186" customWidth="1"/>
    <col min="13314" max="13314" width="18.5703125" style="186" customWidth="1"/>
    <col min="13315" max="13315" width="18.28515625" style="186" customWidth="1"/>
    <col min="13316" max="13316" width="12.85546875" style="186" customWidth="1"/>
    <col min="13317" max="13317" width="18" style="186" customWidth="1"/>
    <col min="13318" max="13318" width="9.140625" style="186"/>
    <col min="13319" max="13319" width="17.42578125" style="186" customWidth="1"/>
    <col min="13320" max="13320" width="24.85546875" style="186" customWidth="1"/>
    <col min="13321" max="13321" width="17.28515625" style="186" customWidth="1"/>
    <col min="13322" max="13322" width="9.140625" style="186"/>
    <col min="13323" max="13323" width="15.140625" style="186" customWidth="1"/>
    <col min="13324" max="13324" width="13.140625" style="186" customWidth="1"/>
    <col min="13325" max="13325" width="15.5703125" style="186" customWidth="1"/>
    <col min="13326" max="13568" width="9.140625" style="186"/>
    <col min="13569" max="13569" width="13.28515625" style="186" customWidth="1"/>
    <col min="13570" max="13570" width="18.5703125" style="186" customWidth="1"/>
    <col min="13571" max="13571" width="18.28515625" style="186" customWidth="1"/>
    <col min="13572" max="13572" width="12.85546875" style="186" customWidth="1"/>
    <col min="13573" max="13573" width="18" style="186" customWidth="1"/>
    <col min="13574" max="13574" width="9.140625" style="186"/>
    <col min="13575" max="13575" width="17.42578125" style="186" customWidth="1"/>
    <col min="13576" max="13576" width="24.85546875" style="186" customWidth="1"/>
    <col min="13577" max="13577" width="17.28515625" style="186" customWidth="1"/>
    <col min="13578" max="13578" width="9.140625" style="186"/>
    <col min="13579" max="13579" width="15.140625" style="186" customWidth="1"/>
    <col min="13580" max="13580" width="13.140625" style="186" customWidth="1"/>
    <col min="13581" max="13581" width="15.5703125" style="186" customWidth="1"/>
    <col min="13582" max="13824" width="9.140625" style="186"/>
    <col min="13825" max="13825" width="13.28515625" style="186" customWidth="1"/>
    <col min="13826" max="13826" width="18.5703125" style="186" customWidth="1"/>
    <col min="13827" max="13827" width="18.28515625" style="186" customWidth="1"/>
    <col min="13828" max="13828" width="12.85546875" style="186" customWidth="1"/>
    <col min="13829" max="13829" width="18" style="186" customWidth="1"/>
    <col min="13830" max="13830" width="9.140625" style="186"/>
    <col min="13831" max="13831" width="17.42578125" style="186" customWidth="1"/>
    <col min="13832" max="13832" width="24.85546875" style="186" customWidth="1"/>
    <col min="13833" max="13833" width="17.28515625" style="186" customWidth="1"/>
    <col min="13834" max="13834" width="9.140625" style="186"/>
    <col min="13835" max="13835" width="15.140625" style="186" customWidth="1"/>
    <col min="13836" max="13836" width="13.140625" style="186" customWidth="1"/>
    <col min="13837" max="13837" width="15.5703125" style="186" customWidth="1"/>
    <col min="13838" max="14080" width="9.140625" style="186"/>
    <col min="14081" max="14081" width="13.28515625" style="186" customWidth="1"/>
    <col min="14082" max="14082" width="18.5703125" style="186" customWidth="1"/>
    <col min="14083" max="14083" width="18.28515625" style="186" customWidth="1"/>
    <col min="14084" max="14084" width="12.85546875" style="186" customWidth="1"/>
    <col min="14085" max="14085" width="18" style="186" customWidth="1"/>
    <col min="14086" max="14086" width="9.140625" style="186"/>
    <col min="14087" max="14087" width="17.42578125" style="186" customWidth="1"/>
    <col min="14088" max="14088" width="24.85546875" style="186" customWidth="1"/>
    <col min="14089" max="14089" width="17.28515625" style="186" customWidth="1"/>
    <col min="14090" max="14090" width="9.140625" style="186"/>
    <col min="14091" max="14091" width="15.140625" style="186" customWidth="1"/>
    <col min="14092" max="14092" width="13.140625" style="186" customWidth="1"/>
    <col min="14093" max="14093" width="15.5703125" style="186" customWidth="1"/>
    <col min="14094" max="14336" width="9.140625" style="186"/>
    <col min="14337" max="14337" width="13.28515625" style="186" customWidth="1"/>
    <col min="14338" max="14338" width="18.5703125" style="186" customWidth="1"/>
    <col min="14339" max="14339" width="18.28515625" style="186" customWidth="1"/>
    <col min="14340" max="14340" width="12.85546875" style="186" customWidth="1"/>
    <col min="14341" max="14341" width="18" style="186" customWidth="1"/>
    <col min="14342" max="14342" width="9.140625" style="186"/>
    <col min="14343" max="14343" width="17.42578125" style="186" customWidth="1"/>
    <col min="14344" max="14344" width="24.85546875" style="186" customWidth="1"/>
    <col min="14345" max="14345" width="17.28515625" style="186" customWidth="1"/>
    <col min="14346" max="14346" width="9.140625" style="186"/>
    <col min="14347" max="14347" width="15.140625" style="186" customWidth="1"/>
    <col min="14348" max="14348" width="13.140625" style="186" customWidth="1"/>
    <col min="14349" max="14349" width="15.5703125" style="186" customWidth="1"/>
    <col min="14350" max="14592" width="9.140625" style="186"/>
    <col min="14593" max="14593" width="13.28515625" style="186" customWidth="1"/>
    <col min="14594" max="14594" width="18.5703125" style="186" customWidth="1"/>
    <col min="14595" max="14595" width="18.28515625" style="186" customWidth="1"/>
    <col min="14596" max="14596" width="12.85546875" style="186" customWidth="1"/>
    <col min="14597" max="14597" width="18" style="186" customWidth="1"/>
    <col min="14598" max="14598" width="9.140625" style="186"/>
    <col min="14599" max="14599" width="17.42578125" style="186" customWidth="1"/>
    <col min="14600" max="14600" width="24.85546875" style="186" customWidth="1"/>
    <col min="14601" max="14601" width="17.28515625" style="186" customWidth="1"/>
    <col min="14602" max="14602" width="9.140625" style="186"/>
    <col min="14603" max="14603" width="15.140625" style="186" customWidth="1"/>
    <col min="14604" max="14604" width="13.140625" style="186" customWidth="1"/>
    <col min="14605" max="14605" width="15.5703125" style="186" customWidth="1"/>
    <col min="14606" max="14848" width="9.140625" style="186"/>
    <col min="14849" max="14849" width="13.28515625" style="186" customWidth="1"/>
    <col min="14850" max="14850" width="18.5703125" style="186" customWidth="1"/>
    <col min="14851" max="14851" width="18.28515625" style="186" customWidth="1"/>
    <col min="14852" max="14852" width="12.85546875" style="186" customWidth="1"/>
    <col min="14853" max="14853" width="18" style="186" customWidth="1"/>
    <col min="14854" max="14854" width="9.140625" style="186"/>
    <col min="14855" max="14855" width="17.42578125" style="186" customWidth="1"/>
    <col min="14856" max="14856" width="24.85546875" style="186" customWidth="1"/>
    <col min="14857" max="14857" width="17.28515625" style="186" customWidth="1"/>
    <col min="14858" max="14858" width="9.140625" style="186"/>
    <col min="14859" max="14859" width="15.140625" style="186" customWidth="1"/>
    <col min="14860" max="14860" width="13.140625" style="186" customWidth="1"/>
    <col min="14861" max="14861" width="15.5703125" style="186" customWidth="1"/>
    <col min="14862" max="15104" width="9.140625" style="186"/>
    <col min="15105" max="15105" width="13.28515625" style="186" customWidth="1"/>
    <col min="15106" max="15106" width="18.5703125" style="186" customWidth="1"/>
    <col min="15107" max="15107" width="18.28515625" style="186" customWidth="1"/>
    <col min="15108" max="15108" width="12.85546875" style="186" customWidth="1"/>
    <col min="15109" max="15109" width="18" style="186" customWidth="1"/>
    <col min="15110" max="15110" width="9.140625" style="186"/>
    <col min="15111" max="15111" width="17.42578125" style="186" customWidth="1"/>
    <col min="15112" max="15112" width="24.85546875" style="186" customWidth="1"/>
    <col min="15113" max="15113" width="17.28515625" style="186" customWidth="1"/>
    <col min="15114" max="15114" width="9.140625" style="186"/>
    <col min="15115" max="15115" width="15.140625" style="186" customWidth="1"/>
    <col min="15116" max="15116" width="13.140625" style="186" customWidth="1"/>
    <col min="15117" max="15117" width="15.5703125" style="186" customWidth="1"/>
    <col min="15118" max="15360" width="9.140625" style="186"/>
    <col min="15361" max="15361" width="13.28515625" style="186" customWidth="1"/>
    <col min="15362" max="15362" width="18.5703125" style="186" customWidth="1"/>
    <col min="15363" max="15363" width="18.28515625" style="186" customWidth="1"/>
    <col min="15364" max="15364" width="12.85546875" style="186" customWidth="1"/>
    <col min="15365" max="15365" width="18" style="186" customWidth="1"/>
    <col min="15366" max="15366" width="9.140625" style="186"/>
    <col min="15367" max="15367" width="17.42578125" style="186" customWidth="1"/>
    <col min="15368" max="15368" width="24.85546875" style="186" customWidth="1"/>
    <col min="15369" max="15369" width="17.28515625" style="186" customWidth="1"/>
    <col min="15370" max="15370" width="9.140625" style="186"/>
    <col min="15371" max="15371" width="15.140625" style="186" customWidth="1"/>
    <col min="15372" max="15372" width="13.140625" style="186" customWidth="1"/>
    <col min="15373" max="15373" width="15.5703125" style="186" customWidth="1"/>
    <col min="15374" max="15616" width="9.140625" style="186"/>
    <col min="15617" max="15617" width="13.28515625" style="186" customWidth="1"/>
    <col min="15618" max="15618" width="18.5703125" style="186" customWidth="1"/>
    <col min="15619" max="15619" width="18.28515625" style="186" customWidth="1"/>
    <col min="15620" max="15620" width="12.85546875" style="186" customWidth="1"/>
    <col min="15621" max="15621" width="18" style="186" customWidth="1"/>
    <col min="15622" max="15622" width="9.140625" style="186"/>
    <col min="15623" max="15623" width="17.42578125" style="186" customWidth="1"/>
    <col min="15624" max="15624" width="24.85546875" style="186" customWidth="1"/>
    <col min="15625" max="15625" width="17.28515625" style="186" customWidth="1"/>
    <col min="15626" max="15626" width="9.140625" style="186"/>
    <col min="15627" max="15627" width="15.140625" style="186" customWidth="1"/>
    <col min="15628" max="15628" width="13.140625" style="186" customWidth="1"/>
    <col min="15629" max="15629" width="15.5703125" style="186" customWidth="1"/>
    <col min="15630" max="15872" width="9.140625" style="186"/>
    <col min="15873" max="15873" width="13.28515625" style="186" customWidth="1"/>
    <col min="15874" max="15874" width="18.5703125" style="186" customWidth="1"/>
    <col min="15875" max="15875" width="18.28515625" style="186" customWidth="1"/>
    <col min="15876" max="15876" width="12.85546875" style="186" customWidth="1"/>
    <col min="15877" max="15877" width="18" style="186" customWidth="1"/>
    <col min="15878" max="15878" width="9.140625" style="186"/>
    <col min="15879" max="15879" width="17.42578125" style="186" customWidth="1"/>
    <col min="15880" max="15880" width="24.85546875" style="186" customWidth="1"/>
    <col min="15881" max="15881" width="17.28515625" style="186" customWidth="1"/>
    <col min="15882" max="15882" width="9.140625" style="186"/>
    <col min="15883" max="15883" width="15.140625" style="186" customWidth="1"/>
    <col min="15884" max="15884" width="13.140625" style="186" customWidth="1"/>
    <col min="15885" max="15885" width="15.5703125" style="186" customWidth="1"/>
    <col min="15886" max="16128" width="9.140625" style="186"/>
    <col min="16129" max="16129" width="13.28515625" style="186" customWidth="1"/>
    <col min="16130" max="16130" width="18.5703125" style="186" customWidth="1"/>
    <col min="16131" max="16131" width="18.28515625" style="186" customWidth="1"/>
    <col min="16132" max="16132" width="12.85546875" style="186" customWidth="1"/>
    <col min="16133" max="16133" width="18" style="186" customWidth="1"/>
    <col min="16134" max="16134" width="9.140625" style="186"/>
    <col min="16135" max="16135" width="17.42578125" style="186" customWidth="1"/>
    <col min="16136" max="16136" width="24.85546875" style="186" customWidth="1"/>
    <col min="16137" max="16137" width="17.28515625" style="186" customWidth="1"/>
    <col min="16138" max="16138" width="9.140625" style="186"/>
    <col min="16139" max="16139" width="15.140625" style="186" customWidth="1"/>
    <col min="16140" max="16140" width="13.140625" style="186" customWidth="1"/>
    <col min="16141" max="16141" width="15.5703125" style="186" customWidth="1"/>
    <col min="16142" max="16384" width="9.140625" style="186"/>
  </cols>
  <sheetData>
    <row r="1" spans="1:11" ht="28.5" x14ac:dyDescent="0.45">
      <c r="A1" s="696" t="s">
        <v>1443</v>
      </c>
    </row>
    <row r="2" spans="1:11" s="218" customFormat="1" ht="15.75" customHeight="1" x14ac:dyDescent="0.45">
      <c r="A2" s="725"/>
      <c r="B2" s="216"/>
    </row>
    <row r="3" spans="1:11" s="218" customFormat="1" ht="15.75" customHeight="1" x14ac:dyDescent="0.25">
      <c r="A3" s="700" t="s">
        <v>1779</v>
      </c>
      <c r="B3" s="212"/>
      <c r="C3" s="212"/>
    </row>
    <row r="4" spans="1:11" s="218" customFormat="1" ht="36" customHeight="1" x14ac:dyDescent="0.25">
      <c r="A4" s="235"/>
      <c r="B4" s="475" t="s">
        <v>1385</v>
      </c>
      <c r="C4" s="730" t="s">
        <v>1232</v>
      </c>
      <c r="D4" s="654" t="s">
        <v>1444</v>
      </c>
      <c r="E4" s="654" t="s">
        <v>567</v>
      </c>
      <c r="F4" s="654" t="s">
        <v>791</v>
      </c>
      <c r="G4" s="654" t="s">
        <v>568</v>
      </c>
      <c r="H4" s="654" t="s">
        <v>218</v>
      </c>
      <c r="K4" s="218" t="s">
        <v>1894</v>
      </c>
    </row>
    <row r="5" spans="1:11" s="218" customFormat="1" ht="15.75" customHeight="1" x14ac:dyDescent="0.25">
      <c r="A5" s="215" t="s">
        <v>604</v>
      </c>
      <c r="B5" s="219">
        <f>I48</f>
        <v>0</v>
      </c>
      <c r="C5" s="731">
        <f>B5*(B62/E48)</f>
        <v>0</v>
      </c>
      <c r="D5" s="219">
        <f>B5-C5</f>
        <v>0</v>
      </c>
      <c r="E5" s="219" t="e">
        <f>D5*B32</f>
        <v>#DIV/0!</v>
      </c>
      <c r="F5" s="727">
        <f>D5*$B$38</f>
        <v>0</v>
      </c>
      <c r="G5" s="215"/>
      <c r="H5" s="215"/>
      <c r="J5" s="215" t="s">
        <v>1893</v>
      </c>
      <c r="K5" s="1109">
        <v>10</v>
      </c>
    </row>
    <row r="6" spans="1:11" s="218" customFormat="1" ht="15.75" customHeight="1" x14ac:dyDescent="0.25">
      <c r="A6" s="215" t="s">
        <v>605</v>
      </c>
      <c r="B6" s="219">
        <f>B5</f>
        <v>0</v>
      </c>
      <c r="C6" s="731">
        <f>B6*(B62/E48)</f>
        <v>0</v>
      </c>
      <c r="D6" s="219">
        <f>B6-C6</f>
        <v>0</v>
      </c>
      <c r="E6" s="219" t="e">
        <f>D6*B33</f>
        <v>#DIV/0!</v>
      </c>
      <c r="F6" s="727">
        <f>D6*B37</f>
        <v>0</v>
      </c>
      <c r="G6" s="215"/>
      <c r="H6" s="215"/>
    </row>
    <row r="7" spans="1:11" s="218" customFormat="1" ht="15.75" customHeight="1" x14ac:dyDescent="0.25">
      <c r="D7" s="233">
        <f>SUM(D5:D6)</f>
        <v>0</v>
      </c>
      <c r="E7" s="233" t="e">
        <f>SUM(E5:E6)</f>
        <v>#DIV/0!</v>
      </c>
      <c r="F7" s="728">
        <f>SUM(F5:F6)</f>
        <v>0</v>
      </c>
      <c r="G7" s="871"/>
      <c r="H7" s="729" t="e">
        <f>G7/E7</f>
        <v>#DIV/0!</v>
      </c>
    </row>
    <row r="8" spans="1:11" s="218" customFormat="1" ht="15.75" customHeight="1" x14ac:dyDescent="0.25">
      <c r="D8" s="216"/>
      <c r="E8" s="220"/>
      <c r="F8" s="732"/>
      <c r="G8" s="216"/>
      <c r="H8" s="733"/>
    </row>
    <row r="9" spans="1:11" s="218" customFormat="1" ht="15.75" customHeight="1" x14ac:dyDescent="0.25">
      <c r="A9" s="734" t="s">
        <v>1447</v>
      </c>
      <c r="D9" s="216"/>
      <c r="E9" s="220"/>
      <c r="F9" s="732"/>
      <c r="G9" s="216"/>
      <c r="H9" s="733"/>
    </row>
    <row r="10" spans="1:11" s="218" customFormat="1" ht="33.75" customHeight="1" x14ac:dyDescent="0.25">
      <c r="A10" s="235"/>
      <c r="B10" s="475" t="s">
        <v>1385</v>
      </c>
      <c r="C10" s="730" t="s">
        <v>1232</v>
      </c>
      <c r="D10" s="654" t="s">
        <v>1444</v>
      </c>
      <c r="E10" s="654" t="s">
        <v>567</v>
      </c>
      <c r="F10" s="654" t="s">
        <v>791</v>
      </c>
      <c r="G10" s="654" t="s">
        <v>568</v>
      </c>
      <c r="H10" s="654" t="s">
        <v>218</v>
      </c>
    </row>
    <row r="11" spans="1:11" s="218" customFormat="1" ht="15.75" customHeight="1" x14ac:dyDescent="0.25">
      <c r="A11" s="215" t="s">
        <v>1458</v>
      </c>
      <c r="B11" s="219"/>
      <c r="C11" s="731"/>
      <c r="D11" s="219">
        <f>B66</f>
        <v>0</v>
      </c>
      <c r="E11" s="219" t="e">
        <f>B68</f>
        <v>#DIV/0!</v>
      </c>
      <c r="F11" s="727">
        <f>D11*B36</f>
        <v>0</v>
      </c>
      <c r="G11" s="215" t="s">
        <v>519</v>
      </c>
      <c r="H11" s="215"/>
    </row>
    <row r="12" spans="1:11" s="218" customFormat="1" ht="15.75" customHeight="1" x14ac:dyDescent="0.25">
      <c r="D12" s="233">
        <f>SUM(D11:D11)</f>
        <v>0</v>
      </c>
      <c r="E12" s="233" t="e">
        <f>SUM(E11:E11)</f>
        <v>#DIV/0!</v>
      </c>
      <c r="F12" s="728">
        <f>SUM(F11:F11)</f>
        <v>0</v>
      </c>
      <c r="G12" s="728">
        <f>B69*'Floor area'!E4%</f>
        <v>0</v>
      </c>
      <c r="H12" s="729" t="e">
        <f>G12/E12</f>
        <v>#DIV/0!</v>
      </c>
    </row>
    <row r="13" spans="1:11" s="218" customFormat="1" ht="15.75" customHeight="1" x14ac:dyDescent="0.25">
      <c r="D13" s="216"/>
      <c r="E13" s="220"/>
      <c r="F13" s="732"/>
      <c r="G13" s="216"/>
      <c r="H13" s="733"/>
    </row>
    <row r="14" spans="1:11" s="218" customFormat="1" ht="15.75" customHeight="1" x14ac:dyDescent="0.25">
      <c r="A14" s="734" t="s">
        <v>1448</v>
      </c>
      <c r="D14" s="216"/>
      <c r="E14" s="220"/>
      <c r="F14" s="732"/>
      <c r="G14" s="216"/>
      <c r="H14" s="733"/>
    </row>
    <row r="15" spans="1:11" s="218" customFormat="1" ht="27.75" customHeight="1" x14ac:dyDescent="0.25">
      <c r="A15" s="235"/>
      <c r="B15" s="475" t="s">
        <v>1385</v>
      </c>
      <c r="C15" s="730" t="s">
        <v>1232</v>
      </c>
      <c r="D15" s="654" t="s">
        <v>1444</v>
      </c>
      <c r="E15" s="654" t="s">
        <v>567</v>
      </c>
      <c r="F15" s="654" t="s">
        <v>791</v>
      </c>
      <c r="G15" s="654" t="s">
        <v>568</v>
      </c>
      <c r="H15" s="654" t="s">
        <v>218</v>
      </c>
    </row>
    <row r="16" spans="1:11" s="218" customFormat="1" ht="15.75" customHeight="1" x14ac:dyDescent="0.25">
      <c r="A16" s="215" t="s">
        <v>604</v>
      </c>
      <c r="B16" s="219"/>
      <c r="C16" s="731"/>
      <c r="D16" s="219"/>
      <c r="E16" s="219"/>
      <c r="F16" s="727"/>
      <c r="G16" s="215"/>
      <c r="H16" s="215"/>
    </row>
    <row r="17" spans="1:14" s="218" customFormat="1" ht="15.75" customHeight="1" x14ac:dyDescent="0.25">
      <c r="A17" s="215" t="s">
        <v>605</v>
      </c>
      <c r="B17" s="219"/>
      <c r="C17" s="731"/>
      <c r="D17" s="219"/>
      <c r="E17" s="219"/>
      <c r="F17" s="727"/>
      <c r="G17" s="215"/>
      <c r="H17" s="215"/>
    </row>
    <row r="18" spans="1:14" s="218" customFormat="1" ht="15.75" customHeight="1" x14ac:dyDescent="0.25">
      <c r="D18" s="232"/>
      <c r="E18" s="233"/>
      <c r="F18" s="728"/>
      <c r="G18" s="232"/>
      <c r="H18" s="729"/>
    </row>
    <row r="19" spans="1:14" s="218" customFormat="1" ht="15.75" customHeight="1" x14ac:dyDescent="0.25">
      <c r="D19" s="216"/>
      <c r="E19" s="220"/>
      <c r="F19" s="732"/>
      <c r="G19" s="216"/>
      <c r="H19" s="733"/>
    </row>
    <row r="20" spans="1:14" ht="23.25" x14ac:dyDescent="0.35">
      <c r="A20" s="726"/>
      <c r="B20" s="214"/>
    </row>
    <row r="21" spans="1:14" ht="34.5" customHeight="1" x14ac:dyDescent="0.25">
      <c r="A21" s="724" t="s">
        <v>1223</v>
      </c>
      <c r="B21" s="212">
        <v>6.1849999999999996</v>
      </c>
    </row>
    <row r="23" spans="1:14" s="230" customFormat="1" ht="60" x14ac:dyDescent="0.25">
      <c r="A23" s="724" t="s">
        <v>1211</v>
      </c>
      <c r="B23" s="724"/>
      <c r="C23" s="724" t="s">
        <v>145</v>
      </c>
      <c r="D23" s="724" t="s">
        <v>1221</v>
      </c>
      <c r="E23" s="724" t="s">
        <v>531</v>
      </c>
      <c r="F23" s="724" t="s">
        <v>1213</v>
      </c>
      <c r="G23" s="724" t="s">
        <v>1214</v>
      </c>
      <c r="H23" s="724" t="s">
        <v>1219</v>
      </c>
      <c r="I23" s="724" t="s">
        <v>1220</v>
      </c>
      <c r="J23" s="724" t="s">
        <v>1215</v>
      </c>
      <c r="K23" s="724" t="s">
        <v>1216</v>
      </c>
      <c r="L23" s="724" t="s">
        <v>1217</v>
      </c>
      <c r="M23" s="724" t="s">
        <v>1218</v>
      </c>
      <c r="N23" s="724" t="s">
        <v>1212</v>
      </c>
    </row>
    <row r="24" spans="1:14" x14ac:dyDescent="0.25">
      <c r="A24" s="940">
        <v>42691</v>
      </c>
      <c r="B24" s="940">
        <v>42825</v>
      </c>
      <c r="C24" s="212">
        <v>0</v>
      </c>
      <c r="D24" s="868">
        <v>0</v>
      </c>
      <c r="E24" s="213">
        <f>D24*$B$38</f>
        <v>0</v>
      </c>
      <c r="F24" s="212">
        <v>1.3174999999999999</v>
      </c>
      <c r="G24" s="212">
        <v>0.84279999999999999</v>
      </c>
      <c r="H24" s="213">
        <f>D24*F24</f>
        <v>0</v>
      </c>
      <c r="I24" s="213">
        <f>D24*G24</f>
        <v>0</v>
      </c>
      <c r="J24" s="212">
        <v>0.16295999999999999</v>
      </c>
      <c r="K24" s="212">
        <f>0.23003+1.13956</f>
        <v>1.3695899999999999</v>
      </c>
      <c r="L24" s="213">
        <f>C24*J24</f>
        <v>0</v>
      </c>
      <c r="M24" s="213">
        <f>C24*K24</f>
        <v>0</v>
      </c>
      <c r="N24" s="213">
        <f>H24+I24+L24+M24</f>
        <v>0</v>
      </c>
    </row>
    <row r="25" spans="1:14" x14ac:dyDescent="0.25">
      <c r="A25" s="940">
        <v>42826</v>
      </c>
      <c r="B25" s="940">
        <v>42842</v>
      </c>
      <c r="C25" s="212">
        <v>0</v>
      </c>
      <c r="D25" s="868">
        <v>0</v>
      </c>
      <c r="E25" s="213">
        <f>D25*$B$38</f>
        <v>0</v>
      </c>
      <c r="F25" s="212">
        <v>1.3289</v>
      </c>
      <c r="G25" s="212">
        <v>0.82140000000000002</v>
      </c>
      <c r="H25" s="213">
        <f>D25*F25</f>
        <v>0</v>
      </c>
      <c r="I25" s="213">
        <f>D25*G25</f>
        <v>0</v>
      </c>
      <c r="J25" s="212">
        <v>0.16841</v>
      </c>
      <c r="K25" s="212">
        <f>0.24934+1.19655</f>
        <v>1.4458899999999999</v>
      </c>
      <c r="L25" s="213">
        <f>C25*J25</f>
        <v>0</v>
      </c>
      <c r="M25" s="213">
        <f>C25*K25</f>
        <v>0</v>
      </c>
      <c r="N25" s="213">
        <f>H25+I25+L25+M25</f>
        <v>0</v>
      </c>
    </row>
    <row r="26" spans="1:14" x14ac:dyDescent="0.25">
      <c r="A26" s="940">
        <v>42843</v>
      </c>
      <c r="B26" s="940">
        <v>42976</v>
      </c>
      <c r="C26" s="212">
        <v>0</v>
      </c>
      <c r="D26" s="868">
        <v>0</v>
      </c>
      <c r="E26" s="213">
        <f>D26*$B$38</f>
        <v>0</v>
      </c>
      <c r="F26" s="212">
        <v>1.3289</v>
      </c>
      <c r="G26" s="212">
        <v>0.82140000000000002</v>
      </c>
      <c r="H26" s="213">
        <f>D26*F26</f>
        <v>0</v>
      </c>
      <c r="I26" s="213">
        <f>D26*G26</f>
        <v>0</v>
      </c>
      <c r="J26" s="212">
        <v>0.16841</v>
      </c>
      <c r="K26" s="212">
        <v>1.4458899999999999</v>
      </c>
      <c r="L26" s="213">
        <f>C26*J26</f>
        <v>0</v>
      </c>
      <c r="M26" s="213">
        <f>C26*K26</f>
        <v>0</v>
      </c>
      <c r="N26" s="213">
        <f>H26+I26+L26+M26</f>
        <v>0</v>
      </c>
    </row>
    <row r="27" spans="1:14" x14ac:dyDescent="0.25">
      <c r="A27" s="940">
        <v>42977</v>
      </c>
      <c r="B27" s="940">
        <v>43175</v>
      </c>
      <c r="C27" s="212">
        <v>0</v>
      </c>
      <c r="D27" s="868">
        <v>0</v>
      </c>
      <c r="E27" s="213">
        <f>D27*$B$38</f>
        <v>0</v>
      </c>
      <c r="F27" s="212">
        <v>1.3289</v>
      </c>
      <c r="G27" s="212">
        <v>0.82140000000000002</v>
      </c>
      <c r="H27" s="213">
        <f>D27*F27</f>
        <v>0</v>
      </c>
      <c r="I27" s="213">
        <f>D27*G27</f>
        <v>0</v>
      </c>
      <c r="J27" s="212">
        <v>0.16841</v>
      </c>
      <c r="K27" s="212">
        <v>1.4458899999999999</v>
      </c>
      <c r="L27" s="213">
        <f>C27*J27</f>
        <v>0</v>
      </c>
      <c r="M27" s="213">
        <f>C27*K27</f>
        <v>0</v>
      </c>
      <c r="N27" s="213">
        <f>H27+I27+L27+M27</f>
        <v>0</v>
      </c>
    </row>
    <row r="28" spans="1:14" x14ac:dyDescent="0.25">
      <c r="A28" s="477" t="s">
        <v>1236</v>
      </c>
      <c r="B28" s="477"/>
      <c r="C28" s="477">
        <f>SUM(C24:C27)</f>
        <v>0</v>
      </c>
      <c r="D28" s="477">
        <f t="shared" ref="D28:N28" si="0">SUM(D24:D27)</f>
        <v>0</v>
      </c>
      <c r="E28" s="477">
        <f t="shared" si="0"/>
        <v>0</v>
      </c>
      <c r="F28" s="477"/>
      <c r="G28" s="477"/>
      <c r="H28" s="477"/>
      <c r="I28" s="477"/>
      <c r="J28" s="477"/>
      <c r="K28" s="477"/>
      <c r="L28" s="477">
        <f t="shared" si="0"/>
        <v>0</v>
      </c>
      <c r="M28" s="477">
        <f t="shared" si="0"/>
        <v>0</v>
      </c>
      <c r="N28" s="477">
        <f t="shared" si="0"/>
        <v>0</v>
      </c>
    </row>
    <row r="30" spans="1:14" x14ac:dyDescent="0.25">
      <c r="A30" s="237" t="s">
        <v>1384</v>
      </c>
      <c r="B30" s="237"/>
    </row>
    <row r="31" spans="1:14" x14ac:dyDescent="0.25">
      <c r="A31" s="486" t="s">
        <v>1222</v>
      </c>
      <c r="B31" s="489">
        <f>D28</f>
        <v>0</v>
      </c>
      <c r="D31" s="431"/>
      <c r="E31" s="481"/>
      <c r="F31" s="431"/>
      <c r="G31" s="216"/>
      <c r="H31" s="216"/>
      <c r="I31" s="216"/>
      <c r="J31" s="216"/>
      <c r="K31" s="216"/>
      <c r="L31" s="214"/>
      <c r="M31" s="214"/>
    </row>
    <row r="32" spans="1:14" x14ac:dyDescent="0.25">
      <c r="A32" s="486" t="s">
        <v>1233</v>
      </c>
      <c r="B32" s="490" t="e">
        <f>H28/D28</f>
        <v>#DIV/0!</v>
      </c>
      <c r="D32" s="431"/>
      <c r="E32" s="481"/>
      <c r="F32" s="431"/>
      <c r="G32" s="216"/>
      <c r="H32" s="216"/>
      <c r="I32" s="216"/>
      <c r="J32" s="216"/>
      <c r="K32" s="216"/>
      <c r="L32" s="214"/>
      <c r="M32" s="214"/>
    </row>
    <row r="33" spans="1:13" x14ac:dyDescent="0.25">
      <c r="A33" s="486" t="s">
        <v>1234</v>
      </c>
      <c r="B33" s="490" t="e">
        <f>I28/D28</f>
        <v>#DIV/0!</v>
      </c>
      <c r="D33" s="431"/>
      <c r="E33" s="481"/>
      <c r="F33" s="431"/>
      <c r="G33" s="216"/>
      <c r="H33" s="216"/>
      <c r="I33" s="216"/>
      <c r="J33" s="216"/>
      <c r="K33" s="216"/>
      <c r="L33" s="214"/>
      <c r="M33" s="214"/>
    </row>
    <row r="34" spans="1:13" x14ac:dyDescent="0.25">
      <c r="A34" s="491"/>
      <c r="B34" s="491"/>
      <c r="C34" s="492"/>
      <c r="D34" s="431"/>
      <c r="E34" s="481"/>
      <c r="F34" s="431"/>
      <c r="G34" s="216"/>
      <c r="H34" s="216"/>
      <c r="I34" s="216"/>
      <c r="J34" s="216"/>
      <c r="K34" s="216"/>
      <c r="L34" s="214"/>
      <c r="M34" s="214"/>
    </row>
    <row r="35" spans="1:13" x14ac:dyDescent="0.25">
      <c r="A35" s="237" t="s">
        <v>1383</v>
      </c>
      <c r="B35" s="237" t="s">
        <v>1381</v>
      </c>
      <c r="C35" s="492"/>
      <c r="D35" s="431"/>
      <c r="E35" s="481"/>
      <c r="F35" s="431"/>
      <c r="G35" s="216"/>
      <c r="H35" s="216"/>
      <c r="I35" s="216"/>
      <c r="J35" s="216"/>
      <c r="K35" s="216"/>
      <c r="L35" s="214"/>
      <c r="M35" s="214"/>
    </row>
    <row r="36" spans="1:13" x14ac:dyDescent="0.25">
      <c r="A36" s="215" t="s">
        <v>913</v>
      </c>
      <c r="B36" s="215">
        <f>'Water supply'!E18</f>
        <v>0.34399999999999997</v>
      </c>
      <c r="C36" s="492"/>
      <c r="D36" s="431"/>
      <c r="E36" s="481"/>
      <c r="F36" s="431"/>
      <c r="G36" s="216"/>
      <c r="H36" s="216"/>
      <c r="I36" s="216"/>
      <c r="J36" s="216"/>
      <c r="K36" s="216"/>
      <c r="L36" s="214"/>
      <c r="M36" s="214"/>
    </row>
    <row r="37" spans="1:13" x14ac:dyDescent="0.25">
      <c r="A37" s="215" t="s">
        <v>1382</v>
      </c>
      <c r="B37" s="215">
        <f>'Water treatment'!E17</f>
        <v>0.70799999999999996</v>
      </c>
      <c r="C37" s="492"/>
      <c r="D37" s="431"/>
      <c r="E37" s="481"/>
      <c r="F37" s="431"/>
      <c r="G37" s="216"/>
      <c r="H37" s="216"/>
      <c r="I37" s="216"/>
      <c r="J37" s="216"/>
      <c r="K37" s="216"/>
      <c r="L37" s="214"/>
      <c r="M37" s="214"/>
    </row>
    <row r="38" spans="1:13" x14ac:dyDescent="0.25">
      <c r="A38" s="477" t="s">
        <v>1</v>
      </c>
      <c r="B38" s="477">
        <f>SUM(B36:B37)</f>
        <v>1.052</v>
      </c>
      <c r="C38" s="492"/>
      <c r="D38" s="431"/>
      <c r="E38" s="481"/>
      <c r="F38" s="431"/>
      <c r="G38" s="216"/>
      <c r="H38" s="216"/>
      <c r="I38" s="216"/>
      <c r="J38" s="216"/>
      <c r="K38" s="216"/>
      <c r="L38" s="214"/>
      <c r="M38" s="214"/>
    </row>
    <row r="39" spans="1:13" x14ac:dyDescent="0.25">
      <c r="A39" s="216"/>
      <c r="B39" s="216"/>
      <c r="C39" s="492"/>
      <c r="D39" s="431"/>
      <c r="E39" s="481"/>
      <c r="F39" s="431"/>
      <c r="G39" s="216"/>
      <c r="H39" s="216"/>
      <c r="I39" s="216"/>
      <c r="J39" s="216"/>
      <c r="K39" s="216"/>
      <c r="L39" s="214"/>
      <c r="M39" s="214"/>
    </row>
    <row r="40" spans="1:13" x14ac:dyDescent="0.25">
      <c r="A40" s="734" t="s">
        <v>1451</v>
      </c>
      <c r="B40" s="214"/>
      <c r="C40" s="484"/>
      <c r="D40" s="214"/>
      <c r="E40" s="214"/>
      <c r="F40" s="214"/>
    </row>
    <row r="41" spans="1:13" x14ac:dyDescent="0.25">
      <c r="A41" s="212" t="s">
        <v>1452</v>
      </c>
      <c r="B41" s="213">
        <f>B31*'Floor area'!E4%</f>
        <v>0</v>
      </c>
      <c r="C41" s="484"/>
      <c r="D41" s="214"/>
      <c r="E41" s="214"/>
      <c r="F41" s="214"/>
    </row>
    <row r="42" spans="1:13" x14ac:dyDescent="0.25">
      <c r="A42" s="212" t="s">
        <v>1453</v>
      </c>
      <c r="B42" s="213" t="e">
        <f>B41*B32</f>
        <v>#DIV/0!</v>
      </c>
      <c r="C42" s="484"/>
      <c r="D42" s="214"/>
      <c r="E42" s="214"/>
      <c r="F42" s="214"/>
    </row>
    <row r="43" spans="1:13" x14ac:dyDescent="0.25">
      <c r="A43" s="212" t="s">
        <v>1454</v>
      </c>
      <c r="B43" s="213">
        <f>B41*B37</f>
        <v>0</v>
      </c>
      <c r="C43" s="484"/>
      <c r="D43" s="214"/>
      <c r="E43" s="214"/>
      <c r="F43" s="214"/>
    </row>
    <row r="44" spans="1:13" x14ac:dyDescent="0.25">
      <c r="A44" s="477" t="s">
        <v>1450</v>
      </c>
      <c r="B44" s="478" t="e">
        <f>SUM(B42:B43)</f>
        <v>#DIV/0!</v>
      </c>
      <c r="C44" s="484"/>
      <c r="D44" s="214"/>
      <c r="E44" s="214"/>
      <c r="F44" s="214"/>
    </row>
    <row r="45" spans="1:13" x14ac:dyDescent="0.25">
      <c r="A45" s="214"/>
      <c r="B45" s="214"/>
      <c r="C45" s="214"/>
      <c r="D45" s="214"/>
      <c r="E45" s="214"/>
      <c r="F45" s="214"/>
    </row>
    <row r="46" spans="1:13" ht="26.25" x14ac:dyDescent="0.4">
      <c r="A46" s="699" t="s">
        <v>1235</v>
      </c>
      <c r="B46" s="214"/>
      <c r="C46" s="484"/>
      <c r="D46" s="214"/>
      <c r="E46" s="214"/>
      <c r="F46" s="214"/>
    </row>
    <row r="47" spans="1:13" ht="75" x14ac:dyDescent="0.25">
      <c r="A47" s="475" t="s">
        <v>544</v>
      </c>
      <c r="B47" s="475" t="s">
        <v>584</v>
      </c>
      <c r="C47" s="475" t="s">
        <v>585</v>
      </c>
      <c r="D47" s="475" t="s">
        <v>586</v>
      </c>
      <c r="E47" s="475" t="s">
        <v>1228</v>
      </c>
      <c r="F47" s="475" t="s">
        <v>587</v>
      </c>
      <c r="G47" s="698" t="s">
        <v>588</v>
      </c>
      <c r="H47" s="475" t="s">
        <v>589</v>
      </c>
      <c r="I47" s="475" t="s">
        <v>590</v>
      </c>
      <c r="J47" s="488"/>
      <c r="K47" s="488"/>
      <c r="L47" s="488"/>
      <c r="M47" s="214"/>
    </row>
    <row r="48" spans="1:13" x14ac:dyDescent="0.25">
      <c r="A48" s="212" t="s">
        <v>591</v>
      </c>
      <c r="B48" s="871">
        <v>0</v>
      </c>
      <c r="C48" s="482">
        <v>0.75</v>
      </c>
      <c r="D48" s="212">
        <f t="shared" ref="D48:D53" si="1">B48*C48</f>
        <v>0</v>
      </c>
      <c r="E48" s="212">
        <v>9.5</v>
      </c>
      <c r="F48" s="212">
        <v>5</v>
      </c>
      <c r="G48" s="213">
        <f>D48*E48*F48</f>
        <v>0</v>
      </c>
      <c r="H48" s="212">
        <v>250</v>
      </c>
      <c r="I48" s="213">
        <f t="shared" ref="I48:I53" si="2">G48*H48/1000</f>
        <v>0</v>
      </c>
      <c r="J48" s="214"/>
      <c r="K48" s="214"/>
      <c r="L48" s="214"/>
      <c r="M48" s="214"/>
    </row>
    <row r="49" spans="1:13" x14ac:dyDescent="0.25">
      <c r="A49" s="212" t="s">
        <v>592</v>
      </c>
      <c r="B49" s="871">
        <v>0</v>
      </c>
      <c r="C49" s="482">
        <f>C48</f>
        <v>0.75</v>
      </c>
      <c r="D49" s="212">
        <f t="shared" si="1"/>
        <v>0</v>
      </c>
      <c r="E49" s="212">
        <v>0.5</v>
      </c>
      <c r="F49" s="212">
        <v>5</v>
      </c>
      <c r="G49" s="213">
        <f>D49*E49*F49</f>
        <v>0</v>
      </c>
      <c r="H49" s="212">
        <v>250</v>
      </c>
      <c r="I49" s="213">
        <f t="shared" si="2"/>
        <v>0</v>
      </c>
      <c r="J49" s="214"/>
      <c r="K49" s="214"/>
      <c r="L49" s="214"/>
      <c r="M49" s="214"/>
    </row>
    <row r="50" spans="1:13" x14ac:dyDescent="0.25">
      <c r="A50" s="212" t="s">
        <v>593</v>
      </c>
      <c r="B50" s="871">
        <v>0</v>
      </c>
      <c r="C50" s="482">
        <f>C49</f>
        <v>0.75</v>
      </c>
      <c r="D50" s="212">
        <f t="shared" si="1"/>
        <v>0</v>
      </c>
      <c r="E50" s="212">
        <v>0.2</v>
      </c>
      <c r="F50" s="212">
        <v>5</v>
      </c>
      <c r="G50" s="213">
        <f>D50*E50*F50</f>
        <v>0</v>
      </c>
      <c r="H50" s="212">
        <v>250</v>
      </c>
      <c r="I50" s="213">
        <f t="shared" si="2"/>
        <v>0</v>
      </c>
      <c r="J50" s="214"/>
      <c r="K50" s="214"/>
      <c r="L50" s="214"/>
      <c r="M50" s="214"/>
    </row>
    <row r="51" spans="1:13" x14ac:dyDescent="0.25">
      <c r="A51" s="212" t="s">
        <v>594</v>
      </c>
      <c r="B51" s="871">
        <v>0</v>
      </c>
      <c r="C51" s="482">
        <f>C50</f>
        <v>0.75</v>
      </c>
      <c r="D51" s="212">
        <f t="shared" si="1"/>
        <v>0</v>
      </c>
      <c r="E51" s="212"/>
      <c r="F51" s="212"/>
      <c r="G51" s="483">
        <v>0</v>
      </c>
      <c r="H51" s="212">
        <v>250</v>
      </c>
      <c r="I51" s="213">
        <f t="shared" si="2"/>
        <v>0</v>
      </c>
      <c r="J51" s="214"/>
      <c r="K51" s="214"/>
      <c r="L51" s="214"/>
      <c r="M51" s="214"/>
    </row>
    <row r="52" spans="1:13" x14ac:dyDescent="0.25">
      <c r="A52" s="212" t="s">
        <v>595</v>
      </c>
      <c r="B52" s="871">
        <v>0</v>
      </c>
      <c r="C52" s="482">
        <f>C51</f>
        <v>0.75</v>
      </c>
      <c r="D52" s="212">
        <f t="shared" si="1"/>
        <v>0</v>
      </c>
      <c r="E52" s="212">
        <v>17</v>
      </c>
      <c r="F52" s="212"/>
      <c r="G52" s="483">
        <v>0</v>
      </c>
      <c r="H52" s="212">
        <v>250</v>
      </c>
      <c r="I52" s="213">
        <f t="shared" si="2"/>
        <v>0</v>
      </c>
      <c r="J52" s="214"/>
      <c r="K52" s="214"/>
      <c r="L52" s="214"/>
      <c r="M52" s="214"/>
    </row>
    <row r="53" spans="1:13" x14ac:dyDescent="0.25">
      <c r="A53" s="212" t="s">
        <v>596</v>
      </c>
      <c r="B53" s="871">
        <v>0</v>
      </c>
      <c r="C53" s="482">
        <f>C52</f>
        <v>0.75</v>
      </c>
      <c r="D53" s="212">
        <f t="shared" si="1"/>
        <v>0</v>
      </c>
      <c r="E53" s="212">
        <v>2</v>
      </c>
      <c r="F53" s="212">
        <v>1</v>
      </c>
      <c r="G53" s="213">
        <f>D53*E53*F53</f>
        <v>0</v>
      </c>
      <c r="H53" s="212">
        <v>250</v>
      </c>
      <c r="I53" s="213">
        <f t="shared" si="2"/>
        <v>0</v>
      </c>
      <c r="J53" s="214"/>
      <c r="K53" s="214"/>
      <c r="L53" s="214"/>
      <c r="M53" s="214"/>
    </row>
    <row r="54" spans="1:13" x14ac:dyDescent="0.25">
      <c r="A54" s="477" t="s">
        <v>1</v>
      </c>
      <c r="B54" s="487"/>
      <c r="C54" s="477"/>
      <c r="D54" s="477"/>
      <c r="E54" s="487"/>
      <c r="F54" s="487"/>
      <c r="G54" s="478">
        <f>SUM(G48:G53)</f>
        <v>0</v>
      </c>
      <c r="H54" s="477"/>
      <c r="I54" s="478">
        <f>SUM(I48:I53)</f>
        <v>0</v>
      </c>
      <c r="J54" s="214"/>
      <c r="K54" s="214"/>
      <c r="L54" s="217"/>
      <c r="M54" s="214"/>
    </row>
    <row r="55" spans="1:13" x14ac:dyDescent="0.25">
      <c r="A55" s="471"/>
      <c r="J55" s="214"/>
      <c r="K55" s="214"/>
      <c r="L55" s="214"/>
      <c r="M55" s="214"/>
    </row>
    <row r="56" spans="1:13" ht="30.75" customHeight="1" x14ac:dyDescent="0.25">
      <c r="A56" s="724" t="s">
        <v>597</v>
      </c>
      <c r="B56" s="212">
        <f>63/140</f>
        <v>0.45</v>
      </c>
      <c r="J56" s="214"/>
      <c r="K56" s="214"/>
      <c r="L56" s="214"/>
      <c r="M56" s="214"/>
    </row>
    <row r="58" spans="1:13" ht="57" customHeight="1" x14ac:dyDescent="0.25">
      <c r="A58" s="700" t="s">
        <v>598</v>
      </c>
      <c r="B58" s="475" t="s">
        <v>599</v>
      </c>
      <c r="C58" s="475" t="s">
        <v>1445</v>
      </c>
      <c r="E58" s="235" t="s">
        <v>1446</v>
      </c>
      <c r="F58" s="475" t="s">
        <v>1229</v>
      </c>
      <c r="G58" s="475" t="s">
        <v>1230</v>
      </c>
    </row>
    <row r="59" spans="1:13" x14ac:dyDescent="0.25">
      <c r="A59" s="212" t="s">
        <v>600</v>
      </c>
      <c r="B59" s="212">
        <v>9.3000000000000007</v>
      </c>
      <c r="C59" s="213">
        <f>B48*B59</f>
        <v>0</v>
      </c>
      <c r="E59" s="465" t="e">
        <f>F59/B48</f>
        <v>#DIV/0!</v>
      </c>
      <c r="F59" s="213">
        <f>B41</f>
        <v>0</v>
      </c>
      <c r="G59" s="213">
        <f>I54</f>
        <v>0</v>
      </c>
    </row>
    <row r="60" spans="1:13" x14ac:dyDescent="0.25">
      <c r="A60" s="212" t="s">
        <v>601</v>
      </c>
      <c r="B60" s="212">
        <v>6.4</v>
      </c>
      <c r="C60" s="213">
        <f>B48*B60</f>
        <v>0</v>
      </c>
      <c r="E60" s="212"/>
      <c r="F60" s="212"/>
      <c r="G60" s="212"/>
    </row>
    <row r="61" spans="1:13" x14ac:dyDescent="0.25">
      <c r="A61" s="214"/>
      <c r="B61" s="214"/>
    </row>
    <row r="62" spans="1:13" x14ac:dyDescent="0.25">
      <c r="A62" s="215" t="s">
        <v>1231</v>
      </c>
      <c r="B62" s="212">
        <v>8.5</v>
      </c>
    </row>
    <row r="63" spans="1:13" x14ac:dyDescent="0.25">
      <c r="A63" s="216"/>
      <c r="B63" s="214"/>
    </row>
    <row r="64" spans="1:13" x14ac:dyDescent="0.25">
      <c r="A64" s="734" t="s">
        <v>1449</v>
      </c>
      <c r="B64" s="212"/>
    </row>
    <row r="65" spans="1:7" x14ac:dyDescent="0.25">
      <c r="A65" s="212" t="s">
        <v>1455</v>
      </c>
      <c r="B65" s="213">
        <f>C59</f>
        <v>0</v>
      </c>
    </row>
    <row r="66" spans="1:7" x14ac:dyDescent="0.25">
      <c r="A66" s="212" t="s">
        <v>1456</v>
      </c>
      <c r="B66" s="213">
        <f>F59-C59</f>
        <v>0</v>
      </c>
    </row>
    <row r="68" spans="1:7" x14ac:dyDescent="0.25">
      <c r="A68" s="212" t="s">
        <v>1457</v>
      </c>
      <c r="B68" s="213" t="e">
        <f>B66*B32</f>
        <v>#DIV/0!</v>
      </c>
    </row>
    <row r="69" spans="1:7" x14ac:dyDescent="0.25">
      <c r="A69" s="215" t="s">
        <v>1459</v>
      </c>
      <c r="B69" s="215">
        <v>500</v>
      </c>
      <c r="C69" s="218"/>
      <c r="D69" s="218"/>
      <c r="E69" s="218"/>
      <c r="F69" s="218"/>
      <c r="G69" s="218"/>
    </row>
    <row r="71" spans="1:7" ht="15.75" thickBot="1" x14ac:dyDescent="0.3"/>
    <row r="72" spans="1:7" ht="15.75" thickBot="1" x14ac:dyDescent="0.3">
      <c r="A72" s="1199"/>
      <c r="B72" s="1200"/>
      <c r="C72" s="1200"/>
      <c r="D72" s="1200"/>
      <c r="E72" s="1200"/>
      <c r="F72" s="1200"/>
      <c r="G72" s="1201"/>
    </row>
    <row r="73" spans="1:7" ht="33" x14ac:dyDescent="0.25">
      <c r="A73" s="1177" t="s">
        <v>1500</v>
      </c>
      <c r="B73" s="1202"/>
      <c r="C73" s="788" t="s">
        <v>1708</v>
      </c>
      <c r="D73" s="1202" t="s">
        <v>567</v>
      </c>
      <c r="E73" s="788" t="s">
        <v>1709</v>
      </c>
      <c r="F73" s="1202" t="s">
        <v>568</v>
      </c>
      <c r="G73" s="1202" t="s">
        <v>218</v>
      </c>
    </row>
    <row r="74" spans="1:7" ht="15.75" thickBot="1" x14ac:dyDescent="0.3">
      <c r="A74" s="1185"/>
      <c r="B74" s="1204"/>
      <c r="C74" s="790" t="s">
        <v>1503</v>
      </c>
      <c r="D74" s="1204"/>
      <c r="E74" s="790" t="s">
        <v>1503</v>
      </c>
      <c r="F74" s="1204"/>
      <c r="G74" s="1204"/>
    </row>
    <row r="75" spans="1:7" ht="30.75" thickBot="1" x14ac:dyDescent="0.3">
      <c r="A75" s="1185"/>
      <c r="B75" s="806" t="s">
        <v>1710</v>
      </c>
      <c r="C75" s="792">
        <v>14</v>
      </c>
      <c r="D75" s="792">
        <v>19</v>
      </c>
      <c r="E75" s="792">
        <v>14.8</v>
      </c>
      <c r="F75" s="806"/>
      <c r="G75" s="806"/>
    </row>
    <row r="76" spans="1:7" ht="15.75" thickBot="1" x14ac:dyDescent="0.3">
      <c r="A76" s="1185"/>
      <c r="B76" s="806" t="s">
        <v>1382</v>
      </c>
      <c r="C76" s="792">
        <v>14</v>
      </c>
      <c r="D76" s="792">
        <v>12</v>
      </c>
      <c r="E76" s="792">
        <v>10</v>
      </c>
      <c r="F76" s="806"/>
      <c r="G76" s="806"/>
    </row>
    <row r="77" spans="1:7" ht="15.75" thickBot="1" x14ac:dyDescent="0.3">
      <c r="A77" s="1178"/>
      <c r="B77" s="900" t="s">
        <v>1</v>
      </c>
      <c r="C77" s="900"/>
      <c r="D77" s="907">
        <v>30</v>
      </c>
      <c r="E77" s="907">
        <v>24.8</v>
      </c>
      <c r="F77" s="907">
        <v>10</v>
      </c>
      <c r="G77" s="907">
        <v>0.33</v>
      </c>
    </row>
    <row r="78" spans="1:7" ht="150" customHeight="1" thickBot="1" x14ac:dyDescent="0.3">
      <c r="A78" s="805" t="s">
        <v>1513</v>
      </c>
      <c r="B78" s="1235" t="s">
        <v>1711</v>
      </c>
      <c r="C78" s="1236"/>
      <c r="D78" s="1236"/>
      <c r="E78" s="1236"/>
      <c r="F78" s="1236"/>
      <c r="G78" s="1237"/>
    </row>
    <row r="79" spans="1:7" ht="60" customHeight="1" thickBot="1" x14ac:dyDescent="0.3">
      <c r="A79" s="1177" t="s">
        <v>1596</v>
      </c>
      <c r="B79" s="1179" t="s">
        <v>1712</v>
      </c>
      <c r="C79" s="1180"/>
      <c r="D79" s="1180"/>
      <c r="E79" s="1180"/>
      <c r="F79" s="1180"/>
      <c r="G79" s="1181"/>
    </row>
    <row r="80" spans="1:7" ht="15.75" thickBot="1" x14ac:dyDescent="0.3">
      <c r="A80" s="1185"/>
      <c r="B80" s="934"/>
      <c r="C80" s="934"/>
      <c r="D80"/>
      <c r="E80"/>
      <c r="F80"/>
      <c r="G80" s="904"/>
    </row>
    <row r="81" spans="1:7" ht="45" customHeight="1" thickBot="1" x14ac:dyDescent="0.3">
      <c r="A81" s="1178"/>
      <c r="B81" s="1182" t="s">
        <v>1713</v>
      </c>
      <c r="C81" s="1183"/>
      <c r="D81" s="1183"/>
      <c r="E81" s="1183"/>
      <c r="F81" s="1183"/>
      <c r="G81" s="1184"/>
    </row>
    <row r="82" spans="1:7" ht="30" customHeight="1" x14ac:dyDescent="0.25">
      <c r="A82" s="1177" t="s">
        <v>1529</v>
      </c>
      <c r="B82" s="1179" t="s">
        <v>1714</v>
      </c>
      <c r="C82" s="1180"/>
      <c r="D82" s="1180"/>
      <c r="E82" s="1180"/>
      <c r="F82" s="1180"/>
      <c r="G82" s="1181"/>
    </row>
    <row r="83" spans="1:7" ht="30" customHeight="1" thickBot="1" x14ac:dyDescent="0.3">
      <c r="A83" s="1178"/>
      <c r="B83" s="1238" t="s">
        <v>1715</v>
      </c>
      <c r="C83" s="1239"/>
      <c r="D83" s="1239"/>
      <c r="E83" s="1239"/>
      <c r="F83" s="1239"/>
      <c r="G83" s="1240"/>
    </row>
    <row r="86" spans="1:7" ht="15.75" thickBot="1" x14ac:dyDescent="0.3"/>
    <row r="87" spans="1:7" ht="15.75" thickBot="1" x14ac:dyDescent="0.3">
      <c r="A87" s="1199" t="s">
        <v>1716</v>
      </c>
      <c r="B87" s="1200"/>
      <c r="C87" s="1200"/>
      <c r="D87" s="1200"/>
      <c r="E87" s="1200"/>
      <c r="F87" s="1201"/>
    </row>
    <row r="88" spans="1:7" ht="33.75" thickBot="1" x14ac:dyDescent="0.3">
      <c r="A88" s="1177" t="s">
        <v>1500</v>
      </c>
      <c r="B88" s="790" t="s">
        <v>1444</v>
      </c>
      <c r="C88" s="790" t="s">
        <v>567</v>
      </c>
      <c r="D88" s="790" t="s">
        <v>791</v>
      </c>
      <c r="E88" s="790" t="s">
        <v>568</v>
      </c>
      <c r="F88" s="790" t="s">
        <v>218</v>
      </c>
    </row>
    <row r="89" spans="1:7" ht="15.75" thickBot="1" x14ac:dyDescent="0.3">
      <c r="A89" s="1185"/>
      <c r="B89" s="792">
        <v>136</v>
      </c>
      <c r="C89" s="792">
        <v>180</v>
      </c>
      <c r="D89" s="792">
        <v>46.8</v>
      </c>
      <c r="E89" s="792" t="s">
        <v>519</v>
      </c>
      <c r="F89" s="792"/>
    </row>
    <row r="90" spans="1:7" ht="15.75" thickBot="1" x14ac:dyDescent="0.3">
      <c r="A90" s="1178"/>
      <c r="B90" s="907">
        <v>136</v>
      </c>
      <c r="C90" s="907">
        <v>180</v>
      </c>
      <c r="D90" s="907">
        <v>46.8</v>
      </c>
      <c r="E90" s="907">
        <v>61</v>
      </c>
      <c r="F90" s="907">
        <v>0.34</v>
      </c>
    </row>
    <row r="91" spans="1:7" ht="45" customHeight="1" x14ac:dyDescent="0.25">
      <c r="A91" s="1177" t="s">
        <v>1513</v>
      </c>
      <c r="B91" s="1179" t="s">
        <v>1717</v>
      </c>
      <c r="C91" s="1180"/>
      <c r="D91" s="1180"/>
      <c r="E91" s="1180"/>
      <c r="F91" s="1181"/>
    </row>
    <row r="92" spans="1:7" x14ac:dyDescent="0.25">
      <c r="A92" s="1185"/>
      <c r="B92" s="1186"/>
      <c r="C92" s="1187"/>
      <c r="D92" s="1187"/>
      <c r="E92" s="1187"/>
      <c r="F92" s="1188"/>
    </row>
    <row r="93" spans="1:7" ht="60" customHeight="1" x14ac:dyDescent="0.25">
      <c r="A93" s="1185"/>
      <c r="B93" s="1186" t="s">
        <v>1718</v>
      </c>
      <c r="C93" s="1187"/>
      <c r="D93" s="1187"/>
      <c r="E93" s="1187"/>
      <c r="F93" s="1188"/>
    </row>
    <row r="94" spans="1:7" x14ac:dyDescent="0.25">
      <c r="A94" s="1185"/>
      <c r="B94" s="1186"/>
      <c r="C94" s="1187"/>
      <c r="D94" s="1187"/>
      <c r="E94" s="1187"/>
      <c r="F94" s="1188"/>
    </row>
    <row r="95" spans="1:7" ht="75" customHeight="1" x14ac:dyDescent="0.25">
      <c r="A95" s="1185"/>
      <c r="B95" s="1186" t="s">
        <v>1719</v>
      </c>
      <c r="C95" s="1187"/>
      <c r="D95" s="1187"/>
      <c r="E95" s="1187"/>
      <c r="F95" s="1188"/>
    </row>
    <row r="96" spans="1:7" ht="15.75" thickBot="1" x14ac:dyDescent="0.3">
      <c r="A96" s="1178"/>
      <c r="B96" s="1182"/>
      <c r="C96" s="1183"/>
      <c r="D96" s="1183"/>
      <c r="E96" s="1183"/>
      <c r="F96" s="1184"/>
    </row>
    <row r="97" spans="1:6" ht="75" customHeight="1" thickBot="1" x14ac:dyDescent="0.3">
      <c r="A97" s="805" t="s">
        <v>1596</v>
      </c>
      <c r="B97" s="1235" t="s">
        <v>1720</v>
      </c>
      <c r="C97" s="1236"/>
      <c r="D97" s="1236"/>
      <c r="E97" s="1236"/>
      <c r="F97" s="1237"/>
    </row>
    <row r="98" spans="1:6" x14ac:dyDescent="0.25">
      <c r="A98" s="1177" t="s">
        <v>1529</v>
      </c>
      <c r="B98" s="1179" t="s">
        <v>1721</v>
      </c>
      <c r="C98" s="1180"/>
      <c r="D98" s="1180"/>
      <c r="E98" s="1180"/>
      <c r="F98" s="1181"/>
    </row>
    <row r="99" spans="1:6" ht="15.75" thickBot="1" x14ac:dyDescent="0.3">
      <c r="A99" s="1178"/>
      <c r="B99" s="1182"/>
      <c r="C99" s="1183"/>
      <c r="D99" s="1183"/>
      <c r="E99" s="1183"/>
      <c r="F99" s="1184"/>
    </row>
  </sheetData>
  <mergeCells count="25">
    <mergeCell ref="A72:G72"/>
    <mergeCell ref="A73:A77"/>
    <mergeCell ref="B73:B74"/>
    <mergeCell ref="D73:D74"/>
    <mergeCell ref="F73:F74"/>
    <mergeCell ref="G73:G74"/>
    <mergeCell ref="B78:G78"/>
    <mergeCell ref="A79:A81"/>
    <mergeCell ref="B79:G79"/>
    <mergeCell ref="B81:G81"/>
    <mergeCell ref="A82:A83"/>
    <mergeCell ref="B82:G82"/>
    <mergeCell ref="B83:G83"/>
    <mergeCell ref="B97:F97"/>
    <mergeCell ref="A98:A99"/>
    <mergeCell ref="B98:F99"/>
    <mergeCell ref="A87:F87"/>
    <mergeCell ref="A88:A90"/>
    <mergeCell ref="A91:A96"/>
    <mergeCell ref="B91:F91"/>
    <mergeCell ref="B92:F92"/>
    <mergeCell ref="B93:F93"/>
    <mergeCell ref="B94:F94"/>
    <mergeCell ref="B95:F95"/>
    <mergeCell ref="B96:F96"/>
  </mergeCells>
  <hyperlinks>
    <hyperlink ref="B83" r:id="rId1" display="http://www.wrap.org.uk/sites/files/wrap/GG522_commercial Cost-effective water saving devices and practices for commercial sites.pdf"/>
  </hyperlinks>
  <pageMargins left="0.75" right="0.75" top="1" bottom="1" header="0.5" footer="0.5"/>
  <pageSetup orientation="portrait" r:id="rId2"/>
  <headerFooter alignWithMargins="0"/>
  <drawing r:id="rId3"/>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82"/>
  <sheetViews>
    <sheetView workbookViewId="0">
      <selection activeCell="F10" sqref="F10"/>
    </sheetView>
  </sheetViews>
  <sheetFormatPr defaultRowHeight="12.75" x14ac:dyDescent="0.2"/>
  <cols>
    <col min="1" max="1" width="35.5703125" style="457" customWidth="1"/>
    <col min="2" max="2" width="31.140625" style="457" customWidth="1"/>
    <col min="3" max="3" width="12.85546875" style="457" customWidth="1"/>
    <col min="4" max="4" width="13.5703125" style="457" customWidth="1"/>
    <col min="5" max="5" width="18.42578125" style="457" customWidth="1"/>
    <col min="6" max="6" width="19.5703125" style="457" customWidth="1"/>
    <col min="7" max="7" width="17.5703125" style="457" customWidth="1"/>
    <col min="8" max="8" width="14.28515625" style="457" customWidth="1"/>
    <col min="9" max="16384" width="9.140625" style="457"/>
  </cols>
  <sheetData>
    <row r="1" spans="1:9" ht="33" customHeight="1" x14ac:dyDescent="0.4">
      <c r="A1" s="1072" t="s">
        <v>1460</v>
      </c>
      <c r="B1" s="1112"/>
      <c r="C1" s="1112"/>
      <c r="D1" s="1112"/>
      <c r="E1" s="1112"/>
      <c r="F1" s="1112"/>
      <c r="G1" s="1112"/>
      <c r="H1" s="1112"/>
      <c r="I1" s="1112"/>
    </row>
    <row r="3" spans="1:9" s="3" customFormat="1" ht="25.5" customHeight="1" x14ac:dyDescent="0.2">
      <c r="A3" s="594"/>
      <c r="B3" s="666" t="s">
        <v>134</v>
      </c>
      <c r="C3" s="666" t="s">
        <v>138</v>
      </c>
      <c r="D3" s="667" t="s">
        <v>139</v>
      </c>
      <c r="E3" s="668" t="s">
        <v>136</v>
      </c>
      <c r="F3" s="744" t="s">
        <v>529</v>
      </c>
      <c r="G3" s="745" t="s">
        <v>537</v>
      </c>
      <c r="H3" s="745" t="s">
        <v>151</v>
      </c>
    </row>
    <row r="4" spans="1:9" s="3" customFormat="1" ht="25.5" customHeight="1" x14ac:dyDescent="0.2">
      <c r="A4" s="177" t="s">
        <v>1465</v>
      </c>
      <c r="B4" s="670"/>
      <c r="C4" s="671"/>
      <c r="D4" s="670" t="s">
        <v>519</v>
      </c>
      <c r="E4" s="176" t="s">
        <v>519</v>
      </c>
      <c r="F4" s="746">
        <f>B12</f>
        <v>278.20119599999992</v>
      </c>
      <c r="G4" s="747">
        <f>F4*B11</f>
        <v>3588.7954283999993</v>
      </c>
      <c r="H4" s="748" t="s">
        <v>519</v>
      </c>
    </row>
    <row r="5" spans="1:9" s="3" customFormat="1" ht="25.5" customHeight="1" x14ac:dyDescent="0.2">
      <c r="A5" s="673" t="s">
        <v>140</v>
      </c>
      <c r="B5" s="674"/>
      <c r="C5" s="674"/>
      <c r="D5" s="675"/>
      <c r="E5" s="96"/>
      <c r="F5" s="749">
        <f>SUM(F4)</f>
        <v>278.20119599999992</v>
      </c>
      <c r="G5" s="749">
        <f>SUM(G4)</f>
        <v>3588.7954283999993</v>
      </c>
      <c r="H5" s="750" t="s">
        <v>519</v>
      </c>
    </row>
    <row r="6" spans="1:9" s="3" customFormat="1" ht="25.5" customHeight="1" x14ac:dyDescent="0.2">
      <c r="A6" s="52"/>
      <c r="B6" s="70"/>
      <c r="C6" s="70"/>
      <c r="D6" s="72"/>
      <c r="E6" s="73"/>
    </row>
    <row r="7" spans="1:9" s="3" customFormat="1" ht="25.5" customHeight="1" x14ac:dyDescent="0.2">
      <c r="A7" s="1046" t="s">
        <v>573</v>
      </c>
      <c r="B7" s="1273" t="s">
        <v>1461</v>
      </c>
      <c r="C7" s="1274"/>
      <c r="D7" s="1274"/>
      <c r="E7" s="1274"/>
    </row>
    <row r="8" spans="1:9" s="3" customFormat="1" ht="25.5" customHeight="1" x14ac:dyDescent="0.2">
      <c r="E8" s="73"/>
    </row>
    <row r="9" spans="1:9" s="3" customFormat="1" ht="25.5" customHeight="1" x14ac:dyDescent="0.2">
      <c r="A9" s="741"/>
      <c r="B9" s="187"/>
      <c r="C9" s="70"/>
      <c r="D9" s="72"/>
      <c r="E9" s="73"/>
    </row>
    <row r="10" spans="1:9" s="74" customFormat="1" ht="25.5" customHeight="1" x14ac:dyDescent="0.2">
      <c r="A10" s="1063" t="s">
        <v>1462</v>
      </c>
      <c r="B10" s="100" t="s">
        <v>1464</v>
      </c>
      <c r="C10" s="1110">
        <v>683</v>
      </c>
      <c r="D10" s="75"/>
    </row>
    <row r="11" spans="1:9" s="74" customFormat="1" ht="25.5" customHeight="1" x14ac:dyDescent="0.2">
      <c r="A11" s="1063" t="s">
        <v>1463</v>
      </c>
      <c r="B11" s="1110">
        <v>12.9</v>
      </c>
      <c r="C11" s="1111"/>
      <c r="D11" s="75"/>
    </row>
    <row r="12" spans="1:9" x14ac:dyDescent="0.2">
      <c r="A12" s="89" t="s">
        <v>1895</v>
      </c>
      <c r="B12" s="90">
        <f>Summary!D127</f>
        <v>278.20119599999992</v>
      </c>
      <c r="C12" s="1"/>
    </row>
    <row r="15" spans="1:9" ht="13.5" thickBot="1" x14ac:dyDescent="0.25"/>
    <row r="16" spans="1:9" ht="15.75" thickBot="1" x14ac:dyDescent="0.25">
      <c r="A16" s="1199" t="s">
        <v>1722</v>
      </c>
      <c r="B16" s="1200"/>
      <c r="C16" s="1200"/>
      <c r="D16" s="1201"/>
    </row>
    <row r="17" spans="1:4" ht="13.5" thickBot="1" x14ac:dyDescent="0.25">
      <c r="A17" s="1177" t="s">
        <v>1500</v>
      </c>
      <c r="B17" s="935" t="s">
        <v>1466</v>
      </c>
      <c r="C17" s="935" t="s">
        <v>537</v>
      </c>
      <c r="D17" s="935" t="s">
        <v>151</v>
      </c>
    </row>
    <row r="18" spans="1:4" ht="13.5" thickBot="1" x14ac:dyDescent="0.25">
      <c r="A18" s="1185"/>
      <c r="B18" s="898">
        <v>52.279000000000003</v>
      </c>
      <c r="C18" s="898">
        <v>674</v>
      </c>
      <c r="D18" s="898" t="s">
        <v>519</v>
      </c>
    </row>
    <row r="19" spans="1:4" ht="13.5" thickBot="1" x14ac:dyDescent="0.25">
      <c r="A19" s="1178"/>
      <c r="B19" s="902">
        <v>52</v>
      </c>
      <c r="C19" s="902">
        <v>674</v>
      </c>
      <c r="D19" s="910" t="s">
        <v>519</v>
      </c>
    </row>
    <row r="20" spans="1:4" ht="15" x14ac:dyDescent="0.2">
      <c r="A20" s="1177" t="s">
        <v>1723</v>
      </c>
      <c r="B20" s="1179" t="s">
        <v>1724</v>
      </c>
      <c r="C20" s="1180"/>
      <c r="D20" s="1181"/>
    </row>
    <row r="21" spans="1:4" ht="15" x14ac:dyDescent="0.2">
      <c r="A21" s="1185"/>
      <c r="B21" s="1186"/>
      <c r="C21" s="1187"/>
      <c r="D21" s="1188"/>
    </row>
    <row r="22" spans="1:4" ht="15" x14ac:dyDescent="0.2">
      <c r="A22" s="1185"/>
      <c r="B22" s="1189" t="s">
        <v>1725</v>
      </c>
      <c r="C22" s="1190"/>
      <c r="D22" s="1191"/>
    </row>
    <row r="23" spans="1:4" ht="15" x14ac:dyDescent="0.2">
      <c r="A23" s="1185"/>
      <c r="B23" s="1189" t="s">
        <v>1726</v>
      </c>
      <c r="C23" s="1190"/>
      <c r="D23" s="1191"/>
    </row>
    <row r="24" spans="1:4" ht="15" x14ac:dyDescent="0.2">
      <c r="A24" s="1185"/>
      <c r="B24" s="1189" t="s">
        <v>1727</v>
      </c>
      <c r="C24" s="1190"/>
      <c r="D24" s="1191"/>
    </row>
    <row r="25" spans="1:4" ht="15" x14ac:dyDescent="0.2">
      <c r="A25" s="1185"/>
      <c r="B25" s="1186"/>
      <c r="C25" s="1187"/>
      <c r="D25" s="1188"/>
    </row>
    <row r="26" spans="1:4" ht="15" x14ac:dyDescent="0.2">
      <c r="A26" s="1185"/>
      <c r="B26" s="1186" t="s">
        <v>1728</v>
      </c>
      <c r="C26" s="1187"/>
      <c r="D26" s="1188"/>
    </row>
    <row r="27" spans="1:4" ht="15" x14ac:dyDescent="0.2">
      <c r="A27" s="1185"/>
      <c r="B27" s="1186"/>
      <c r="C27" s="1187"/>
      <c r="D27" s="1188"/>
    </row>
    <row r="28" spans="1:4" ht="15" x14ac:dyDescent="0.2">
      <c r="A28" s="1185"/>
      <c r="B28" s="1186" t="s">
        <v>1729</v>
      </c>
      <c r="C28" s="1187"/>
      <c r="D28" s="1188"/>
    </row>
    <row r="29" spans="1:4" ht="15" x14ac:dyDescent="0.2">
      <c r="A29" s="1185"/>
      <c r="B29" s="1186"/>
      <c r="C29" s="1187"/>
      <c r="D29" s="1188"/>
    </row>
    <row r="30" spans="1:4" ht="15" x14ac:dyDescent="0.2">
      <c r="A30" s="1185"/>
      <c r="B30" s="1186" t="s">
        <v>1730</v>
      </c>
      <c r="C30" s="1187"/>
      <c r="D30" s="1188"/>
    </row>
    <row r="31" spans="1:4" ht="15" x14ac:dyDescent="0.2">
      <c r="A31" s="1185"/>
      <c r="B31" s="1186"/>
      <c r="C31" s="1187"/>
      <c r="D31" s="1188"/>
    </row>
    <row r="32" spans="1:4" ht="15.75" thickBot="1" x14ac:dyDescent="0.25">
      <c r="A32" s="1178"/>
      <c r="B32" s="1182" t="s">
        <v>1731</v>
      </c>
      <c r="C32" s="1183"/>
      <c r="D32" s="1184"/>
    </row>
    <row r="33" spans="1:4" ht="15" x14ac:dyDescent="0.2">
      <c r="A33" s="1177" t="s">
        <v>1520</v>
      </c>
      <c r="B33" s="1179" t="s">
        <v>1732</v>
      </c>
      <c r="C33" s="1180"/>
      <c r="D33" s="1181"/>
    </row>
    <row r="34" spans="1:4" ht="15" x14ac:dyDescent="0.2">
      <c r="A34" s="1185"/>
      <c r="B34" s="1186"/>
      <c r="C34" s="1187"/>
      <c r="D34" s="1188"/>
    </row>
    <row r="35" spans="1:4" ht="15" x14ac:dyDescent="0.2">
      <c r="A35" s="1185"/>
      <c r="B35" s="1189" t="s">
        <v>1733</v>
      </c>
      <c r="C35" s="1190"/>
      <c r="D35" s="1191"/>
    </row>
    <row r="36" spans="1:4" ht="15" x14ac:dyDescent="0.2">
      <c r="A36" s="1185"/>
      <c r="B36" s="1189" t="s">
        <v>1734</v>
      </c>
      <c r="C36" s="1190"/>
      <c r="D36" s="1191"/>
    </row>
    <row r="37" spans="1:4" ht="15" x14ac:dyDescent="0.2">
      <c r="A37" s="1185"/>
      <c r="B37" s="1189" t="s">
        <v>1735</v>
      </c>
      <c r="C37" s="1190"/>
      <c r="D37" s="1191"/>
    </row>
    <row r="38" spans="1:4" ht="15" x14ac:dyDescent="0.2">
      <c r="A38" s="1185"/>
      <c r="B38" s="1189" t="s">
        <v>1736</v>
      </c>
      <c r="C38" s="1190"/>
      <c r="D38" s="1191"/>
    </row>
    <row r="39" spans="1:4" ht="15" x14ac:dyDescent="0.2">
      <c r="A39" s="1185"/>
      <c r="B39" s="1186"/>
      <c r="C39" s="1187"/>
      <c r="D39" s="1188"/>
    </row>
    <row r="40" spans="1:4" ht="15" x14ac:dyDescent="0.2">
      <c r="A40" s="1185"/>
      <c r="B40" s="1186" t="s">
        <v>1737</v>
      </c>
      <c r="C40" s="1187"/>
      <c r="D40" s="1188"/>
    </row>
    <row r="41" spans="1:4" ht="15" x14ac:dyDescent="0.2">
      <c r="A41" s="1185"/>
      <c r="B41" s="1186" t="s">
        <v>1738</v>
      </c>
      <c r="C41" s="1187"/>
      <c r="D41" s="1188"/>
    </row>
    <row r="42" spans="1:4" ht="15" x14ac:dyDescent="0.2">
      <c r="A42" s="1185"/>
      <c r="B42" s="1186"/>
      <c r="C42" s="1187"/>
      <c r="D42" s="1188"/>
    </row>
    <row r="43" spans="1:4" ht="15" x14ac:dyDescent="0.2">
      <c r="A43" s="1185"/>
      <c r="B43" s="1186" t="s">
        <v>1739</v>
      </c>
      <c r="C43" s="1187"/>
      <c r="D43" s="1188"/>
    </row>
    <row r="44" spans="1:4" ht="15" x14ac:dyDescent="0.2">
      <c r="A44" s="1185"/>
      <c r="B44" s="1186" t="s">
        <v>1740</v>
      </c>
      <c r="C44" s="1187"/>
      <c r="D44" s="1188"/>
    </row>
    <row r="45" spans="1:4" ht="15" x14ac:dyDescent="0.2">
      <c r="A45" s="1185"/>
      <c r="B45" s="1186"/>
      <c r="C45" s="1187"/>
      <c r="D45" s="1188"/>
    </row>
    <row r="46" spans="1:4" ht="15" x14ac:dyDescent="0.2">
      <c r="A46" s="1185"/>
      <c r="B46" s="1189" t="s">
        <v>1741</v>
      </c>
      <c r="C46" s="1190"/>
      <c r="D46" s="1191"/>
    </row>
    <row r="47" spans="1:4" ht="15" x14ac:dyDescent="0.2">
      <c r="A47" s="1185"/>
      <c r="B47" s="1189" t="s">
        <v>1742</v>
      </c>
      <c r="C47" s="1190"/>
      <c r="D47" s="1191"/>
    </row>
    <row r="48" spans="1:4" ht="15" x14ac:dyDescent="0.2">
      <c r="A48" s="1185"/>
      <c r="B48" s="1189" t="s">
        <v>1743</v>
      </c>
      <c r="C48" s="1190"/>
      <c r="D48" s="1191"/>
    </row>
    <row r="49" spans="1:4" ht="15" x14ac:dyDescent="0.2">
      <c r="A49" s="1185"/>
      <c r="B49" s="1189" t="s">
        <v>1744</v>
      </c>
      <c r="C49" s="1190"/>
      <c r="D49" s="1191"/>
    </row>
    <row r="50" spans="1:4" ht="15" x14ac:dyDescent="0.2">
      <c r="A50" s="1185"/>
      <c r="B50" s="1186"/>
      <c r="C50" s="1187"/>
      <c r="D50" s="1188"/>
    </row>
    <row r="51" spans="1:4" ht="15" x14ac:dyDescent="0.2">
      <c r="A51" s="1185"/>
      <c r="B51" s="1186" t="s">
        <v>1745</v>
      </c>
      <c r="C51" s="1187"/>
      <c r="D51" s="1188"/>
    </row>
    <row r="52" spans="1:4" ht="15" x14ac:dyDescent="0.2">
      <c r="A52" s="1185"/>
      <c r="B52" s="1186"/>
      <c r="C52" s="1187"/>
      <c r="D52" s="1188"/>
    </row>
    <row r="53" spans="1:4" ht="15" x14ac:dyDescent="0.2">
      <c r="A53" s="1185"/>
      <c r="B53" s="1186" t="s">
        <v>1746</v>
      </c>
      <c r="C53" s="1187"/>
      <c r="D53" s="1188"/>
    </row>
    <row r="54" spans="1:4" ht="15" x14ac:dyDescent="0.2">
      <c r="A54" s="1185"/>
      <c r="B54" s="1186" t="s">
        <v>1747</v>
      </c>
      <c r="C54" s="1187"/>
      <c r="D54" s="1188"/>
    </row>
    <row r="55" spans="1:4" ht="15" x14ac:dyDescent="0.2">
      <c r="A55" s="1185"/>
      <c r="B55" s="1186"/>
      <c r="C55" s="1187"/>
      <c r="D55" s="1188"/>
    </row>
    <row r="56" spans="1:4" ht="15" x14ac:dyDescent="0.2">
      <c r="A56" s="1185"/>
      <c r="B56" s="1186" t="s">
        <v>1748</v>
      </c>
      <c r="C56" s="1187"/>
      <c r="D56" s="1188"/>
    </row>
    <row r="57" spans="1:4" ht="15" x14ac:dyDescent="0.2">
      <c r="A57" s="1185"/>
      <c r="B57" s="1186" t="s">
        <v>1749</v>
      </c>
      <c r="C57" s="1187"/>
      <c r="D57" s="1188"/>
    </row>
    <row r="58" spans="1:4" ht="15" x14ac:dyDescent="0.2">
      <c r="A58" s="1185"/>
      <c r="B58" s="1186"/>
      <c r="C58" s="1187"/>
      <c r="D58" s="1188"/>
    </row>
    <row r="59" spans="1:4" ht="15" x14ac:dyDescent="0.2">
      <c r="A59" s="1185"/>
      <c r="B59" s="1270" t="s">
        <v>1750</v>
      </c>
      <c r="C59" s="1271"/>
      <c r="D59" s="1272"/>
    </row>
    <row r="60" spans="1:4" ht="15" x14ac:dyDescent="0.2">
      <c r="A60" s="1185"/>
      <c r="B60" s="1189" t="s">
        <v>1751</v>
      </c>
      <c r="C60" s="1190"/>
      <c r="D60" s="1191"/>
    </row>
    <row r="61" spans="1:4" ht="15" x14ac:dyDescent="0.2">
      <c r="A61" s="1185"/>
      <c r="B61" s="1194"/>
      <c r="C61" s="1195"/>
      <c r="D61" s="1196"/>
    </row>
    <row r="62" spans="1:4" ht="15" x14ac:dyDescent="0.2">
      <c r="A62" s="1185"/>
      <c r="B62" s="1186" t="s">
        <v>1752</v>
      </c>
      <c r="C62" s="1187"/>
      <c r="D62" s="1188"/>
    </row>
    <row r="63" spans="1:4" ht="15" x14ac:dyDescent="0.2">
      <c r="A63" s="1185"/>
      <c r="B63" s="1186" t="s">
        <v>1753</v>
      </c>
      <c r="C63" s="1187"/>
      <c r="D63" s="1188"/>
    </row>
    <row r="64" spans="1:4" ht="15" x14ac:dyDescent="0.2">
      <c r="A64" s="1185"/>
      <c r="B64" s="1186" t="s">
        <v>1754</v>
      </c>
      <c r="C64" s="1187"/>
      <c r="D64" s="1188"/>
    </row>
    <row r="65" spans="1:4" ht="15" x14ac:dyDescent="0.2">
      <c r="A65" s="1185"/>
      <c r="B65" s="1186"/>
      <c r="C65" s="1187"/>
      <c r="D65" s="1188"/>
    </row>
    <row r="66" spans="1:4" ht="15" x14ac:dyDescent="0.2">
      <c r="A66" s="1185"/>
      <c r="B66" s="1186" t="s">
        <v>1755</v>
      </c>
      <c r="C66" s="1187"/>
      <c r="D66" s="1188"/>
    </row>
    <row r="67" spans="1:4" ht="15" x14ac:dyDescent="0.2">
      <c r="A67" s="1185"/>
      <c r="B67" s="1186" t="s">
        <v>1756</v>
      </c>
      <c r="C67" s="1187"/>
      <c r="D67" s="1188"/>
    </row>
    <row r="68" spans="1:4" ht="15" x14ac:dyDescent="0.2">
      <c r="A68" s="1185"/>
      <c r="B68" s="1186"/>
      <c r="C68" s="1187"/>
      <c r="D68" s="1188"/>
    </row>
    <row r="69" spans="1:4" ht="15" x14ac:dyDescent="0.2">
      <c r="A69" s="1185"/>
      <c r="B69" s="1186" t="s">
        <v>552</v>
      </c>
      <c r="C69" s="1187"/>
      <c r="D69" s="1188"/>
    </row>
    <row r="70" spans="1:4" ht="15" x14ac:dyDescent="0.2">
      <c r="A70" s="1185"/>
      <c r="B70" s="1186" t="s">
        <v>1757</v>
      </c>
      <c r="C70" s="1187"/>
      <c r="D70" s="1188"/>
    </row>
    <row r="71" spans="1:4" ht="15" x14ac:dyDescent="0.2">
      <c r="A71" s="1185"/>
      <c r="B71" s="1186"/>
      <c r="C71" s="1187"/>
      <c r="D71" s="1188"/>
    </row>
    <row r="72" spans="1:4" ht="15" x14ac:dyDescent="0.2">
      <c r="A72" s="1185"/>
      <c r="B72" s="1189" t="s">
        <v>1758</v>
      </c>
      <c r="C72" s="1190"/>
      <c r="D72" s="1191"/>
    </row>
    <row r="73" spans="1:4" ht="15" x14ac:dyDescent="0.2">
      <c r="A73" s="1185"/>
      <c r="B73" s="1189" t="s">
        <v>1759</v>
      </c>
      <c r="C73" s="1190"/>
      <c r="D73" s="1191"/>
    </row>
    <row r="74" spans="1:4" ht="15" x14ac:dyDescent="0.2">
      <c r="A74" s="1185"/>
      <c r="B74" s="1189" t="s">
        <v>1760</v>
      </c>
      <c r="C74" s="1190"/>
      <c r="D74" s="1191"/>
    </row>
    <row r="75" spans="1:4" ht="15" x14ac:dyDescent="0.2">
      <c r="A75" s="1185"/>
      <c r="B75" s="1186"/>
      <c r="C75" s="1187"/>
      <c r="D75" s="1188"/>
    </row>
    <row r="76" spans="1:4" ht="15" x14ac:dyDescent="0.2">
      <c r="A76" s="1185"/>
      <c r="B76" s="1186" t="s">
        <v>1761</v>
      </c>
      <c r="C76" s="1187"/>
      <c r="D76" s="1188"/>
    </row>
    <row r="77" spans="1:4" ht="15.75" thickBot="1" x14ac:dyDescent="0.25">
      <c r="A77" s="1178"/>
      <c r="B77" s="1182"/>
      <c r="C77" s="1183"/>
      <c r="D77" s="1184"/>
    </row>
    <row r="78" spans="1:4" ht="15.75" thickBot="1" x14ac:dyDescent="0.25">
      <c r="A78" s="805" t="s">
        <v>1762</v>
      </c>
      <c r="B78" s="1235" t="s">
        <v>1763</v>
      </c>
      <c r="C78" s="1236"/>
      <c r="D78" s="1237"/>
    </row>
    <row r="81" spans="1:1" ht="15" x14ac:dyDescent="0.2">
      <c r="A81" s="936" t="s">
        <v>1764</v>
      </c>
    </row>
    <row r="82" spans="1:1" ht="15" x14ac:dyDescent="0.2">
      <c r="A82" s="937" t="s">
        <v>1765</v>
      </c>
    </row>
  </sheetData>
  <mergeCells count="64">
    <mergeCell ref="B7:E7"/>
    <mergeCell ref="A16:D16"/>
    <mergeCell ref="A17:A19"/>
    <mergeCell ref="A20:A32"/>
    <mergeCell ref="B20:D20"/>
    <mergeCell ref="B21:D21"/>
    <mergeCell ref="B22:D22"/>
    <mergeCell ref="B23:D23"/>
    <mergeCell ref="B24:D24"/>
    <mergeCell ref="B25:D25"/>
    <mergeCell ref="B26:D26"/>
    <mergeCell ref="B27:D27"/>
    <mergeCell ref="B28:D28"/>
    <mergeCell ref="B29:D29"/>
    <mergeCell ref="B30:D30"/>
    <mergeCell ref="B31:D31"/>
    <mergeCell ref="B32:D32"/>
    <mergeCell ref="A33:A77"/>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6:D76"/>
    <mergeCell ref="B77:D77"/>
    <mergeCell ref="B78:D78"/>
    <mergeCell ref="B71:D71"/>
    <mergeCell ref="B72:D72"/>
    <mergeCell ref="B73:D73"/>
    <mergeCell ref="B74:D74"/>
    <mergeCell ref="B75:D75"/>
  </mergeCells>
  <hyperlinks>
    <hyperlink ref="B59" r:id="rId1" display="https://www.forestry.gov.uk/carboncode"/>
    <hyperlink ref="A82" location="_ftnref2" display="_ftnref2"/>
  </hyperlinks>
  <pageMargins left="0.7" right="0.7"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4" tint="-0.249977111117893"/>
    <pageSetUpPr fitToPage="1"/>
  </sheetPr>
  <dimension ref="A1:BC152"/>
  <sheetViews>
    <sheetView workbookViewId="0">
      <pane xSplit="1" ySplit="3" topLeftCell="B22" activePane="bottomRight" state="frozen"/>
      <selection activeCell="B4" sqref="B4"/>
      <selection pane="topRight" activeCell="B4" sqref="B4"/>
      <selection pane="bottomLeft" activeCell="B4" sqref="B4"/>
      <selection pane="bottomRight" activeCell="B4" sqref="B4"/>
    </sheetView>
  </sheetViews>
  <sheetFormatPr defaultColWidth="11.140625" defaultRowHeight="12.75" x14ac:dyDescent="0.2"/>
  <cols>
    <col min="1" max="1" width="5.7109375" style="264" customWidth="1"/>
    <col min="2" max="2" width="23.42578125" style="265" customWidth="1"/>
    <col min="3" max="3" width="18" style="265" customWidth="1"/>
    <col min="4" max="4" width="16.42578125" style="265" customWidth="1"/>
    <col min="5" max="5" width="18" style="265" customWidth="1"/>
    <col min="6" max="7" width="17.5703125" style="265" customWidth="1"/>
    <col min="8" max="8" width="13.28515625" style="265" customWidth="1"/>
    <col min="9" max="9" width="19.5703125" style="265" customWidth="1"/>
    <col min="10" max="16" width="13.28515625" style="265" customWidth="1"/>
    <col min="17" max="17" width="17.140625" style="264" customWidth="1"/>
    <col min="18" max="20" width="15.85546875" style="264" customWidth="1"/>
    <col min="21" max="21" width="17.140625" style="264" customWidth="1"/>
    <col min="22" max="24" width="15.85546875" style="264" customWidth="1"/>
    <col min="25" max="25" width="17.140625" style="264" customWidth="1"/>
    <col min="26" max="28" width="15.85546875" style="264" customWidth="1"/>
    <col min="29" max="29" width="14.140625" style="265" customWidth="1"/>
    <col min="30" max="30" width="16" style="265" customWidth="1"/>
    <col min="31" max="31" width="15.7109375" style="265" customWidth="1"/>
    <col min="32" max="32" width="16.28515625" style="265" customWidth="1"/>
    <col min="33" max="33" width="13.140625" style="265" customWidth="1"/>
    <col min="34" max="34" width="15.5703125" style="265" customWidth="1"/>
    <col min="35" max="35" width="17.28515625" style="265" customWidth="1"/>
    <col min="36" max="36" width="13.28515625" style="265" customWidth="1"/>
    <col min="37" max="37" width="32.5703125" style="265" customWidth="1"/>
    <col min="38" max="256" width="11.140625" style="265"/>
    <col min="257" max="257" width="5.7109375" style="265" customWidth="1"/>
    <col min="258" max="258" width="23.42578125" style="265" customWidth="1"/>
    <col min="259" max="259" width="18" style="265" customWidth="1"/>
    <col min="260" max="260" width="16.42578125" style="265" customWidth="1"/>
    <col min="261" max="261" width="18" style="265" customWidth="1"/>
    <col min="262" max="263" width="17.5703125" style="265" customWidth="1"/>
    <col min="264" max="264" width="13.28515625" style="265" customWidth="1"/>
    <col min="265" max="265" width="19.5703125" style="265" customWidth="1"/>
    <col min="266" max="272" width="13.28515625" style="265" customWidth="1"/>
    <col min="273" max="273" width="17.140625" style="265" customWidth="1"/>
    <col min="274" max="276" width="15.85546875" style="265" customWidth="1"/>
    <col min="277" max="277" width="17.140625" style="265" customWidth="1"/>
    <col min="278" max="280" width="15.85546875" style="265" customWidth="1"/>
    <col min="281" max="281" width="17.140625" style="265" customWidth="1"/>
    <col min="282" max="284" width="15.85546875" style="265" customWidth="1"/>
    <col min="285" max="285" width="14.140625" style="265" customWidth="1"/>
    <col min="286" max="286" width="16" style="265" customWidth="1"/>
    <col min="287" max="287" width="15.7109375" style="265" customWidth="1"/>
    <col min="288" max="288" width="16.28515625" style="265" customWidth="1"/>
    <col min="289" max="289" width="13.140625" style="265" customWidth="1"/>
    <col min="290" max="290" width="15.5703125" style="265" customWidth="1"/>
    <col min="291" max="291" width="17.28515625" style="265" customWidth="1"/>
    <col min="292" max="292" width="13.28515625" style="265" customWidth="1"/>
    <col min="293" max="293" width="32.5703125" style="265" customWidth="1"/>
    <col min="294" max="512" width="11.140625" style="265"/>
    <col min="513" max="513" width="5.7109375" style="265" customWidth="1"/>
    <col min="514" max="514" width="23.42578125" style="265" customWidth="1"/>
    <col min="515" max="515" width="18" style="265" customWidth="1"/>
    <col min="516" max="516" width="16.42578125" style="265" customWidth="1"/>
    <col min="517" max="517" width="18" style="265" customWidth="1"/>
    <col min="518" max="519" width="17.5703125" style="265" customWidth="1"/>
    <col min="520" max="520" width="13.28515625" style="265" customWidth="1"/>
    <col min="521" max="521" width="19.5703125" style="265" customWidth="1"/>
    <col min="522" max="528" width="13.28515625" style="265" customWidth="1"/>
    <col min="529" max="529" width="17.140625" style="265" customWidth="1"/>
    <col min="530" max="532" width="15.85546875" style="265" customWidth="1"/>
    <col min="533" max="533" width="17.140625" style="265" customWidth="1"/>
    <col min="534" max="536" width="15.85546875" style="265" customWidth="1"/>
    <col min="537" max="537" width="17.140625" style="265" customWidth="1"/>
    <col min="538" max="540" width="15.85546875" style="265" customWidth="1"/>
    <col min="541" max="541" width="14.140625" style="265" customWidth="1"/>
    <col min="542" max="542" width="16" style="265" customWidth="1"/>
    <col min="543" max="543" width="15.7109375" style="265" customWidth="1"/>
    <col min="544" max="544" width="16.28515625" style="265" customWidth="1"/>
    <col min="545" max="545" width="13.140625" style="265" customWidth="1"/>
    <col min="546" max="546" width="15.5703125" style="265" customWidth="1"/>
    <col min="547" max="547" width="17.28515625" style="265" customWidth="1"/>
    <col min="548" max="548" width="13.28515625" style="265" customWidth="1"/>
    <col min="549" max="549" width="32.5703125" style="265" customWidth="1"/>
    <col min="550" max="768" width="11.140625" style="265"/>
    <col min="769" max="769" width="5.7109375" style="265" customWidth="1"/>
    <col min="770" max="770" width="23.42578125" style="265" customWidth="1"/>
    <col min="771" max="771" width="18" style="265" customWidth="1"/>
    <col min="772" max="772" width="16.42578125" style="265" customWidth="1"/>
    <col min="773" max="773" width="18" style="265" customWidth="1"/>
    <col min="774" max="775" width="17.5703125" style="265" customWidth="1"/>
    <col min="776" max="776" width="13.28515625" style="265" customWidth="1"/>
    <col min="777" max="777" width="19.5703125" style="265" customWidth="1"/>
    <col min="778" max="784" width="13.28515625" style="265" customWidth="1"/>
    <col min="785" max="785" width="17.140625" style="265" customWidth="1"/>
    <col min="786" max="788" width="15.85546875" style="265" customWidth="1"/>
    <col min="789" max="789" width="17.140625" style="265" customWidth="1"/>
    <col min="790" max="792" width="15.85546875" style="265" customWidth="1"/>
    <col min="793" max="793" width="17.140625" style="265" customWidth="1"/>
    <col min="794" max="796" width="15.85546875" style="265" customWidth="1"/>
    <col min="797" max="797" width="14.140625" style="265" customWidth="1"/>
    <col min="798" max="798" width="16" style="265" customWidth="1"/>
    <col min="799" max="799" width="15.7109375" style="265" customWidth="1"/>
    <col min="800" max="800" width="16.28515625" style="265" customWidth="1"/>
    <col min="801" max="801" width="13.140625" style="265" customWidth="1"/>
    <col min="802" max="802" width="15.5703125" style="265" customWidth="1"/>
    <col min="803" max="803" width="17.28515625" style="265" customWidth="1"/>
    <col min="804" max="804" width="13.28515625" style="265" customWidth="1"/>
    <col min="805" max="805" width="32.5703125" style="265" customWidth="1"/>
    <col min="806" max="1024" width="11.140625" style="265"/>
    <col min="1025" max="1025" width="5.7109375" style="265" customWidth="1"/>
    <col min="1026" max="1026" width="23.42578125" style="265" customWidth="1"/>
    <col min="1027" max="1027" width="18" style="265" customWidth="1"/>
    <col min="1028" max="1028" width="16.42578125" style="265" customWidth="1"/>
    <col min="1029" max="1029" width="18" style="265" customWidth="1"/>
    <col min="1030" max="1031" width="17.5703125" style="265" customWidth="1"/>
    <col min="1032" max="1032" width="13.28515625" style="265" customWidth="1"/>
    <col min="1033" max="1033" width="19.5703125" style="265" customWidth="1"/>
    <col min="1034" max="1040" width="13.28515625" style="265" customWidth="1"/>
    <col min="1041" max="1041" width="17.140625" style="265" customWidth="1"/>
    <col min="1042" max="1044" width="15.85546875" style="265" customWidth="1"/>
    <col min="1045" max="1045" width="17.140625" style="265" customWidth="1"/>
    <col min="1046" max="1048" width="15.85546875" style="265" customWidth="1"/>
    <col min="1049" max="1049" width="17.140625" style="265" customWidth="1"/>
    <col min="1050" max="1052" width="15.85546875" style="265" customWidth="1"/>
    <col min="1053" max="1053" width="14.140625" style="265" customWidth="1"/>
    <col min="1054" max="1054" width="16" style="265" customWidth="1"/>
    <col min="1055" max="1055" width="15.7109375" style="265" customWidth="1"/>
    <col min="1056" max="1056" width="16.28515625" style="265" customWidth="1"/>
    <col min="1057" max="1057" width="13.140625" style="265" customWidth="1"/>
    <col min="1058" max="1058" width="15.5703125" style="265" customWidth="1"/>
    <col min="1059" max="1059" width="17.28515625" style="265" customWidth="1"/>
    <col min="1060" max="1060" width="13.28515625" style="265" customWidth="1"/>
    <col min="1061" max="1061" width="32.5703125" style="265" customWidth="1"/>
    <col min="1062" max="1280" width="11.140625" style="265"/>
    <col min="1281" max="1281" width="5.7109375" style="265" customWidth="1"/>
    <col min="1282" max="1282" width="23.42578125" style="265" customWidth="1"/>
    <col min="1283" max="1283" width="18" style="265" customWidth="1"/>
    <col min="1284" max="1284" width="16.42578125" style="265" customWidth="1"/>
    <col min="1285" max="1285" width="18" style="265" customWidth="1"/>
    <col min="1286" max="1287" width="17.5703125" style="265" customWidth="1"/>
    <col min="1288" max="1288" width="13.28515625" style="265" customWidth="1"/>
    <col min="1289" max="1289" width="19.5703125" style="265" customWidth="1"/>
    <col min="1290" max="1296" width="13.28515625" style="265" customWidth="1"/>
    <col min="1297" max="1297" width="17.140625" style="265" customWidth="1"/>
    <col min="1298" max="1300" width="15.85546875" style="265" customWidth="1"/>
    <col min="1301" max="1301" width="17.140625" style="265" customWidth="1"/>
    <col min="1302" max="1304" width="15.85546875" style="265" customWidth="1"/>
    <col min="1305" max="1305" width="17.140625" style="265" customWidth="1"/>
    <col min="1306" max="1308" width="15.85546875" style="265" customWidth="1"/>
    <col min="1309" max="1309" width="14.140625" style="265" customWidth="1"/>
    <col min="1310" max="1310" width="16" style="265" customWidth="1"/>
    <col min="1311" max="1311" width="15.7109375" style="265" customWidth="1"/>
    <col min="1312" max="1312" width="16.28515625" style="265" customWidth="1"/>
    <col min="1313" max="1313" width="13.140625" style="265" customWidth="1"/>
    <col min="1314" max="1314" width="15.5703125" style="265" customWidth="1"/>
    <col min="1315" max="1315" width="17.28515625" style="265" customWidth="1"/>
    <col min="1316" max="1316" width="13.28515625" style="265" customWidth="1"/>
    <col min="1317" max="1317" width="32.5703125" style="265" customWidth="1"/>
    <col min="1318" max="1536" width="11.140625" style="265"/>
    <col min="1537" max="1537" width="5.7109375" style="265" customWidth="1"/>
    <col min="1538" max="1538" width="23.42578125" style="265" customWidth="1"/>
    <col min="1539" max="1539" width="18" style="265" customWidth="1"/>
    <col min="1540" max="1540" width="16.42578125" style="265" customWidth="1"/>
    <col min="1541" max="1541" width="18" style="265" customWidth="1"/>
    <col min="1542" max="1543" width="17.5703125" style="265" customWidth="1"/>
    <col min="1544" max="1544" width="13.28515625" style="265" customWidth="1"/>
    <col min="1545" max="1545" width="19.5703125" style="265" customWidth="1"/>
    <col min="1546" max="1552" width="13.28515625" style="265" customWidth="1"/>
    <col min="1553" max="1553" width="17.140625" style="265" customWidth="1"/>
    <col min="1554" max="1556" width="15.85546875" style="265" customWidth="1"/>
    <col min="1557" max="1557" width="17.140625" style="265" customWidth="1"/>
    <col min="1558" max="1560" width="15.85546875" style="265" customWidth="1"/>
    <col min="1561" max="1561" width="17.140625" style="265" customWidth="1"/>
    <col min="1562" max="1564" width="15.85546875" style="265" customWidth="1"/>
    <col min="1565" max="1565" width="14.140625" style="265" customWidth="1"/>
    <col min="1566" max="1566" width="16" style="265" customWidth="1"/>
    <col min="1567" max="1567" width="15.7109375" style="265" customWidth="1"/>
    <col min="1568" max="1568" width="16.28515625" style="265" customWidth="1"/>
    <col min="1569" max="1569" width="13.140625" style="265" customWidth="1"/>
    <col min="1570" max="1570" width="15.5703125" style="265" customWidth="1"/>
    <col min="1571" max="1571" width="17.28515625" style="265" customWidth="1"/>
    <col min="1572" max="1572" width="13.28515625" style="265" customWidth="1"/>
    <col min="1573" max="1573" width="32.5703125" style="265" customWidth="1"/>
    <col min="1574" max="1792" width="11.140625" style="265"/>
    <col min="1793" max="1793" width="5.7109375" style="265" customWidth="1"/>
    <col min="1794" max="1794" width="23.42578125" style="265" customWidth="1"/>
    <col min="1795" max="1795" width="18" style="265" customWidth="1"/>
    <col min="1796" max="1796" width="16.42578125" style="265" customWidth="1"/>
    <col min="1797" max="1797" width="18" style="265" customWidth="1"/>
    <col min="1798" max="1799" width="17.5703125" style="265" customWidth="1"/>
    <col min="1800" max="1800" width="13.28515625" style="265" customWidth="1"/>
    <col min="1801" max="1801" width="19.5703125" style="265" customWidth="1"/>
    <col min="1802" max="1808" width="13.28515625" style="265" customWidth="1"/>
    <col min="1809" max="1809" width="17.140625" style="265" customWidth="1"/>
    <col min="1810" max="1812" width="15.85546875" style="265" customWidth="1"/>
    <col min="1813" max="1813" width="17.140625" style="265" customWidth="1"/>
    <col min="1814" max="1816" width="15.85546875" style="265" customWidth="1"/>
    <col min="1817" max="1817" width="17.140625" style="265" customWidth="1"/>
    <col min="1818" max="1820" width="15.85546875" style="265" customWidth="1"/>
    <col min="1821" max="1821" width="14.140625" style="265" customWidth="1"/>
    <col min="1822" max="1822" width="16" style="265" customWidth="1"/>
    <col min="1823" max="1823" width="15.7109375" style="265" customWidth="1"/>
    <col min="1824" max="1824" width="16.28515625" style="265" customWidth="1"/>
    <col min="1825" max="1825" width="13.140625" style="265" customWidth="1"/>
    <col min="1826" max="1826" width="15.5703125" style="265" customWidth="1"/>
    <col min="1827" max="1827" width="17.28515625" style="265" customWidth="1"/>
    <col min="1828" max="1828" width="13.28515625" style="265" customWidth="1"/>
    <col min="1829" max="1829" width="32.5703125" style="265" customWidth="1"/>
    <col min="1830" max="2048" width="11.140625" style="265"/>
    <col min="2049" max="2049" width="5.7109375" style="265" customWidth="1"/>
    <col min="2050" max="2050" width="23.42578125" style="265" customWidth="1"/>
    <col min="2051" max="2051" width="18" style="265" customWidth="1"/>
    <col min="2052" max="2052" width="16.42578125" style="265" customWidth="1"/>
    <col min="2053" max="2053" width="18" style="265" customWidth="1"/>
    <col min="2054" max="2055" width="17.5703125" style="265" customWidth="1"/>
    <col min="2056" max="2056" width="13.28515625" style="265" customWidth="1"/>
    <col min="2057" max="2057" width="19.5703125" style="265" customWidth="1"/>
    <col min="2058" max="2064" width="13.28515625" style="265" customWidth="1"/>
    <col min="2065" max="2065" width="17.140625" style="265" customWidth="1"/>
    <col min="2066" max="2068" width="15.85546875" style="265" customWidth="1"/>
    <col min="2069" max="2069" width="17.140625" style="265" customWidth="1"/>
    <col min="2070" max="2072" width="15.85546875" style="265" customWidth="1"/>
    <col min="2073" max="2073" width="17.140625" style="265" customWidth="1"/>
    <col min="2074" max="2076" width="15.85546875" style="265" customWidth="1"/>
    <col min="2077" max="2077" width="14.140625" style="265" customWidth="1"/>
    <col min="2078" max="2078" width="16" style="265" customWidth="1"/>
    <col min="2079" max="2079" width="15.7109375" style="265" customWidth="1"/>
    <col min="2080" max="2080" width="16.28515625" style="265" customWidth="1"/>
    <col min="2081" max="2081" width="13.140625" style="265" customWidth="1"/>
    <col min="2082" max="2082" width="15.5703125" style="265" customWidth="1"/>
    <col min="2083" max="2083" width="17.28515625" style="265" customWidth="1"/>
    <col min="2084" max="2084" width="13.28515625" style="265" customWidth="1"/>
    <col min="2085" max="2085" width="32.5703125" style="265" customWidth="1"/>
    <col min="2086" max="2304" width="11.140625" style="265"/>
    <col min="2305" max="2305" width="5.7109375" style="265" customWidth="1"/>
    <col min="2306" max="2306" width="23.42578125" style="265" customWidth="1"/>
    <col min="2307" max="2307" width="18" style="265" customWidth="1"/>
    <col min="2308" max="2308" width="16.42578125" style="265" customWidth="1"/>
    <col min="2309" max="2309" width="18" style="265" customWidth="1"/>
    <col min="2310" max="2311" width="17.5703125" style="265" customWidth="1"/>
    <col min="2312" max="2312" width="13.28515625" style="265" customWidth="1"/>
    <col min="2313" max="2313" width="19.5703125" style="265" customWidth="1"/>
    <col min="2314" max="2320" width="13.28515625" style="265" customWidth="1"/>
    <col min="2321" max="2321" width="17.140625" style="265" customWidth="1"/>
    <col min="2322" max="2324" width="15.85546875" style="265" customWidth="1"/>
    <col min="2325" max="2325" width="17.140625" style="265" customWidth="1"/>
    <col min="2326" max="2328" width="15.85546875" style="265" customWidth="1"/>
    <col min="2329" max="2329" width="17.140625" style="265" customWidth="1"/>
    <col min="2330" max="2332" width="15.85546875" style="265" customWidth="1"/>
    <col min="2333" max="2333" width="14.140625" style="265" customWidth="1"/>
    <col min="2334" max="2334" width="16" style="265" customWidth="1"/>
    <col min="2335" max="2335" width="15.7109375" style="265" customWidth="1"/>
    <col min="2336" max="2336" width="16.28515625" style="265" customWidth="1"/>
    <col min="2337" max="2337" width="13.140625" style="265" customWidth="1"/>
    <col min="2338" max="2338" width="15.5703125" style="265" customWidth="1"/>
    <col min="2339" max="2339" width="17.28515625" style="265" customWidth="1"/>
    <col min="2340" max="2340" width="13.28515625" style="265" customWidth="1"/>
    <col min="2341" max="2341" width="32.5703125" style="265" customWidth="1"/>
    <col min="2342" max="2560" width="11.140625" style="265"/>
    <col min="2561" max="2561" width="5.7109375" style="265" customWidth="1"/>
    <col min="2562" max="2562" width="23.42578125" style="265" customWidth="1"/>
    <col min="2563" max="2563" width="18" style="265" customWidth="1"/>
    <col min="2564" max="2564" width="16.42578125" style="265" customWidth="1"/>
    <col min="2565" max="2565" width="18" style="265" customWidth="1"/>
    <col min="2566" max="2567" width="17.5703125" style="265" customWidth="1"/>
    <col min="2568" max="2568" width="13.28515625" style="265" customWidth="1"/>
    <col min="2569" max="2569" width="19.5703125" style="265" customWidth="1"/>
    <col min="2570" max="2576" width="13.28515625" style="265" customWidth="1"/>
    <col min="2577" max="2577" width="17.140625" style="265" customWidth="1"/>
    <col min="2578" max="2580" width="15.85546875" style="265" customWidth="1"/>
    <col min="2581" max="2581" width="17.140625" style="265" customWidth="1"/>
    <col min="2582" max="2584" width="15.85546875" style="265" customWidth="1"/>
    <col min="2585" max="2585" width="17.140625" style="265" customWidth="1"/>
    <col min="2586" max="2588" width="15.85546875" style="265" customWidth="1"/>
    <col min="2589" max="2589" width="14.140625" style="265" customWidth="1"/>
    <col min="2590" max="2590" width="16" style="265" customWidth="1"/>
    <col min="2591" max="2591" width="15.7109375" style="265" customWidth="1"/>
    <col min="2592" max="2592" width="16.28515625" style="265" customWidth="1"/>
    <col min="2593" max="2593" width="13.140625" style="265" customWidth="1"/>
    <col min="2594" max="2594" width="15.5703125" style="265" customWidth="1"/>
    <col min="2595" max="2595" width="17.28515625" style="265" customWidth="1"/>
    <col min="2596" max="2596" width="13.28515625" style="265" customWidth="1"/>
    <col min="2597" max="2597" width="32.5703125" style="265" customWidth="1"/>
    <col min="2598" max="2816" width="11.140625" style="265"/>
    <col min="2817" max="2817" width="5.7109375" style="265" customWidth="1"/>
    <col min="2818" max="2818" width="23.42578125" style="265" customWidth="1"/>
    <col min="2819" max="2819" width="18" style="265" customWidth="1"/>
    <col min="2820" max="2820" width="16.42578125" style="265" customWidth="1"/>
    <col min="2821" max="2821" width="18" style="265" customWidth="1"/>
    <col min="2822" max="2823" width="17.5703125" style="265" customWidth="1"/>
    <col min="2824" max="2824" width="13.28515625" style="265" customWidth="1"/>
    <col min="2825" max="2825" width="19.5703125" style="265" customWidth="1"/>
    <col min="2826" max="2832" width="13.28515625" style="265" customWidth="1"/>
    <col min="2833" max="2833" width="17.140625" style="265" customWidth="1"/>
    <col min="2834" max="2836" width="15.85546875" style="265" customWidth="1"/>
    <col min="2837" max="2837" width="17.140625" style="265" customWidth="1"/>
    <col min="2838" max="2840" width="15.85546875" style="265" customWidth="1"/>
    <col min="2841" max="2841" width="17.140625" style="265" customWidth="1"/>
    <col min="2842" max="2844" width="15.85546875" style="265" customWidth="1"/>
    <col min="2845" max="2845" width="14.140625" style="265" customWidth="1"/>
    <col min="2846" max="2846" width="16" style="265" customWidth="1"/>
    <col min="2847" max="2847" width="15.7109375" style="265" customWidth="1"/>
    <col min="2848" max="2848" width="16.28515625" style="265" customWidth="1"/>
    <col min="2849" max="2849" width="13.140625" style="265" customWidth="1"/>
    <col min="2850" max="2850" width="15.5703125" style="265" customWidth="1"/>
    <col min="2851" max="2851" width="17.28515625" style="265" customWidth="1"/>
    <col min="2852" max="2852" width="13.28515625" style="265" customWidth="1"/>
    <col min="2853" max="2853" width="32.5703125" style="265" customWidth="1"/>
    <col min="2854" max="3072" width="11.140625" style="265"/>
    <col min="3073" max="3073" width="5.7109375" style="265" customWidth="1"/>
    <col min="3074" max="3074" width="23.42578125" style="265" customWidth="1"/>
    <col min="3075" max="3075" width="18" style="265" customWidth="1"/>
    <col min="3076" max="3076" width="16.42578125" style="265" customWidth="1"/>
    <col min="3077" max="3077" width="18" style="265" customWidth="1"/>
    <col min="3078" max="3079" width="17.5703125" style="265" customWidth="1"/>
    <col min="3080" max="3080" width="13.28515625" style="265" customWidth="1"/>
    <col min="3081" max="3081" width="19.5703125" style="265" customWidth="1"/>
    <col min="3082" max="3088" width="13.28515625" style="265" customWidth="1"/>
    <col min="3089" max="3089" width="17.140625" style="265" customWidth="1"/>
    <col min="3090" max="3092" width="15.85546875" style="265" customWidth="1"/>
    <col min="3093" max="3093" width="17.140625" style="265" customWidth="1"/>
    <col min="3094" max="3096" width="15.85546875" style="265" customWidth="1"/>
    <col min="3097" max="3097" width="17.140625" style="265" customWidth="1"/>
    <col min="3098" max="3100" width="15.85546875" style="265" customWidth="1"/>
    <col min="3101" max="3101" width="14.140625" style="265" customWidth="1"/>
    <col min="3102" max="3102" width="16" style="265" customWidth="1"/>
    <col min="3103" max="3103" width="15.7109375" style="265" customWidth="1"/>
    <col min="3104" max="3104" width="16.28515625" style="265" customWidth="1"/>
    <col min="3105" max="3105" width="13.140625" style="265" customWidth="1"/>
    <col min="3106" max="3106" width="15.5703125" style="265" customWidth="1"/>
    <col min="3107" max="3107" width="17.28515625" style="265" customWidth="1"/>
    <col min="3108" max="3108" width="13.28515625" style="265" customWidth="1"/>
    <col min="3109" max="3109" width="32.5703125" style="265" customWidth="1"/>
    <col min="3110" max="3328" width="11.140625" style="265"/>
    <col min="3329" max="3329" width="5.7109375" style="265" customWidth="1"/>
    <col min="3330" max="3330" width="23.42578125" style="265" customWidth="1"/>
    <col min="3331" max="3331" width="18" style="265" customWidth="1"/>
    <col min="3332" max="3332" width="16.42578125" style="265" customWidth="1"/>
    <col min="3333" max="3333" width="18" style="265" customWidth="1"/>
    <col min="3334" max="3335" width="17.5703125" style="265" customWidth="1"/>
    <col min="3336" max="3336" width="13.28515625" style="265" customWidth="1"/>
    <col min="3337" max="3337" width="19.5703125" style="265" customWidth="1"/>
    <col min="3338" max="3344" width="13.28515625" style="265" customWidth="1"/>
    <col min="3345" max="3345" width="17.140625" style="265" customWidth="1"/>
    <col min="3346" max="3348" width="15.85546875" style="265" customWidth="1"/>
    <col min="3349" max="3349" width="17.140625" style="265" customWidth="1"/>
    <col min="3350" max="3352" width="15.85546875" style="265" customWidth="1"/>
    <col min="3353" max="3353" width="17.140625" style="265" customWidth="1"/>
    <col min="3354" max="3356" width="15.85546875" style="265" customWidth="1"/>
    <col min="3357" max="3357" width="14.140625" style="265" customWidth="1"/>
    <col min="3358" max="3358" width="16" style="265" customWidth="1"/>
    <col min="3359" max="3359" width="15.7109375" style="265" customWidth="1"/>
    <col min="3360" max="3360" width="16.28515625" style="265" customWidth="1"/>
    <col min="3361" max="3361" width="13.140625" style="265" customWidth="1"/>
    <col min="3362" max="3362" width="15.5703125" style="265" customWidth="1"/>
    <col min="3363" max="3363" width="17.28515625" style="265" customWidth="1"/>
    <col min="3364" max="3364" width="13.28515625" style="265" customWidth="1"/>
    <col min="3365" max="3365" width="32.5703125" style="265" customWidth="1"/>
    <col min="3366" max="3584" width="11.140625" style="265"/>
    <col min="3585" max="3585" width="5.7109375" style="265" customWidth="1"/>
    <col min="3586" max="3586" width="23.42578125" style="265" customWidth="1"/>
    <col min="3587" max="3587" width="18" style="265" customWidth="1"/>
    <col min="3588" max="3588" width="16.42578125" style="265" customWidth="1"/>
    <col min="3589" max="3589" width="18" style="265" customWidth="1"/>
    <col min="3590" max="3591" width="17.5703125" style="265" customWidth="1"/>
    <col min="3592" max="3592" width="13.28515625" style="265" customWidth="1"/>
    <col min="3593" max="3593" width="19.5703125" style="265" customWidth="1"/>
    <col min="3594" max="3600" width="13.28515625" style="265" customWidth="1"/>
    <col min="3601" max="3601" width="17.140625" style="265" customWidth="1"/>
    <col min="3602" max="3604" width="15.85546875" style="265" customWidth="1"/>
    <col min="3605" max="3605" width="17.140625" style="265" customWidth="1"/>
    <col min="3606" max="3608" width="15.85546875" style="265" customWidth="1"/>
    <col min="3609" max="3609" width="17.140625" style="265" customWidth="1"/>
    <col min="3610" max="3612" width="15.85546875" style="265" customWidth="1"/>
    <col min="3613" max="3613" width="14.140625" style="265" customWidth="1"/>
    <col min="3614" max="3614" width="16" style="265" customWidth="1"/>
    <col min="3615" max="3615" width="15.7109375" style="265" customWidth="1"/>
    <col min="3616" max="3616" width="16.28515625" style="265" customWidth="1"/>
    <col min="3617" max="3617" width="13.140625" style="265" customWidth="1"/>
    <col min="3618" max="3618" width="15.5703125" style="265" customWidth="1"/>
    <col min="3619" max="3619" width="17.28515625" style="265" customWidth="1"/>
    <col min="3620" max="3620" width="13.28515625" style="265" customWidth="1"/>
    <col min="3621" max="3621" width="32.5703125" style="265" customWidth="1"/>
    <col min="3622" max="3840" width="11.140625" style="265"/>
    <col min="3841" max="3841" width="5.7109375" style="265" customWidth="1"/>
    <col min="3842" max="3842" width="23.42578125" style="265" customWidth="1"/>
    <col min="3843" max="3843" width="18" style="265" customWidth="1"/>
    <col min="3844" max="3844" width="16.42578125" style="265" customWidth="1"/>
    <col min="3845" max="3845" width="18" style="265" customWidth="1"/>
    <col min="3846" max="3847" width="17.5703125" style="265" customWidth="1"/>
    <col min="3848" max="3848" width="13.28515625" style="265" customWidth="1"/>
    <col min="3849" max="3849" width="19.5703125" style="265" customWidth="1"/>
    <col min="3850" max="3856" width="13.28515625" style="265" customWidth="1"/>
    <col min="3857" max="3857" width="17.140625" style="265" customWidth="1"/>
    <col min="3858" max="3860" width="15.85546875" style="265" customWidth="1"/>
    <col min="3861" max="3861" width="17.140625" style="265" customWidth="1"/>
    <col min="3862" max="3864" width="15.85546875" style="265" customWidth="1"/>
    <col min="3865" max="3865" width="17.140625" style="265" customWidth="1"/>
    <col min="3866" max="3868" width="15.85546875" style="265" customWidth="1"/>
    <col min="3869" max="3869" width="14.140625" style="265" customWidth="1"/>
    <col min="3870" max="3870" width="16" style="265" customWidth="1"/>
    <col min="3871" max="3871" width="15.7109375" style="265" customWidth="1"/>
    <col min="3872" max="3872" width="16.28515625" style="265" customWidth="1"/>
    <col min="3873" max="3873" width="13.140625" style="265" customWidth="1"/>
    <col min="3874" max="3874" width="15.5703125" style="265" customWidth="1"/>
    <col min="3875" max="3875" width="17.28515625" style="265" customWidth="1"/>
    <col min="3876" max="3876" width="13.28515625" style="265" customWidth="1"/>
    <col min="3877" max="3877" width="32.5703125" style="265" customWidth="1"/>
    <col min="3878" max="4096" width="11.140625" style="265"/>
    <col min="4097" max="4097" width="5.7109375" style="265" customWidth="1"/>
    <col min="4098" max="4098" width="23.42578125" style="265" customWidth="1"/>
    <col min="4099" max="4099" width="18" style="265" customWidth="1"/>
    <col min="4100" max="4100" width="16.42578125" style="265" customWidth="1"/>
    <col min="4101" max="4101" width="18" style="265" customWidth="1"/>
    <col min="4102" max="4103" width="17.5703125" style="265" customWidth="1"/>
    <col min="4104" max="4104" width="13.28515625" style="265" customWidth="1"/>
    <col min="4105" max="4105" width="19.5703125" style="265" customWidth="1"/>
    <col min="4106" max="4112" width="13.28515625" style="265" customWidth="1"/>
    <col min="4113" max="4113" width="17.140625" style="265" customWidth="1"/>
    <col min="4114" max="4116" width="15.85546875" style="265" customWidth="1"/>
    <col min="4117" max="4117" width="17.140625" style="265" customWidth="1"/>
    <col min="4118" max="4120" width="15.85546875" style="265" customWidth="1"/>
    <col min="4121" max="4121" width="17.140625" style="265" customWidth="1"/>
    <col min="4122" max="4124" width="15.85546875" style="265" customWidth="1"/>
    <col min="4125" max="4125" width="14.140625" style="265" customWidth="1"/>
    <col min="4126" max="4126" width="16" style="265" customWidth="1"/>
    <col min="4127" max="4127" width="15.7109375" style="265" customWidth="1"/>
    <col min="4128" max="4128" width="16.28515625" style="265" customWidth="1"/>
    <col min="4129" max="4129" width="13.140625" style="265" customWidth="1"/>
    <col min="4130" max="4130" width="15.5703125" style="265" customWidth="1"/>
    <col min="4131" max="4131" width="17.28515625" style="265" customWidth="1"/>
    <col min="4132" max="4132" width="13.28515625" style="265" customWidth="1"/>
    <col min="4133" max="4133" width="32.5703125" style="265" customWidth="1"/>
    <col min="4134" max="4352" width="11.140625" style="265"/>
    <col min="4353" max="4353" width="5.7109375" style="265" customWidth="1"/>
    <col min="4354" max="4354" width="23.42578125" style="265" customWidth="1"/>
    <col min="4355" max="4355" width="18" style="265" customWidth="1"/>
    <col min="4356" max="4356" width="16.42578125" style="265" customWidth="1"/>
    <col min="4357" max="4357" width="18" style="265" customWidth="1"/>
    <col min="4358" max="4359" width="17.5703125" style="265" customWidth="1"/>
    <col min="4360" max="4360" width="13.28515625" style="265" customWidth="1"/>
    <col min="4361" max="4361" width="19.5703125" style="265" customWidth="1"/>
    <col min="4362" max="4368" width="13.28515625" style="265" customWidth="1"/>
    <col min="4369" max="4369" width="17.140625" style="265" customWidth="1"/>
    <col min="4370" max="4372" width="15.85546875" style="265" customWidth="1"/>
    <col min="4373" max="4373" width="17.140625" style="265" customWidth="1"/>
    <col min="4374" max="4376" width="15.85546875" style="265" customWidth="1"/>
    <col min="4377" max="4377" width="17.140625" style="265" customWidth="1"/>
    <col min="4378" max="4380" width="15.85546875" style="265" customWidth="1"/>
    <col min="4381" max="4381" width="14.140625" style="265" customWidth="1"/>
    <col min="4382" max="4382" width="16" style="265" customWidth="1"/>
    <col min="4383" max="4383" width="15.7109375" style="265" customWidth="1"/>
    <col min="4384" max="4384" width="16.28515625" style="265" customWidth="1"/>
    <col min="4385" max="4385" width="13.140625" style="265" customWidth="1"/>
    <col min="4386" max="4386" width="15.5703125" style="265" customWidth="1"/>
    <col min="4387" max="4387" width="17.28515625" style="265" customWidth="1"/>
    <col min="4388" max="4388" width="13.28515625" style="265" customWidth="1"/>
    <col min="4389" max="4389" width="32.5703125" style="265" customWidth="1"/>
    <col min="4390" max="4608" width="11.140625" style="265"/>
    <col min="4609" max="4609" width="5.7109375" style="265" customWidth="1"/>
    <col min="4610" max="4610" width="23.42578125" style="265" customWidth="1"/>
    <col min="4611" max="4611" width="18" style="265" customWidth="1"/>
    <col min="4612" max="4612" width="16.42578125" style="265" customWidth="1"/>
    <col min="4613" max="4613" width="18" style="265" customWidth="1"/>
    <col min="4614" max="4615" width="17.5703125" style="265" customWidth="1"/>
    <col min="4616" max="4616" width="13.28515625" style="265" customWidth="1"/>
    <col min="4617" max="4617" width="19.5703125" style="265" customWidth="1"/>
    <col min="4618" max="4624" width="13.28515625" style="265" customWidth="1"/>
    <col min="4625" max="4625" width="17.140625" style="265" customWidth="1"/>
    <col min="4626" max="4628" width="15.85546875" style="265" customWidth="1"/>
    <col min="4629" max="4629" width="17.140625" style="265" customWidth="1"/>
    <col min="4630" max="4632" width="15.85546875" style="265" customWidth="1"/>
    <col min="4633" max="4633" width="17.140625" style="265" customWidth="1"/>
    <col min="4634" max="4636" width="15.85546875" style="265" customWidth="1"/>
    <col min="4637" max="4637" width="14.140625" style="265" customWidth="1"/>
    <col min="4638" max="4638" width="16" style="265" customWidth="1"/>
    <col min="4639" max="4639" width="15.7109375" style="265" customWidth="1"/>
    <col min="4640" max="4640" width="16.28515625" style="265" customWidth="1"/>
    <col min="4641" max="4641" width="13.140625" style="265" customWidth="1"/>
    <col min="4642" max="4642" width="15.5703125" style="265" customWidth="1"/>
    <col min="4643" max="4643" width="17.28515625" style="265" customWidth="1"/>
    <col min="4644" max="4644" width="13.28515625" style="265" customWidth="1"/>
    <col min="4645" max="4645" width="32.5703125" style="265" customWidth="1"/>
    <col min="4646" max="4864" width="11.140625" style="265"/>
    <col min="4865" max="4865" width="5.7109375" style="265" customWidth="1"/>
    <col min="4866" max="4866" width="23.42578125" style="265" customWidth="1"/>
    <col min="4867" max="4867" width="18" style="265" customWidth="1"/>
    <col min="4868" max="4868" width="16.42578125" style="265" customWidth="1"/>
    <col min="4869" max="4869" width="18" style="265" customWidth="1"/>
    <col min="4870" max="4871" width="17.5703125" style="265" customWidth="1"/>
    <col min="4872" max="4872" width="13.28515625" style="265" customWidth="1"/>
    <col min="4873" max="4873" width="19.5703125" style="265" customWidth="1"/>
    <col min="4874" max="4880" width="13.28515625" style="265" customWidth="1"/>
    <col min="4881" max="4881" width="17.140625" style="265" customWidth="1"/>
    <col min="4882" max="4884" width="15.85546875" style="265" customWidth="1"/>
    <col min="4885" max="4885" width="17.140625" style="265" customWidth="1"/>
    <col min="4886" max="4888" width="15.85546875" style="265" customWidth="1"/>
    <col min="4889" max="4889" width="17.140625" style="265" customWidth="1"/>
    <col min="4890" max="4892" width="15.85546875" style="265" customWidth="1"/>
    <col min="4893" max="4893" width="14.140625" style="265" customWidth="1"/>
    <col min="4894" max="4894" width="16" style="265" customWidth="1"/>
    <col min="4895" max="4895" width="15.7109375" style="265" customWidth="1"/>
    <col min="4896" max="4896" width="16.28515625" style="265" customWidth="1"/>
    <col min="4897" max="4897" width="13.140625" style="265" customWidth="1"/>
    <col min="4898" max="4898" width="15.5703125" style="265" customWidth="1"/>
    <col min="4899" max="4899" width="17.28515625" style="265" customWidth="1"/>
    <col min="4900" max="4900" width="13.28515625" style="265" customWidth="1"/>
    <col min="4901" max="4901" width="32.5703125" style="265" customWidth="1"/>
    <col min="4902" max="5120" width="11.140625" style="265"/>
    <col min="5121" max="5121" width="5.7109375" style="265" customWidth="1"/>
    <col min="5122" max="5122" width="23.42578125" style="265" customWidth="1"/>
    <col min="5123" max="5123" width="18" style="265" customWidth="1"/>
    <col min="5124" max="5124" width="16.42578125" style="265" customWidth="1"/>
    <col min="5125" max="5125" width="18" style="265" customWidth="1"/>
    <col min="5126" max="5127" width="17.5703125" style="265" customWidth="1"/>
    <col min="5128" max="5128" width="13.28515625" style="265" customWidth="1"/>
    <col min="5129" max="5129" width="19.5703125" style="265" customWidth="1"/>
    <col min="5130" max="5136" width="13.28515625" style="265" customWidth="1"/>
    <col min="5137" max="5137" width="17.140625" style="265" customWidth="1"/>
    <col min="5138" max="5140" width="15.85546875" style="265" customWidth="1"/>
    <col min="5141" max="5141" width="17.140625" style="265" customWidth="1"/>
    <col min="5142" max="5144" width="15.85546875" style="265" customWidth="1"/>
    <col min="5145" max="5145" width="17.140625" style="265" customWidth="1"/>
    <col min="5146" max="5148" width="15.85546875" style="265" customWidth="1"/>
    <col min="5149" max="5149" width="14.140625" style="265" customWidth="1"/>
    <col min="5150" max="5150" width="16" style="265" customWidth="1"/>
    <col min="5151" max="5151" width="15.7109375" style="265" customWidth="1"/>
    <col min="5152" max="5152" width="16.28515625" style="265" customWidth="1"/>
    <col min="5153" max="5153" width="13.140625" style="265" customWidth="1"/>
    <col min="5154" max="5154" width="15.5703125" style="265" customWidth="1"/>
    <col min="5155" max="5155" width="17.28515625" style="265" customWidth="1"/>
    <col min="5156" max="5156" width="13.28515625" style="265" customWidth="1"/>
    <col min="5157" max="5157" width="32.5703125" style="265" customWidth="1"/>
    <col min="5158" max="5376" width="11.140625" style="265"/>
    <col min="5377" max="5377" width="5.7109375" style="265" customWidth="1"/>
    <col min="5378" max="5378" width="23.42578125" style="265" customWidth="1"/>
    <col min="5379" max="5379" width="18" style="265" customWidth="1"/>
    <col min="5380" max="5380" width="16.42578125" style="265" customWidth="1"/>
    <col min="5381" max="5381" width="18" style="265" customWidth="1"/>
    <col min="5382" max="5383" width="17.5703125" style="265" customWidth="1"/>
    <col min="5384" max="5384" width="13.28515625" style="265" customWidth="1"/>
    <col min="5385" max="5385" width="19.5703125" style="265" customWidth="1"/>
    <col min="5386" max="5392" width="13.28515625" style="265" customWidth="1"/>
    <col min="5393" max="5393" width="17.140625" style="265" customWidth="1"/>
    <col min="5394" max="5396" width="15.85546875" style="265" customWidth="1"/>
    <col min="5397" max="5397" width="17.140625" style="265" customWidth="1"/>
    <col min="5398" max="5400" width="15.85546875" style="265" customWidth="1"/>
    <col min="5401" max="5401" width="17.140625" style="265" customWidth="1"/>
    <col min="5402" max="5404" width="15.85546875" style="265" customWidth="1"/>
    <col min="5405" max="5405" width="14.140625" style="265" customWidth="1"/>
    <col min="5406" max="5406" width="16" style="265" customWidth="1"/>
    <col min="5407" max="5407" width="15.7109375" style="265" customWidth="1"/>
    <col min="5408" max="5408" width="16.28515625" style="265" customWidth="1"/>
    <col min="5409" max="5409" width="13.140625" style="265" customWidth="1"/>
    <col min="5410" max="5410" width="15.5703125" style="265" customWidth="1"/>
    <col min="5411" max="5411" width="17.28515625" style="265" customWidth="1"/>
    <col min="5412" max="5412" width="13.28515625" style="265" customWidth="1"/>
    <col min="5413" max="5413" width="32.5703125" style="265" customWidth="1"/>
    <col min="5414" max="5632" width="11.140625" style="265"/>
    <col min="5633" max="5633" width="5.7109375" style="265" customWidth="1"/>
    <col min="5634" max="5634" width="23.42578125" style="265" customWidth="1"/>
    <col min="5635" max="5635" width="18" style="265" customWidth="1"/>
    <col min="5636" max="5636" width="16.42578125" style="265" customWidth="1"/>
    <col min="5637" max="5637" width="18" style="265" customWidth="1"/>
    <col min="5638" max="5639" width="17.5703125" style="265" customWidth="1"/>
    <col min="5640" max="5640" width="13.28515625" style="265" customWidth="1"/>
    <col min="5641" max="5641" width="19.5703125" style="265" customWidth="1"/>
    <col min="5642" max="5648" width="13.28515625" style="265" customWidth="1"/>
    <col min="5649" max="5649" width="17.140625" style="265" customWidth="1"/>
    <col min="5650" max="5652" width="15.85546875" style="265" customWidth="1"/>
    <col min="5653" max="5653" width="17.140625" style="265" customWidth="1"/>
    <col min="5654" max="5656" width="15.85546875" style="265" customWidth="1"/>
    <col min="5657" max="5657" width="17.140625" style="265" customWidth="1"/>
    <col min="5658" max="5660" width="15.85546875" style="265" customWidth="1"/>
    <col min="5661" max="5661" width="14.140625" style="265" customWidth="1"/>
    <col min="5662" max="5662" width="16" style="265" customWidth="1"/>
    <col min="5663" max="5663" width="15.7109375" style="265" customWidth="1"/>
    <col min="5664" max="5664" width="16.28515625" style="265" customWidth="1"/>
    <col min="5665" max="5665" width="13.140625" style="265" customWidth="1"/>
    <col min="5666" max="5666" width="15.5703125" style="265" customWidth="1"/>
    <col min="5667" max="5667" width="17.28515625" style="265" customWidth="1"/>
    <col min="5668" max="5668" width="13.28515625" style="265" customWidth="1"/>
    <col min="5669" max="5669" width="32.5703125" style="265" customWidth="1"/>
    <col min="5670" max="5888" width="11.140625" style="265"/>
    <col min="5889" max="5889" width="5.7109375" style="265" customWidth="1"/>
    <col min="5890" max="5890" width="23.42578125" style="265" customWidth="1"/>
    <col min="5891" max="5891" width="18" style="265" customWidth="1"/>
    <col min="5892" max="5892" width="16.42578125" style="265" customWidth="1"/>
    <col min="5893" max="5893" width="18" style="265" customWidth="1"/>
    <col min="5894" max="5895" width="17.5703125" style="265" customWidth="1"/>
    <col min="5896" max="5896" width="13.28515625" style="265" customWidth="1"/>
    <col min="5897" max="5897" width="19.5703125" style="265" customWidth="1"/>
    <col min="5898" max="5904" width="13.28515625" style="265" customWidth="1"/>
    <col min="5905" max="5905" width="17.140625" style="265" customWidth="1"/>
    <col min="5906" max="5908" width="15.85546875" style="265" customWidth="1"/>
    <col min="5909" max="5909" width="17.140625" style="265" customWidth="1"/>
    <col min="5910" max="5912" width="15.85546875" style="265" customWidth="1"/>
    <col min="5913" max="5913" width="17.140625" style="265" customWidth="1"/>
    <col min="5914" max="5916" width="15.85546875" style="265" customWidth="1"/>
    <col min="5917" max="5917" width="14.140625" style="265" customWidth="1"/>
    <col min="5918" max="5918" width="16" style="265" customWidth="1"/>
    <col min="5919" max="5919" width="15.7109375" style="265" customWidth="1"/>
    <col min="5920" max="5920" width="16.28515625" style="265" customWidth="1"/>
    <col min="5921" max="5921" width="13.140625" style="265" customWidth="1"/>
    <col min="5922" max="5922" width="15.5703125" style="265" customWidth="1"/>
    <col min="5923" max="5923" width="17.28515625" style="265" customWidth="1"/>
    <col min="5924" max="5924" width="13.28515625" style="265" customWidth="1"/>
    <col min="5925" max="5925" width="32.5703125" style="265" customWidth="1"/>
    <col min="5926" max="6144" width="11.140625" style="265"/>
    <col min="6145" max="6145" width="5.7109375" style="265" customWidth="1"/>
    <col min="6146" max="6146" width="23.42578125" style="265" customWidth="1"/>
    <col min="6147" max="6147" width="18" style="265" customWidth="1"/>
    <col min="6148" max="6148" width="16.42578125" style="265" customWidth="1"/>
    <col min="6149" max="6149" width="18" style="265" customWidth="1"/>
    <col min="6150" max="6151" width="17.5703125" style="265" customWidth="1"/>
    <col min="6152" max="6152" width="13.28515625" style="265" customWidth="1"/>
    <col min="6153" max="6153" width="19.5703125" style="265" customWidth="1"/>
    <col min="6154" max="6160" width="13.28515625" style="265" customWidth="1"/>
    <col min="6161" max="6161" width="17.140625" style="265" customWidth="1"/>
    <col min="6162" max="6164" width="15.85546875" style="265" customWidth="1"/>
    <col min="6165" max="6165" width="17.140625" style="265" customWidth="1"/>
    <col min="6166" max="6168" width="15.85546875" style="265" customWidth="1"/>
    <col min="6169" max="6169" width="17.140625" style="265" customWidth="1"/>
    <col min="6170" max="6172" width="15.85546875" style="265" customWidth="1"/>
    <col min="6173" max="6173" width="14.140625" style="265" customWidth="1"/>
    <col min="6174" max="6174" width="16" style="265" customWidth="1"/>
    <col min="6175" max="6175" width="15.7109375" style="265" customWidth="1"/>
    <col min="6176" max="6176" width="16.28515625" style="265" customWidth="1"/>
    <col min="6177" max="6177" width="13.140625" style="265" customWidth="1"/>
    <col min="6178" max="6178" width="15.5703125" style="265" customWidth="1"/>
    <col min="6179" max="6179" width="17.28515625" style="265" customWidth="1"/>
    <col min="6180" max="6180" width="13.28515625" style="265" customWidth="1"/>
    <col min="6181" max="6181" width="32.5703125" style="265" customWidth="1"/>
    <col min="6182" max="6400" width="11.140625" style="265"/>
    <col min="6401" max="6401" width="5.7109375" style="265" customWidth="1"/>
    <col min="6402" max="6402" width="23.42578125" style="265" customWidth="1"/>
    <col min="6403" max="6403" width="18" style="265" customWidth="1"/>
    <col min="6404" max="6404" width="16.42578125" style="265" customWidth="1"/>
    <col min="6405" max="6405" width="18" style="265" customWidth="1"/>
    <col min="6406" max="6407" width="17.5703125" style="265" customWidth="1"/>
    <col min="6408" max="6408" width="13.28515625" style="265" customWidth="1"/>
    <col min="6409" max="6409" width="19.5703125" style="265" customWidth="1"/>
    <col min="6410" max="6416" width="13.28515625" style="265" customWidth="1"/>
    <col min="6417" max="6417" width="17.140625" style="265" customWidth="1"/>
    <col min="6418" max="6420" width="15.85546875" style="265" customWidth="1"/>
    <col min="6421" max="6421" width="17.140625" style="265" customWidth="1"/>
    <col min="6422" max="6424" width="15.85546875" style="265" customWidth="1"/>
    <col min="6425" max="6425" width="17.140625" style="265" customWidth="1"/>
    <col min="6426" max="6428" width="15.85546875" style="265" customWidth="1"/>
    <col min="6429" max="6429" width="14.140625" style="265" customWidth="1"/>
    <col min="6430" max="6430" width="16" style="265" customWidth="1"/>
    <col min="6431" max="6431" width="15.7109375" style="265" customWidth="1"/>
    <col min="6432" max="6432" width="16.28515625" style="265" customWidth="1"/>
    <col min="6433" max="6433" width="13.140625" style="265" customWidth="1"/>
    <col min="6434" max="6434" width="15.5703125" style="265" customWidth="1"/>
    <col min="6435" max="6435" width="17.28515625" style="265" customWidth="1"/>
    <col min="6436" max="6436" width="13.28515625" style="265" customWidth="1"/>
    <col min="6437" max="6437" width="32.5703125" style="265" customWidth="1"/>
    <col min="6438" max="6656" width="11.140625" style="265"/>
    <col min="6657" max="6657" width="5.7109375" style="265" customWidth="1"/>
    <col min="6658" max="6658" width="23.42578125" style="265" customWidth="1"/>
    <col min="6659" max="6659" width="18" style="265" customWidth="1"/>
    <col min="6660" max="6660" width="16.42578125" style="265" customWidth="1"/>
    <col min="6661" max="6661" width="18" style="265" customWidth="1"/>
    <col min="6662" max="6663" width="17.5703125" style="265" customWidth="1"/>
    <col min="6664" max="6664" width="13.28515625" style="265" customWidth="1"/>
    <col min="6665" max="6665" width="19.5703125" style="265" customWidth="1"/>
    <col min="6666" max="6672" width="13.28515625" style="265" customWidth="1"/>
    <col min="6673" max="6673" width="17.140625" style="265" customWidth="1"/>
    <col min="6674" max="6676" width="15.85546875" style="265" customWidth="1"/>
    <col min="6677" max="6677" width="17.140625" style="265" customWidth="1"/>
    <col min="6678" max="6680" width="15.85546875" style="265" customWidth="1"/>
    <col min="6681" max="6681" width="17.140625" style="265" customWidth="1"/>
    <col min="6682" max="6684" width="15.85546875" style="265" customWidth="1"/>
    <col min="6685" max="6685" width="14.140625" style="265" customWidth="1"/>
    <col min="6686" max="6686" width="16" style="265" customWidth="1"/>
    <col min="6687" max="6687" width="15.7109375" style="265" customWidth="1"/>
    <col min="6688" max="6688" width="16.28515625" style="265" customWidth="1"/>
    <col min="6689" max="6689" width="13.140625" style="265" customWidth="1"/>
    <col min="6690" max="6690" width="15.5703125" style="265" customWidth="1"/>
    <col min="6691" max="6691" width="17.28515625" style="265" customWidth="1"/>
    <col min="6692" max="6692" width="13.28515625" style="265" customWidth="1"/>
    <col min="6693" max="6693" width="32.5703125" style="265" customWidth="1"/>
    <col min="6694" max="6912" width="11.140625" style="265"/>
    <col min="6913" max="6913" width="5.7109375" style="265" customWidth="1"/>
    <col min="6914" max="6914" width="23.42578125" style="265" customWidth="1"/>
    <col min="6915" max="6915" width="18" style="265" customWidth="1"/>
    <col min="6916" max="6916" width="16.42578125" style="265" customWidth="1"/>
    <col min="6917" max="6917" width="18" style="265" customWidth="1"/>
    <col min="6918" max="6919" width="17.5703125" style="265" customWidth="1"/>
    <col min="6920" max="6920" width="13.28515625" style="265" customWidth="1"/>
    <col min="6921" max="6921" width="19.5703125" style="265" customWidth="1"/>
    <col min="6922" max="6928" width="13.28515625" style="265" customWidth="1"/>
    <col min="6929" max="6929" width="17.140625" style="265" customWidth="1"/>
    <col min="6930" max="6932" width="15.85546875" style="265" customWidth="1"/>
    <col min="6933" max="6933" width="17.140625" style="265" customWidth="1"/>
    <col min="6934" max="6936" width="15.85546875" style="265" customWidth="1"/>
    <col min="6937" max="6937" width="17.140625" style="265" customWidth="1"/>
    <col min="6938" max="6940" width="15.85546875" style="265" customWidth="1"/>
    <col min="6941" max="6941" width="14.140625" style="265" customWidth="1"/>
    <col min="6942" max="6942" width="16" style="265" customWidth="1"/>
    <col min="6943" max="6943" width="15.7109375" style="265" customWidth="1"/>
    <col min="6944" max="6944" width="16.28515625" style="265" customWidth="1"/>
    <col min="6945" max="6945" width="13.140625" style="265" customWidth="1"/>
    <col min="6946" max="6946" width="15.5703125" style="265" customWidth="1"/>
    <col min="6947" max="6947" width="17.28515625" style="265" customWidth="1"/>
    <col min="6948" max="6948" width="13.28515625" style="265" customWidth="1"/>
    <col min="6949" max="6949" width="32.5703125" style="265" customWidth="1"/>
    <col min="6950" max="7168" width="11.140625" style="265"/>
    <col min="7169" max="7169" width="5.7109375" style="265" customWidth="1"/>
    <col min="7170" max="7170" width="23.42578125" style="265" customWidth="1"/>
    <col min="7171" max="7171" width="18" style="265" customWidth="1"/>
    <col min="7172" max="7172" width="16.42578125" style="265" customWidth="1"/>
    <col min="7173" max="7173" width="18" style="265" customWidth="1"/>
    <col min="7174" max="7175" width="17.5703125" style="265" customWidth="1"/>
    <col min="7176" max="7176" width="13.28515625" style="265" customWidth="1"/>
    <col min="7177" max="7177" width="19.5703125" style="265" customWidth="1"/>
    <col min="7178" max="7184" width="13.28515625" style="265" customWidth="1"/>
    <col min="7185" max="7185" width="17.140625" style="265" customWidth="1"/>
    <col min="7186" max="7188" width="15.85546875" style="265" customWidth="1"/>
    <col min="7189" max="7189" width="17.140625" style="265" customWidth="1"/>
    <col min="7190" max="7192" width="15.85546875" style="265" customWidth="1"/>
    <col min="7193" max="7193" width="17.140625" style="265" customWidth="1"/>
    <col min="7194" max="7196" width="15.85546875" style="265" customWidth="1"/>
    <col min="7197" max="7197" width="14.140625" style="265" customWidth="1"/>
    <col min="7198" max="7198" width="16" style="265" customWidth="1"/>
    <col min="7199" max="7199" width="15.7109375" style="265" customWidth="1"/>
    <col min="7200" max="7200" width="16.28515625" style="265" customWidth="1"/>
    <col min="7201" max="7201" width="13.140625" style="265" customWidth="1"/>
    <col min="7202" max="7202" width="15.5703125" style="265" customWidth="1"/>
    <col min="7203" max="7203" width="17.28515625" style="265" customWidth="1"/>
    <col min="7204" max="7204" width="13.28515625" style="265" customWidth="1"/>
    <col min="7205" max="7205" width="32.5703125" style="265" customWidth="1"/>
    <col min="7206" max="7424" width="11.140625" style="265"/>
    <col min="7425" max="7425" width="5.7109375" style="265" customWidth="1"/>
    <col min="7426" max="7426" width="23.42578125" style="265" customWidth="1"/>
    <col min="7427" max="7427" width="18" style="265" customWidth="1"/>
    <col min="7428" max="7428" width="16.42578125" style="265" customWidth="1"/>
    <col min="7429" max="7429" width="18" style="265" customWidth="1"/>
    <col min="7430" max="7431" width="17.5703125" style="265" customWidth="1"/>
    <col min="7432" max="7432" width="13.28515625" style="265" customWidth="1"/>
    <col min="7433" max="7433" width="19.5703125" style="265" customWidth="1"/>
    <col min="7434" max="7440" width="13.28515625" style="265" customWidth="1"/>
    <col min="7441" max="7441" width="17.140625" style="265" customWidth="1"/>
    <col min="7442" max="7444" width="15.85546875" style="265" customWidth="1"/>
    <col min="7445" max="7445" width="17.140625" style="265" customWidth="1"/>
    <col min="7446" max="7448" width="15.85546875" style="265" customWidth="1"/>
    <col min="7449" max="7449" width="17.140625" style="265" customWidth="1"/>
    <col min="7450" max="7452" width="15.85546875" style="265" customWidth="1"/>
    <col min="7453" max="7453" width="14.140625" style="265" customWidth="1"/>
    <col min="7454" max="7454" width="16" style="265" customWidth="1"/>
    <col min="7455" max="7455" width="15.7109375" style="265" customWidth="1"/>
    <col min="7456" max="7456" width="16.28515625" style="265" customWidth="1"/>
    <col min="7457" max="7457" width="13.140625" style="265" customWidth="1"/>
    <col min="7458" max="7458" width="15.5703125" style="265" customWidth="1"/>
    <col min="7459" max="7459" width="17.28515625" style="265" customWidth="1"/>
    <col min="7460" max="7460" width="13.28515625" style="265" customWidth="1"/>
    <col min="7461" max="7461" width="32.5703125" style="265" customWidth="1"/>
    <col min="7462" max="7680" width="11.140625" style="265"/>
    <col min="7681" max="7681" width="5.7109375" style="265" customWidth="1"/>
    <col min="7682" max="7682" width="23.42578125" style="265" customWidth="1"/>
    <col min="7683" max="7683" width="18" style="265" customWidth="1"/>
    <col min="7684" max="7684" width="16.42578125" style="265" customWidth="1"/>
    <col min="7685" max="7685" width="18" style="265" customWidth="1"/>
    <col min="7686" max="7687" width="17.5703125" style="265" customWidth="1"/>
    <col min="7688" max="7688" width="13.28515625" style="265" customWidth="1"/>
    <col min="7689" max="7689" width="19.5703125" style="265" customWidth="1"/>
    <col min="7690" max="7696" width="13.28515625" style="265" customWidth="1"/>
    <col min="7697" max="7697" width="17.140625" style="265" customWidth="1"/>
    <col min="7698" max="7700" width="15.85546875" style="265" customWidth="1"/>
    <col min="7701" max="7701" width="17.140625" style="265" customWidth="1"/>
    <col min="7702" max="7704" width="15.85546875" style="265" customWidth="1"/>
    <col min="7705" max="7705" width="17.140625" style="265" customWidth="1"/>
    <col min="7706" max="7708" width="15.85546875" style="265" customWidth="1"/>
    <col min="7709" max="7709" width="14.140625" style="265" customWidth="1"/>
    <col min="7710" max="7710" width="16" style="265" customWidth="1"/>
    <col min="7711" max="7711" width="15.7109375" style="265" customWidth="1"/>
    <col min="7712" max="7712" width="16.28515625" style="265" customWidth="1"/>
    <col min="7713" max="7713" width="13.140625" style="265" customWidth="1"/>
    <col min="7714" max="7714" width="15.5703125" style="265" customWidth="1"/>
    <col min="7715" max="7715" width="17.28515625" style="265" customWidth="1"/>
    <col min="7716" max="7716" width="13.28515625" style="265" customWidth="1"/>
    <col min="7717" max="7717" width="32.5703125" style="265" customWidth="1"/>
    <col min="7718" max="7936" width="11.140625" style="265"/>
    <col min="7937" max="7937" width="5.7109375" style="265" customWidth="1"/>
    <col min="7938" max="7938" width="23.42578125" style="265" customWidth="1"/>
    <col min="7939" max="7939" width="18" style="265" customWidth="1"/>
    <col min="7940" max="7940" width="16.42578125" style="265" customWidth="1"/>
    <col min="7941" max="7941" width="18" style="265" customWidth="1"/>
    <col min="7942" max="7943" width="17.5703125" style="265" customWidth="1"/>
    <col min="7944" max="7944" width="13.28515625" style="265" customWidth="1"/>
    <col min="7945" max="7945" width="19.5703125" style="265" customWidth="1"/>
    <col min="7946" max="7952" width="13.28515625" style="265" customWidth="1"/>
    <col min="7953" max="7953" width="17.140625" style="265" customWidth="1"/>
    <col min="7954" max="7956" width="15.85546875" style="265" customWidth="1"/>
    <col min="7957" max="7957" width="17.140625" style="265" customWidth="1"/>
    <col min="7958" max="7960" width="15.85546875" style="265" customWidth="1"/>
    <col min="7961" max="7961" width="17.140625" style="265" customWidth="1"/>
    <col min="7962" max="7964" width="15.85546875" style="265" customWidth="1"/>
    <col min="7965" max="7965" width="14.140625" style="265" customWidth="1"/>
    <col min="7966" max="7966" width="16" style="265" customWidth="1"/>
    <col min="7967" max="7967" width="15.7109375" style="265" customWidth="1"/>
    <col min="7968" max="7968" width="16.28515625" style="265" customWidth="1"/>
    <col min="7969" max="7969" width="13.140625" style="265" customWidth="1"/>
    <col min="7970" max="7970" width="15.5703125" style="265" customWidth="1"/>
    <col min="7971" max="7971" width="17.28515625" style="265" customWidth="1"/>
    <col min="7972" max="7972" width="13.28515625" style="265" customWidth="1"/>
    <col min="7973" max="7973" width="32.5703125" style="265" customWidth="1"/>
    <col min="7974" max="8192" width="11.140625" style="265"/>
    <col min="8193" max="8193" width="5.7109375" style="265" customWidth="1"/>
    <col min="8194" max="8194" width="23.42578125" style="265" customWidth="1"/>
    <col min="8195" max="8195" width="18" style="265" customWidth="1"/>
    <col min="8196" max="8196" width="16.42578125" style="265" customWidth="1"/>
    <col min="8197" max="8197" width="18" style="265" customWidth="1"/>
    <col min="8198" max="8199" width="17.5703125" style="265" customWidth="1"/>
    <col min="8200" max="8200" width="13.28515625" style="265" customWidth="1"/>
    <col min="8201" max="8201" width="19.5703125" style="265" customWidth="1"/>
    <col min="8202" max="8208" width="13.28515625" style="265" customWidth="1"/>
    <col min="8209" max="8209" width="17.140625" style="265" customWidth="1"/>
    <col min="8210" max="8212" width="15.85546875" style="265" customWidth="1"/>
    <col min="8213" max="8213" width="17.140625" style="265" customWidth="1"/>
    <col min="8214" max="8216" width="15.85546875" style="265" customWidth="1"/>
    <col min="8217" max="8217" width="17.140625" style="265" customWidth="1"/>
    <col min="8218" max="8220" width="15.85546875" style="265" customWidth="1"/>
    <col min="8221" max="8221" width="14.140625" style="265" customWidth="1"/>
    <col min="8222" max="8222" width="16" style="265" customWidth="1"/>
    <col min="8223" max="8223" width="15.7109375" style="265" customWidth="1"/>
    <col min="8224" max="8224" width="16.28515625" style="265" customWidth="1"/>
    <col min="8225" max="8225" width="13.140625" style="265" customWidth="1"/>
    <col min="8226" max="8226" width="15.5703125" style="265" customWidth="1"/>
    <col min="8227" max="8227" width="17.28515625" style="265" customWidth="1"/>
    <col min="8228" max="8228" width="13.28515625" style="265" customWidth="1"/>
    <col min="8229" max="8229" width="32.5703125" style="265" customWidth="1"/>
    <col min="8230" max="8448" width="11.140625" style="265"/>
    <col min="8449" max="8449" width="5.7109375" style="265" customWidth="1"/>
    <col min="8450" max="8450" width="23.42578125" style="265" customWidth="1"/>
    <col min="8451" max="8451" width="18" style="265" customWidth="1"/>
    <col min="8452" max="8452" width="16.42578125" style="265" customWidth="1"/>
    <col min="8453" max="8453" width="18" style="265" customWidth="1"/>
    <col min="8454" max="8455" width="17.5703125" style="265" customWidth="1"/>
    <col min="8456" max="8456" width="13.28515625" style="265" customWidth="1"/>
    <col min="8457" max="8457" width="19.5703125" style="265" customWidth="1"/>
    <col min="8458" max="8464" width="13.28515625" style="265" customWidth="1"/>
    <col min="8465" max="8465" width="17.140625" style="265" customWidth="1"/>
    <col min="8466" max="8468" width="15.85546875" style="265" customWidth="1"/>
    <col min="8469" max="8469" width="17.140625" style="265" customWidth="1"/>
    <col min="8470" max="8472" width="15.85546875" style="265" customWidth="1"/>
    <col min="8473" max="8473" width="17.140625" style="265" customWidth="1"/>
    <col min="8474" max="8476" width="15.85546875" style="265" customWidth="1"/>
    <col min="8477" max="8477" width="14.140625" style="265" customWidth="1"/>
    <col min="8478" max="8478" width="16" style="265" customWidth="1"/>
    <col min="8479" max="8479" width="15.7109375" style="265" customWidth="1"/>
    <col min="8480" max="8480" width="16.28515625" style="265" customWidth="1"/>
    <col min="8481" max="8481" width="13.140625" style="265" customWidth="1"/>
    <col min="8482" max="8482" width="15.5703125" style="265" customWidth="1"/>
    <col min="8483" max="8483" width="17.28515625" style="265" customWidth="1"/>
    <col min="8484" max="8484" width="13.28515625" style="265" customWidth="1"/>
    <col min="8485" max="8485" width="32.5703125" style="265" customWidth="1"/>
    <col min="8486" max="8704" width="11.140625" style="265"/>
    <col min="8705" max="8705" width="5.7109375" style="265" customWidth="1"/>
    <col min="8706" max="8706" width="23.42578125" style="265" customWidth="1"/>
    <col min="8707" max="8707" width="18" style="265" customWidth="1"/>
    <col min="8708" max="8708" width="16.42578125" style="265" customWidth="1"/>
    <col min="8709" max="8709" width="18" style="265" customWidth="1"/>
    <col min="8710" max="8711" width="17.5703125" style="265" customWidth="1"/>
    <col min="8712" max="8712" width="13.28515625" style="265" customWidth="1"/>
    <col min="8713" max="8713" width="19.5703125" style="265" customWidth="1"/>
    <col min="8714" max="8720" width="13.28515625" style="265" customWidth="1"/>
    <col min="8721" max="8721" width="17.140625" style="265" customWidth="1"/>
    <col min="8722" max="8724" width="15.85546875" style="265" customWidth="1"/>
    <col min="8725" max="8725" width="17.140625" style="265" customWidth="1"/>
    <col min="8726" max="8728" width="15.85546875" style="265" customWidth="1"/>
    <col min="8729" max="8729" width="17.140625" style="265" customWidth="1"/>
    <col min="8730" max="8732" width="15.85546875" style="265" customWidth="1"/>
    <col min="8733" max="8733" width="14.140625" style="265" customWidth="1"/>
    <col min="8734" max="8734" width="16" style="265" customWidth="1"/>
    <col min="8735" max="8735" width="15.7109375" style="265" customWidth="1"/>
    <col min="8736" max="8736" width="16.28515625" style="265" customWidth="1"/>
    <col min="8737" max="8737" width="13.140625" style="265" customWidth="1"/>
    <col min="8738" max="8738" width="15.5703125" style="265" customWidth="1"/>
    <col min="8739" max="8739" width="17.28515625" style="265" customWidth="1"/>
    <col min="8740" max="8740" width="13.28515625" style="265" customWidth="1"/>
    <col min="8741" max="8741" width="32.5703125" style="265" customWidth="1"/>
    <col min="8742" max="8960" width="11.140625" style="265"/>
    <col min="8961" max="8961" width="5.7109375" style="265" customWidth="1"/>
    <col min="8962" max="8962" width="23.42578125" style="265" customWidth="1"/>
    <col min="8963" max="8963" width="18" style="265" customWidth="1"/>
    <col min="8964" max="8964" width="16.42578125" style="265" customWidth="1"/>
    <col min="8965" max="8965" width="18" style="265" customWidth="1"/>
    <col min="8966" max="8967" width="17.5703125" style="265" customWidth="1"/>
    <col min="8968" max="8968" width="13.28515625" style="265" customWidth="1"/>
    <col min="8969" max="8969" width="19.5703125" style="265" customWidth="1"/>
    <col min="8970" max="8976" width="13.28515625" style="265" customWidth="1"/>
    <col min="8977" max="8977" width="17.140625" style="265" customWidth="1"/>
    <col min="8978" max="8980" width="15.85546875" style="265" customWidth="1"/>
    <col min="8981" max="8981" width="17.140625" style="265" customWidth="1"/>
    <col min="8982" max="8984" width="15.85546875" style="265" customWidth="1"/>
    <col min="8985" max="8985" width="17.140625" style="265" customWidth="1"/>
    <col min="8986" max="8988" width="15.85546875" style="265" customWidth="1"/>
    <col min="8989" max="8989" width="14.140625" style="265" customWidth="1"/>
    <col min="8990" max="8990" width="16" style="265" customWidth="1"/>
    <col min="8991" max="8991" width="15.7109375" style="265" customWidth="1"/>
    <col min="8992" max="8992" width="16.28515625" style="265" customWidth="1"/>
    <col min="8993" max="8993" width="13.140625" style="265" customWidth="1"/>
    <col min="8994" max="8994" width="15.5703125" style="265" customWidth="1"/>
    <col min="8995" max="8995" width="17.28515625" style="265" customWidth="1"/>
    <col min="8996" max="8996" width="13.28515625" style="265" customWidth="1"/>
    <col min="8997" max="8997" width="32.5703125" style="265" customWidth="1"/>
    <col min="8998" max="9216" width="11.140625" style="265"/>
    <col min="9217" max="9217" width="5.7109375" style="265" customWidth="1"/>
    <col min="9218" max="9218" width="23.42578125" style="265" customWidth="1"/>
    <col min="9219" max="9219" width="18" style="265" customWidth="1"/>
    <col min="9220" max="9220" width="16.42578125" style="265" customWidth="1"/>
    <col min="9221" max="9221" width="18" style="265" customWidth="1"/>
    <col min="9222" max="9223" width="17.5703125" style="265" customWidth="1"/>
    <col min="9224" max="9224" width="13.28515625" style="265" customWidth="1"/>
    <col min="9225" max="9225" width="19.5703125" style="265" customWidth="1"/>
    <col min="9226" max="9232" width="13.28515625" style="265" customWidth="1"/>
    <col min="9233" max="9233" width="17.140625" style="265" customWidth="1"/>
    <col min="9234" max="9236" width="15.85546875" style="265" customWidth="1"/>
    <col min="9237" max="9237" width="17.140625" style="265" customWidth="1"/>
    <col min="9238" max="9240" width="15.85546875" style="265" customWidth="1"/>
    <col min="9241" max="9241" width="17.140625" style="265" customWidth="1"/>
    <col min="9242" max="9244" width="15.85546875" style="265" customWidth="1"/>
    <col min="9245" max="9245" width="14.140625" style="265" customWidth="1"/>
    <col min="9246" max="9246" width="16" style="265" customWidth="1"/>
    <col min="9247" max="9247" width="15.7109375" style="265" customWidth="1"/>
    <col min="9248" max="9248" width="16.28515625" style="265" customWidth="1"/>
    <col min="9249" max="9249" width="13.140625" style="265" customWidth="1"/>
    <col min="9250" max="9250" width="15.5703125" style="265" customWidth="1"/>
    <col min="9251" max="9251" width="17.28515625" style="265" customWidth="1"/>
    <col min="9252" max="9252" width="13.28515625" style="265" customWidth="1"/>
    <col min="9253" max="9253" width="32.5703125" style="265" customWidth="1"/>
    <col min="9254" max="9472" width="11.140625" style="265"/>
    <col min="9473" max="9473" width="5.7109375" style="265" customWidth="1"/>
    <col min="9474" max="9474" width="23.42578125" style="265" customWidth="1"/>
    <col min="9475" max="9475" width="18" style="265" customWidth="1"/>
    <col min="9476" max="9476" width="16.42578125" style="265" customWidth="1"/>
    <col min="9477" max="9477" width="18" style="265" customWidth="1"/>
    <col min="9478" max="9479" width="17.5703125" style="265" customWidth="1"/>
    <col min="9480" max="9480" width="13.28515625" style="265" customWidth="1"/>
    <col min="9481" max="9481" width="19.5703125" style="265" customWidth="1"/>
    <col min="9482" max="9488" width="13.28515625" style="265" customWidth="1"/>
    <col min="9489" max="9489" width="17.140625" style="265" customWidth="1"/>
    <col min="9490" max="9492" width="15.85546875" style="265" customWidth="1"/>
    <col min="9493" max="9493" width="17.140625" style="265" customWidth="1"/>
    <col min="9494" max="9496" width="15.85546875" style="265" customWidth="1"/>
    <col min="9497" max="9497" width="17.140625" style="265" customWidth="1"/>
    <col min="9498" max="9500" width="15.85546875" style="265" customWidth="1"/>
    <col min="9501" max="9501" width="14.140625" style="265" customWidth="1"/>
    <col min="9502" max="9502" width="16" style="265" customWidth="1"/>
    <col min="9503" max="9503" width="15.7109375" style="265" customWidth="1"/>
    <col min="9504" max="9504" width="16.28515625" style="265" customWidth="1"/>
    <col min="9505" max="9505" width="13.140625" style="265" customWidth="1"/>
    <col min="9506" max="9506" width="15.5703125" style="265" customWidth="1"/>
    <col min="9507" max="9507" width="17.28515625" style="265" customWidth="1"/>
    <col min="9508" max="9508" width="13.28515625" style="265" customWidth="1"/>
    <col min="9509" max="9509" width="32.5703125" style="265" customWidth="1"/>
    <col min="9510" max="9728" width="11.140625" style="265"/>
    <col min="9729" max="9729" width="5.7109375" style="265" customWidth="1"/>
    <col min="9730" max="9730" width="23.42578125" style="265" customWidth="1"/>
    <col min="9731" max="9731" width="18" style="265" customWidth="1"/>
    <col min="9732" max="9732" width="16.42578125" style="265" customWidth="1"/>
    <col min="9733" max="9733" width="18" style="265" customWidth="1"/>
    <col min="9734" max="9735" width="17.5703125" style="265" customWidth="1"/>
    <col min="9736" max="9736" width="13.28515625" style="265" customWidth="1"/>
    <col min="9737" max="9737" width="19.5703125" style="265" customWidth="1"/>
    <col min="9738" max="9744" width="13.28515625" style="265" customWidth="1"/>
    <col min="9745" max="9745" width="17.140625" style="265" customWidth="1"/>
    <col min="9746" max="9748" width="15.85546875" style="265" customWidth="1"/>
    <col min="9749" max="9749" width="17.140625" style="265" customWidth="1"/>
    <col min="9750" max="9752" width="15.85546875" style="265" customWidth="1"/>
    <col min="9753" max="9753" width="17.140625" style="265" customWidth="1"/>
    <col min="9754" max="9756" width="15.85546875" style="265" customWidth="1"/>
    <col min="9757" max="9757" width="14.140625" style="265" customWidth="1"/>
    <col min="9758" max="9758" width="16" style="265" customWidth="1"/>
    <col min="9759" max="9759" width="15.7109375" style="265" customWidth="1"/>
    <col min="9760" max="9760" width="16.28515625" style="265" customWidth="1"/>
    <col min="9761" max="9761" width="13.140625" style="265" customWidth="1"/>
    <col min="9762" max="9762" width="15.5703125" style="265" customWidth="1"/>
    <col min="9763" max="9763" width="17.28515625" style="265" customWidth="1"/>
    <col min="9764" max="9764" width="13.28515625" style="265" customWidth="1"/>
    <col min="9765" max="9765" width="32.5703125" style="265" customWidth="1"/>
    <col min="9766" max="9984" width="11.140625" style="265"/>
    <col min="9985" max="9985" width="5.7109375" style="265" customWidth="1"/>
    <col min="9986" max="9986" width="23.42578125" style="265" customWidth="1"/>
    <col min="9987" max="9987" width="18" style="265" customWidth="1"/>
    <col min="9988" max="9988" width="16.42578125" style="265" customWidth="1"/>
    <col min="9989" max="9989" width="18" style="265" customWidth="1"/>
    <col min="9990" max="9991" width="17.5703125" style="265" customWidth="1"/>
    <col min="9992" max="9992" width="13.28515625" style="265" customWidth="1"/>
    <col min="9993" max="9993" width="19.5703125" style="265" customWidth="1"/>
    <col min="9994" max="10000" width="13.28515625" style="265" customWidth="1"/>
    <col min="10001" max="10001" width="17.140625" style="265" customWidth="1"/>
    <col min="10002" max="10004" width="15.85546875" style="265" customWidth="1"/>
    <col min="10005" max="10005" width="17.140625" style="265" customWidth="1"/>
    <col min="10006" max="10008" width="15.85546875" style="265" customWidth="1"/>
    <col min="10009" max="10009" width="17.140625" style="265" customWidth="1"/>
    <col min="10010" max="10012" width="15.85546875" style="265" customWidth="1"/>
    <col min="10013" max="10013" width="14.140625" style="265" customWidth="1"/>
    <col min="10014" max="10014" width="16" style="265" customWidth="1"/>
    <col min="10015" max="10015" width="15.7109375" style="265" customWidth="1"/>
    <col min="10016" max="10016" width="16.28515625" style="265" customWidth="1"/>
    <col min="10017" max="10017" width="13.140625" style="265" customWidth="1"/>
    <col min="10018" max="10018" width="15.5703125" style="265" customWidth="1"/>
    <col min="10019" max="10019" width="17.28515625" style="265" customWidth="1"/>
    <col min="10020" max="10020" width="13.28515625" style="265" customWidth="1"/>
    <col min="10021" max="10021" width="32.5703125" style="265" customWidth="1"/>
    <col min="10022" max="10240" width="11.140625" style="265"/>
    <col min="10241" max="10241" width="5.7109375" style="265" customWidth="1"/>
    <col min="10242" max="10242" width="23.42578125" style="265" customWidth="1"/>
    <col min="10243" max="10243" width="18" style="265" customWidth="1"/>
    <col min="10244" max="10244" width="16.42578125" style="265" customWidth="1"/>
    <col min="10245" max="10245" width="18" style="265" customWidth="1"/>
    <col min="10246" max="10247" width="17.5703125" style="265" customWidth="1"/>
    <col min="10248" max="10248" width="13.28515625" style="265" customWidth="1"/>
    <col min="10249" max="10249" width="19.5703125" style="265" customWidth="1"/>
    <col min="10250" max="10256" width="13.28515625" style="265" customWidth="1"/>
    <col min="10257" max="10257" width="17.140625" style="265" customWidth="1"/>
    <col min="10258" max="10260" width="15.85546875" style="265" customWidth="1"/>
    <col min="10261" max="10261" width="17.140625" style="265" customWidth="1"/>
    <col min="10262" max="10264" width="15.85546875" style="265" customWidth="1"/>
    <col min="10265" max="10265" width="17.140625" style="265" customWidth="1"/>
    <col min="10266" max="10268" width="15.85546875" style="265" customWidth="1"/>
    <col min="10269" max="10269" width="14.140625" style="265" customWidth="1"/>
    <col min="10270" max="10270" width="16" style="265" customWidth="1"/>
    <col min="10271" max="10271" width="15.7109375" style="265" customWidth="1"/>
    <col min="10272" max="10272" width="16.28515625" style="265" customWidth="1"/>
    <col min="10273" max="10273" width="13.140625" style="265" customWidth="1"/>
    <col min="10274" max="10274" width="15.5703125" style="265" customWidth="1"/>
    <col min="10275" max="10275" width="17.28515625" style="265" customWidth="1"/>
    <col min="10276" max="10276" width="13.28515625" style="265" customWidth="1"/>
    <col min="10277" max="10277" width="32.5703125" style="265" customWidth="1"/>
    <col min="10278" max="10496" width="11.140625" style="265"/>
    <col min="10497" max="10497" width="5.7109375" style="265" customWidth="1"/>
    <col min="10498" max="10498" width="23.42578125" style="265" customWidth="1"/>
    <col min="10499" max="10499" width="18" style="265" customWidth="1"/>
    <col min="10500" max="10500" width="16.42578125" style="265" customWidth="1"/>
    <col min="10501" max="10501" width="18" style="265" customWidth="1"/>
    <col min="10502" max="10503" width="17.5703125" style="265" customWidth="1"/>
    <col min="10504" max="10504" width="13.28515625" style="265" customWidth="1"/>
    <col min="10505" max="10505" width="19.5703125" style="265" customWidth="1"/>
    <col min="10506" max="10512" width="13.28515625" style="265" customWidth="1"/>
    <col min="10513" max="10513" width="17.140625" style="265" customWidth="1"/>
    <col min="10514" max="10516" width="15.85546875" style="265" customWidth="1"/>
    <col min="10517" max="10517" width="17.140625" style="265" customWidth="1"/>
    <col min="10518" max="10520" width="15.85546875" style="265" customWidth="1"/>
    <col min="10521" max="10521" width="17.140625" style="265" customWidth="1"/>
    <col min="10522" max="10524" width="15.85546875" style="265" customWidth="1"/>
    <col min="10525" max="10525" width="14.140625" style="265" customWidth="1"/>
    <col min="10526" max="10526" width="16" style="265" customWidth="1"/>
    <col min="10527" max="10527" width="15.7109375" style="265" customWidth="1"/>
    <col min="10528" max="10528" width="16.28515625" style="265" customWidth="1"/>
    <col min="10529" max="10529" width="13.140625" style="265" customWidth="1"/>
    <col min="10530" max="10530" width="15.5703125" style="265" customWidth="1"/>
    <col min="10531" max="10531" width="17.28515625" style="265" customWidth="1"/>
    <col min="10532" max="10532" width="13.28515625" style="265" customWidth="1"/>
    <col min="10533" max="10533" width="32.5703125" style="265" customWidth="1"/>
    <col min="10534" max="10752" width="11.140625" style="265"/>
    <col min="10753" max="10753" width="5.7109375" style="265" customWidth="1"/>
    <col min="10754" max="10754" width="23.42578125" style="265" customWidth="1"/>
    <col min="10755" max="10755" width="18" style="265" customWidth="1"/>
    <col min="10756" max="10756" width="16.42578125" style="265" customWidth="1"/>
    <col min="10757" max="10757" width="18" style="265" customWidth="1"/>
    <col min="10758" max="10759" width="17.5703125" style="265" customWidth="1"/>
    <col min="10760" max="10760" width="13.28515625" style="265" customWidth="1"/>
    <col min="10761" max="10761" width="19.5703125" style="265" customWidth="1"/>
    <col min="10762" max="10768" width="13.28515625" style="265" customWidth="1"/>
    <col min="10769" max="10769" width="17.140625" style="265" customWidth="1"/>
    <col min="10770" max="10772" width="15.85546875" style="265" customWidth="1"/>
    <col min="10773" max="10773" width="17.140625" style="265" customWidth="1"/>
    <col min="10774" max="10776" width="15.85546875" style="265" customWidth="1"/>
    <col min="10777" max="10777" width="17.140625" style="265" customWidth="1"/>
    <col min="10778" max="10780" width="15.85546875" style="265" customWidth="1"/>
    <col min="10781" max="10781" width="14.140625" style="265" customWidth="1"/>
    <col min="10782" max="10782" width="16" style="265" customWidth="1"/>
    <col min="10783" max="10783" width="15.7109375" style="265" customWidth="1"/>
    <col min="10784" max="10784" width="16.28515625" style="265" customWidth="1"/>
    <col min="10785" max="10785" width="13.140625" style="265" customWidth="1"/>
    <col min="10786" max="10786" width="15.5703125" style="265" customWidth="1"/>
    <col min="10787" max="10787" width="17.28515625" style="265" customWidth="1"/>
    <col min="10788" max="10788" width="13.28515625" style="265" customWidth="1"/>
    <col min="10789" max="10789" width="32.5703125" style="265" customWidth="1"/>
    <col min="10790" max="11008" width="11.140625" style="265"/>
    <col min="11009" max="11009" width="5.7109375" style="265" customWidth="1"/>
    <col min="11010" max="11010" width="23.42578125" style="265" customWidth="1"/>
    <col min="11011" max="11011" width="18" style="265" customWidth="1"/>
    <col min="11012" max="11012" width="16.42578125" style="265" customWidth="1"/>
    <col min="11013" max="11013" width="18" style="265" customWidth="1"/>
    <col min="11014" max="11015" width="17.5703125" style="265" customWidth="1"/>
    <col min="11016" max="11016" width="13.28515625" style="265" customWidth="1"/>
    <col min="11017" max="11017" width="19.5703125" style="265" customWidth="1"/>
    <col min="11018" max="11024" width="13.28515625" style="265" customWidth="1"/>
    <col min="11025" max="11025" width="17.140625" style="265" customWidth="1"/>
    <col min="11026" max="11028" width="15.85546875" style="265" customWidth="1"/>
    <col min="11029" max="11029" width="17.140625" style="265" customWidth="1"/>
    <col min="11030" max="11032" width="15.85546875" style="265" customWidth="1"/>
    <col min="11033" max="11033" width="17.140625" style="265" customWidth="1"/>
    <col min="11034" max="11036" width="15.85546875" style="265" customWidth="1"/>
    <col min="11037" max="11037" width="14.140625" style="265" customWidth="1"/>
    <col min="11038" max="11038" width="16" style="265" customWidth="1"/>
    <col min="11039" max="11039" width="15.7109375" style="265" customWidth="1"/>
    <col min="11040" max="11040" width="16.28515625" style="265" customWidth="1"/>
    <col min="11041" max="11041" width="13.140625" style="265" customWidth="1"/>
    <col min="11042" max="11042" width="15.5703125" style="265" customWidth="1"/>
    <col min="11043" max="11043" width="17.28515625" style="265" customWidth="1"/>
    <col min="11044" max="11044" width="13.28515625" style="265" customWidth="1"/>
    <col min="11045" max="11045" width="32.5703125" style="265" customWidth="1"/>
    <col min="11046" max="11264" width="11.140625" style="265"/>
    <col min="11265" max="11265" width="5.7109375" style="265" customWidth="1"/>
    <col min="11266" max="11266" width="23.42578125" style="265" customWidth="1"/>
    <col min="11267" max="11267" width="18" style="265" customWidth="1"/>
    <col min="11268" max="11268" width="16.42578125" style="265" customWidth="1"/>
    <col min="11269" max="11269" width="18" style="265" customWidth="1"/>
    <col min="11270" max="11271" width="17.5703125" style="265" customWidth="1"/>
    <col min="11272" max="11272" width="13.28515625" style="265" customWidth="1"/>
    <col min="11273" max="11273" width="19.5703125" style="265" customWidth="1"/>
    <col min="11274" max="11280" width="13.28515625" style="265" customWidth="1"/>
    <col min="11281" max="11281" width="17.140625" style="265" customWidth="1"/>
    <col min="11282" max="11284" width="15.85546875" style="265" customWidth="1"/>
    <col min="11285" max="11285" width="17.140625" style="265" customWidth="1"/>
    <col min="11286" max="11288" width="15.85546875" style="265" customWidth="1"/>
    <col min="11289" max="11289" width="17.140625" style="265" customWidth="1"/>
    <col min="11290" max="11292" width="15.85546875" style="265" customWidth="1"/>
    <col min="11293" max="11293" width="14.140625" style="265" customWidth="1"/>
    <col min="11294" max="11294" width="16" style="265" customWidth="1"/>
    <col min="11295" max="11295" width="15.7109375" style="265" customWidth="1"/>
    <col min="11296" max="11296" width="16.28515625" style="265" customWidth="1"/>
    <col min="11297" max="11297" width="13.140625" style="265" customWidth="1"/>
    <col min="11298" max="11298" width="15.5703125" style="265" customWidth="1"/>
    <col min="11299" max="11299" width="17.28515625" style="265" customWidth="1"/>
    <col min="11300" max="11300" width="13.28515625" style="265" customWidth="1"/>
    <col min="11301" max="11301" width="32.5703125" style="265" customWidth="1"/>
    <col min="11302" max="11520" width="11.140625" style="265"/>
    <col min="11521" max="11521" width="5.7109375" style="265" customWidth="1"/>
    <col min="11522" max="11522" width="23.42578125" style="265" customWidth="1"/>
    <col min="11523" max="11523" width="18" style="265" customWidth="1"/>
    <col min="11524" max="11524" width="16.42578125" style="265" customWidth="1"/>
    <col min="11525" max="11525" width="18" style="265" customWidth="1"/>
    <col min="11526" max="11527" width="17.5703125" style="265" customWidth="1"/>
    <col min="11528" max="11528" width="13.28515625" style="265" customWidth="1"/>
    <col min="11529" max="11529" width="19.5703125" style="265" customWidth="1"/>
    <col min="11530" max="11536" width="13.28515625" style="265" customWidth="1"/>
    <col min="11537" max="11537" width="17.140625" style="265" customWidth="1"/>
    <col min="11538" max="11540" width="15.85546875" style="265" customWidth="1"/>
    <col min="11541" max="11541" width="17.140625" style="265" customWidth="1"/>
    <col min="11542" max="11544" width="15.85546875" style="265" customWidth="1"/>
    <col min="11545" max="11545" width="17.140625" style="265" customWidth="1"/>
    <col min="11546" max="11548" width="15.85546875" style="265" customWidth="1"/>
    <col min="11549" max="11549" width="14.140625" style="265" customWidth="1"/>
    <col min="11550" max="11550" width="16" style="265" customWidth="1"/>
    <col min="11551" max="11551" width="15.7109375" style="265" customWidth="1"/>
    <col min="11552" max="11552" width="16.28515625" style="265" customWidth="1"/>
    <col min="11553" max="11553" width="13.140625" style="265" customWidth="1"/>
    <col min="11554" max="11554" width="15.5703125" style="265" customWidth="1"/>
    <col min="11555" max="11555" width="17.28515625" style="265" customWidth="1"/>
    <col min="11556" max="11556" width="13.28515625" style="265" customWidth="1"/>
    <col min="11557" max="11557" width="32.5703125" style="265" customWidth="1"/>
    <col min="11558" max="11776" width="11.140625" style="265"/>
    <col min="11777" max="11777" width="5.7109375" style="265" customWidth="1"/>
    <col min="11778" max="11778" width="23.42578125" style="265" customWidth="1"/>
    <col min="11779" max="11779" width="18" style="265" customWidth="1"/>
    <col min="11780" max="11780" width="16.42578125" style="265" customWidth="1"/>
    <col min="11781" max="11781" width="18" style="265" customWidth="1"/>
    <col min="11782" max="11783" width="17.5703125" style="265" customWidth="1"/>
    <col min="11784" max="11784" width="13.28515625" style="265" customWidth="1"/>
    <col min="11785" max="11785" width="19.5703125" style="265" customWidth="1"/>
    <col min="11786" max="11792" width="13.28515625" style="265" customWidth="1"/>
    <col min="11793" max="11793" width="17.140625" style="265" customWidth="1"/>
    <col min="11794" max="11796" width="15.85546875" style="265" customWidth="1"/>
    <col min="11797" max="11797" width="17.140625" style="265" customWidth="1"/>
    <col min="11798" max="11800" width="15.85546875" style="265" customWidth="1"/>
    <col min="11801" max="11801" width="17.140625" style="265" customWidth="1"/>
    <col min="11802" max="11804" width="15.85546875" style="265" customWidth="1"/>
    <col min="11805" max="11805" width="14.140625" style="265" customWidth="1"/>
    <col min="11806" max="11806" width="16" style="265" customWidth="1"/>
    <col min="11807" max="11807" width="15.7109375" style="265" customWidth="1"/>
    <col min="11808" max="11808" width="16.28515625" style="265" customWidth="1"/>
    <col min="11809" max="11809" width="13.140625" style="265" customWidth="1"/>
    <col min="11810" max="11810" width="15.5703125" style="265" customWidth="1"/>
    <col min="11811" max="11811" width="17.28515625" style="265" customWidth="1"/>
    <col min="11812" max="11812" width="13.28515625" style="265" customWidth="1"/>
    <col min="11813" max="11813" width="32.5703125" style="265" customWidth="1"/>
    <col min="11814" max="12032" width="11.140625" style="265"/>
    <col min="12033" max="12033" width="5.7109375" style="265" customWidth="1"/>
    <col min="12034" max="12034" width="23.42578125" style="265" customWidth="1"/>
    <col min="12035" max="12035" width="18" style="265" customWidth="1"/>
    <col min="12036" max="12036" width="16.42578125" style="265" customWidth="1"/>
    <col min="12037" max="12037" width="18" style="265" customWidth="1"/>
    <col min="12038" max="12039" width="17.5703125" style="265" customWidth="1"/>
    <col min="12040" max="12040" width="13.28515625" style="265" customWidth="1"/>
    <col min="12041" max="12041" width="19.5703125" style="265" customWidth="1"/>
    <col min="12042" max="12048" width="13.28515625" style="265" customWidth="1"/>
    <col min="12049" max="12049" width="17.140625" style="265" customWidth="1"/>
    <col min="12050" max="12052" width="15.85546875" style="265" customWidth="1"/>
    <col min="12053" max="12053" width="17.140625" style="265" customWidth="1"/>
    <col min="12054" max="12056" width="15.85546875" style="265" customWidth="1"/>
    <col min="12057" max="12057" width="17.140625" style="265" customWidth="1"/>
    <col min="12058" max="12060" width="15.85546875" style="265" customWidth="1"/>
    <col min="12061" max="12061" width="14.140625" style="265" customWidth="1"/>
    <col min="12062" max="12062" width="16" style="265" customWidth="1"/>
    <col min="12063" max="12063" width="15.7109375" style="265" customWidth="1"/>
    <col min="12064" max="12064" width="16.28515625" style="265" customWidth="1"/>
    <col min="12065" max="12065" width="13.140625" style="265" customWidth="1"/>
    <col min="12066" max="12066" width="15.5703125" style="265" customWidth="1"/>
    <col min="12067" max="12067" width="17.28515625" style="265" customWidth="1"/>
    <col min="12068" max="12068" width="13.28515625" style="265" customWidth="1"/>
    <col min="12069" max="12069" width="32.5703125" style="265" customWidth="1"/>
    <col min="12070" max="12288" width="11.140625" style="265"/>
    <col min="12289" max="12289" width="5.7109375" style="265" customWidth="1"/>
    <col min="12290" max="12290" width="23.42578125" style="265" customWidth="1"/>
    <col min="12291" max="12291" width="18" style="265" customWidth="1"/>
    <col min="12292" max="12292" width="16.42578125" style="265" customWidth="1"/>
    <col min="12293" max="12293" width="18" style="265" customWidth="1"/>
    <col min="12294" max="12295" width="17.5703125" style="265" customWidth="1"/>
    <col min="12296" max="12296" width="13.28515625" style="265" customWidth="1"/>
    <col min="12297" max="12297" width="19.5703125" style="265" customWidth="1"/>
    <col min="12298" max="12304" width="13.28515625" style="265" customWidth="1"/>
    <col min="12305" max="12305" width="17.140625" style="265" customWidth="1"/>
    <col min="12306" max="12308" width="15.85546875" style="265" customWidth="1"/>
    <col min="12309" max="12309" width="17.140625" style="265" customWidth="1"/>
    <col min="12310" max="12312" width="15.85546875" style="265" customWidth="1"/>
    <col min="12313" max="12313" width="17.140625" style="265" customWidth="1"/>
    <col min="12314" max="12316" width="15.85546875" style="265" customWidth="1"/>
    <col min="12317" max="12317" width="14.140625" style="265" customWidth="1"/>
    <col min="12318" max="12318" width="16" style="265" customWidth="1"/>
    <col min="12319" max="12319" width="15.7109375" style="265" customWidth="1"/>
    <col min="12320" max="12320" width="16.28515625" style="265" customWidth="1"/>
    <col min="12321" max="12321" width="13.140625" style="265" customWidth="1"/>
    <col min="12322" max="12322" width="15.5703125" style="265" customWidth="1"/>
    <col min="12323" max="12323" width="17.28515625" style="265" customWidth="1"/>
    <col min="12324" max="12324" width="13.28515625" style="265" customWidth="1"/>
    <col min="12325" max="12325" width="32.5703125" style="265" customWidth="1"/>
    <col min="12326" max="12544" width="11.140625" style="265"/>
    <col min="12545" max="12545" width="5.7109375" style="265" customWidth="1"/>
    <col min="12546" max="12546" width="23.42578125" style="265" customWidth="1"/>
    <col min="12547" max="12547" width="18" style="265" customWidth="1"/>
    <col min="12548" max="12548" width="16.42578125" style="265" customWidth="1"/>
    <col min="12549" max="12549" width="18" style="265" customWidth="1"/>
    <col min="12550" max="12551" width="17.5703125" style="265" customWidth="1"/>
    <col min="12552" max="12552" width="13.28515625" style="265" customWidth="1"/>
    <col min="12553" max="12553" width="19.5703125" style="265" customWidth="1"/>
    <col min="12554" max="12560" width="13.28515625" style="265" customWidth="1"/>
    <col min="12561" max="12561" width="17.140625" style="265" customWidth="1"/>
    <col min="12562" max="12564" width="15.85546875" style="265" customWidth="1"/>
    <col min="12565" max="12565" width="17.140625" style="265" customWidth="1"/>
    <col min="12566" max="12568" width="15.85546875" style="265" customWidth="1"/>
    <col min="12569" max="12569" width="17.140625" style="265" customWidth="1"/>
    <col min="12570" max="12572" width="15.85546875" style="265" customWidth="1"/>
    <col min="12573" max="12573" width="14.140625" style="265" customWidth="1"/>
    <col min="12574" max="12574" width="16" style="265" customWidth="1"/>
    <col min="12575" max="12575" width="15.7109375" style="265" customWidth="1"/>
    <col min="12576" max="12576" width="16.28515625" style="265" customWidth="1"/>
    <col min="12577" max="12577" width="13.140625" style="265" customWidth="1"/>
    <col min="12578" max="12578" width="15.5703125" style="265" customWidth="1"/>
    <col min="12579" max="12579" width="17.28515625" style="265" customWidth="1"/>
    <col min="12580" max="12580" width="13.28515625" style="265" customWidth="1"/>
    <col min="12581" max="12581" width="32.5703125" style="265" customWidth="1"/>
    <col min="12582" max="12800" width="11.140625" style="265"/>
    <col min="12801" max="12801" width="5.7109375" style="265" customWidth="1"/>
    <col min="12802" max="12802" width="23.42578125" style="265" customWidth="1"/>
    <col min="12803" max="12803" width="18" style="265" customWidth="1"/>
    <col min="12804" max="12804" width="16.42578125" style="265" customWidth="1"/>
    <col min="12805" max="12805" width="18" style="265" customWidth="1"/>
    <col min="12806" max="12807" width="17.5703125" style="265" customWidth="1"/>
    <col min="12808" max="12808" width="13.28515625" style="265" customWidth="1"/>
    <col min="12809" max="12809" width="19.5703125" style="265" customWidth="1"/>
    <col min="12810" max="12816" width="13.28515625" style="265" customWidth="1"/>
    <col min="12817" max="12817" width="17.140625" style="265" customWidth="1"/>
    <col min="12818" max="12820" width="15.85546875" style="265" customWidth="1"/>
    <col min="12821" max="12821" width="17.140625" style="265" customWidth="1"/>
    <col min="12822" max="12824" width="15.85546875" style="265" customWidth="1"/>
    <col min="12825" max="12825" width="17.140625" style="265" customWidth="1"/>
    <col min="12826" max="12828" width="15.85546875" style="265" customWidth="1"/>
    <col min="12829" max="12829" width="14.140625" style="265" customWidth="1"/>
    <col min="12830" max="12830" width="16" style="265" customWidth="1"/>
    <col min="12831" max="12831" width="15.7109375" style="265" customWidth="1"/>
    <col min="12832" max="12832" width="16.28515625" style="265" customWidth="1"/>
    <col min="12833" max="12833" width="13.140625" style="265" customWidth="1"/>
    <col min="12834" max="12834" width="15.5703125" style="265" customWidth="1"/>
    <col min="12835" max="12835" width="17.28515625" style="265" customWidth="1"/>
    <col min="12836" max="12836" width="13.28515625" style="265" customWidth="1"/>
    <col min="12837" max="12837" width="32.5703125" style="265" customWidth="1"/>
    <col min="12838" max="13056" width="11.140625" style="265"/>
    <col min="13057" max="13057" width="5.7109375" style="265" customWidth="1"/>
    <col min="13058" max="13058" width="23.42578125" style="265" customWidth="1"/>
    <col min="13059" max="13059" width="18" style="265" customWidth="1"/>
    <col min="13060" max="13060" width="16.42578125" style="265" customWidth="1"/>
    <col min="13061" max="13061" width="18" style="265" customWidth="1"/>
    <col min="13062" max="13063" width="17.5703125" style="265" customWidth="1"/>
    <col min="13064" max="13064" width="13.28515625" style="265" customWidth="1"/>
    <col min="13065" max="13065" width="19.5703125" style="265" customWidth="1"/>
    <col min="13066" max="13072" width="13.28515625" style="265" customWidth="1"/>
    <col min="13073" max="13073" width="17.140625" style="265" customWidth="1"/>
    <col min="13074" max="13076" width="15.85546875" style="265" customWidth="1"/>
    <col min="13077" max="13077" width="17.140625" style="265" customWidth="1"/>
    <col min="13078" max="13080" width="15.85546875" style="265" customWidth="1"/>
    <col min="13081" max="13081" width="17.140625" style="265" customWidth="1"/>
    <col min="13082" max="13084" width="15.85546875" style="265" customWidth="1"/>
    <col min="13085" max="13085" width="14.140625" style="265" customWidth="1"/>
    <col min="13086" max="13086" width="16" style="265" customWidth="1"/>
    <col min="13087" max="13087" width="15.7109375" style="265" customWidth="1"/>
    <col min="13088" max="13088" width="16.28515625" style="265" customWidth="1"/>
    <col min="13089" max="13089" width="13.140625" style="265" customWidth="1"/>
    <col min="13090" max="13090" width="15.5703125" style="265" customWidth="1"/>
    <col min="13091" max="13091" width="17.28515625" style="265" customWidth="1"/>
    <col min="13092" max="13092" width="13.28515625" style="265" customWidth="1"/>
    <col min="13093" max="13093" width="32.5703125" style="265" customWidth="1"/>
    <col min="13094" max="13312" width="11.140625" style="265"/>
    <col min="13313" max="13313" width="5.7109375" style="265" customWidth="1"/>
    <col min="13314" max="13314" width="23.42578125" style="265" customWidth="1"/>
    <col min="13315" max="13315" width="18" style="265" customWidth="1"/>
    <col min="13316" max="13316" width="16.42578125" style="265" customWidth="1"/>
    <col min="13317" max="13317" width="18" style="265" customWidth="1"/>
    <col min="13318" max="13319" width="17.5703125" style="265" customWidth="1"/>
    <col min="13320" max="13320" width="13.28515625" style="265" customWidth="1"/>
    <col min="13321" max="13321" width="19.5703125" style="265" customWidth="1"/>
    <col min="13322" max="13328" width="13.28515625" style="265" customWidth="1"/>
    <col min="13329" max="13329" width="17.140625" style="265" customWidth="1"/>
    <col min="13330" max="13332" width="15.85546875" style="265" customWidth="1"/>
    <col min="13333" max="13333" width="17.140625" style="265" customWidth="1"/>
    <col min="13334" max="13336" width="15.85546875" style="265" customWidth="1"/>
    <col min="13337" max="13337" width="17.140625" style="265" customWidth="1"/>
    <col min="13338" max="13340" width="15.85546875" style="265" customWidth="1"/>
    <col min="13341" max="13341" width="14.140625" style="265" customWidth="1"/>
    <col min="13342" max="13342" width="16" style="265" customWidth="1"/>
    <col min="13343" max="13343" width="15.7109375" style="265" customWidth="1"/>
    <col min="13344" max="13344" width="16.28515625" style="265" customWidth="1"/>
    <col min="13345" max="13345" width="13.140625" style="265" customWidth="1"/>
    <col min="13346" max="13346" width="15.5703125" style="265" customWidth="1"/>
    <col min="13347" max="13347" width="17.28515625" style="265" customWidth="1"/>
    <col min="13348" max="13348" width="13.28515625" style="265" customWidth="1"/>
    <col min="13349" max="13349" width="32.5703125" style="265" customWidth="1"/>
    <col min="13350" max="13568" width="11.140625" style="265"/>
    <col min="13569" max="13569" width="5.7109375" style="265" customWidth="1"/>
    <col min="13570" max="13570" width="23.42578125" style="265" customWidth="1"/>
    <col min="13571" max="13571" width="18" style="265" customWidth="1"/>
    <col min="13572" max="13572" width="16.42578125" style="265" customWidth="1"/>
    <col min="13573" max="13573" width="18" style="265" customWidth="1"/>
    <col min="13574" max="13575" width="17.5703125" style="265" customWidth="1"/>
    <col min="13576" max="13576" width="13.28515625" style="265" customWidth="1"/>
    <col min="13577" max="13577" width="19.5703125" style="265" customWidth="1"/>
    <col min="13578" max="13584" width="13.28515625" style="265" customWidth="1"/>
    <col min="13585" max="13585" width="17.140625" style="265" customWidth="1"/>
    <col min="13586" max="13588" width="15.85546875" style="265" customWidth="1"/>
    <col min="13589" max="13589" width="17.140625" style="265" customWidth="1"/>
    <col min="13590" max="13592" width="15.85546875" style="265" customWidth="1"/>
    <col min="13593" max="13593" width="17.140625" style="265" customWidth="1"/>
    <col min="13594" max="13596" width="15.85546875" style="265" customWidth="1"/>
    <col min="13597" max="13597" width="14.140625" style="265" customWidth="1"/>
    <col min="13598" max="13598" width="16" style="265" customWidth="1"/>
    <col min="13599" max="13599" width="15.7109375" style="265" customWidth="1"/>
    <col min="13600" max="13600" width="16.28515625" style="265" customWidth="1"/>
    <col min="13601" max="13601" width="13.140625" style="265" customWidth="1"/>
    <col min="13602" max="13602" width="15.5703125" style="265" customWidth="1"/>
    <col min="13603" max="13603" width="17.28515625" style="265" customWidth="1"/>
    <col min="13604" max="13604" width="13.28515625" style="265" customWidth="1"/>
    <col min="13605" max="13605" width="32.5703125" style="265" customWidth="1"/>
    <col min="13606" max="13824" width="11.140625" style="265"/>
    <col min="13825" max="13825" width="5.7109375" style="265" customWidth="1"/>
    <col min="13826" max="13826" width="23.42578125" style="265" customWidth="1"/>
    <col min="13827" max="13827" width="18" style="265" customWidth="1"/>
    <col min="13828" max="13828" width="16.42578125" style="265" customWidth="1"/>
    <col min="13829" max="13829" width="18" style="265" customWidth="1"/>
    <col min="13830" max="13831" width="17.5703125" style="265" customWidth="1"/>
    <col min="13832" max="13832" width="13.28515625" style="265" customWidth="1"/>
    <col min="13833" max="13833" width="19.5703125" style="265" customWidth="1"/>
    <col min="13834" max="13840" width="13.28515625" style="265" customWidth="1"/>
    <col min="13841" max="13841" width="17.140625" style="265" customWidth="1"/>
    <col min="13842" max="13844" width="15.85546875" style="265" customWidth="1"/>
    <col min="13845" max="13845" width="17.140625" style="265" customWidth="1"/>
    <col min="13846" max="13848" width="15.85546875" style="265" customWidth="1"/>
    <col min="13849" max="13849" width="17.140625" style="265" customWidth="1"/>
    <col min="13850" max="13852" width="15.85546875" style="265" customWidth="1"/>
    <col min="13853" max="13853" width="14.140625" style="265" customWidth="1"/>
    <col min="13854" max="13854" width="16" style="265" customWidth="1"/>
    <col min="13855" max="13855" width="15.7109375" style="265" customWidth="1"/>
    <col min="13856" max="13856" width="16.28515625" style="265" customWidth="1"/>
    <col min="13857" max="13857" width="13.140625" style="265" customWidth="1"/>
    <col min="13858" max="13858" width="15.5703125" style="265" customWidth="1"/>
    <col min="13859" max="13859" width="17.28515625" style="265" customWidth="1"/>
    <col min="13860" max="13860" width="13.28515625" style="265" customWidth="1"/>
    <col min="13861" max="13861" width="32.5703125" style="265" customWidth="1"/>
    <col min="13862" max="14080" width="11.140625" style="265"/>
    <col min="14081" max="14081" width="5.7109375" style="265" customWidth="1"/>
    <col min="14082" max="14082" width="23.42578125" style="265" customWidth="1"/>
    <col min="14083" max="14083" width="18" style="265" customWidth="1"/>
    <col min="14084" max="14084" width="16.42578125" style="265" customWidth="1"/>
    <col min="14085" max="14085" width="18" style="265" customWidth="1"/>
    <col min="14086" max="14087" width="17.5703125" style="265" customWidth="1"/>
    <col min="14088" max="14088" width="13.28515625" style="265" customWidth="1"/>
    <col min="14089" max="14089" width="19.5703125" style="265" customWidth="1"/>
    <col min="14090" max="14096" width="13.28515625" style="265" customWidth="1"/>
    <col min="14097" max="14097" width="17.140625" style="265" customWidth="1"/>
    <col min="14098" max="14100" width="15.85546875" style="265" customWidth="1"/>
    <col min="14101" max="14101" width="17.140625" style="265" customWidth="1"/>
    <col min="14102" max="14104" width="15.85546875" style="265" customWidth="1"/>
    <col min="14105" max="14105" width="17.140625" style="265" customWidth="1"/>
    <col min="14106" max="14108" width="15.85546875" style="265" customWidth="1"/>
    <col min="14109" max="14109" width="14.140625" style="265" customWidth="1"/>
    <col min="14110" max="14110" width="16" style="265" customWidth="1"/>
    <col min="14111" max="14111" width="15.7109375" style="265" customWidth="1"/>
    <col min="14112" max="14112" width="16.28515625" style="265" customWidth="1"/>
    <col min="14113" max="14113" width="13.140625" style="265" customWidth="1"/>
    <col min="14114" max="14114" width="15.5703125" style="265" customWidth="1"/>
    <col min="14115" max="14115" width="17.28515625" style="265" customWidth="1"/>
    <col min="14116" max="14116" width="13.28515625" style="265" customWidth="1"/>
    <col min="14117" max="14117" width="32.5703125" style="265" customWidth="1"/>
    <col min="14118" max="14336" width="11.140625" style="265"/>
    <col min="14337" max="14337" width="5.7109375" style="265" customWidth="1"/>
    <col min="14338" max="14338" width="23.42578125" style="265" customWidth="1"/>
    <col min="14339" max="14339" width="18" style="265" customWidth="1"/>
    <col min="14340" max="14340" width="16.42578125" style="265" customWidth="1"/>
    <col min="14341" max="14341" width="18" style="265" customWidth="1"/>
    <col min="14342" max="14343" width="17.5703125" style="265" customWidth="1"/>
    <col min="14344" max="14344" width="13.28515625" style="265" customWidth="1"/>
    <col min="14345" max="14345" width="19.5703125" style="265" customWidth="1"/>
    <col min="14346" max="14352" width="13.28515625" style="265" customWidth="1"/>
    <col min="14353" max="14353" width="17.140625" style="265" customWidth="1"/>
    <col min="14354" max="14356" width="15.85546875" style="265" customWidth="1"/>
    <col min="14357" max="14357" width="17.140625" style="265" customWidth="1"/>
    <col min="14358" max="14360" width="15.85546875" style="265" customWidth="1"/>
    <col min="14361" max="14361" width="17.140625" style="265" customWidth="1"/>
    <col min="14362" max="14364" width="15.85546875" style="265" customWidth="1"/>
    <col min="14365" max="14365" width="14.140625" style="265" customWidth="1"/>
    <col min="14366" max="14366" width="16" style="265" customWidth="1"/>
    <col min="14367" max="14367" width="15.7109375" style="265" customWidth="1"/>
    <col min="14368" max="14368" width="16.28515625" style="265" customWidth="1"/>
    <col min="14369" max="14369" width="13.140625" style="265" customWidth="1"/>
    <col min="14370" max="14370" width="15.5703125" style="265" customWidth="1"/>
    <col min="14371" max="14371" width="17.28515625" style="265" customWidth="1"/>
    <col min="14372" max="14372" width="13.28515625" style="265" customWidth="1"/>
    <col min="14373" max="14373" width="32.5703125" style="265" customWidth="1"/>
    <col min="14374" max="14592" width="11.140625" style="265"/>
    <col min="14593" max="14593" width="5.7109375" style="265" customWidth="1"/>
    <col min="14594" max="14594" width="23.42578125" style="265" customWidth="1"/>
    <col min="14595" max="14595" width="18" style="265" customWidth="1"/>
    <col min="14596" max="14596" width="16.42578125" style="265" customWidth="1"/>
    <col min="14597" max="14597" width="18" style="265" customWidth="1"/>
    <col min="14598" max="14599" width="17.5703125" style="265" customWidth="1"/>
    <col min="14600" max="14600" width="13.28515625" style="265" customWidth="1"/>
    <col min="14601" max="14601" width="19.5703125" style="265" customWidth="1"/>
    <col min="14602" max="14608" width="13.28515625" style="265" customWidth="1"/>
    <col min="14609" max="14609" width="17.140625" style="265" customWidth="1"/>
    <col min="14610" max="14612" width="15.85546875" style="265" customWidth="1"/>
    <col min="14613" max="14613" width="17.140625" style="265" customWidth="1"/>
    <col min="14614" max="14616" width="15.85546875" style="265" customWidth="1"/>
    <col min="14617" max="14617" width="17.140625" style="265" customWidth="1"/>
    <col min="14618" max="14620" width="15.85546875" style="265" customWidth="1"/>
    <col min="14621" max="14621" width="14.140625" style="265" customWidth="1"/>
    <col min="14622" max="14622" width="16" style="265" customWidth="1"/>
    <col min="14623" max="14623" width="15.7109375" style="265" customWidth="1"/>
    <col min="14624" max="14624" width="16.28515625" style="265" customWidth="1"/>
    <col min="14625" max="14625" width="13.140625" style="265" customWidth="1"/>
    <col min="14626" max="14626" width="15.5703125" style="265" customWidth="1"/>
    <col min="14627" max="14627" width="17.28515625" style="265" customWidth="1"/>
    <col min="14628" max="14628" width="13.28515625" style="265" customWidth="1"/>
    <col min="14629" max="14629" width="32.5703125" style="265" customWidth="1"/>
    <col min="14630" max="14848" width="11.140625" style="265"/>
    <col min="14849" max="14849" width="5.7109375" style="265" customWidth="1"/>
    <col min="14850" max="14850" width="23.42578125" style="265" customWidth="1"/>
    <col min="14851" max="14851" width="18" style="265" customWidth="1"/>
    <col min="14852" max="14852" width="16.42578125" style="265" customWidth="1"/>
    <col min="14853" max="14853" width="18" style="265" customWidth="1"/>
    <col min="14854" max="14855" width="17.5703125" style="265" customWidth="1"/>
    <col min="14856" max="14856" width="13.28515625" style="265" customWidth="1"/>
    <col min="14857" max="14857" width="19.5703125" style="265" customWidth="1"/>
    <col min="14858" max="14864" width="13.28515625" style="265" customWidth="1"/>
    <col min="14865" max="14865" width="17.140625" style="265" customWidth="1"/>
    <col min="14866" max="14868" width="15.85546875" style="265" customWidth="1"/>
    <col min="14869" max="14869" width="17.140625" style="265" customWidth="1"/>
    <col min="14870" max="14872" width="15.85546875" style="265" customWidth="1"/>
    <col min="14873" max="14873" width="17.140625" style="265" customWidth="1"/>
    <col min="14874" max="14876" width="15.85546875" style="265" customWidth="1"/>
    <col min="14877" max="14877" width="14.140625" style="265" customWidth="1"/>
    <col min="14878" max="14878" width="16" style="265" customWidth="1"/>
    <col min="14879" max="14879" width="15.7109375" style="265" customWidth="1"/>
    <col min="14880" max="14880" width="16.28515625" style="265" customWidth="1"/>
    <col min="14881" max="14881" width="13.140625" style="265" customWidth="1"/>
    <col min="14882" max="14882" width="15.5703125" style="265" customWidth="1"/>
    <col min="14883" max="14883" width="17.28515625" style="265" customWidth="1"/>
    <col min="14884" max="14884" width="13.28515625" style="265" customWidth="1"/>
    <col min="14885" max="14885" width="32.5703125" style="265" customWidth="1"/>
    <col min="14886" max="15104" width="11.140625" style="265"/>
    <col min="15105" max="15105" width="5.7109375" style="265" customWidth="1"/>
    <col min="15106" max="15106" width="23.42578125" style="265" customWidth="1"/>
    <col min="15107" max="15107" width="18" style="265" customWidth="1"/>
    <col min="15108" max="15108" width="16.42578125" style="265" customWidth="1"/>
    <col min="15109" max="15109" width="18" style="265" customWidth="1"/>
    <col min="15110" max="15111" width="17.5703125" style="265" customWidth="1"/>
    <col min="15112" max="15112" width="13.28515625" style="265" customWidth="1"/>
    <col min="15113" max="15113" width="19.5703125" style="265" customWidth="1"/>
    <col min="15114" max="15120" width="13.28515625" style="265" customWidth="1"/>
    <col min="15121" max="15121" width="17.140625" style="265" customWidth="1"/>
    <col min="15122" max="15124" width="15.85546875" style="265" customWidth="1"/>
    <col min="15125" max="15125" width="17.140625" style="265" customWidth="1"/>
    <col min="15126" max="15128" width="15.85546875" style="265" customWidth="1"/>
    <col min="15129" max="15129" width="17.140625" style="265" customWidth="1"/>
    <col min="15130" max="15132" width="15.85546875" style="265" customWidth="1"/>
    <col min="15133" max="15133" width="14.140625" style="265" customWidth="1"/>
    <col min="15134" max="15134" width="16" style="265" customWidth="1"/>
    <col min="15135" max="15135" width="15.7109375" style="265" customWidth="1"/>
    <col min="15136" max="15136" width="16.28515625" style="265" customWidth="1"/>
    <col min="15137" max="15137" width="13.140625" style="265" customWidth="1"/>
    <col min="15138" max="15138" width="15.5703125" style="265" customWidth="1"/>
    <col min="15139" max="15139" width="17.28515625" style="265" customWidth="1"/>
    <col min="15140" max="15140" width="13.28515625" style="265" customWidth="1"/>
    <col min="15141" max="15141" width="32.5703125" style="265" customWidth="1"/>
    <col min="15142" max="15360" width="11.140625" style="265"/>
    <col min="15361" max="15361" width="5.7109375" style="265" customWidth="1"/>
    <col min="15362" max="15362" width="23.42578125" style="265" customWidth="1"/>
    <col min="15363" max="15363" width="18" style="265" customWidth="1"/>
    <col min="15364" max="15364" width="16.42578125" style="265" customWidth="1"/>
    <col min="15365" max="15365" width="18" style="265" customWidth="1"/>
    <col min="15366" max="15367" width="17.5703125" style="265" customWidth="1"/>
    <col min="15368" max="15368" width="13.28515625" style="265" customWidth="1"/>
    <col min="15369" max="15369" width="19.5703125" style="265" customWidth="1"/>
    <col min="15370" max="15376" width="13.28515625" style="265" customWidth="1"/>
    <col min="15377" max="15377" width="17.140625" style="265" customWidth="1"/>
    <col min="15378" max="15380" width="15.85546875" style="265" customWidth="1"/>
    <col min="15381" max="15381" width="17.140625" style="265" customWidth="1"/>
    <col min="15382" max="15384" width="15.85546875" style="265" customWidth="1"/>
    <col min="15385" max="15385" width="17.140625" style="265" customWidth="1"/>
    <col min="15386" max="15388" width="15.85546875" style="265" customWidth="1"/>
    <col min="15389" max="15389" width="14.140625" style="265" customWidth="1"/>
    <col min="15390" max="15390" width="16" style="265" customWidth="1"/>
    <col min="15391" max="15391" width="15.7109375" style="265" customWidth="1"/>
    <col min="15392" max="15392" width="16.28515625" style="265" customWidth="1"/>
    <col min="15393" max="15393" width="13.140625" style="265" customWidth="1"/>
    <col min="15394" max="15394" width="15.5703125" style="265" customWidth="1"/>
    <col min="15395" max="15395" width="17.28515625" style="265" customWidth="1"/>
    <col min="15396" max="15396" width="13.28515625" style="265" customWidth="1"/>
    <col min="15397" max="15397" width="32.5703125" style="265" customWidth="1"/>
    <col min="15398" max="15616" width="11.140625" style="265"/>
    <col min="15617" max="15617" width="5.7109375" style="265" customWidth="1"/>
    <col min="15618" max="15618" width="23.42578125" style="265" customWidth="1"/>
    <col min="15619" max="15619" width="18" style="265" customWidth="1"/>
    <col min="15620" max="15620" width="16.42578125" style="265" customWidth="1"/>
    <col min="15621" max="15621" width="18" style="265" customWidth="1"/>
    <col min="15622" max="15623" width="17.5703125" style="265" customWidth="1"/>
    <col min="15624" max="15624" width="13.28515625" style="265" customWidth="1"/>
    <col min="15625" max="15625" width="19.5703125" style="265" customWidth="1"/>
    <col min="15626" max="15632" width="13.28515625" style="265" customWidth="1"/>
    <col min="15633" max="15633" width="17.140625" style="265" customWidth="1"/>
    <col min="15634" max="15636" width="15.85546875" style="265" customWidth="1"/>
    <col min="15637" max="15637" width="17.140625" style="265" customWidth="1"/>
    <col min="15638" max="15640" width="15.85546875" style="265" customWidth="1"/>
    <col min="15641" max="15641" width="17.140625" style="265" customWidth="1"/>
    <col min="15642" max="15644" width="15.85546875" style="265" customWidth="1"/>
    <col min="15645" max="15645" width="14.140625" style="265" customWidth="1"/>
    <col min="15646" max="15646" width="16" style="265" customWidth="1"/>
    <col min="15647" max="15647" width="15.7109375" style="265" customWidth="1"/>
    <col min="15648" max="15648" width="16.28515625" style="265" customWidth="1"/>
    <col min="15649" max="15649" width="13.140625" style="265" customWidth="1"/>
    <col min="15650" max="15650" width="15.5703125" style="265" customWidth="1"/>
    <col min="15651" max="15651" width="17.28515625" style="265" customWidth="1"/>
    <col min="15652" max="15652" width="13.28515625" style="265" customWidth="1"/>
    <col min="15653" max="15653" width="32.5703125" style="265" customWidth="1"/>
    <col min="15654" max="15872" width="11.140625" style="265"/>
    <col min="15873" max="15873" width="5.7109375" style="265" customWidth="1"/>
    <col min="15874" max="15874" width="23.42578125" style="265" customWidth="1"/>
    <col min="15875" max="15875" width="18" style="265" customWidth="1"/>
    <col min="15876" max="15876" width="16.42578125" style="265" customWidth="1"/>
    <col min="15877" max="15877" width="18" style="265" customWidth="1"/>
    <col min="15878" max="15879" width="17.5703125" style="265" customWidth="1"/>
    <col min="15880" max="15880" width="13.28515625" style="265" customWidth="1"/>
    <col min="15881" max="15881" width="19.5703125" style="265" customWidth="1"/>
    <col min="15882" max="15888" width="13.28515625" style="265" customWidth="1"/>
    <col min="15889" max="15889" width="17.140625" style="265" customWidth="1"/>
    <col min="15890" max="15892" width="15.85546875" style="265" customWidth="1"/>
    <col min="15893" max="15893" width="17.140625" style="265" customWidth="1"/>
    <col min="15894" max="15896" width="15.85546875" style="265" customWidth="1"/>
    <col min="15897" max="15897" width="17.140625" style="265" customWidth="1"/>
    <col min="15898" max="15900" width="15.85546875" style="265" customWidth="1"/>
    <col min="15901" max="15901" width="14.140625" style="265" customWidth="1"/>
    <col min="15902" max="15902" width="16" style="265" customWidth="1"/>
    <col min="15903" max="15903" width="15.7109375" style="265" customWidth="1"/>
    <col min="15904" max="15904" width="16.28515625" style="265" customWidth="1"/>
    <col min="15905" max="15905" width="13.140625" style="265" customWidth="1"/>
    <col min="15906" max="15906" width="15.5703125" style="265" customWidth="1"/>
    <col min="15907" max="15907" width="17.28515625" style="265" customWidth="1"/>
    <col min="15908" max="15908" width="13.28515625" style="265" customWidth="1"/>
    <col min="15909" max="15909" width="32.5703125" style="265" customWidth="1"/>
    <col min="15910" max="16128" width="11.140625" style="265"/>
    <col min="16129" max="16129" width="5.7109375" style="265" customWidth="1"/>
    <col min="16130" max="16130" width="23.42578125" style="265" customWidth="1"/>
    <col min="16131" max="16131" width="18" style="265" customWidth="1"/>
    <col min="16132" max="16132" width="16.42578125" style="265" customWidth="1"/>
    <col min="16133" max="16133" width="18" style="265" customWidth="1"/>
    <col min="16134" max="16135" width="17.5703125" style="265" customWidth="1"/>
    <col min="16136" max="16136" width="13.28515625" style="265" customWidth="1"/>
    <col min="16137" max="16137" width="19.5703125" style="265" customWidth="1"/>
    <col min="16138" max="16144" width="13.28515625" style="265" customWidth="1"/>
    <col min="16145" max="16145" width="17.140625" style="265" customWidth="1"/>
    <col min="16146" max="16148" width="15.85546875" style="265" customWidth="1"/>
    <col min="16149" max="16149" width="17.140625" style="265" customWidth="1"/>
    <col min="16150" max="16152" width="15.85546875" style="265" customWidth="1"/>
    <col min="16153" max="16153" width="17.140625" style="265" customWidth="1"/>
    <col min="16154" max="16156" width="15.85546875" style="265" customWidth="1"/>
    <col min="16157" max="16157" width="14.140625" style="265" customWidth="1"/>
    <col min="16158" max="16158" width="16" style="265" customWidth="1"/>
    <col min="16159" max="16159" width="15.7109375" style="265" customWidth="1"/>
    <col min="16160" max="16160" width="16.28515625" style="265" customWidth="1"/>
    <col min="16161" max="16161" width="13.140625" style="265" customWidth="1"/>
    <col min="16162" max="16162" width="15.5703125" style="265" customWidth="1"/>
    <col min="16163" max="16163" width="17.28515625" style="265" customWidth="1"/>
    <col min="16164" max="16164" width="13.28515625" style="265" customWidth="1"/>
    <col min="16165" max="16165" width="32.5703125" style="265" customWidth="1"/>
    <col min="16166" max="16384" width="11.140625" style="265"/>
  </cols>
  <sheetData>
    <row r="1" spans="1:55" s="260" customFormat="1" ht="11.25" x14ac:dyDescent="0.2">
      <c r="A1" s="1305" t="s">
        <v>541</v>
      </c>
      <c r="B1" s="1305"/>
      <c r="C1" s="1305"/>
      <c r="D1" s="1305"/>
      <c r="E1" s="1305"/>
      <c r="F1" s="1305"/>
      <c r="G1" s="259"/>
      <c r="H1" s="259"/>
      <c r="I1" s="259"/>
      <c r="J1" s="259"/>
      <c r="K1" s="259"/>
      <c r="L1" s="259"/>
      <c r="M1" s="259"/>
      <c r="N1" s="259"/>
      <c r="O1" s="259"/>
      <c r="P1" s="259"/>
      <c r="Q1" s="259"/>
      <c r="R1" s="259"/>
      <c r="S1" s="259"/>
      <c r="T1" s="259"/>
      <c r="U1" s="259"/>
      <c r="V1" s="259"/>
      <c r="W1" s="259"/>
      <c r="X1" s="259"/>
      <c r="Y1" s="259"/>
      <c r="Z1" s="259"/>
      <c r="AA1" s="259"/>
      <c r="AB1" s="259"/>
    </row>
    <row r="2" spans="1:55" s="262" customFormat="1" ht="21" x14ac:dyDescent="0.35">
      <c r="A2" s="1306" t="str">
        <f ca="1">MID(CELL("filename",$B$2),FIND("]",CELL("filename",$B$2))+1,256)</f>
        <v>Passenger vehicles</v>
      </c>
      <c r="B2" s="1306"/>
      <c r="C2" s="1306"/>
      <c r="D2" s="1306"/>
      <c r="E2" s="1306"/>
      <c r="F2" s="1306"/>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row>
    <row r="3" spans="1:55" x14ac:dyDescent="0.2">
      <c r="A3" s="263" t="s">
        <v>389</v>
      </c>
      <c r="B3" s="264"/>
      <c r="C3" s="264"/>
      <c r="D3" s="264"/>
      <c r="E3" s="264"/>
      <c r="F3" s="264"/>
      <c r="G3" s="264"/>
      <c r="H3" s="264"/>
      <c r="I3" s="264"/>
      <c r="J3" s="264"/>
      <c r="K3" s="264"/>
      <c r="L3" s="264"/>
      <c r="M3" s="264"/>
      <c r="N3" s="264"/>
      <c r="O3" s="264"/>
      <c r="P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row>
    <row r="4" spans="1:55" s="267" customFormat="1" ht="7.5" thickBot="1" x14ac:dyDescent="0.2">
      <c r="A4" s="266"/>
      <c r="B4" s="266"/>
      <c r="C4" s="266"/>
      <c r="D4" s="266"/>
      <c r="E4" s="266"/>
      <c r="F4" s="266"/>
      <c r="G4" s="266"/>
      <c r="H4" s="266"/>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row>
    <row r="5" spans="1:55" ht="13.5" thickTop="1" x14ac:dyDescent="0.2">
      <c r="B5" s="268" t="s">
        <v>390</v>
      </c>
      <c r="C5" s="269" t="s">
        <v>801</v>
      </c>
      <c r="D5" s="268" t="s">
        <v>392</v>
      </c>
      <c r="E5" s="270">
        <v>43677</v>
      </c>
      <c r="F5" s="271" t="s">
        <v>393</v>
      </c>
      <c r="G5" s="270" t="s">
        <v>542</v>
      </c>
      <c r="H5" s="264"/>
      <c r="I5" s="264"/>
      <c r="J5" s="264"/>
      <c r="K5" s="264"/>
      <c r="L5" s="264"/>
      <c r="M5" s="264"/>
      <c r="N5" s="264"/>
      <c r="O5" s="264"/>
      <c r="P5" s="264"/>
      <c r="AC5" s="264"/>
      <c r="AD5" s="26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row>
    <row r="6" spans="1:55" ht="13.5" thickBot="1" x14ac:dyDescent="0.25">
      <c r="B6" s="272" t="s">
        <v>394</v>
      </c>
      <c r="C6" s="273" t="s">
        <v>427</v>
      </c>
      <c r="D6" s="272" t="s">
        <v>396</v>
      </c>
      <c r="E6" s="274">
        <v>1.01</v>
      </c>
      <c r="F6" s="275" t="s">
        <v>397</v>
      </c>
      <c r="G6" s="276">
        <v>2018</v>
      </c>
      <c r="H6" s="264"/>
      <c r="I6" s="264"/>
      <c r="J6" s="264"/>
      <c r="K6" s="264"/>
      <c r="L6" s="264"/>
      <c r="M6" s="264"/>
      <c r="N6" s="264"/>
      <c r="O6" s="264"/>
      <c r="P6" s="264"/>
      <c r="AC6" s="264"/>
      <c r="AD6" s="264"/>
      <c r="AE6" s="264"/>
      <c r="AF6" s="264"/>
      <c r="AG6" s="264"/>
      <c r="AH6" s="264"/>
      <c r="AI6" s="264"/>
      <c r="AJ6" s="264"/>
      <c r="AK6" s="264"/>
      <c r="AL6" s="264"/>
      <c r="AM6" s="264"/>
      <c r="AN6" s="264"/>
      <c r="AO6" s="264"/>
      <c r="AP6" s="264"/>
      <c r="AQ6" s="264"/>
      <c r="AR6" s="264"/>
      <c r="AS6" s="264"/>
      <c r="AT6" s="264"/>
      <c r="AU6" s="264"/>
      <c r="AV6" s="264"/>
      <c r="AW6" s="264"/>
      <c r="AX6" s="264"/>
      <c r="AY6" s="264"/>
      <c r="AZ6" s="264"/>
      <c r="BA6" s="264"/>
      <c r="BB6" s="264"/>
      <c r="BC6" s="264"/>
    </row>
    <row r="7" spans="1:55" ht="14.25" thickTop="1" thickBot="1" x14ac:dyDescent="0.25">
      <c r="B7" s="264"/>
      <c r="C7" s="264"/>
      <c r="D7" s="264"/>
      <c r="E7" s="264"/>
      <c r="F7" s="264"/>
      <c r="G7" s="264"/>
      <c r="H7" s="264"/>
      <c r="I7" s="264"/>
      <c r="J7" s="264"/>
      <c r="K7" s="264"/>
      <c r="L7" s="264"/>
      <c r="M7" s="264"/>
      <c r="N7" s="264"/>
      <c r="O7" s="264"/>
      <c r="P7" s="264"/>
      <c r="AC7" s="264"/>
      <c r="AD7" s="264"/>
      <c r="AE7" s="264"/>
      <c r="AF7" s="264"/>
      <c r="AG7" s="264"/>
      <c r="AH7" s="264"/>
      <c r="AI7" s="264"/>
      <c r="AJ7" s="264"/>
      <c r="AK7" s="264"/>
      <c r="AL7" s="264"/>
      <c r="AM7" s="264"/>
      <c r="AN7" s="264"/>
      <c r="AO7" s="264"/>
      <c r="AP7" s="264"/>
      <c r="AQ7" s="264"/>
      <c r="AR7" s="264"/>
      <c r="AS7" s="264"/>
      <c r="AT7" s="264"/>
      <c r="AU7" s="264"/>
      <c r="AV7" s="264"/>
      <c r="AW7" s="264"/>
      <c r="AX7" s="264"/>
      <c r="AY7" s="264"/>
      <c r="AZ7" s="264"/>
      <c r="BA7" s="264"/>
      <c r="BB7" s="264"/>
      <c r="BC7" s="264"/>
    </row>
    <row r="8" spans="1:55" ht="35.25" customHeight="1" thickTop="1" thickBot="1" x14ac:dyDescent="0.3">
      <c r="B8" s="1307" t="s">
        <v>802</v>
      </c>
      <c r="C8" s="1308"/>
      <c r="D8" s="1308"/>
      <c r="E8" s="1308"/>
      <c r="F8" s="1308"/>
      <c r="G8" s="1308"/>
      <c r="H8" s="1308"/>
      <c r="I8" s="1308"/>
      <c r="J8" s="1308"/>
      <c r="K8" s="1308"/>
      <c r="L8" s="1308"/>
      <c r="M8" s="1309"/>
      <c r="N8" s="277"/>
      <c r="O8" s="278"/>
      <c r="P8" s="278"/>
      <c r="Q8" s="278"/>
      <c r="R8" s="278"/>
      <c r="S8" s="278"/>
      <c r="T8" s="278"/>
      <c r="U8" s="278"/>
      <c r="V8" s="278"/>
      <c r="W8" s="278"/>
      <c r="X8" s="278"/>
      <c r="Y8" s="278"/>
      <c r="Z8" s="278"/>
      <c r="AA8" s="278"/>
      <c r="AB8" s="278"/>
      <c r="AC8" s="264"/>
      <c r="AD8" s="264"/>
      <c r="AE8" s="264"/>
      <c r="AF8" s="264"/>
      <c r="AG8" s="264"/>
      <c r="AH8" s="264"/>
      <c r="AI8" s="264"/>
      <c r="AJ8" s="264"/>
      <c r="AK8" s="264"/>
      <c r="AL8" s="264"/>
      <c r="AM8" s="264"/>
      <c r="AN8" s="264"/>
      <c r="AO8" s="264"/>
      <c r="AP8" s="264"/>
      <c r="AQ8" s="264"/>
      <c r="AR8" s="264"/>
      <c r="AS8" s="264"/>
      <c r="AT8" s="264"/>
      <c r="AU8" s="264"/>
      <c r="AV8" s="264"/>
      <c r="AW8" s="264"/>
      <c r="AX8" s="264"/>
      <c r="AY8" s="264"/>
      <c r="AZ8" s="264"/>
      <c r="BA8" s="264"/>
      <c r="BB8" s="264"/>
      <c r="BC8" s="264"/>
    </row>
    <row r="9" spans="1:55" ht="15.75" thickTop="1" x14ac:dyDescent="0.2">
      <c r="B9" s="279"/>
      <c r="C9" s="279"/>
      <c r="D9" s="279"/>
      <c r="E9" s="279"/>
      <c r="F9" s="279"/>
      <c r="G9" s="279"/>
      <c r="H9" s="279"/>
      <c r="I9" s="279"/>
      <c r="J9" s="279"/>
      <c r="K9" s="279"/>
      <c r="L9" s="279"/>
      <c r="M9" s="279"/>
      <c r="N9" s="280"/>
      <c r="O9" s="280"/>
      <c r="P9" s="280"/>
      <c r="Q9" s="278"/>
      <c r="R9" s="278"/>
      <c r="S9" s="278"/>
      <c r="T9" s="278"/>
      <c r="U9" s="278"/>
      <c r="V9" s="278"/>
      <c r="W9" s="278"/>
      <c r="X9" s="278"/>
      <c r="Y9" s="278"/>
      <c r="Z9" s="278"/>
      <c r="AA9" s="278"/>
      <c r="AB9" s="278"/>
      <c r="AC9" s="264"/>
      <c r="AD9" s="264"/>
      <c r="AE9" s="264"/>
      <c r="AF9" s="264"/>
      <c r="AG9" s="264"/>
      <c r="AH9" s="264"/>
      <c r="AI9" s="264"/>
      <c r="AJ9" s="264"/>
      <c r="AK9" s="264"/>
      <c r="AL9" s="264"/>
      <c r="AM9" s="264"/>
      <c r="AN9" s="264"/>
      <c r="AO9" s="264"/>
      <c r="AP9" s="264"/>
      <c r="AQ9" s="264"/>
      <c r="AR9" s="264"/>
      <c r="AS9" s="264"/>
      <c r="AT9" s="264"/>
      <c r="AU9" s="264"/>
      <c r="AV9" s="264"/>
      <c r="AW9" s="264"/>
      <c r="AX9" s="264"/>
      <c r="AY9" s="264"/>
      <c r="AZ9" s="264"/>
      <c r="BA9" s="264"/>
      <c r="BB9" s="264"/>
      <c r="BC9" s="264"/>
    </row>
    <row r="10" spans="1:55" s="262" customFormat="1" ht="15.75" customHeight="1" x14ac:dyDescent="0.25">
      <c r="A10" s="261"/>
      <c r="B10" s="1310" t="s">
        <v>399</v>
      </c>
      <c r="C10" s="1310"/>
      <c r="D10" s="1310"/>
      <c r="E10" s="1310"/>
      <c r="F10" s="1310"/>
      <c r="G10" s="1310"/>
      <c r="H10" s="1310"/>
      <c r="I10" s="1310"/>
      <c r="J10" s="1310"/>
      <c r="K10" s="1310"/>
      <c r="L10" s="1310"/>
      <c r="M10" s="1310"/>
      <c r="N10" s="28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row>
    <row r="11" spans="1:55" s="262" customFormat="1" ht="17.25" customHeight="1" x14ac:dyDescent="0.25">
      <c r="A11" s="261"/>
      <c r="B11" s="1311" t="s">
        <v>803</v>
      </c>
      <c r="C11" s="1311"/>
      <c r="D11" s="1311"/>
      <c r="E11" s="1311"/>
      <c r="F11" s="1311"/>
      <c r="G11" s="1311"/>
      <c r="H11" s="1311"/>
      <c r="I11" s="1312"/>
      <c r="J11" s="1312"/>
      <c r="K11" s="1312"/>
      <c r="L11" s="1312"/>
      <c r="M11" s="1312"/>
      <c r="N11" s="28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row>
    <row r="12" spans="1:55" s="262" customFormat="1" ht="40.5" customHeight="1" x14ac:dyDescent="0.2">
      <c r="A12" s="261"/>
      <c r="B12" s="1302" t="s">
        <v>804</v>
      </c>
      <c r="C12" s="1303"/>
      <c r="D12" s="1303"/>
      <c r="E12" s="1303"/>
      <c r="F12" s="1303"/>
      <c r="G12" s="1303"/>
      <c r="H12" s="1303"/>
      <c r="I12" s="1304"/>
      <c r="J12" s="1304"/>
      <c r="K12" s="1304"/>
      <c r="L12" s="1304"/>
      <c r="M12" s="1304"/>
      <c r="N12" s="282"/>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row>
    <row r="13" spans="1:55" s="262" customFormat="1" ht="23.25" customHeight="1" x14ac:dyDescent="0.2">
      <c r="A13" s="261"/>
      <c r="B13" s="1296" t="s">
        <v>805</v>
      </c>
      <c r="C13" s="1296"/>
      <c r="D13" s="1296"/>
      <c r="E13" s="1296"/>
      <c r="F13" s="1296"/>
      <c r="G13" s="1296"/>
      <c r="H13" s="1296"/>
      <c r="I13" s="1296"/>
      <c r="J13" s="1296"/>
      <c r="K13" s="1296"/>
      <c r="L13" s="1296"/>
      <c r="M13" s="1296"/>
      <c r="N13" s="282"/>
      <c r="O13" s="261" t="s">
        <v>229</v>
      </c>
      <c r="P13" s="261"/>
      <c r="Q13" s="261"/>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row>
    <row r="14" spans="1:55" s="262" customFormat="1" ht="35.25" customHeight="1" x14ac:dyDescent="0.2">
      <c r="A14" s="261"/>
      <c r="B14" s="1303" t="s">
        <v>806</v>
      </c>
      <c r="C14" s="1303"/>
      <c r="D14" s="1303"/>
      <c r="E14" s="1303"/>
      <c r="F14" s="1303"/>
      <c r="G14" s="1303"/>
      <c r="H14" s="1303"/>
      <c r="I14" s="1303"/>
      <c r="J14" s="1303"/>
      <c r="K14" s="1303"/>
      <c r="L14" s="1303"/>
      <c r="M14" s="1303"/>
      <c r="N14" s="282"/>
      <c r="O14" s="1296"/>
      <c r="P14" s="1296"/>
      <c r="Q14" s="1296"/>
      <c r="R14" s="1296"/>
      <c r="S14" s="1296"/>
      <c r="T14" s="1296"/>
      <c r="U14" s="1296"/>
      <c r="V14" s="1296"/>
      <c r="W14" s="1296"/>
      <c r="X14" s="1296"/>
      <c r="Y14" s="1296"/>
      <c r="Z14" s="1296"/>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row>
    <row r="15" spans="1:55" s="262" customFormat="1" ht="48.6" customHeight="1" x14ac:dyDescent="0.2">
      <c r="A15" s="261"/>
      <c r="B15" s="1297" t="s">
        <v>807</v>
      </c>
      <c r="C15" s="1297"/>
      <c r="D15" s="1297"/>
      <c r="E15" s="1297"/>
      <c r="F15" s="1297"/>
      <c r="G15" s="1297"/>
      <c r="H15" s="1297"/>
      <c r="I15" s="1298"/>
      <c r="J15" s="1298"/>
      <c r="K15" s="1298"/>
      <c r="L15" s="1298"/>
      <c r="M15" s="1298"/>
      <c r="N15" s="282"/>
      <c r="O15" s="283"/>
      <c r="P15" s="283"/>
      <c r="Q15" s="283"/>
      <c r="R15" s="283"/>
      <c r="S15" s="283"/>
      <c r="T15" s="283"/>
      <c r="U15" s="283"/>
      <c r="V15" s="283"/>
      <c r="W15" s="283"/>
      <c r="X15" s="283"/>
      <c r="Y15" s="283"/>
      <c r="Z15" s="283"/>
      <c r="AA15" s="261"/>
      <c r="AB15" s="261"/>
      <c r="AC15" s="261"/>
      <c r="AD15" s="261"/>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row>
    <row r="16" spans="1:55" s="285" customFormat="1" ht="25.9" customHeight="1" x14ac:dyDescent="0.25">
      <c r="A16" s="284"/>
      <c r="B16" s="1299" t="s">
        <v>808</v>
      </c>
      <c r="C16" s="1299"/>
      <c r="D16" s="1299"/>
      <c r="E16" s="1299"/>
      <c r="F16" s="1299"/>
      <c r="G16" s="1299"/>
      <c r="H16" s="1299"/>
      <c r="I16" s="1299"/>
      <c r="J16" s="1299"/>
      <c r="K16" s="1299"/>
      <c r="L16" s="1299"/>
      <c r="M16" s="1299"/>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row>
    <row r="17" spans="1:55" s="262" customFormat="1" ht="15.75" x14ac:dyDescent="0.25">
      <c r="A17" s="261"/>
      <c r="B17" s="1300" t="s">
        <v>809</v>
      </c>
      <c r="C17" s="1300"/>
      <c r="D17" s="1300"/>
      <c r="E17" s="1300"/>
      <c r="F17" s="1300"/>
      <c r="G17" s="1300"/>
      <c r="H17" s="1300"/>
      <c r="I17" s="1301"/>
      <c r="J17" s="1301"/>
      <c r="K17" s="1301"/>
      <c r="L17" s="1301"/>
      <c r="M17" s="1301"/>
      <c r="N17" s="281"/>
      <c r="O17" s="261"/>
      <c r="P17" s="261"/>
      <c r="Q17" s="261"/>
      <c r="R17" s="261"/>
      <c r="S17" s="261"/>
      <c r="T17" s="261"/>
      <c r="U17" s="261"/>
      <c r="V17" s="261"/>
      <c r="W17" s="261"/>
      <c r="X17" s="261"/>
      <c r="Y17" s="261"/>
      <c r="Z17" s="261"/>
      <c r="AA17" s="261"/>
      <c r="AB17" s="261"/>
      <c r="AC17" s="261"/>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row>
    <row r="18" spans="1:55" s="262" customFormat="1" ht="15" x14ac:dyDescent="0.25">
      <c r="A18" s="261"/>
      <c r="B18" s="1275" t="s">
        <v>810</v>
      </c>
      <c r="C18" s="1275"/>
      <c r="D18" s="1275"/>
      <c r="E18" s="1275"/>
      <c r="F18" s="1275"/>
      <c r="G18" s="1275"/>
      <c r="H18" s="1275"/>
      <c r="I18" s="1295"/>
      <c r="J18" s="1295"/>
      <c r="K18" s="1295"/>
      <c r="L18" s="1295"/>
      <c r="M18" s="1295"/>
      <c r="N18" s="281"/>
      <c r="O18" s="261"/>
      <c r="P18" s="261"/>
      <c r="Q18" s="261"/>
      <c r="R18" s="261"/>
      <c r="S18" s="261"/>
      <c r="T18" s="261"/>
      <c r="U18" s="261"/>
      <c r="V18" s="261"/>
      <c r="W18" s="261"/>
      <c r="X18" s="261"/>
      <c r="Y18" s="261"/>
      <c r="Z18" s="261"/>
      <c r="AA18" s="261"/>
      <c r="AB18" s="261"/>
      <c r="AC18" s="261"/>
      <c r="AD18" s="261"/>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row>
    <row r="19" spans="1:55" s="261" customFormat="1" ht="36.75" customHeight="1" x14ac:dyDescent="0.25">
      <c r="B19" s="1275" t="s">
        <v>811</v>
      </c>
      <c r="C19" s="1275"/>
      <c r="D19" s="1275"/>
      <c r="E19" s="1275"/>
      <c r="F19" s="1275"/>
      <c r="G19" s="1275"/>
      <c r="H19" s="1275"/>
      <c r="I19" s="1295"/>
      <c r="J19" s="1295"/>
      <c r="K19" s="1295"/>
      <c r="L19" s="1295"/>
      <c r="M19" s="1295"/>
      <c r="N19" s="281"/>
    </row>
    <row r="20" spans="1:55" s="261" customFormat="1" ht="18" customHeight="1" x14ac:dyDescent="0.25">
      <c r="B20" s="1275" t="s">
        <v>812</v>
      </c>
      <c r="C20" s="1275"/>
      <c r="D20" s="1275"/>
      <c r="E20" s="1275"/>
      <c r="F20" s="1275"/>
      <c r="G20" s="1275"/>
      <c r="H20" s="1275"/>
      <c r="I20" s="1295"/>
      <c r="J20" s="1295"/>
      <c r="K20" s="1295"/>
      <c r="L20" s="1295"/>
      <c r="M20" s="1295"/>
      <c r="N20" s="281"/>
      <c r="P20" s="286"/>
    </row>
    <row r="21" spans="1:55" s="261" customFormat="1" ht="21" customHeight="1" x14ac:dyDescent="0.25">
      <c r="B21" s="1275" t="s">
        <v>813</v>
      </c>
      <c r="C21" s="1275"/>
      <c r="D21" s="1275"/>
      <c r="E21" s="1275"/>
      <c r="F21" s="1275"/>
      <c r="G21" s="1275"/>
      <c r="H21" s="1275"/>
      <c r="I21" s="1295"/>
      <c r="J21" s="1295"/>
      <c r="K21" s="1295"/>
      <c r="L21" s="1295"/>
      <c r="M21" s="1295"/>
      <c r="N21" s="281"/>
    </row>
    <row r="22" spans="1:55" s="261" customFormat="1" ht="21" customHeight="1" x14ac:dyDescent="0.2">
      <c r="B22" s="287"/>
      <c r="C22" s="287"/>
      <c r="D22" s="287"/>
      <c r="E22" s="288"/>
      <c r="F22" s="288"/>
      <c r="G22" s="288"/>
      <c r="H22" s="288"/>
      <c r="I22" s="288"/>
      <c r="J22" s="288"/>
      <c r="K22" s="288"/>
      <c r="L22" s="288"/>
      <c r="M22" s="288"/>
      <c r="N22" s="288"/>
      <c r="O22" s="288"/>
      <c r="P22" s="288"/>
      <c r="Q22" s="288"/>
      <c r="R22" s="288"/>
      <c r="S22" s="288"/>
      <c r="T22" s="288"/>
      <c r="U22" s="288"/>
      <c r="V22" s="288"/>
      <c r="W22" s="288"/>
      <c r="X22" s="288"/>
    </row>
    <row r="23" spans="1:55" s="289" customFormat="1" ht="15" x14ac:dyDescent="0.25">
      <c r="E23" s="1292" t="s">
        <v>814</v>
      </c>
      <c r="F23" s="1292"/>
      <c r="G23" s="1292"/>
      <c r="H23" s="1292"/>
      <c r="I23" s="1292" t="s">
        <v>815</v>
      </c>
      <c r="J23" s="1292"/>
      <c r="K23" s="1292"/>
      <c r="L23" s="1292"/>
      <c r="M23" s="1292" t="s">
        <v>816</v>
      </c>
      <c r="N23" s="1292"/>
      <c r="O23" s="1292"/>
      <c r="P23" s="1292"/>
      <c r="Q23" s="1292" t="s">
        <v>817</v>
      </c>
      <c r="R23" s="1292"/>
      <c r="S23" s="1292"/>
      <c r="T23" s="1292"/>
      <c r="U23" s="1292" t="s">
        <v>818</v>
      </c>
      <c r="V23" s="1292"/>
      <c r="W23" s="1292"/>
      <c r="X23" s="1292"/>
    </row>
    <row r="24" spans="1:55" s="289" customFormat="1" ht="18" x14ac:dyDescent="0.35">
      <c r="B24" s="290" t="s">
        <v>408</v>
      </c>
      <c r="C24" s="290" t="s">
        <v>660</v>
      </c>
      <c r="D24" s="290" t="s">
        <v>410</v>
      </c>
      <c r="E24" s="291" t="s">
        <v>412</v>
      </c>
      <c r="F24" s="291" t="s">
        <v>413</v>
      </c>
      <c r="G24" s="291" t="s">
        <v>414</v>
      </c>
      <c r="H24" s="291" t="s">
        <v>415</v>
      </c>
      <c r="I24" s="291" t="s">
        <v>412</v>
      </c>
      <c r="J24" s="291" t="s">
        <v>413</v>
      </c>
      <c r="K24" s="291" t="s">
        <v>414</v>
      </c>
      <c r="L24" s="291" t="s">
        <v>415</v>
      </c>
      <c r="M24" s="291" t="s">
        <v>412</v>
      </c>
      <c r="N24" s="291" t="s">
        <v>413</v>
      </c>
      <c r="O24" s="291" t="s">
        <v>414</v>
      </c>
      <c r="P24" s="291" t="s">
        <v>415</v>
      </c>
      <c r="Q24" s="291" t="s">
        <v>412</v>
      </c>
      <c r="R24" s="291" t="s">
        <v>413</v>
      </c>
      <c r="S24" s="291" t="s">
        <v>414</v>
      </c>
      <c r="T24" s="291" t="s">
        <v>415</v>
      </c>
      <c r="U24" s="291" t="s">
        <v>412</v>
      </c>
      <c r="V24" s="291" t="s">
        <v>413</v>
      </c>
      <c r="W24" s="291" t="s">
        <v>414</v>
      </c>
      <c r="X24" s="291" t="s">
        <v>415</v>
      </c>
    </row>
    <row r="25" spans="1:55" s="289" customFormat="1" ht="15" x14ac:dyDescent="0.25">
      <c r="B25" s="1293" t="s">
        <v>819</v>
      </c>
      <c r="C25" s="1293" t="s">
        <v>820</v>
      </c>
      <c r="D25" s="291" t="s">
        <v>821</v>
      </c>
      <c r="E25" s="292">
        <v>0.11096</v>
      </c>
      <c r="F25" s="292">
        <v>0.1091</v>
      </c>
      <c r="G25" s="292">
        <v>1.0000000000000001E-5</v>
      </c>
      <c r="H25" s="292">
        <v>1.8500000000000001E-3</v>
      </c>
      <c r="I25" s="292">
        <v>0.14113999999999999</v>
      </c>
      <c r="J25" s="292">
        <v>0.14038999999999999</v>
      </c>
      <c r="K25" s="292">
        <v>3.3E-4</v>
      </c>
      <c r="L25" s="292">
        <v>4.2000000000000002E-4</v>
      </c>
      <c r="M25" s="292">
        <v>0.14093</v>
      </c>
      <c r="N25" s="292">
        <v>0.14016999999999999</v>
      </c>
      <c r="O25" s="292">
        <v>3.3E-4</v>
      </c>
      <c r="P25" s="292">
        <v>4.2999999999999999E-4</v>
      </c>
      <c r="Q25" s="293"/>
      <c r="R25" s="293"/>
      <c r="S25" s="293"/>
      <c r="T25" s="293"/>
      <c r="U25" s="293">
        <v>0</v>
      </c>
      <c r="V25" s="293">
        <v>0</v>
      </c>
      <c r="W25" s="293">
        <v>0</v>
      </c>
      <c r="X25" s="293">
        <v>0</v>
      </c>
      <c r="Y25" s="294"/>
      <c r="Z25" s="294"/>
      <c r="AA25" s="294"/>
      <c r="AB25" s="294"/>
      <c r="AC25" s="294"/>
      <c r="AD25" s="294"/>
      <c r="AE25" s="294"/>
      <c r="AF25" s="294"/>
      <c r="AG25" s="294"/>
      <c r="AH25" s="294"/>
      <c r="AI25" s="294"/>
      <c r="AJ25" s="294"/>
      <c r="AK25" s="288"/>
    </row>
    <row r="26" spans="1:55" s="289" customFormat="1" ht="15" x14ac:dyDescent="0.25">
      <c r="B26" s="1293"/>
      <c r="C26" s="1293"/>
      <c r="D26" s="291" t="s">
        <v>822</v>
      </c>
      <c r="E26" s="292">
        <v>0.17858000000000002</v>
      </c>
      <c r="F26" s="292">
        <v>0.17558000000000001</v>
      </c>
      <c r="G26" s="292">
        <v>2.0000000000000002E-5</v>
      </c>
      <c r="H26" s="292">
        <v>2.98E-3</v>
      </c>
      <c r="I26" s="292">
        <v>0.22715000000000002</v>
      </c>
      <c r="J26" s="292">
        <v>0.22594</v>
      </c>
      <c r="K26" s="292">
        <v>5.4000000000000001E-4</v>
      </c>
      <c r="L26" s="292">
        <v>6.7000000000000002E-4</v>
      </c>
      <c r="M26" s="292">
        <v>0.22681000000000001</v>
      </c>
      <c r="N26" s="292">
        <v>0.22559000000000001</v>
      </c>
      <c r="O26" s="292">
        <v>5.2999999999999998E-4</v>
      </c>
      <c r="P26" s="292">
        <v>6.8999999999999997E-4</v>
      </c>
      <c r="Q26" s="293"/>
      <c r="R26" s="293"/>
      <c r="S26" s="293"/>
      <c r="T26" s="293"/>
      <c r="U26" s="293">
        <v>0</v>
      </c>
      <c r="V26" s="293">
        <v>0</v>
      </c>
      <c r="W26" s="293">
        <v>0</v>
      </c>
      <c r="X26" s="293">
        <v>0</v>
      </c>
      <c r="Y26" s="294"/>
      <c r="Z26" s="294"/>
      <c r="AA26" s="294"/>
      <c r="AB26" s="294"/>
      <c r="AC26" s="294"/>
      <c r="AD26" s="294"/>
      <c r="AE26" s="294"/>
      <c r="AF26" s="294"/>
      <c r="AG26" s="294"/>
      <c r="AH26" s="294"/>
      <c r="AI26" s="294"/>
      <c r="AJ26" s="294"/>
      <c r="AK26" s="288"/>
    </row>
    <row r="27" spans="1:55" s="289" customFormat="1" ht="15" x14ac:dyDescent="0.25">
      <c r="B27" s="1293"/>
      <c r="C27" s="1293" t="s">
        <v>823</v>
      </c>
      <c r="D27" s="291" t="s">
        <v>821</v>
      </c>
      <c r="E27" s="292">
        <v>0.13725000000000001</v>
      </c>
      <c r="F27" s="292">
        <v>0.13539000000000001</v>
      </c>
      <c r="G27" s="292">
        <v>1.0000000000000001E-5</v>
      </c>
      <c r="H27" s="292">
        <v>1.8500000000000001E-3</v>
      </c>
      <c r="I27" s="292">
        <v>0.15743000000000001</v>
      </c>
      <c r="J27" s="292">
        <v>0.15668000000000001</v>
      </c>
      <c r="K27" s="292">
        <v>3.3E-4</v>
      </c>
      <c r="L27" s="292">
        <v>4.2000000000000002E-4</v>
      </c>
      <c r="M27" s="292">
        <v>0.15440000000000001</v>
      </c>
      <c r="N27" s="292">
        <v>0.15348000000000001</v>
      </c>
      <c r="O27" s="292">
        <v>2.9E-4</v>
      </c>
      <c r="P27" s="292">
        <v>6.3000000000000003E-4</v>
      </c>
      <c r="Q27" s="293">
        <v>2.2550000000000001E-2</v>
      </c>
      <c r="R27" s="293">
        <v>2.2450000000000001E-2</v>
      </c>
      <c r="S27" s="293">
        <v>6.9999999999999994E-5</v>
      </c>
      <c r="T27" s="293">
        <v>3.0000000000000001E-5</v>
      </c>
      <c r="U27" s="293">
        <v>0</v>
      </c>
      <c r="V27" s="293">
        <v>0</v>
      </c>
      <c r="W27" s="293">
        <v>0</v>
      </c>
      <c r="X27" s="293">
        <v>0</v>
      </c>
      <c r="Y27" s="294"/>
      <c r="Z27" s="294"/>
      <c r="AA27" s="294"/>
      <c r="AB27" s="294"/>
      <c r="AC27" s="294"/>
      <c r="AD27" s="294"/>
      <c r="AE27" s="294"/>
      <c r="AF27" s="294"/>
      <c r="AG27" s="294"/>
      <c r="AH27" s="294"/>
      <c r="AI27" s="294"/>
      <c r="AJ27" s="294"/>
      <c r="AK27" s="288"/>
    </row>
    <row r="28" spans="1:55" s="289" customFormat="1" ht="15" x14ac:dyDescent="0.25">
      <c r="B28" s="1293"/>
      <c r="C28" s="1293"/>
      <c r="D28" s="291" t="s">
        <v>822</v>
      </c>
      <c r="E28" s="292">
        <v>0.22089</v>
      </c>
      <c r="F28" s="292">
        <v>0.21789</v>
      </c>
      <c r="G28" s="292">
        <v>2.0000000000000002E-5</v>
      </c>
      <c r="H28" s="292">
        <v>2.98E-3</v>
      </c>
      <c r="I28" s="292">
        <v>0.25335999999999997</v>
      </c>
      <c r="J28" s="292">
        <v>0.25214999999999999</v>
      </c>
      <c r="K28" s="292">
        <v>5.4000000000000001E-4</v>
      </c>
      <c r="L28" s="292">
        <v>6.7000000000000002E-4</v>
      </c>
      <c r="M28" s="292">
        <v>0.24848999999999999</v>
      </c>
      <c r="N28" s="292">
        <v>0.24701000000000001</v>
      </c>
      <c r="O28" s="292">
        <v>4.6000000000000001E-4</v>
      </c>
      <c r="P28" s="292">
        <v>1.0200000000000001E-3</v>
      </c>
      <c r="Q28" s="293">
        <v>3.6299999999999999E-2</v>
      </c>
      <c r="R28" s="293">
        <v>3.6130000000000002E-2</v>
      </c>
      <c r="S28" s="293">
        <v>1.1E-4</v>
      </c>
      <c r="T28" s="293">
        <v>6.0000000000000002E-5</v>
      </c>
      <c r="U28" s="293">
        <v>0</v>
      </c>
      <c r="V28" s="293">
        <v>0</v>
      </c>
      <c r="W28" s="293">
        <v>0</v>
      </c>
      <c r="X28" s="293">
        <v>0</v>
      </c>
      <c r="Y28" s="294"/>
      <c r="Z28" s="294"/>
      <c r="AA28" s="294"/>
      <c r="AB28" s="294"/>
      <c r="AC28" s="294"/>
      <c r="AD28" s="294"/>
      <c r="AE28" s="294"/>
      <c r="AF28" s="294"/>
      <c r="AG28" s="294"/>
      <c r="AH28" s="294"/>
      <c r="AI28" s="294"/>
      <c r="AJ28" s="294"/>
      <c r="AK28" s="288"/>
    </row>
    <row r="29" spans="1:55" s="289" customFormat="1" ht="15" x14ac:dyDescent="0.25">
      <c r="B29" s="1293"/>
      <c r="C29" s="1293" t="s">
        <v>824</v>
      </c>
      <c r="D29" s="291" t="s">
        <v>821</v>
      </c>
      <c r="E29" s="292">
        <v>0.15048</v>
      </c>
      <c r="F29" s="292">
        <v>0.14862</v>
      </c>
      <c r="G29" s="292">
        <v>1.0000000000000001E-5</v>
      </c>
      <c r="H29" s="292">
        <v>1.8500000000000001E-3</v>
      </c>
      <c r="I29" s="292">
        <v>0.18284</v>
      </c>
      <c r="J29" s="292">
        <v>0.18209</v>
      </c>
      <c r="K29" s="292">
        <v>3.3E-4</v>
      </c>
      <c r="L29" s="292">
        <v>4.2000000000000002E-4</v>
      </c>
      <c r="M29" s="292">
        <v>0.16669</v>
      </c>
      <c r="N29" s="292">
        <v>0.16539000000000001</v>
      </c>
      <c r="O29" s="292">
        <v>1.7000000000000001E-4</v>
      </c>
      <c r="P29" s="292">
        <v>1.1299999999999999E-3</v>
      </c>
      <c r="Q29" s="293">
        <v>6.6750000000000004E-2</v>
      </c>
      <c r="R29" s="293">
        <v>6.6439999999999999E-2</v>
      </c>
      <c r="S29" s="293">
        <v>2.1000000000000001E-4</v>
      </c>
      <c r="T29" s="293">
        <v>1E-4</v>
      </c>
      <c r="U29" s="293">
        <v>0</v>
      </c>
      <c r="V29" s="293">
        <v>0</v>
      </c>
      <c r="W29" s="293">
        <v>0</v>
      </c>
      <c r="X29" s="293">
        <v>0</v>
      </c>
      <c r="Y29" s="294"/>
      <c r="Z29" s="294"/>
      <c r="AA29" s="294"/>
      <c r="AB29" s="294"/>
      <c r="AC29" s="294"/>
      <c r="AD29" s="294"/>
      <c r="AE29" s="294"/>
      <c r="AF29" s="294"/>
      <c r="AG29" s="294"/>
      <c r="AH29" s="294"/>
      <c r="AI29" s="294"/>
      <c r="AJ29" s="294"/>
      <c r="AK29" s="288"/>
    </row>
    <row r="30" spans="1:55" s="289" customFormat="1" ht="15" x14ac:dyDescent="0.25">
      <c r="B30" s="1293"/>
      <c r="C30" s="1293"/>
      <c r="D30" s="291" t="s">
        <v>822</v>
      </c>
      <c r="E30" s="292">
        <v>0.24217</v>
      </c>
      <c r="F30" s="292">
        <v>0.23916999999999999</v>
      </c>
      <c r="G30" s="292">
        <v>2.0000000000000002E-5</v>
      </c>
      <c r="H30" s="292">
        <v>2.98E-3</v>
      </c>
      <c r="I30" s="292">
        <v>0.29425000000000001</v>
      </c>
      <c r="J30" s="292">
        <v>0.29304000000000002</v>
      </c>
      <c r="K30" s="292">
        <v>5.4000000000000001E-4</v>
      </c>
      <c r="L30" s="292">
        <v>6.7000000000000002E-4</v>
      </c>
      <c r="M30" s="292">
        <v>0.26828000000000002</v>
      </c>
      <c r="N30" s="292">
        <v>0.26617000000000002</v>
      </c>
      <c r="O30" s="292">
        <v>2.7999999999999998E-4</v>
      </c>
      <c r="P30" s="292">
        <v>1.83E-3</v>
      </c>
      <c r="Q30" s="293">
        <v>0.10742</v>
      </c>
      <c r="R30" s="293">
        <v>0.10692</v>
      </c>
      <c r="S30" s="293">
        <v>3.3E-4</v>
      </c>
      <c r="T30" s="293">
        <v>1.7000000000000001E-4</v>
      </c>
      <c r="U30" s="293">
        <v>0</v>
      </c>
      <c r="V30" s="293">
        <v>0</v>
      </c>
      <c r="W30" s="293">
        <v>0</v>
      </c>
      <c r="X30" s="293">
        <v>0</v>
      </c>
      <c r="Y30" s="294"/>
      <c r="Z30" s="294"/>
      <c r="AA30" s="294"/>
      <c r="AB30" s="294"/>
      <c r="AC30" s="294"/>
      <c r="AD30" s="294"/>
      <c r="AE30" s="294"/>
      <c r="AF30" s="294"/>
      <c r="AG30" s="294"/>
      <c r="AH30" s="294"/>
      <c r="AI30" s="294"/>
      <c r="AJ30" s="294"/>
      <c r="AK30" s="288"/>
    </row>
    <row r="31" spans="1:55" s="289" customFormat="1" ht="15" x14ac:dyDescent="0.25">
      <c r="B31" s="1293"/>
      <c r="C31" s="1293" t="s">
        <v>825</v>
      </c>
      <c r="D31" s="291" t="s">
        <v>821</v>
      </c>
      <c r="E31" s="292">
        <v>0.16849</v>
      </c>
      <c r="F31" s="292">
        <v>0.16663</v>
      </c>
      <c r="G31" s="292">
        <v>1.0000000000000001E-5</v>
      </c>
      <c r="H31" s="292">
        <v>1.8500000000000001E-3</v>
      </c>
      <c r="I31" s="292">
        <v>0.20956</v>
      </c>
      <c r="J31" s="292">
        <v>0.20881</v>
      </c>
      <c r="K31" s="292">
        <v>3.3E-4</v>
      </c>
      <c r="L31" s="292">
        <v>4.2000000000000002E-4</v>
      </c>
      <c r="M31" s="292">
        <v>0.17869000000000002</v>
      </c>
      <c r="N31" s="292">
        <v>0.17710000000000001</v>
      </c>
      <c r="O31" s="292">
        <v>9.0000000000000006E-5</v>
      </c>
      <c r="P31" s="292">
        <v>1.5E-3</v>
      </c>
      <c r="Q31" s="293">
        <v>7.3620000000000005E-2</v>
      </c>
      <c r="R31" s="293">
        <v>7.3260000000000006E-2</v>
      </c>
      <c r="S31" s="293">
        <v>2.2000000000000001E-4</v>
      </c>
      <c r="T31" s="293">
        <v>1.3999999999999999E-4</v>
      </c>
      <c r="U31" s="293">
        <v>0</v>
      </c>
      <c r="V31" s="293">
        <v>0</v>
      </c>
      <c r="W31" s="293">
        <v>0</v>
      </c>
      <c r="X31" s="293">
        <v>0</v>
      </c>
      <c r="Y31" s="294"/>
      <c r="Z31" s="294"/>
      <c r="AA31" s="294"/>
      <c r="AB31" s="294"/>
      <c r="AC31" s="294"/>
      <c r="AD31" s="294"/>
      <c r="AE31" s="294"/>
      <c r="AF31" s="294"/>
      <c r="AG31" s="294"/>
      <c r="AH31" s="294"/>
      <c r="AI31" s="294"/>
      <c r="AJ31" s="294"/>
      <c r="AK31" s="288"/>
    </row>
    <row r="32" spans="1:55" s="289" customFormat="1" ht="15" x14ac:dyDescent="0.25">
      <c r="B32" s="1293"/>
      <c r="C32" s="1293"/>
      <c r="D32" s="291" t="s">
        <v>822</v>
      </c>
      <c r="E32" s="292">
        <v>0.27116000000000001</v>
      </c>
      <c r="F32" s="292">
        <v>0.26816000000000001</v>
      </c>
      <c r="G32" s="292">
        <v>2.0000000000000002E-5</v>
      </c>
      <c r="H32" s="292">
        <v>2.98E-3</v>
      </c>
      <c r="I32" s="292">
        <v>0.33726</v>
      </c>
      <c r="J32" s="292">
        <v>0.33605000000000002</v>
      </c>
      <c r="K32" s="292">
        <v>5.4000000000000001E-4</v>
      </c>
      <c r="L32" s="292">
        <v>6.7000000000000002E-4</v>
      </c>
      <c r="M32" s="292">
        <v>0.28758</v>
      </c>
      <c r="N32" s="292">
        <v>0.28502</v>
      </c>
      <c r="O32" s="292">
        <v>1.4999999999999999E-4</v>
      </c>
      <c r="P32" s="292">
        <v>2.4099999999999998E-3</v>
      </c>
      <c r="Q32" s="293">
        <v>0.11847000000000001</v>
      </c>
      <c r="R32" s="293">
        <v>0.1179</v>
      </c>
      <c r="S32" s="293">
        <v>3.5E-4</v>
      </c>
      <c r="T32" s="293">
        <v>2.2000000000000001E-4</v>
      </c>
      <c r="U32" s="293">
        <v>0</v>
      </c>
      <c r="V32" s="293">
        <v>0</v>
      </c>
      <c r="W32" s="293">
        <v>0</v>
      </c>
      <c r="X32" s="293">
        <v>0</v>
      </c>
      <c r="Y32" s="294"/>
      <c r="Z32" s="294"/>
      <c r="AA32" s="294"/>
      <c r="AB32" s="294"/>
      <c r="AC32" s="294"/>
      <c r="AD32" s="294"/>
      <c r="AE32" s="294"/>
      <c r="AF32" s="294"/>
      <c r="AG32" s="294"/>
      <c r="AH32" s="294"/>
      <c r="AI32" s="294"/>
      <c r="AJ32" s="294"/>
      <c r="AK32" s="288"/>
    </row>
    <row r="33" spans="2:37" s="289" customFormat="1" ht="15" x14ac:dyDescent="0.25">
      <c r="B33" s="1293"/>
      <c r="C33" s="1293" t="s">
        <v>826</v>
      </c>
      <c r="D33" s="291" t="s">
        <v>821</v>
      </c>
      <c r="E33" s="292">
        <v>0.18124999999999999</v>
      </c>
      <c r="F33" s="292">
        <v>0.17938999999999999</v>
      </c>
      <c r="G33" s="292">
        <v>1.0000000000000001E-5</v>
      </c>
      <c r="H33" s="292">
        <v>1.8500000000000001E-3</v>
      </c>
      <c r="I33" s="292">
        <v>0.23952000000000001</v>
      </c>
      <c r="J33" s="292">
        <v>0.23877000000000001</v>
      </c>
      <c r="K33" s="292">
        <v>3.3E-4</v>
      </c>
      <c r="L33" s="292">
        <v>4.2000000000000002E-4</v>
      </c>
      <c r="M33" s="292">
        <v>0.19502</v>
      </c>
      <c r="N33" s="292">
        <v>0.19341</v>
      </c>
      <c r="O33" s="292">
        <v>9.0000000000000006E-5</v>
      </c>
      <c r="P33" s="292">
        <v>1.5200000000000001E-3</v>
      </c>
      <c r="Q33" s="293">
        <v>8.6800000000000016E-2</v>
      </c>
      <c r="R33" s="293">
        <v>8.6400000000000005E-2</v>
      </c>
      <c r="S33" s="293">
        <v>2.7E-4</v>
      </c>
      <c r="T33" s="293">
        <v>1.2999999999999999E-4</v>
      </c>
      <c r="U33" s="293"/>
      <c r="V33" s="293"/>
      <c r="W33" s="293"/>
      <c r="X33" s="293"/>
      <c r="Y33" s="294"/>
      <c r="Z33" s="294"/>
      <c r="AA33" s="294"/>
      <c r="AB33" s="294"/>
      <c r="AC33" s="294"/>
      <c r="AD33" s="294"/>
      <c r="AE33" s="294"/>
      <c r="AF33" s="294"/>
      <c r="AG33" s="294"/>
      <c r="AH33" s="294"/>
      <c r="AI33" s="294"/>
      <c r="AJ33" s="294"/>
      <c r="AK33" s="288"/>
    </row>
    <row r="34" spans="2:37" s="289" customFormat="1" ht="15" x14ac:dyDescent="0.25">
      <c r="B34" s="1293"/>
      <c r="C34" s="1293"/>
      <c r="D34" s="291" t="s">
        <v>822</v>
      </c>
      <c r="E34" s="292">
        <v>0.29170000000000001</v>
      </c>
      <c r="F34" s="292">
        <v>0.28870000000000001</v>
      </c>
      <c r="G34" s="292">
        <v>2.0000000000000002E-5</v>
      </c>
      <c r="H34" s="292">
        <v>2.98E-3</v>
      </c>
      <c r="I34" s="292">
        <v>0.38547999999999999</v>
      </c>
      <c r="J34" s="292">
        <v>0.38427</v>
      </c>
      <c r="K34" s="292">
        <v>5.4000000000000001E-4</v>
      </c>
      <c r="L34" s="292">
        <v>6.7000000000000002E-4</v>
      </c>
      <c r="M34" s="292">
        <v>0.31383999999999995</v>
      </c>
      <c r="N34" s="292">
        <v>0.31125999999999998</v>
      </c>
      <c r="O34" s="292">
        <v>1.3999999999999999E-4</v>
      </c>
      <c r="P34" s="292">
        <v>2.4399999999999999E-3</v>
      </c>
      <c r="Q34" s="293">
        <v>0.13970000000000002</v>
      </c>
      <c r="R34" s="293">
        <v>0.13905000000000001</v>
      </c>
      <c r="S34" s="293">
        <v>4.2999999999999999E-4</v>
      </c>
      <c r="T34" s="293">
        <v>2.2000000000000001E-4</v>
      </c>
      <c r="U34" s="293"/>
      <c r="V34" s="293"/>
      <c r="W34" s="293"/>
      <c r="X34" s="293"/>
      <c r="Y34" s="294"/>
      <c r="Z34" s="294"/>
      <c r="AA34" s="294"/>
      <c r="AB34" s="294"/>
      <c r="AC34" s="294"/>
      <c r="AD34" s="294"/>
      <c r="AE34" s="294"/>
      <c r="AF34" s="294"/>
      <c r="AG34" s="294"/>
      <c r="AH34" s="294"/>
      <c r="AI34" s="294"/>
      <c r="AJ34" s="294"/>
      <c r="AK34" s="288"/>
    </row>
    <row r="35" spans="2:37" s="289" customFormat="1" ht="15" x14ac:dyDescent="0.25">
      <c r="B35" s="1293"/>
      <c r="C35" s="1293" t="s">
        <v>827</v>
      </c>
      <c r="D35" s="291" t="s">
        <v>821</v>
      </c>
      <c r="E35" s="292">
        <v>0.22176999999999999</v>
      </c>
      <c r="F35" s="292">
        <v>0.21990999999999999</v>
      </c>
      <c r="G35" s="292">
        <v>1.0000000000000001E-5</v>
      </c>
      <c r="H35" s="292">
        <v>1.8500000000000001E-3</v>
      </c>
      <c r="I35" s="292">
        <v>0.33701999999999999</v>
      </c>
      <c r="J35" s="292">
        <v>0.33627000000000001</v>
      </c>
      <c r="K35" s="292">
        <v>3.3E-4</v>
      </c>
      <c r="L35" s="292">
        <v>4.2000000000000002E-4</v>
      </c>
      <c r="M35" s="292">
        <v>0.27753</v>
      </c>
      <c r="N35" s="292">
        <v>0.2762</v>
      </c>
      <c r="O35" s="292">
        <v>1.7000000000000001E-4</v>
      </c>
      <c r="P35" s="292">
        <v>1.16E-3</v>
      </c>
      <c r="Q35" s="293">
        <v>0.10493999999999999</v>
      </c>
      <c r="R35" s="293">
        <v>0.10446</v>
      </c>
      <c r="S35" s="293">
        <v>3.2000000000000003E-4</v>
      </c>
      <c r="T35" s="293">
        <v>1.6000000000000001E-4</v>
      </c>
      <c r="U35" s="293">
        <v>0</v>
      </c>
      <c r="V35" s="293">
        <v>0</v>
      </c>
      <c r="W35" s="293">
        <v>0</v>
      </c>
      <c r="X35" s="293">
        <v>0</v>
      </c>
      <c r="Y35" s="294"/>
      <c r="Z35" s="294"/>
      <c r="AA35" s="294"/>
      <c r="AB35" s="294"/>
      <c r="AC35" s="294"/>
      <c r="AD35" s="294"/>
      <c r="AE35" s="294"/>
      <c r="AF35" s="294"/>
      <c r="AG35" s="294"/>
      <c r="AH35" s="294"/>
      <c r="AI35" s="294"/>
      <c r="AJ35" s="294"/>
      <c r="AK35" s="288"/>
    </row>
    <row r="36" spans="2:37" s="289" customFormat="1" ht="15" x14ac:dyDescent="0.25">
      <c r="B36" s="1293"/>
      <c r="C36" s="1293"/>
      <c r="D36" s="291" t="s">
        <v>822</v>
      </c>
      <c r="E36" s="292">
        <v>0.35691000000000001</v>
      </c>
      <c r="F36" s="292">
        <v>0.35391</v>
      </c>
      <c r="G36" s="292">
        <v>2.0000000000000002E-5</v>
      </c>
      <c r="H36" s="292">
        <v>2.98E-3</v>
      </c>
      <c r="I36" s="292">
        <v>0.54237999999999997</v>
      </c>
      <c r="J36" s="292">
        <v>0.54117000000000004</v>
      </c>
      <c r="K36" s="292">
        <v>5.4000000000000001E-4</v>
      </c>
      <c r="L36" s="292">
        <v>6.7000000000000002E-4</v>
      </c>
      <c r="M36" s="292">
        <v>0.44663999999999998</v>
      </c>
      <c r="N36" s="292">
        <v>0.44450000000000001</v>
      </c>
      <c r="O36" s="292">
        <v>2.7E-4</v>
      </c>
      <c r="P36" s="292">
        <v>1.8699999999999999E-3</v>
      </c>
      <c r="Q36" s="293">
        <v>0.16889999999999999</v>
      </c>
      <c r="R36" s="293">
        <v>0.16811999999999999</v>
      </c>
      <c r="S36" s="293">
        <v>5.1999999999999995E-4</v>
      </c>
      <c r="T36" s="293">
        <v>2.5999999999999998E-4</v>
      </c>
      <c r="U36" s="293">
        <v>0</v>
      </c>
      <c r="V36" s="293">
        <v>0</v>
      </c>
      <c r="W36" s="293">
        <v>0</v>
      </c>
      <c r="X36" s="293">
        <v>0</v>
      </c>
      <c r="Y36" s="294"/>
      <c r="Z36" s="294"/>
      <c r="AA36" s="294"/>
      <c r="AB36" s="294"/>
      <c r="AC36" s="294"/>
      <c r="AD36" s="294"/>
      <c r="AE36" s="294"/>
      <c r="AF36" s="294"/>
      <c r="AG36" s="294"/>
      <c r="AH36" s="294"/>
      <c r="AI36" s="294"/>
      <c r="AJ36" s="294"/>
      <c r="AK36" s="288"/>
    </row>
    <row r="37" spans="2:37" s="289" customFormat="1" ht="15" x14ac:dyDescent="0.25">
      <c r="B37" s="1293"/>
      <c r="C37" s="1293" t="s">
        <v>828</v>
      </c>
      <c r="D37" s="291" t="s">
        <v>821</v>
      </c>
      <c r="E37" s="292">
        <v>0.17521</v>
      </c>
      <c r="F37" s="292">
        <v>0.17335</v>
      </c>
      <c r="G37" s="292">
        <v>1.0000000000000001E-5</v>
      </c>
      <c r="H37" s="292">
        <v>1.8500000000000001E-3</v>
      </c>
      <c r="I37" s="292">
        <v>0.24626000000000001</v>
      </c>
      <c r="J37" s="292">
        <v>0.24551000000000001</v>
      </c>
      <c r="K37" s="292">
        <v>3.3E-4</v>
      </c>
      <c r="L37" s="292">
        <v>4.2000000000000002E-4</v>
      </c>
      <c r="M37" s="292">
        <v>0.23456000000000002</v>
      </c>
      <c r="N37" s="292">
        <v>0.23363</v>
      </c>
      <c r="O37" s="292">
        <v>2.7999999999999998E-4</v>
      </c>
      <c r="P37" s="292">
        <v>6.4999999999999997E-4</v>
      </c>
      <c r="Q37" s="293">
        <v>8.0399999999999999E-2</v>
      </c>
      <c r="R37" s="293">
        <v>8.0030000000000004E-2</v>
      </c>
      <c r="S37" s="293">
        <v>2.5000000000000001E-4</v>
      </c>
      <c r="T37" s="293">
        <v>1.2E-4</v>
      </c>
      <c r="U37" s="293">
        <v>0</v>
      </c>
      <c r="V37" s="293">
        <v>0</v>
      </c>
      <c r="W37" s="293">
        <v>0</v>
      </c>
      <c r="X37" s="293">
        <v>0</v>
      </c>
      <c r="Y37" s="294"/>
      <c r="Z37" s="294"/>
      <c r="AA37" s="294"/>
      <c r="AB37" s="294"/>
      <c r="AC37" s="294"/>
      <c r="AD37" s="294"/>
      <c r="AE37" s="294"/>
      <c r="AF37" s="294"/>
      <c r="AG37" s="294"/>
      <c r="AH37" s="294"/>
      <c r="AI37" s="294"/>
      <c r="AJ37" s="294"/>
      <c r="AK37" s="288"/>
    </row>
    <row r="38" spans="2:37" s="289" customFormat="1" ht="15" x14ac:dyDescent="0.25">
      <c r="B38" s="1293"/>
      <c r="C38" s="1293"/>
      <c r="D38" s="291" t="s">
        <v>822</v>
      </c>
      <c r="E38" s="292">
        <v>0.28198000000000001</v>
      </c>
      <c r="F38" s="292">
        <v>0.27898000000000001</v>
      </c>
      <c r="G38" s="292">
        <v>2.0000000000000002E-5</v>
      </c>
      <c r="H38" s="292">
        <v>2.98E-3</v>
      </c>
      <c r="I38" s="292">
        <v>0.39632000000000001</v>
      </c>
      <c r="J38" s="292">
        <v>0.39511000000000002</v>
      </c>
      <c r="K38" s="292">
        <v>5.4000000000000001E-4</v>
      </c>
      <c r="L38" s="292">
        <v>6.7000000000000002E-4</v>
      </c>
      <c r="M38" s="292">
        <v>0.37748999999999999</v>
      </c>
      <c r="N38" s="292">
        <v>0.37598999999999999</v>
      </c>
      <c r="O38" s="292">
        <v>4.4999999999999999E-4</v>
      </c>
      <c r="P38" s="292">
        <v>1.0499999999999999E-3</v>
      </c>
      <c r="Q38" s="293">
        <v>0.12939000000000001</v>
      </c>
      <c r="R38" s="293">
        <v>0.12878999999999999</v>
      </c>
      <c r="S38" s="293">
        <v>4.0000000000000002E-4</v>
      </c>
      <c r="T38" s="293">
        <v>2.0000000000000001E-4</v>
      </c>
      <c r="U38" s="293">
        <v>0</v>
      </c>
      <c r="V38" s="293">
        <v>0</v>
      </c>
      <c r="W38" s="293">
        <v>0</v>
      </c>
      <c r="X38" s="293">
        <v>0</v>
      </c>
      <c r="Y38" s="294"/>
      <c r="Z38" s="294"/>
      <c r="AA38" s="294"/>
      <c r="AB38" s="294"/>
      <c r="AC38" s="294"/>
      <c r="AD38" s="294"/>
      <c r="AE38" s="294"/>
      <c r="AF38" s="294"/>
      <c r="AG38" s="294"/>
      <c r="AH38" s="294"/>
      <c r="AI38" s="294"/>
      <c r="AJ38" s="294"/>
      <c r="AK38" s="288"/>
    </row>
    <row r="39" spans="2:37" s="289" customFormat="1" ht="15" x14ac:dyDescent="0.25">
      <c r="B39" s="1293"/>
      <c r="C39" s="1293" t="s">
        <v>829</v>
      </c>
      <c r="D39" s="291" t="s">
        <v>821</v>
      </c>
      <c r="E39" s="292">
        <v>0.21193999999999999</v>
      </c>
      <c r="F39" s="292">
        <v>0.21007999999999999</v>
      </c>
      <c r="G39" s="292">
        <v>1.0000000000000001E-5</v>
      </c>
      <c r="H39" s="292">
        <v>1.8500000000000001E-3</v>
      </c>
      <c r="I39" s="292">
        <v>0.24684</v>
      </c>
      <c r="J39" s="292">
        <v>0.24609</v>
      </c>
      <c r="K39" s="292">
        <v>3.3E-4</v>
      </c>
      <c r="L39" s="292">
        <v>4.2000000000000002E-4</v>
      </c>
      <c r="M39" s="292">
        <v>0.21794999999999998</v>
      </c>
      <c r="N39" s="292">
        <v>0.21626999999999999</v>
      </c>
      <c r="O39" s="292">
        <v>6.9999999999999994E-5</v>
      </c>
      <c r="P39" s="292">
        <v>1.6100000000000001E-3</v>
      </c>
      <c r="Q39" s="293">
        <v>7.5929999999999984E-2</v>
      </c>
      <c r="R39" s="293">
        <v>7.5579999999999994E-2</v>
      </c>
      <c r="S39" s="293">
        <v>2.3000000000000001E-4</v>
      </c>
      <c r="T39" s="293">
        <v>1.2E-4</v>
      </c>
      <c r="U39" s="293">
        <v>0</v>
      </c>
      <c r="V39" s="293">
        <v>0</v>
      </c>
      <c r="W39" s="293">
        <v>0</v>
      </c>
      <c r="X39" s="293">
        <v>0</v>
      </c>
      <c r="Y39" s="294"/>
      <c r="Z39" s="294"/>
      <c r="AA39" s="294"/>
      <c r="AB39" s="294"/>
      <c r="AC39" s="294"/>
      <c r="AD39" s="294"/>
      <c r="AE39" s="294"/>
      <c r="AF39" s="294"/>
      <c r="AG39" s="294"/>
      <c r="AH39" s="294"/>
      <c r="AI39" s="294"/>
      <c r="AJ39" s="294"/>
      <c r="AK39" s="288"/>
    </row>
    <row r="40" spans="2:37" s="289" customFormat="1" ht="15" x14ac:dyDescent="0.25">
      <c r="B40" s="1293"/>
      <c r="C40" s="1293"/>
      <c r="D40" s="291" t="s">
        <v>822</v>
      </c>
      <c r="E40" s="292">
        <v>0.34107999999999999</v>
      </c>
      <c r="F40" s="292">
        <v>0.33807999999999999</v>
      </c>
      <c r="G40" s="292">
        <v>2.0000000000000002E-5</v>
      </c>
      <c r="H40" s="292">
        <v>2.98E-3</v>
      </c>
      <c r="I40" s="292">
        <v>0.39724999999999999</v>
      </c>
      <c r="J40" s="292">
        <v>0.39604</v>
      </c>
      <c r="K40" s="292">
        <v>5.4000000000000001E-4</v>
      </c>
      <c r="L40" s="292">
        <v>6.7000000000000002E-4</v>
      </c>
      <c r="M40" s="292">
        <v>0.35075000000000001</v>
      </c>
      <c r="N40" s="292">
        <v>0.34805000000000003</v>
      </c>
      <c r="O40" s="292">
        <v>1.1E-4</v>
      </c>
      <c r="P40" s="292">
        <v>2.5899999999999999E-3</v>
      </c>
      <c r="Q40" s="293">
        <v>0.1222</v>
      </c>
      <c r="R40" s="293">
        <v>0.12163</v>
      </c>
      <c r="S40" s="293">
        <v>3.8000000000000002E-4</v>
      </c>
      <c r="T40" s="293">
        <v>1.9000000000000001E-4</v>
      </c>
      <c r="U40" s="293">
        <v>0</v>
      </c>
      <c r="V40" s="293">
        <v>0</v>
      </c>
      <c r="W40" s="293">
        <v>0</v>
      </c>
      <c r="X40" s="293">
        <v>0</v>
      </c>
      <c r="Y40" s="294"/>
      <c r="Z40" s="294"/>
      <c r="AA40" s="294"/>
      <c r="AB40" s="294"/>
      <c r="AC40" s="294"/>
      <c r="AD40" s="294"/>
      <c r="AE40" s="294"/>
      <c r="AF40" s="294"/>
      <c r="AG40" s="294"/>
      <c r="AH40" s="294"/>
      <c r="AI40" s="294"/>
      <c r="AJ40" s="294"/>
      <c r="AK40" s="288"/>
    </row>
    <row r="41" spans="2:37" s="289" customFormat="1" ht="15" x14ac:dyDescent="0.25">
      <c r="B41" s="1293"/>
      <c r="C41" s="1293" t="s">
        <v>830</v>
      </c>
      <c r="D41" s="291" t="s">
        <v>821</v>
      </c>
      <c r="E41" s="292">
        <v>0.18451999999999999</v>
      </c>
      <c r="F41" s="292">
        <v>0.18265999999999999</v>
      </c>
      <c r="G41" s="292">
        <v>1.0000000000000001E-5</v>
      </c>
      <c r="H41" s="292">
        <v>1.8500000000000001E-3</v>
      </c>
      <c r="I41" s="292">
        <v>0.20096</v>
      </c>
      <c r="J41" s="292">
        <v>0.20021</v>
      </c>
      <c r="K41" s="292">
        <v>3.3E-4</v>
      </c>
      <c r="L41" s="292">
        <v>4.2000000000000002E-4</v>
      </c>
      <c r="M41" s="292">
        <v>0.18944999999999998</v>
      </c>
      <c r="N41" s="292">
        <v>0.18790999999999999</v>
      </c>
      <c r="O41" s="292">
        <v>1.1E-4</v>
      </c>
      <c r="P41" s="292">
        <v>1.4300000000000001E-3</v>
      </c>
      <c r="Q41" s="293"/>
      <c r="R41" s="293"/>
      <c r="S41" s="293"/>
      <c r="T41" s="293"/>
      <c r="U41" s="293">
        <v>0</v>
      </c>
      <c r="V41" s="293">
        <v>0</v>
      </c>
      <c r="W41" s="293">
        <v>0</v>
      </c>
      <c r="X41" s="293">
        <v>0</v>
      </c>
      <c r="Y41" s="294"/>
      <c r="Z41" s="294"/>
      <c r="AA41" s="294"/>
      <c r="AB41" s="294"/>
      <c r="AC41" s="294"/>
      <c r="AD41" s="294"/>
      <c r="AE41" s="294"/>
      <c r="AF41" s="294"/>
      <c r="AG41" s="294"/>
      <c r="AH41" s="294"/>
      <c r="AI41" s="294"/>
      <c r="AJ41" s="294"/>
      <c r="AK41" s="288"/>
    </row>
    <row r="42" spans="2:37" s="289" customFormat="1" ht="15" x14ac:dyDescent="0.25">
      <c r="B42" s="1293"/>
      <c r="C42" s="1293"/>
      <c r="D42" s="291" t="s">
        <v>822</v>
      </c>
      <c r="E42" s="292">
        <v>0.29696</v>
      </c>
      <c r="F42" s="292">
        <v>0.29396</v>
      </c>
      <c r="G42" s="292">
        <v>2.0000000000000002E-5</v>
      </c>
      <c r="H42" s="292">
        <v>2.98E-3</v>
      </c>
      <c r="I42" s="292">
        <v>0.32341999999999999</v>
      </c>
      <c r="J42" s="292">
        <v>0.32221</v>
      </c>
      <c r="K42" s="292">
        <v>5.4000000000000001E-4</v>
      </c>
      <c r="L42" s="292">
        <v>6.7000000000000002E-4</v>
      </c>
      <c r="M42" s="292">
        <v>0.30487000000000003</v>
      </c>
      <c r="N42" s="292">
        <v>0.30241000000000001</v>
      </c>
      <c r="O42" s="292">
        <v>1.7000000000000001E-4</v>
      </c>
      <c r="P42" s="292">
        <v>2.2899999999999999E-3</v>
      </c>
      <c r="Q42" s="293"/>
      <c r="R42" s="293"/>
      <c r="S42" s="293"/>
      <c r="T42" s="293"/>
      <c r="U42" s="293">
        <v>0</v>
      </c>
      <c r="V42" s="293">
        <v>0</v>
      </c>
      <c r="W42" s="293">
        <v>0</v>
      </c>
      <c r="X42" s="293">
        <v>0</v>
      </c>
      <c r="AK42" s="288"/>
    </row>
    <row r="43" spans="2:37" s="289" customFormat="1" ht="15" x14ac:dyDescent="0.25">
      <c r="Q43" s="295"/>
      <c r="R43" s="295"/>
      <c r="S43" s="295"/>
      <c r="T43" s="295"/>
      <c r="AK43" s="288"/>
    </row>
    <row r="44" spans="2:37" s="289" customFormat="1" ht="15" x14ac:dyDescent="0.25">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row>
    <row r="45" spans="2:37" s="289" customFormat="1" ht="15" x14ac:dyDescent="0.25">
      <c r="E45" s="1292" t="s">
        <v>814</v>
      </c>
      <c r="F45" s="1292"/>
      <c r="G45" s="1292"/>
      <c r="H45" s="1292"/>
      <c r="I45" s="1292" t="s">
        <v>815</v>
      </c>
      <c r="J45" s="1292"/>
      <c r="K45" s="1292"/>
      <c r="L45" s="1292"/>
      <c r="M45" s="1292" t="s">
        <v>831</v>
      </c>
      <c r="N45" s="1292"/>
      <c r="O45" s="1292"/>
      <c r="P45" s="1292"/>
      <c r="Q45" s="1294" t="s">
        <v>441</v>
      </c>
      <c r="R45" s="1294"/>
      <c r="S45" s="1294"/>
      <c r="T45" s="1294"/>
      <c r="U45" s="1292" t="s">
        <v>446</v>
      </c>
      <c r="V45" s="1292"/>
      <c r="W45" s="1292"/>
      <c r="X45" s="1292"/>
      <c r="Y45" s="1292" t="s">
        <v>816</v>
      </c>
      <c r="Z45" s="1292"/>
      <c r="AA45" s="1292"/>
      <c r="AB45" s="1292"/>
      <c r="AC45" s="1292" t="s">
        <v>817</v>
      </c>
      <c r="AD45" s="1292"/>
      <c r="AE45" s="1292"/>
      <c r="AF45" s="1292"/>
      <c r="AG45" s="1292" t="s">
        <v>818</v>
      </c>
      <c r="AH45" s="1292"/>
      <c r="AI45" s="1292"/>
      <c r="AJ45" s="1292"/>
      <c r="AK45" s="288"/>
    </row>
    <row r="46" spans="2:37" s="289" customFormat="1" ht="18" x14ac:dyDescent="0.35">
      <c r="B46" s="290" t="s">
        <v>408</v>
      </c>
      <c r="C46" s="290" t="s">
        <v>660</v>
      </c>
      <c r="D46" s="290" t="s">
        <v>410</v>
      </c>
      <c r="E46" s="291" t="s">
        <v>412</v>
      </c>
      <c r="F46" s="291" t="s">
        <v>413</v>
      </c>
      <c r="G46" s="291" t="s">
        <v>414</v>
      </c>
      <c r="H46" s="291" t="s">
        <v>415</v>
      </c>
      <c r="I46" s="291" t="s">
        <v>412</v>
      </c>
      <c r="J46" s="291" t="s">
        <v>413</v>
      </c>
      <c r="K46" s="291" t="s">
        <v>414</v>
      </c>
      <c r="L46" s="291" t="s">
        <v>415</v>
      </c>
      <c r="M46" s="291" t="s">
        <v>412</v>
      </c>
      <c r="N46" s="291" t="s">
        <v>413</v>
      </c>
      <c r="O46" s="291" t="s">
        <v>414</v>
      </c>
      <c r="P46" s="291" t="s">
        <v>415</v>
      </c>
      <c r="Q46" s="296" t="s">
        <v>412</v>
      </c>
      <c r="R46" s="296" t="s">
        <v>413</v>
      </c>
      <c r="S46" s="296" t="s">
        <v>414</v>
      </c>
      <c r="T46" s="296" t="s">
        <v>415</v>
      </c>
      <c r="U46" s="291" t="s">
        <v>412</v>
      </c>
      <c r="V46" s="291" t="s">
        <v>413</v>
      </c>
      <c r="W46" s="291" t="s">
        <v>414</v>
      </c>
      <c r="X46" s="291" t="s">
        <v>415</v>
      </c>
      <c r="Y46" s="291" t="s">
        <v>412</v>
      </c>
      <c r="Z46" s="291" t="s">
        <v>413</v>
      </c>
      <c r="AA46" s="291" t="s">
        <v>414</v>
      </c>
      <c r="AB46" s="291" t="s">
        <v>415</v>
      </c>
      <c r="AC46" s="291" t="s">
        <v>412</v>
      </c>
      <c r="AD46" s="291" t="s">
        <v>413</v>
      </c>
      <c r="AE46" s="291" t="s">
        <v>414</v>
      </c>
      <c r="AF46" s="291" t="s">
        <v>415</v>
      </c>
      <c r="AG46" s="291" t="s">
        <v>412</v>
      </c>
      <c r="AH46" s="291" t="s">
        <v>413</v>
      </c>
      <c r="AI46" s="291" t="s">
        <v>414</v>
      </c>
      <c r="AJ46" s="291" t="s">
        <v>415</v>
      </c>
      <c r="AK46" s="288"/>
    </row>
    <row r="47" spans="2:37" s="289" customFormat="1" ht="15" x14ac:dyDescent="0.25">
      <c r="B47" s="1293" t="s">
        <v>832</v>
      </c>
      <c r="C47" s="1293" t="s">
        <v>833</v>
      </c>
      <c r="D47" s="291" t="s">
        <v>821</v>
      </c>
      <c r="E47" s="292">
        <v>0.14532999999999999</v>
      </c>
      <c r="F47" s="292">
        <v>0.14346999999999999</v>
      </c>
      <c r="G47" s="292">
        <v>1.0000000000000001E-5</v>
      </c>
      <c r="H47" s="292">
        <v>1.8500000000000001E-3</v>
      </c>
      <c r="I47" s="292">
        <v>0.15565000000000001</v>
      </c>
      <c r="J47" s="292">
        <v>0.15490000000000001</v>
      </c>
      <c r="K47" s="292">
        <v>3.3E-4</v>
      </c>
      <c r="L47" s="292">
        <v>4.2000000000000002E-4</v>
      </c>
      <c r="M47" s="292">
        <v>0.10957</v>
      </c>
      <c r="N47" s="292">
        <v>0.10843</v>
      </c>
      <c r="O47" s="292">
        <v>2.2000000000000001E-4</v>
      </c>
      <c r="P47" s="292">
        <v>9.2000000000000003E-4</v>
      </c>
      <c r="Q47" s="297"/>
      <c r="R47" s="297"/>
      <c r="S47" s="297"/>
      <c r="T47" s="297"/>
      <c r="U47" s="298"/>
      <c r="V47" s="298"/>
      <c r="W47" s="298"/>
      <c r="X47" s="298"/>
      <c r="Y47" s="299">
        <v>0.15201000000000001</v>
      </c>
      <c r="Z47" s="299">
        <v>0.15087</v>
      </c>
      <c r="AA47" s="299">
        <v>2.2000000000000001E-4</v>
      </c>
      <c r="AB47" s="299">
        <v>9.2000000000000003E-4</v>
      </c>
      <c r="AC47" s="299">
        <v>2.2550000000000001E-2</v>
      </c>
      <c r="AD47" s="299">
        <v>2.2450000000000001E-2</v>
      </c>
      <c r="AE47" s="299">
        <v>6.9999999999999994E-5</v>
      </c>
      <c r="AF47" s="299">
        <v>3.0000000000000001E-5</v>
      </c>
      <c r="AG47" s="300">
        <v>0</v>
      </c>
      <c r="AH47" s="300">
        <v>0</v>
      </c>
      <c r="AI47" s="300">
        <v>0</v>
      </c>
      <c r="AJ47" s="300">
        <v>0</v>
      </c>
      <c r="AK47" s="288"/>
    </row>
    <row r="48" spans="2:37" s="289" customFormat="1" ht="15" x14ac:dyDescent="0.25">
      <c r="B48" s="1293"/>
      <c r="C48" s="1293"/>
      <c r="D48" s="291" t="s">
        <v>822</v>
      </c>
      <c r="E48" s="292">
        <v>0.23389000000000001</v>
      </c>
      <c r="F48" s="292">
        <v>0.23089000000000001</v>
      </c>
      <c r="G48" s="292">
        <v>2.0000000000000002E-5</v>
      </c>
      <c r="H48" s="292">
        <v>2.98E-3</v>
      </c>
      <c r="I48" s="292">
        <v>0.25048999999999999</v>
      </c>
      <c r="J48" s="292">
        <v>0.24928</v>
      </c>
      <c r="K48" s="292">
        <v>5.4000000000000001E-4</v>
      </c>
      <c r="L48" s="292">
        <v>6.7000000000000002E-4</v>
      </c>
      <c r="M48" s="292">
        <v>0.17634999999999998</v>
      </c>
      <c r="N48" s="292">
        <v>0.17449999999999999</v>
      </c>
      <c r="O48" s="292">
        <v>3.6000000000000002E-4</v>
      </c>
      <c r="P48" s="292">
        <v>1.49E-3</v>
      </c>
      <c r="Q48" s="297"/>
      <c r="R48" s="297"/>
      <c r="S48" s="297"/>
      <c r="T48" s="297"/>
      <c r="U48" s="298"/>
      <c r="V48" s="298"/>
      <c r="W48" s="298"/>
      <c r="X48" s="298"/>
      <c r="Y48" s="299">
        <v>0.24464999999999998</v>
      </c>
      <c r="Z48" s="299">
        <v>0.24279999999999999</v>
      </c>
      <c r="AA48" s="299">
        <v>3.6000000000000002E-4</v>
      </c>
      <c r="AB48" s="299">
        <v>1.49E-3</v>
      </c>
      <c r="AC48" s="299">
        <v>3.6299999999999999E-2</v>
      </c>
      <c r="AD48" s="299">
        <v>3.6130000000000002E-2</v>
      </c>
      <c r="AE48" s="299">
        <v>1.1E-4</v>
      </c>
      <c r="AF48" s="299">
        <v>6.0000000000000002E-5</v>
      </c>
      <c r="AG48" s="300">
        <v>0</v>
      </c>
      <c r="AH48" s="300">
        <v>0</v>
      </c>
      <c r="AI48" s="300">
        <v>0</v>
      </c>
      <c r="AJ48" s="300">
        <v>0</v>
      </c>
      <c r="AK48" s="288"/>
    </row>
    <row r="49" spans="2:37" s="289" customFormat="1" ht="15" x14ac:dyDescent="0.25">
      <c r="B49" s="1293"/>
      <c r="C49" s="1293" t="s">
        <v>834</v>
      </c>
      <c r="D49" s="291" t="s">
        <v>821</v>
      </c>
      <c r="E49" s="292">
        <v>0.17352999999999999</v>
      </c>
      <c r="F49" s="292">
        <v>0.17166999999999999</v>
      </c>
      <c r="G49" s="292">
        <v>1.0000000000000001E-5</v>
      </c>
      <c r="H49" s="292">
        <v>1.8500000000000001E-3</v>
      </c>
      <c r="I49" s="292">
        <v>0.19386</v>
      </c>
      <c r="J49" s="292">
        <v>0.19311</v>
      </c>
      <c r="K49" s="292">
        <v>3.3E-4</v>
      </c>
      <c r="L49" s="292">
        <v>4.2000000000000002E-4</v>
      </c>
      <c r="M49" s="292">
        <v>0.11538000000000001</v>
      </c>
      <c r="N49" s="292">
        <v>0.11404</v>
      </c>
      <c r="O49" s="292">
        <v>1.7000000000000001E-4</v>
      </c>
      <c r="P49" s="292">
        <v>1.17E-3</v>
      </c>
      <c r="Q49" s="293">
        <v>0.16324</v>
      </c>
      <c r="R49" s="293">
        <v>0.16106999999999999</v>
      </c>
      <c r="S49" s="293">
        <v>1.67E-3</v>
      </c>
      <c r="T49" s="293">
        <v>5.0000000000000001E-4</v>
      </c>
      <c r="U49" s="299">
        <v>0.18217</v>
      </c>
      <c r="V49" s="299">
        <v>0.18160000000000001</v>
      </c>
      <c r="W49" s="299">
        <v>6.9999999999999994E-5</v>
      </c>
      <c r="X49" s="299">
        <v>5.0000000000000001E-4</v>
      </c>
      <c r="Y49" s="299">
        <v>0.18327000000000002</v>
      </c>
      <c r="Z49" s="299">
        <v>0.18193000000000001</v>
      </c>
      <c r="AA49" s="299">
        <v>1.7000000000000001E-4</v>
      </c>
      <c r="AB49" s="299">
        <v>1.17E-3</v>
      </c>
      <c r="AC49" s="299">
        <v>7.1200000000000013E-2</v>
      </c>
      <c r="AD49" s="299">
        <v>7.0860000000000006E-2</v>
      </c>
      <c r="AE49" s="299">
        <v>2.1000000000000001E-4</v>
      </c>
      <c r="AF49" s="299">
        <v>1.2999999999999999E-4</v>
      </c>
      <c r="AG49" s="300">
        <v>0</v>
      </c>
      <c r="AH49" s="300">
        <v>0</v>
      </c>
      <c r="AI49" s="300">
        <v>0</v>
      </c>
      <c r="AJ49" s="300">
        <v>0</v>
      </c>
      <c r="AK49" s="288"/>
    </row>
    <row r="50" spans="2:37" s="289" customFormat="1" ht="15" x14ac:dyDescent="0.25">
      <c r="B50" s="1293"/>
      <c r="C50" s="1293"/>
      <c r="D50" s="291" t="s">
        <v>822</v>
      </c>
      <c r="E50" s="292">
        <v>0.27927000000000002</v>
      </c>
      <c r="F50" s="292">
        <v>0.27627000000000002</v>
      </c>
      <c r="G50" s="292">
        <v>2.0000000000000002E-5</v>
      </c>
      <c r="H50" s="292">
        <v>2.98E-3</v>
      </c>
      <c r="I50" s="292">
        <v>0.312</v>
      </c>
      <c r="J50" s="292">
        <v>0.31079000000000001</v>
      </c>
      <c r="K50" s="292">
        <v>5.4000000000000001E-4</v>
      </c>
      <c r="L50" s="292">
        <v>6.7000000000000002E-4</v>
      </c>
      <c r="M50" s="292">
        <v>0.18568999999999999</v>
      </c>
      <c r="N50" s="292">
        <v>0.18354000000000001</v>
      </c>
      <c r="O50" s="292">
        <v>2.7E-4</v>
      </c>
      <c r="P50" s="292">
        <v>1.8799999999999999E-3</v>
      </c>
      <c r="Q50" s="293">
        <v>0.26271000000000005</v>
      </c>
      <c r="R50" s="293">
        <v>0.25922000000000001</v>
      </c>
      <c r="S50" s="293">
        <v>2.6900000000000001E-3</v>
      </c>
      <c r="T50" s="293">
        <v>8.0000000000000004E-4</v>
      </c>
      <c r="U50" s="299">
        <v>0.29317000000000004</v>
      </c>
      <c r="V50" s="299">
        <v>0.29226000000000002</v>
      </c>
      <c r="W50" s="299">
        <v>1.1E-4</v>
      </c>
      <c r="X50" s="299">
        <v>8.0000000000000004E-4</v>
      </c>
      <c r="Y50" s="299">
        <v>0.29493999999999998</v>
      </c>
      <c r="Z50" s="299">
        <v>0.29278999999999999</v>
      </c>
      <c r="AA50" s="299">
        <v>2.7E-4</v>
      </c>
      <c r="AB50" s="299">
        <v>1.8799999999999999E-3</v>
      </c>
      <c r="AC50" s="299">
        <v>0.11457000000000001</v>
      </c>
      <c r="AD50" s="299">
        <v>0.11403000000000001</v>
      </c>
      <c r="AE50" s="299">
        <v>3.4000000000000002E-4</v>
      </c>
      <c r="AF50" s="299">
        <v>2.0000000000000001E-4</v>
      </c>
      <c r="AG50" s="300">
        <v>0</v>
      </c>
      <c r="AH50" s="300">
        <v>0</v>
      </c>
      <c r="AI50" s="300">
        <v>0</v>
      </c>
      <c r="AJ50" s="300">
        <v>0</v>
      </c>
      <c r="AK50" s="288"/>
    </row>
    <row r="51" spans="2:37" s="289" customFormat="1" ht="15" x14ac:dyDescent="0.25">
      <c r="B51" s="1293"/>
      <c r="C51" s="1293" t="s">
        <v>835</v>
      </c>
      <c r="D51" s="291" t="s">
        <v>821</v>
      </c>
      <c r="E51" s="292">
        <v>0.2152</v>
      </c>
      <c r="F51" s="292">
        <v>0.21334</v>
      </c>
      <c r="G51" s="292">
        <v>1.0000000000000001E-5</v>
      </c>
      <c r="H51" s="292">
        <v>1.8500000000000001E-3</v>
      </c>
      <c r="I51" s="292">
        <v>0.28410999999999997</v>
      </c>
      <c r="J51" s="292">
        <v>0.28336</v>
      </c>
      <c r="K51" s="292">
        <v>3.3E-4</v>
      </c>
      <c r="L51" s="292">
        <v>4.2000000000000002E-4</v>
      </c>
      <c r="M51" s="292">
        <v>0.16133999999999998</v>
      </c>
      <c r="N51" s="292">
        <v>0.15977</v>
      </c>
      <c r="O51" s="292">
        <v>1E-4</v>
      </c>
      <c r="P51" s="292">
        <v>1.47E-3</v>
      </c>
      <c r="Q51" s="293">
        <v>0.23851</v>
      </c>
      <c r="R51" s="293">
        <v>0.23633999999999999</v>
      </c>
      <c r="S51" s="293">
        <v>1.67E-3</v>
      </c>
      <c r="T51" s="293">
        <v>5.0000000000000001E-4</v>
      </c>
      <c r="U51" s="299">
        <v>0.26704</v>
      </c>
      <c r="V51" s="299">
        <v>0.26646999999999998</v>
      </c>
      <c r="W51" s="299">
        <v>6.9999999999999994E-5</v>
      </c>
      <c r="X51" s="299">
        <v>5.0000000000000001E-4</v>
      </c>
      <c r="Y51" s="299">
        <v>0.23372999999999999</v>
      </c>
      <c r="Z51" s="299">
        <v>0.23216000000000001</v>
      </c>
      <c r="AA51" s="299">
        <v>1E-4</v>
      </c>
      <c r="AB51" s="299">
        <v>1.47E-3</v>
      </c>
      <c r="AC51" s="299">
        <v>7.7170000000000002E-2</v>
      </c>
      <c r="AD51" s="299">
        <v>7.6810000000000003E-2</v>
      </c>
      <c r="AE51" s="299">
        <v>2.4000000000000001E-4</v>
      </c>
      <c r="AF51" s="299">
        <v>1.2E-4</v>
      </c>
      <c r="AG51" s="300">
        <v>0</v>
      </c>
      <c r="AH51" s="300">
        <v>0</v>
      </c>
      <c r="AI51" s="300">
        <v>0</v>
      </c>
      <c r="AJ51" s="300">
        <v>0</v>
      </c>
      <c r="AK51" s="288"/>
    </row>
    <row r="52" spans="2:37" s="289" customFormat="1" ht="15" x14ac:dyDescent="0.25">
      <c r="B52" s="1293"/>
      <c r="C52" s="1293"/>
      <c r="D52" s="291" t="s">
        <v>822</v>
      </c>
      <c r="E52" s="292">
        <v>0.34633999999999998</v>
      </c>
      <c r="F52" s="292">
        <v>0.34333999999999998</v>
      </c>
      <c r="G52" s="292">
        <v>2.0000000000000002E-5</v>
      </c>
      <c r="H52" s="292">
        <v>2.98E-3</v>
      </c>
      <c r="I52" s="292">
        <v>0.45722999999999997</v>
      </c>
      <c r="J52" s="292">
        <v>0.45601999999999998</v>
      </c>
      <c r="K52" s="292">
        <v>5.4000000000000001E-4</v>
      </c>
      <c r="L52" s="292">
        <v>6.7000000000000002E-4</v>
      </c>
      <c r="M52" s="292">
        <v>0.25963999999999998</v>
      </c>
      <c r="N52" s="292">
        <v>0.25712000000000002</v>
      </c>
      <c r="O52" s="292">
        <v>1.6000000000000001E-4</v>
      </c>
      <c r="P52" s="292">
        <v>2.3600000000000001E-3</v>
      </c>
      <c r="Q52" s="293">
        <v>0.38385000000000002</v>
      </c>
      <c r="R52" s="293">
        <v>0.38035999999999998</v>
      </c>
      <c r="S52" s="293">
        <v>2.6900000000000001E-3</v>
      </c>
      <c r="T52" s="293">
        <v>8.0000000000000004E-4</v>
      </c>
      <c r="U52" s="299">
        <v>0.42975000000000002</v>
      </c>
      <c r="V52" s="299">
        <v>0.42884</v>
      </c>
      <c r="W52" s="299">
        <v>1.1E-4</v>
      </c>
      <c r="X52" s="299">
        <v>8.0000000000000004E-4</v>
      </c>
      <c r="Y52" s="299">
        <v>0.37614999999999998</v>
      </c>
      <c r="Z52" s="299">
        <v>0.37363000000000002</v>
      </c>
      <c r="AA52" s="299">
        <v>1.6000000000000001E-4</v>
      </c>
      <c r="AB52" s="299">
        <v>2.3600000000000001E-3</v>
      </c>
      <c r="AC52" s="299">
        <v>0.12418</v>
      </c>
      <c r="AD52" s="299">
        <v>0.12361</v>
      </c>
      <c r="AE52" s="299">
        <v>3.8000000000000002E-4</v>
      </c>
      <c r="AF52" s="299">
        <v>1.9000000000000001E-4</v>
      </c>
      <c r="AG52" s="300">
        <v>0</v>
      </c>
      <c r="AH52" s="300">
        <v>0</v>
      </c>
      <c r="AI52" s="300">
        <v>0</v>
      </c>
      <c r="AJ52" s="300">
        <v>0</v>
      </c>
      <c r="AK52" s="288"/>
    </row>
    <row r="53" spans="2:37" s="289" customFormat="1" ht="15" x14ac:dyDescent="0.25">
      <c r="B53" s="1293"/>
      <c r="C53" s="1293" t="s">
        <v>836</v>
      </c>
      <c r="D53" s="291" t="s">
        <v>821</v>
      </c>
      <c r="E53" s="292">
        <v>0.17752999999999999</v>
      </c>
      <c r="F53" s="292">
        <v>0.17566999999999999</v>
      </c>
      <c r="G53" s="292">
        <v>1.0000000000000001E-5</v>
      </c>
      <c r="H53" s="292">
        <v>1.8500000000000001E-3</v>
      </c>
      <c r="I53" s="292">
        <v>0.18368000000000001</v>
      </c>
      <c r="J53" s="292">
        <v>0.18293000000000001</v>
      </c>
      <c r="K53" s="292">
        <v>3.3E-4</v>
      </c>
      <c r="L53" s="292">
        <v>4.2000000000000002E-4</v>
      </c>
      <c r="M53" s="292">
        <v>0.12568000000000001</v>
      </c>
      <c r="N53" s="292">
        <v>0.12438</v>
      </c>
      <c r="O53" s="292">
        <v>1.7000000000000001E-4</v>
      </c>
      <c r="P53" s="292">
        <v>1.1299999999999999E-3</v>
      </c>
      <c r="Q53" s="293">
        <v>0.17924999999999999</v>
      </c>
      <c r="R53" s="293">
        <v>0.17707999999999999</v>
      </c>
      <c r="S53" s="293">
        <v>1.67E-3</v>
      </c>
      <c r="T53" s="293">
        <v>5.0000000000000001E-4</v>
      </c>
      <c r="U53" s="299">
        <v>0.20021999999999998</v>
      </c>
      <c r="V53" s="299">
        <v>0.19964999999999999</v>
      </c>
      <c r="W53" s="299">
        <v>6.9999999999999994E-5</v>
      </c>
      <c r="X53" s="299">
        <v>5.0000000000000001E-4</v>
      </c>
      <c r="Y53" s="299">
        <v>0.18064</v>
      </c>
      <c r="Z53" s="299">
        <v>0.17934</v>
      </c>
      <c r="AA53" s="299">
        <v>1.7000000000000001E-4</v>
      </c>
      <c r="AB53" s="299">
        <v>1.1299999999999999E-3</v>
      </c>
      <c r="AC53" s="299">
        <v>7.0959999999999995E-2</v>
      </c>
      <c r="AD53" s="299">
        <v>7.0620000000000002E-2</v>
      </c>
      <c r="AE53" s="299">
        <v>2.2000000000000001E-4</v>
      </c>
      <c r="AF53" s="299">
        <v>1.2E-4</v>
      </c>
      <c r="AG53" s="300">
        <v>0</v>
      </c>
      <c r="AH53" s="300">
        <v>0</v>
      </c>
      <c r="AI53" s="300">
        <v>0</v>
      </c>
      <c r="AJ53" s="300">
        <v>0</v>
      </c>
      <c r="AK53" s="288"/>
    </row>
    <row r="54" spans="2:37" s="289" customFormat="1" ht="15" x14ac:dyDescent="0.25">
      <c r="B54" s="1293"/>
      <c r="C54" s="1293"/>
      <c r="D54" s="291" t="s">
        <v>822</v>
      </c>
      <c r="E54" s="292">
        <v>0.28572000000000003</v>
      </c>
      <c r="F54" s="292">
        <v>0.28272000000000003</v>
      </c>
      <c r="G54" s="292">
        <v>2.0000000000000002E-5</v>
      </c>
      <c r="H54" s="292">
        <v>2.98E-3</v>
      </c>
      <c r="I54" s="292">
        <v>0.29560999999999998</v>
      </c>
      <c r="J54" s="292">
        <v>0.2944</v>
      </c>
      <c r="K54" s="292">
        <v>5.4000000000000001E-4</v>
      </c>
      <c r="L54" s="292">
        <v>6.7000000000000002E-4</v>
      </c>
      <c r="M54" s="292">
        <v>0.20226999999999998</v>
      </c>
      <c r="N54" s="292">
        <v>0.20016999999999999</v>
      </c>
      <c r="O54" s="292">
        <v>2.7999999999999998E-4</v>
      </c>
      <c r="P54" s="292">
        <v>1.82E-3</v>
      </c>
      <c r="Q54" s="293">
        <v>0.28847000000000006</v>
      </c>
      <c r="R54" s="293">
        <v>0.28498000000000001</v>
      </c>
      <c r="S54" s="293">
        <v>2.6900000000000001E-3</v>
      </c>
      <c r="T54" s="293">
        <v>8.0000000000000004E-4</v>
      </c>
      <c r="U54" s="299">
        <v>0.32222000000000001</v>
      </c>
      <c r="V54" s="299">
        <v>0.32130999999999998</v>
      </c>
      <c r="W54" s="299">
        <v>1.1E-4</v>
      </c>
      <c r="X54" s="299">
        <v>8.0000000000000004E-4</v>
      </c>
      <c r="Y54" s="299">
        <v>0.29071999999999998</v>
      </c>
      <c r="Z54" s="299">
        <v>0.28861999999999999</v>
      </c>
      <c r="AA54" s="299">
        <v>2.7999999999999998E-4</v>
      </c>
      <c r="AB54" s="299">
        <v>1.82E-3</v>
      </c>
      <c r="AC54" s="299">
        <v>0.11419</v>
      </c>
      <c r="AD54" s="299">
        <v>0.11365</v>
      </c>
      <c r="AE54" s="299">
        <v>3.5E-4</v>
      </c>
      <c r="AF54" s="299">
        <v>1.9000000000000001E-4</v>
      </c>
      <c r="AG54" s="300">
        <v>0</v>
      </c>
      <c r="AH54" s="300">
        <v>0</v>
      </c>
      <c r="AI54" s="300">
        <v>0</v>
      </c>
      <c r="AJ54" s="300">
        <v>0</v>
      </c>
      <c r="AK54" s="288"/>
    </row>
    <row r="55" spans="2:37" s="289" customFormat="1" ht="15" x14ac:dyDescent="0.25">
      <c r="AK55" s="288"/>
    </row>
    <row r="56" spans="2:37" s="289" customFormat="1" ht="15" x14ac:dyDescent="0.25">
      <c r="AK56" s="288"/>
    </row>
    <row r="57" spans="2:37" s="289" customFormat="1" ht="15" x14ac:dyDescent="0.25">
      <c r="AK57" s="288"/>
    </row>
    <row r="58" spans="2:37" s="289" customFormat="1" ht="18" x14ac:dyDescent="0.35">
      <c r="B58" s="290" t="s">
        <v>408</v>
      </c>
      <c r="C58" s="290" t="s">
        <v>660</v>
      </c>
      <c r="D58" s="290" t="s">
        <v>410</v>
      </c>
      <c r="E58" s="291" t="s">
        <v>412</v>
      </c>
      <c r="F58" s="291" t="s">
        <v>413</v>
      </c>
      <c r="G58" s="291" t="s">
        <v>414</v>
      </c>
      <c r="H58" s="291" t="s">
        <v>415</v>
      </c>
      <c r="AK58" s="288"/>
    </row>
    <row r="59" spans="2:37" s="289" customFormat="1" ht="15" x14ac:dyDescent="0.25">
      <c r="B59" s="1293" t="s">
        <v>837</v>
      </c>
      <c r="C59" s="1293" t="s">
        <v>664</v>
      </c>
      <c r="D59" s="291" t="s">
        <v>821</v>
      </c>
      <c r="E59" s="292">
        <v>8.4629999999999997E-2</v>
      </c>
      <c r="F59" s="292">
        <v>8.2479999999999998E-2</v>
      </c>
      <c r="G59" s="292">
        <v>1.8500000000000001E-3</v>
      </c>
      <c r="H59" s="292">
        <v>2.9999999999999997E-4</v>
      </c>
      <c r="AK59" s="288"/>
    </row>
    <row r="60" spans="2:37" s="289" customFormat="1" ht="15" x14ac:dyDescent="0.25">
      <c r="B60" s="1293"/>
      <c r="C60" s="1293"/>
      <c r="D60" s="291" t="s">
        <v>822</v>
      </c>
      <c r="E60" s="292">
        <v>0.13620000000000002</v>
      </c>
      <c r="F60" s="292">
        <v>0.13274</v>
      </c>
      <c r="G60" s="292">
        <v>2.98E-3</v>
      </c>
      <c r="H60" s="292">
        <v>4.8000000000000001E-4</v>
      </c>
      <c r="AK60" s="288"/>
    </row>
    <row r="61" spans="2:37" s="289" customFormat="1" ht="15" x14ac:dyDescent="0.25">
      <c r="B61" s="1293"/>
      <c r="C61" s="1293" t="s">
        <v>838</v>
      </c>
      <c r="D61" s="291" t="s">
        <v>821</v>
      </c>
      <c r="E61" s="292">
        <v>0.10310000000000001</v>
      </c>
      <c r="F61" s="292">
        <v>0.10012</v>
      </c>
      <c r="G61" s="292">
        <v>2.3800000000000002E-3</v>
      </c>
      <c r="H61" s="292">
        <v>5.9999999999999995E-4</v>
      </c>
      <c r="AK61" s="288"/>
    </row>
    <row r="62" spans="2:37" s="289" customFormat="1" ht="15" x14ac:dyDescent="0.25">
      <c r="B62" s="1293"/>
      <c r="C62" s="1293"/>
      <c r="D62" s="291" t="s">
        <v>822</v>
      </c>
      <c r="E62" s="292">
        <v>0.16594</v>
      </c>
      <c r="F62" s="292">
        <v>0.16114000000000001</v>
      </c>
      <c r="G62" s="292">
        <v>3.8300000000000001E-3</v>
      </c>
      <c r="H62" s="292">
        <v>9.7000000000000005E-4</v>
      </c>
      <c r="AK62" s="288"/>
    </row>
    <row r="63" spans="2:37" s="289" customFormat="1" ht="15" x14ac:dyDescent="0.25">
      <c r="B63" s="1293"/>
      <c r="C63" s="1293" t="s">
        <v>839</v>
      </c>
      <c r="D63" s="291" t="s">
        <v>821</v>
      </c>
      <c r="E63" s="292">
        <v>0.13528000000000001</v>
      </c>
      <c r="F63" s="292">
        <v>0.13320000000000001</v>
      </c>
      <c r="G63" s="292">
        <v>1.48E-3</v>
      </c>
      <c r="H63" s="292">
        <v>5.9999999999999995E-4</v>
      </c>
      <c r="AK63" s="288"/>
    </row>
    <row r="64" spans="2:37" s="289" customFormat="1" ht="15" x14ac:dyDescent="0.25">
      <c r="B64" s="1293"/>
      <c r="C64" s="1293"/>
      <c r="D64" s="291" t="s">
        <v>822</v>
      </c>
      <c r="E64" s="292">
        <v>0.21770999999999999</v>
      </c>
      <c r="F64" s="292">
        <v>0.21435999999999999</v>
      </c>
      <c r="G64" s="292">
        <v>2.3800000000000002E-3</v>
      </c>
      <c r="H64" s="292">
        <v>9.7000000000000005E-4</v>
      </c>
      <c r="AK64" s="288"/>
    </row>
    <row r="65" spans="1:37" s="289" customFormat="1" ht="15" x14ac:dyDescent="0.25">
      <c r="B65" s="1293"/>
      <c r="C65" s="1293" t="s">
        <v>623</v>
      </c>
      <c r="D65" s="291" t="s">
        <v>821</v>
      </c>
      <c r="E65" s="292">
        <v>0.11528999999999999</v>
      </c>
      <c r="F65" s="292">
        <v>0.11279</v>
      </c>
      <c r="G65" s="292">
        <v>1.91E-3</v>
      </c>
      <c r="H65" s="292">
        <v>5.9000000000000003E-4</v>
      </c>
      <c r="AK65" s="288"/>
    </row>
    <row r="66" spans="1:37" s="289" customFormat="1" ht="15" x14ac:dyDescent="0.25">
      <c r="B66" s="1293"/>
      <c r="C66" s="1293"/>
      <c r="D66" s="291" t="s">
        <v>822</v>
      </c>
      <c r="E66" s="292">
        <v>0.18553</v>
      </c>
      <c r="F66" s="292">
        <v>0.18151</v>
      </c>
      <c r="G66" s="292">
        <v>3.0699999999999998E-3</v>
      </c>
      <c r="H66" s="292">
        <v>9.5E-4</v>
      </c>
      <c r="AK66" s="288"/>
    </row>
    <row r="67" spans="1:37" s="289" customFormat="1" ht="15" x14ac:dyDescent="0.25">
      <c r="B67" s="301"/>
      <c r="C67" s="301"/>
      <c r="D67" s="301"/>
      <c r="E67" s="301"/>
      <c r="F67" s="301"/>
      <c r="G67" s="301"/>
      <c r="H67" s="301"/>
      <c r="I67" s="301"/>
      <c r="J67" s="301"/>
      <c r="K67" s="301"/>
      <c r="L67" s="301"/>
      <c r="M67" s="301"/>
    </row>
    <row r="68" spans="1:37" s="289" customFormat="1" ht="15" x14ac:dyDescent="0.25">
      <c r="B68" s="301"/>
      <c r="C68" s="301"/>
      <c r="D68" s="301"/>
      <c r="E68" s="301"/>
      <c r="F68" s="301"/>
      <c r="G68" s="301"/>
      <c r="H68" s="301"/>
      <c r="I68" s="301"/>
      <c r="J68" s="301"/>
      <c r="K68" s="301"/>
      <c r="L68" s="301"/>
      <c r="M68" s="301"/>
    </row>
    <row r="69" spans="1:37" s="264" customFormat="1" ht="15.75" x14ac:dyDescent="0.2">
      <c r="B69" s="302" t="s">
        <v>418</v>
      </c>
      <c r="C69" s="303"/>
      <c r="D69" s="303"/>
      <c r="E69" s="303"/>
      <c r="F69" s="303"/>
      <c r="G69" s="303"/>
      <c r="H69" s="303"/>
      <c r="I69" s="303"/>
      <c r="J69" s="303"/>
      <c r="K69" s="303"/>
      <c r="L69" s="303"/>
      <c r="M69" s="303"/>
      <c r="N69" s="304"/>
      <c r="O69" s="304"/>
      <c r="P69" s="304"/>
    </row>
    <row r="70" spans="1:37" s="264" customFormat="1" ht="21" customHeight="1" x14ac:dyDescent="0.2">
      <c r="B70" s="1282" t="s">
        <v>840</v>
      </c>
      <c r="C70" s="1282"/>
      <c r="D70" s="1282"/>
      <c r="E70" s="1282"/>
      <c r="F70" s="1282"/>
      <c r="G70" s="1282"/>
      <c r="H70" s="1282"/>
      <c r="I70" s="1283"/>
      <c r="J70" s="1283"/>
      <c r="K70" s="1283"/>
      <c r="L70" s="1283"/>
      <c r="M70" s="303"/>
      <c r="N70" s="304"/>
      <c r="O70" s="304"/>
      <c r="P70" s="304"/>
    </row>
    <row r="71" spans="1:37" s="264" customFormat="1" ht="37.5" customHeight="1" x14ac:dyDescent="0.2">
      <c r="B71" s="1275" t="s">
        <v>841</v>
      </c>
      <c r="C71" s="1275"/>
      <c r="D71" s="1275"/>
      <c r="E71" s="1275"/>
      <c r="F71" s="1275"/>
      <c r="G71" s="1275"/>
      <c r="H71" s="1275"/>
      <c r="I71" s="1291"/>
      <c r="J71" s="1291"/>
      <c r="K71" s="1291"/>
      <c r="L71" s="1291"/>
      <c r="M71" s="1291"/>
      <c r="N71" s="304"/>
      <c r="O71" s="304"/>
      <c r="P71" s="304"/>
    </row>
    <row r="72" spans="1:37" s="264" customFormat="1" ht="15" x14ac:dyDescent="0.2">
      <c r="B72" s="1282" t="s">
        <v>842</v>
      </c>
      <c r="C72" s="1282"/>
      <c r="D72" s="1282"/>
      <c r="E72" s="1282"/>
      <c r="F72" s="1282"/>
      <c r="G72" s="1282"/>
      <c r="H72" s="1282"/>
      <c r="I72" s="1283"/>
      <c r="J72" s="1283"/>
      <c r="K72" s="1283"/>
      <c r="L72" s="1283"/>
      <c r="M72" s="303"/>
      <c r="N72" s="304"/>
      <c r="O72" s="304"/>
      <c r="P72" s="304"/>
    </row>
    <row r="73" spans="1:37" s="264" customFormat="1" ht="57" customHeight="1" x14ac:dyDescent="0.2">
      <c r="B73" s="1275" t="s">
        <v>843</v>
      </c>
      <c r="C73" s="1275"/>
      <c r="D73" s="1275"/>
      <c r="E73" s="1275"/>
      <c r="F73" s="1275"/>
      <c r="G73" s="1275"/>
      <c r="H73" s="1275"/>
      <c r="I73" s="1291"/>
      <c r="J73" s="1291"/>
      <c r="K73" s="1291"/>
      <c r="L73" s="1291"/>
      <c r="M73" s="1291"/>
      <c r="N73" s="304"/>
      <c r="O73" s="304"/>
      <c r="P73" s="304"/>
    </row>
    <row r="74" spans="1:37" s="264" customFormat="1" ht="15" x14ac:dyDescent="0.2">
      <c r="B74" s="1282" t="s">
        <v>844</v>
      </c>
      <c r="C74" s="1282"/>
      <c r="D74" s="1282"/>
      <c r="E74" s="1282"/>
      <c r="F74" s="1282"/>
      <c r="G74" s="1282"/>
      <c r="H74" s="1282"/>
      <c r="I74" s="1283"/>
      <c r="J74" s="1283"/>
      <c r="K74" s="1283"/>
      <c r="L74" s="1283"/>
      <c r="M74" s="305"/>
    </row>
    <row r="75" spans="1:37" s="264" customFormat="1" ht="39" customHeight="1" x14ac:dyDescent="0.2">
      <c r="B75" s="1275" t="s">
        <v>845</v>
      </c>
      <c r="C75" s="1275"/>
      <c r="D75" s="1275"/>
      <c r="E75" s="1275"/>
      <c r="F75" s="1275"/>
      <c r="G75" s="1275"/>
      <c r="H75" s="1275"/>
      <c r="I75" s="1291"/>
      <c r="J75" s="1291"/>
      <c r="K75" s="1291"/>
      <c r="L75" s="1291"/>
      <c r="M75" s="1291"/>
    </row>
    <row r="76" spans="1:37" s="264" customFormat="1" ht="15" x14ac:dyDescent="0.2">
      <c r="B76" s="1282" t="s">
        <v>846</v>
      </c>
      <c r="C76" s="1282"/>
      <c r="D76" s="1282"/>
      <c r="E76" s="1282"/>
      <c r="F76" s="1282"/>
      <c r="G76" s="1282"/>
      <c r="H76" s="1282"/>
      <c r="I76" s="1285"/>
      <c r="J76" s="1285"/>
      <c r="K76" s="1285"/>
      <c r="L76" s="1285"/>
    </row>
    <row r="77" spans="1:37" s="264" customFormat="1" ht="21" customHeight="1" x14ac:dyDescent="0.2">
      <c r="B77" s="306" t="s">
        <v>847</v>
      </c>
      <c r="C77" s="287"/>
      <c r="D77" s="287"/>
      <c r="E77" s="287"/>
      <c r="F77" s="287"/>
      <c r="G77" s="287"/>
      <c r="H77" s="287"/>
      <c r="I77" s="283"/>
      <c r="J77" s="283"/>
      <c r="K77" s="283"/>
      <c r="L77" s="283"/>
      <c r="M77" s="307"/>
    </row>
    <row r="78" spans="1:37" s="311" customFormat="1" ht="6.75" x14ac:dyDescent="0.15">
      <c r="A78" s="266"/>
      <c r="B78" s="308"/>
      <c r="C78" s="309"/>
      <c r="D78" s="309"/>
      <c r="E78" s="309"/>
      <c r="F78" s="309"/>
      <c r="G78" s="309"/>
      <c r="H78" s="309"/>
      <c r="I78" s="310"/>
      <c r="J78" s="310"/>
      <c r="K78" s="310"/>
      <c r="L78" s="310"/>
    </row>
    <row r="79" spans="1:37" s="315" customFormat="1" x14ac:dyDescent="0.2">
      <c r="A79" s="312"/>
      <c r="B79" s="313"/>
      <c r="C79" s="1284" t="s">
        <v>848</v>
      </c>
      <c r="D79" s="1284"/>
      <c r="E79" s="1284"/>
      <c r="F79" s="1284"/>
      <c r="G79" s="1284"/>
      <c r="H79" s="1284"/>
      <c r="I79" s="1284"/>
      <c r="J79" s="1284"/>
      <c r="K79" s="1284"/>
      <c r="L79" s="314"/>
    </row>
    <row r="80" spans="1:37" s="315" customFormat="1" x14ac:dyDescent="0.2">
      <c r="A80" s="312"/>
      <c r="B80" s="313"/>
      <c r="C80" s="1284"/>
      <c r="D80" s="1284"/>
      <c r="E80" s="1284"/>
      <c r="F80" s="1284"/>
      <c r="G80" s="1284"/>
      <c r="H80" s="1284"/>
      <c r="I80" s="1284"/>
      <c r="J80" s="1284"/>
      <c r="K80" s="1284"/>
      <c r="L80" s="314"/>
    </row>
    <row r="81" spans="1:13" s="266" customFormat="1" ht="6.75" x14ac:dyDescent="0.15">
      <c r="B81" s="316"/>
      <c r="C81" s="317"/>
      <c r="D81" s="317"/>
      <c r="E81" s="317"/>
      <c r="F81" s="317"/>
      <c r="G81" s="317"/>
      <c r="H81" s="317"/>
      <c r="I81" s="318"/>
      <c r="J81" s="318"/>
      <c r="K81" s="318"/>
      <c r="L81" s="318"/>
    </row>
    <row r="82" spans="1:13" s="264" customFormat="1" ht="15" x14ac:dyDescent="0.2">
      <c r="B82" s="319"/>
      <c r="C82" s="320" t="s">
        <v>849</v>
      </c>
      <c r="D82" s="320" t="s">
        <v>850</v>
      </c>
      <c r="E82" s="320" t="s">
        <v>850</v>
      </c>
      <c r="F82" s="320" t="s">
        <v>851</v>
      </c>
      <c r="G82" s="320" t="s">
        <v>851</v>
      </c>
      <c r="H82" s="1287" t="s">
        <v>852</v>
      </c>
      <c r="I82" s="1287"/>
      <c r="J82" s="1287"/>
      <c r="K82" s="1287"/>
      <c r="L82" s="321"/>
    </row>
    <row r="83" spans="1:13" s="264" customFormat="1" ht="30" x14ac:dyDescent="0.25">
      <c r="B83" s="291"/>
      <c r="C83" s="291"/>
      <c r="D83" s="322" t="s">
        <v>817</v>
      </c>
      <c r="E83" s="322" t="s">
        <v>818</v>
      </c>
      <c r="F83" s="322" t="str">
        <f>D83</f>
        <v>Plug-in Hybrid Electric Vehicle</v>
      </c>
      <c r="G83" s="322" t="str">
        <f>E83</f>
        <v>Battery Electric Vehicle</v>
      </c>
      <c r="H83" s="1288"/>
      <c r="I83" s="1289"/>
      <c r="J83" s="1289"/>
      <c r="K83" s="1290"/>
      <c r="L83" s="321"/>
    </row>
    <row r="84" spans="1:13" s="264" customFormat="1" ht="15" x14ac:dyDescent="0.2">
      <c r="B84" s="323" t="s">
        <v>426</v>
      </c>
      <c r="C84" s="323" t="s">
        <v>427</v>
      </c>
      <c r="D84" s="319" t="s">
        <v>853</v>
      </c>
      <c r="E84" s="319" t="s">
        <v>854</v>
      </c>
      <c r="F84" s="319" t="s">
        <v>853</v>
      </c>
      <c r="G84" s="319" t="s">
        <v>854</v>
      </c>
      <c r="H84" s="1276" t="s">
        <v>855</v>
      </c>
      <c r="I84" s="1276"/>
      <c r="J84" s="1276"/>
      <c r="K84" s="1276"/>
      <c r="L84" s="321"/>
    </row>
    <row r="85" spans="1:13" s="264" customFormat="1" ht="15" x14ac:dyDescent="0.2">
      <c r="B85" s="323" t="s">
        <v>856</v>
      </c>
      <c r="C85" s="323" t="s">
        <v>857</v>
      </c>
      <c r="D85" s="319" t="s">
        <v>853</v>
      </c>
      <c r="E85" s="319" t="s">
        <v>854</v>
      </c>
      <c r="F85" s="319" t="s">
        <v>853</v>
      </c>
      <c r="G85" s="319" t="s">
        <v>854</v>
      </c>
      <c r="H85" s="1276" t="s">
        <v>858</v>
      </c>
      <c r="I85" s="1276"/>
      <c r="J85" s="1276"/>
      <c r="K85" s="1276"/>
      <c r="L85" s="321"/>
    </row>
    <row r="86" spans="1:13" s="264" customFormat="1" ht="15" x14ac:dyDescent="0.2">
      <c r="B86" s="323" t="s">
        <v>859</v>
      </c>
      <c r="C86" s="323" t="s">
        <v>395</v>
      </c>
      <c r="D86" s="319" t="s">
        <v>853</v>
      </c>
      <c r="E86" s="319" t="s">
        <v>853</v>
      </c>
      <c r="F86" s="319" t="s">
        <v>853</v>
      </c>
      <c r="G86" s="319" t="s">
        <v>853</v>
      </c>
      <c r="H86" s="1276" t="s">
        <v>860</v>
      </c>
      <c r="I86" s="1276"/>
      <c r="J86" s="1276"/>
      <c r="K86" s="1276"/>
      <c r="L86" s="321"/>
    </row>
    <row r="87" spans="1:13" s="264" customFormat="1" ht="30" x14ac:dyDescent="0.2">
      <c r="B87" s="324" t="s">
        <v>861</v>
      </c>
      <c r="C87" s="323" t="s">
        <v>857</v>
      </c>
      <c r="D87" s="319" t="s">
        <v>853</v>
      </c>
      <c r="E87" s="319" t="s">
        <v>853</v>
      </c>
      <c r="F87" s="319" t="s">
        <v>853</v>
      </c>
      <c r="G87" s="319" t="s">
        <v>853</v>
      </c>
      <c r="H87" s="1276" t="s">
        <v>862</v>
      </c>
      <c r="I87" s="1276"/>
      <c r="J87" s="1276"/>
      <c r="K87" s="1276"/>
      <c r="L87" s="321"/>
    </row>
    <row r="88" spans="1:13" s="264" customFormat="1" ht="33" customHeight="1" x14ac:dyDescent="0.2">
      <c r="B88" s="323" t="s">
        <v>863</v>
      </c>
      <c r="C88" s="323" t="s">
        <v>857</v>
      </c>
      <c r="D88" s="319" t="s">
        <v>853</v>
      </c>
      <c r="E88" s="319" t="s">
        <v>853</v>
      </c>
      <c r="F88" s="319" t="s">
        <v>853</v>
      </c>
      <c r="G88" s="319" t="s">
        <v>853</v>
      </c>
      <c r="H88" s="1276" t="s">
        <v>864</v>
      </c>
      <c r="I88" s="1276"/>
      <c r="J88" s="1276"/>
      <c r="K88" s="1276"/>
      <c r="L88" s="321"/>
    </row>
    <row r="89" spans="1:13" s="264" customFormat="1" ht="15" x14ac:dyDescent="0.2">
      <c r="B89" s="325"/>
      <c r="C89" s="325"/>
      <c r="D89" s="325"/>
      <c r="E89" s="325"/>
      <c r="F89" s="325"/>
      <c r="G89" s="325"/>
      <c r="H89" s="325"/>
      <c r="I89" s="321"/>
      <c r="J89" s="321"/>
      <c r="K89" s="321"/>
      <c r="L89" s="321"/>
    </row>
    <row r="90" spans="1:13" s="264" customFormat="1" ht="15" x14ac:dyDescent="0.2">
      <c r="B90" s="326" t="s">
        <v>865</v>
      </c>
      <c r="C90" s="325"/>
      <c r="D90" s="325"/>
      <c r="E90" s="325"/>
      <c r="F90" s="325"/>
      <c r="G90" s="325"/>
      <c r="H90" s="325"/>
      <c r="I90" s="321"/>
      <c r="J90" s="321"/>
      <c r="K90" s="321"/>
      <c r="L90" s="321"/>
    </row>
    <row r="91" spans="1:13" s="311" customFormat="1" ht="6.75" x14ac:dyDescent="0.15">
      <c r="A91" s="266"/>
      <c r="B91" s="308"/>
      <c r="C91" s="309"/>
      <c r="D91" s="309"/>
      <c r="E91" s="309"/>
      <c r="F91" s="309"/>
      <c r="G91" s="309"/>
      <c r="H91" s="309"/>
      <c r="I91" s="310"/>
      <c r="J91" s="310"/>
      <c r="K91" s="310"/>
      <c r="L91" s="310"/>
    </row>
    <row r="92" spans="1:13" s="315" customFormat="1" x14ac:dyDescent="0.2">
      <c r="A92" s="312"/>
      <c r="B92" s="313"/>
      <c r="C92" s="1284" t="s">
        <v>866</v>
      </c>
      <c r="D92" s="1284"/>
      <c r="E92" s="1284"/>
      <c r="F92" s="1284"/>
      <c r="G92" s="1284"/>
      <c r="H92" s="1284"/>
      <c r="I92" s="1284"/>
      <c r="J92" s="1284"/>
      <c r="K92" s="1284"/>
      <c r="L92" s="314"/>
    </row>
    <row r="93" spans="1:13" s="315" customFormat="1" x14ac:dyDescent="0.2">
      <c r="A93" s="312"/>
      <c r="B93" s="313"/>
      <c r="C93" s="1284"/>
      <c r="D93" s="1284"/>
      <c r="E93" s="1284"/>
      <c r="F93" s="1284"/>
      <c r="G93" s="1284"/>
      <c r="H93" s="1284"/>
      <c r="I93" s="1284"/>
      <c r="J93" s="1284"/>
      <c r="K93" s="1284"/>
      <c r="L93" s="314"/>
    </row>
    <row r="94" spans="1:13" s="315" customFormat="1" ht="26.25" customHeight="1" x14ac:dyDescent="0.2">
      <c r="A94" s="312"/>
      <c r="B94" s="1285" t="s">
        <v>867</v>
      </c>
      <c r="C94" s="1285"/>
      <c r="D94" s="1285"/>
      <c r="E94" s="1285"/>
      <c r="F94" s="1285"/>
      <c r="G94" s="1285"/>
      <c r="H94" s="1285"/>
      <c r="I94" s="1285"/>
      <c r="J94" s="1285"/>
      <c r="K94" s="1285"/>
      <c r="L94" s="1285"/>
      <c r="M94" s="1285"/>
    </row>
    <row r="95" spans="1:13" s="315" customFormat="1" ht="9.75" customHeight="1" x14ac:dyDescent="0.2">
      <c r="A95" s="312"/>
      <c r="B95" s="1285"/>
      <c r="C95" s="1285"/>
      <c r="D95" s="1285"/>
      <c r="E95" s="1285"/>
      <c r="F95" s="1285"/>
      <c r="G95" s="1285"/>
      <c r="H95" s="1285"/>
      <c r="I95" s="1285"/>
      <c r="J95" s="1285"/>
      <c r="K95" s="1285"/>
      <c r="L95" s="1285"/>
      <c r="M95" s="1285"/>
    </row>
    <row r="96" spans="1:13" s="315" customFormat="1" hidden="1" x14ac:dyDescent="0.2">
      <c r="A96" s="312"/>
      <c r="B96" s="1285"/>
      <c r="C96" s="1285"/>
      <c r="D96" s="1285"/>
      <c r="E96" s="1285"/>
      <c r="F96" s="1285"/>
      <c r="G96" s="1285"/>
      <c r="H96" s="1285"/>
      <c r="I96" s="1285"/>
      <c r="J96" s="1285"/>
      <c r="K96" s="1285"/>
      <c r="L96" s="1285"/>
      <c r="M96" s="1285"/>
    </row>
    <row r="97" spans="1:12" s="261" customFormat="1" ht="15" x14ac:dyDescent="0.2">
      <c r="B97" s="1286" t="s">
        <v>868</v>
      </c>
      <c r="C97" s="1286"/>
      <c r="D97" s="1286"/>
      <c r="E97" s="1286"/>
      <c r="F97" s="1286"/>
      <c r="G97" s="1286"/>
      <c r="H97" s="325"/>
      <c r="I97" s="321"/>
      <c r="J97" s="321"/>
      <c r="K97" s="321"/>
      <c r="L97" s="321"/>
    </row>
    <row r="98" spans="1:12" s="266" customFormat="1" ht="6.75" x14ac:dyDescent="0.15">
      <c r="B98" s="316"/>
      <c r="C98" s="317"/>
      <c r="D98" s="317"/>
      <c r="E98" s="317"/>
      <c r="F98" s="317"/>
      <c r="G98" s="317"/>
      <c r="H98" s="317"/>
      <c r="I98" s="318"/>
      <c r="J98" s="318"/>
      <c r="K98" s="318"/>
      <c r="L98" s="318"/>
    </row>
    <row r="99" spans="1:12" s="264" customFormat="1" ht="15" x14ac:dyDescent="0.2">
      <c r="B99" s="319"/>
      <c r="C99" s="320" t="s">
        <v>849</v>
      </c>
      <c r="D99" s="320" t="s">
        <v>850</v>
      </c>
      <c r="E99" s="320" t="s">
        <v>850</v>
      </c>
      <c r="F99" s="320" t="s">
        <v>851</v>
      </c>
      <c r="G99" s="320" t="s">
        <v>851</v>
      </c>
      <c r="H99" s="1287" t="s">
        <v>852</v>
      </c>
      <c r="I99" s="1287"/>
      <c r="J99" s="1287"/>
      <c r="K99" s="1287"/>
      <c r="L99" s="321"/>
    </row>
    <row r="100" spans="1:12" s="264" customFormat="1" ht="30" x14ac:dyDescent="0.25">
      <c r="B100" s="322"/>
      <c r="C100" s="291"/>
      <c r="D100" s="322" t="s">
        <v>817</v>
      </c>
      <c r="E100" s="322" t="s">
        <v>818</v>
      </c>
      <c r="F100" s="322" t="str">
        <f>D100</f>
        <v>Plug-in Hybrid Electric Vehicle</v>
      </c>
      <c r="G100" s="322" t="str">
        <f>E100</f>
        <v>Battery Electric Vehicle</v>
      </c>
      <c r="H100" s="1288"/>
      <c r="I100" s="1289"/>
      <c r="J100" s="1289"/>
      <c r="K100" s="1290"/>
      <c r="L100" s="321"/>
    </row>
    <row r="101" spans="1:12" s="264" customFormat="1" ht="15" x14ac:dyDescent="0.2">
      <c r="A101" s="327" t="s">
        <v>869</v>
      </c>
      <c r="B101" s="324" t="s">
        <v>801</v>
      </c>
      <c r="C101" s="323" t="s">
        <v>427</v>
      </c>
      <c r="D101" s="319" t="s">
        <v>853</v>
      </c>
      <c r="E101" s="319" t="s">
        <v>854</v>
      </c>
      <c r="F101" s="328"/>
      <c r="G101" s="328"/>
      <c r="H101" s="1277" t="s">
        <v>870</v>
      </c>
      <c r="I101" s="1277"/>
      <c r="J101" s="1277"/>
      <c r="K101" s="1277"/>
      <c r="L101" s="321"/>
    </row>
    <row r="102" spans="1:12" s="264" customFormat="1" ht="15" x14ac:dyDescent="0.2">
      <c r="A102" s="327" t="s">
        <v>869</v>
      </c>
      <c r="B102" s="324" t="s">
        <v>871</v>
      </c>
      <c r="C102" s="323" t="s">
        <v>427</v>
      </c>
      <c r="D102" s="328"/>
      <c r="E102" s="328"/>
      <c r="F102" s="319" t="s">
        <v>853</v>
      </c>
      <c r="G102" s="319" t="s">
        <v>854</v>
      </c>
      <c r="H102" s="1277" t="s">
        <v>870</v>
      </c>
      <c r="I102" s="1277"/>
      <c r="J102" s="1277"/>
      <c r="K102" s="1277"/>
      <c r="L102" s="321"/>
    </row>
    <row r="103" spans="1:12" s="264" customFormat="1" ht="15" x14ac:dyDescent="0.2">
      <c r="A103" s="327" t="s">
        <v>869</v>
      </c>
      <c r="B103" s="324" t="s">
        <v>872</v>
      </c>
      <c r="C103" s="323" t="s">
        <v>395</v>
      </c>
      <c r="D103" s="319" t="s">
        <v>853</v>
      </c>
      <c r="E103" s="319" t="s">
        <v>853</v>
      </c>
      <c r="F103" s="319" t="s">
        <v>853</v>
      </c>
      <c r="G103" s="319" t="s">
        <v>853</v>
      </c>
      <c r="H103" s="1277" t="s">
        <v>873</v>
      </c>
      <c r="I103" s="1277"/>
      <c r="J103" s="1277"/>
      <c r="K103" s="1277"/>
      <c r="L103" s="321"/>
    </row>
    <row r="104" spans="1:12" s="264" customFormat="1" ht="17.25" customHeight="1" x14ac:dyDescent="0.2">
      <c r="A104" s="327" t="s">
        <v>869</v>
      </c>
      <c r="B104" s="324" t="s">
        <v>874</v>
      </c>
      <c r="C104" s="323" t="s">
        <v>857</v>
      </c>
      <c r="D104" s="319" t="s">
        <v>853</v>
      </c>
      <c r="E104" s="319" t="s">
        <v>853</v>
      </c>
      <c r="F104" s="319" t="s">
        <v>853</v>
      </c>
      <c r="G104" s="319" t="s">
        <v>853</v>
      </c>
      <c r="H104" s="1277" t="s">
        <v>875</v>
      </c>
      <c r="I104" s="1277"/>
      <c r="J104" s="1277"/>
      <c r="K104" s="1277"/>
      <c r="L104" s="321"/>
    </row>
    <row r="105" spans="1:12" s="264" customFormat="1" ht="15" x14ac:dyDescent="0.2">
      <c r="A105" s="327"/>
      <c r="B105" s="329" t="s">
        <v>876</v>
      </c>
      <c r="C105" s="330"/>
      <c r="D105" s="330"/>
      <c r="E105" s="330"/>
      <c r="F105" s="330"/>
      <c r="G105" s="330"/>
      <c r="H105" s="330"/>
      <c r="I105" s="330"/>
      <c r="J105" s="330"/>
      <c r="K105" s="330"/>
      <c r="L105" s="321"/>
    </row>
    <row r="106" spans="1:12" s="264" customFormat="1" ht="30.75" customHeight="1" x14ac:dyDescent="0.2">
      <c r="A106" s="327" t="s">
        <v>877</v>
      </c>
      <c r="B106" s="324" t="s">
        <v>878</v>
      </c>
      <c r="C106" s="323" t="s">
        <v>857</v>
      </c>
      <c r="D106" s="319" t="s">
        <v>853</v>
      </c>
      <c r="E106" s="319" t="s">
        <v>853</v>
      </c>
      <c r="F106" s="328"/>
      <c r="G106" s="328"/>
      <c r="H106" s="1276" t="s">
        <v>879</v>
      </c>
      <c r="I106" s="1276"/>
      <c r="J106" s="1276"/>
      <c r="K106" s="1276"/>
      <c r="L106" s="321"/>
    </row>
    <row r="107" spans="1:12" s="264" customFormat="1" ht="30" customHeight="1" x14ac:dyDescent="0.2">
      <c r="A107" s="327" t="s">
        <v>877</v>
      </c>
      <c r="B107" s="324" t="s">
        <v>880</v>
      </c>
      <c r="C107" s="323" t="s">
        <v>857</v>
      </c>
      <c r="D107" s="328"/>
      <c r="E107" s="328"/>
      <c r="F107" s="319" t="s">
        <v>853</v>
      </c>
      <c r="G107" s="319" t="s">
        <v>853</v>
      </c>
      <c r="H107" s="1276" t="s">
        <v>879</v>
      </c>
      <c r="I107" s="1276"/>
      <c r="J107" s="1276"/>
      <c r="K107" s="1276"/>
      <c r="L107" s="321"/>
    </row>
    <row r="108" spans="1:12" s="264" customFormat="1" ht="15" x14ac:dyDescent="0.2">
      <c r="A108" s="327" t="s">
        <v>877</v>
      </c>
      <c r="B108" s="324" t="s">
        <v>881</v>
      </c>
      <c r="C108" s="323" t="s">
        <v>857</v>
      </c>
      <c r="D108" s="319" t="s">
        <v>853</v>
      </c>
      <c r="E108" s="319" t="s">
        <v>853</v>
      </c>
      <c r="F108" s="319" t="s">
        <v>853</v>
      </c>
      <c r="G108" s="319" t="s">
        <v>853</v>
      </c>
      <c r="H108" s="1276" t="s">
        <v>879</v>
      </c>
      <c r="I108" s="1276"/>
      <c r="J108" s="1276"/>
      <c r="K108" s="1276"/>
      <c r="L108" s="321"/>
    </row>
    <row r="109" spans="1:12" s="264" customFormat="1" ht="15" x14ac:dyDescent="0.2">
      <c r="A109" s="327"/>
      <c r="B109" s="329" t="s">
        <v>882</v>
      </c>
      <c r="C109" s="330"/>
      <c r="D109" s="330"/>
      <c r="E109" s="330"/>
      <c r="F109" s="330"/>
      <c r="G109" s="330"/>
      <c r="H109" s="330"/>
      <c r="I109" s="330"/>
      <c r="J109" s="330"/>
      <c r="K109" s="330"/>
      <c r="L109" s="321"/>
    </row>
    <row r="110" spans="1:12" s="264" customFormat="1" ht="30" x14ac:dyDescent="0.2">
      <c r="A110" s="327" t="s">
        <v>883</v>
      </c>
      <c r="B110" s="324" t="s">
        <v>884</v>
      </c>
      <c r="C110" s="323" t="s">
        <v>857</v>
      </c>
      <c r="D110" s="319" t="s">
        <v>853</v>
      </c>
      <c r="E110" s="319" t="s">
        <v>853</v>
      </c>
      <c r="F110" s="328"/>
      <c r="G110" s="328"/>
      <c r="H110" s="1277" t="s">
        <v>885</v>
      </c>
      <c r="I110" s="1277"/>
      <c r="J110" s="1277"/>
      <c r="K110" s="1277"/>
      <c r="L110" s="321"/>
    </row>
    <row r="111" spans="1:12" s="264" customFormat="1" ht="30" x14ac:dyDescent="0.2">
      <c r="A111" s="327" t="s">
        <v>883</v>
      </c>
      <c r="B111" s="324" t="s">
        <v>886</v>
      </c>
      <c r="C111" s="323" t="s">
        <v>857</v>
      </c>
      <c r="D111" s="328"/>
      <c r="E111" s="328"/>
      <c r="F111" s="319" t="s">
        <v>853</v>
      </c>
      <c r="G111" s="319" t="s">
        <v>853</v>
      </c>
      <c r="H111" s="1278" t="s">
        <v>885</v>
      </c>
      <c r="I111" s="1279"/>
      <c r="J111" s="1279"/>
      <c r="K111" s="1280"/>
      <c r="L111" s="321"/>
    </row>
    <row r="112" spans="1:12" s="266" customFormat="1" ht="6.75" x14ac:dyDescent="0.15">
      <c r="B112" s="331"/>
      <c r="C112" s="331"/>
      <c r="D112" s="331"/>
      <c r="E112" s="331"/>
      <c r="F112" s="331"/>
      <c r="G112" s="331"/>
      <c r="H112" s="331"/>
      <c r="I112" s="331"/>
      <c r="J112" s="331"/>
      <c r="K112" s="331"/>
      <c r="L112" s="331"/>
    </row>
    <row r="113" spans="2:13" s="264" customFormat="1" ht="15" x14ac:dyDescent="0.25">
      <c r="B113" s="1281" t="s">
        <v>887</v>
      </c>
      <c r="C113" s="1281"/>
      <c r="D113" s="1281"/>
      <c r="E113" s="1281"/>
      <c r="F113" s="1281"/>
      <c r="G113" s="1281"/>
      <c r="H113" s="1281"/>
      <c r="I113" s="1281"/>
      <c r="J113" s="1281"/>
      <c r="K113" s="1281"/>
      <c r="L113" s="289"/>
    </row>
    <row r="114" spans="2:13" s="266" customFormat="1" ht="6.75" x14ac:dyDescent="0.15">
      <c r="B114" s="331"/>
      <c r="C114" s="331"/>
      <c r="D114" s="331"/>
      <c r="E114" s="331"/>
      <c r="F114" s="331"/>
      <c r="G114" s="331"/>
      <c r="H114" s="331"/>
      <c r="I114" s="331"/>
      <c r="J114" s="331"/>
      <c r="K114" s="331"/>
      <c r="L114" s="331"/>
    </row>
    <row r="115" spans="2:13" s="264" customFormat="1" ht="15" x14ac:dyDescent="0.2">
      <c r="B115" s="1282" t="s">
        <v>888</v>
      </c>
      <c r="C115" s="1282"/>
      <c r="D115" s="1282"/>
      <c r="E115" s="1282"/>
      <c r="F115" s="1282"/>
      <c r="G115" s="1282"/>
      <c r="H115" s="1282"/>
      <c r="I115" s="1283"/>
      <c r="J115" s="1283"/>
      <c r="K115" s="1283"/>
      <c r="L115" s="1283"/>
      <c r="M115" s="305"/>
    </row>
    <row r="116" spans="2:13" s="264" customFormat="1" x14ac:dyDescent="0.2">
      <c r="B116" s="1275" t="s">
        <v>889</v>
      </c>
      <c r="C116" s="1275"/>
      <c r="D116" s="1275"/>
      <c r="E116" s="1275"/>
      <c r="F116" s="1275"/>
      <c r="G116" s="1275"/>
      <c r="H116" s="1275"/>
      <c r="I116" s="1275"/>
      <c r="J116" s="1275"/>
      <c r="K116" s="1275"/>
      <c r="L116" s="1275"/>
      <c r="M116" s="1275"/>
    </row>
    <row r="117" spans="2:13" s="264" customFormat="1" ht="21" customHeight="1" x14ac:dyDescent="0.2">
      <c r="B117" s="1275"/>
      <c r="C117" s="1275"/>
      <c r="D117" s="1275"/>
      <c r="E117" s="1275"/>
      <c r="F117" s="1275"/>
      <c r="G117" s="1275"/>
      <c r="H117" s="1275"/>
      <c r="I117" s="1275"/>
      <c r="J117" s="1275"/>
      <c r="K117" s="1275"/>
      <c r="L117" s="1275"/>
      <c r="M117" s="1275"/>
    </row>
    <row r="118" spans="2:13" s="264" customFormat="1" ht="15" x14ac:dyDescent="0.2">
      <c r="B118" s="287"/>
      <c r="C118" s="287"/>
      <c r="D118" s="287"/>
      <c r="E118" s="287"/>
      <c r="F118" s="287"/>
      <c r="G118" s="287"/>
      <c r="H118" s="287"/>
      <c r="I118" s="332"/>
      <c r="J118" s="332"/>
      <c r="K118" s="332"/>
      <c r="L118" s="332"/>
      <c r="M118" s="332"/>
    </row>
    <row r="119" spans="2:13" s="264" customFormat="1" ht="15" x14ac:dyDescent="0.2">
      <c r="B119" s="333" t="s">
        <v>425</v>
      </c>
      <c r="C119" s="333"/>
      <c r="D119" s="333"/>
      <c r="E119" s="333"/>
      <c r="F119" s="333"/>
      <c r="G119" s="333"/>
      <c r="H119" s="333"/>
      <c r="I119" s="333"/>
      <c r="J119" s="333"/>
      <c r="K119" s="333"/>
      <c r="L119" s="333"/>
    </row>
    <row r="120" spans="2:13" s="264" customFormat="1" x14ac:dyDescent="0.2"/>
    <row r="121" spans="2:13" s="264" customFormat="1" x14ac:dyDescent="0.2"/>
    <row r="122" spans="2:13" s="264" customFormat="1" x14ac:dyDescent="0.2"/>
    <row r="123" spans="2:13" s="264" customFormat="1" x14ac:dyDescent="0.2"/>
    <row r="124" spans="2:13" s="264" customFormat="1" x14ac:dyDescent="0.2"/>
    <row r="125" spans="2:13" s="264" customFormat="1" x14ac:dyDescent="0.2"/>
    <row r="126" spans="2:13" s="264" customFormat="1" x14ac:dyDescent="0.2"/>
    <row r="127" spans="2:13" s="264" customFormat="1" x14ac:dyDescent="0.2"/>
    <row r="128" spans="2:13" s="264" customFormat="1" x14ac:dyDescent="0.2"/>
    <row r="129" s="264" customFormat="1" x14ac:dyDescent="0.2"/>
    <row r="130" s="264" customFormat="1" x14ac:dyDescent="0.2"/>
    <row r="131" s="264" customFormat="1" x14ac:dyDescent="0.2"/>
    <row r="132" s="264" customFormat="1" x14ac:dyDescent="0.2"/>
    <row r="133" s="264" customFormat="1" x14ac:dyDescent="0.2"/>
    <row r="134" s="264" customFormat="1" x14ac:dyDescent="0.2"/>
    <row r="135" s="264" customFormat="1" x14ac:dyDescent="0.2"/>
    <row r="136" s="264" customFormat="1" x14ac:dyDescent="0.2"/>
    <row r="137" s="264" customFormat="1" x14ac:dyDescent="0.2"/>
    <row r="138" s="264" customFormat="1" x14ac:dyDescent="0.2"/>
    <row r="139" s="264" customFormat="1" x14ac:dyDescent="0.2"/>
    <row r="140" s="264" customFormat="1" x14ac:dyDescent="0.2"/>
    <row r="141" s="264" customFormat="1" x14ac:dyDescent="0.2"/>
    <row r="142" s="264" customFormat="1" x14ac:dyDescent="0.2"/>
    <row r="143" s="264" customFormat="1" x14ac:dyDescent="0.2"/>
    <row r="144" s="264" customFormat="1" x14ac:dyDescent="0.2"/>
    <row r="145" s="264" customFormat="1" x14ac:dyDescent="0.2"/>
    <row r="146" s="264" customFormat="1" x14ac:dyDescent="0.2"/>
    <row r="147" s="264" customFormat="1" x14ac:dyDescent="0.2"/>
    <row r="148" s="264" customFormat="1" x14ac:dyDescent="0.2"/>
    <row r="149" s="264" customFormat="1" x14ac:dyDescent="0.2"/>
    <row r="150" s="264" customFormat="1" x14ac:dyDescent="0.2"/>
    <row r="151" s="264" customFormat="1" x14ac:dyDescent="0.2"/>
    <row r="152" s="264" customFormat="1" x14ac:dyDescent="0.2"/>
  </sheetData>
  <mergeCells count="81">
    <mergeCell ref="B12:M12"/>
    <mergeCell ref="B13:M13"/>
    <mergeCell ref="B14:M14"/>
    <mergeCell ref="A1:F1"/>
    <mergeCell ref="A2:F2"/>
    <mergeCell ref="B8:M8"/>
    <mergeCell ref="B10:M10"/>
    <mergeCell ref="B11:M11"/>
    <mergeCell ref="O14:Z14"/>
    <mergeCell ref="B15:M15"/>
    <mergeCell ref="B16:M16"/>
    <mergeCell ref="B18:M18"/>
    <mergeCell ref="B19:M19"/>
    <mergeCell ref="B17:M17"/>
    <mergeCell ref="B20:M20"/>
    <mergeCell ref="B21:M21"/>
    <mergeCell ref="E23:H23"/>
    <mergeCell ref="I23:L23"/>
    <mergeCell ref="M23:P23"/>
    <mergeCell ref="Q23:T23"/>
    <mergeCell ref="U23:X23"/>
    <mergeCell ref="B25:B42"/>
    <mergeCell ref="C25:C26"/>
    <mergeCell ref="C27:C28"/>
    <mergeCell ref="C29:C30"/>
    <mergeCell ref="C31:C32"/>
    <mergeCell ref="C33:C34"/>
    <mergeCell ref="C35:C36"/>
    <mergeCell ref="C37:C38"/>
    <mergeCell ref="C39:C40"/>
    <mergeCell ref="C41:C42"/>
    <mergeCell ref="B70:L70"/>
    <mergeCell ref="U45:X45"/>
    <mergeCell ref="B59:B66"/>
    <mergeCell ref="C59:C60"/>
    <mergeCell ref="C61:C62"/>
    <mergeCell ref="C63:C64"/>
    <mergeCell ref="C65:C66"/>
    <mergeCell ref="Y45:AB45"/>
    <mergeCell ref="AC45:AF45"/>
    <mergeCell ref="AG45:AJ45"/>
    <mergeCell ref="B47:B54"/>
    <mergeCell ref="C47:C48"/>
    <mergeCell ref="C49:C50"/>
    <mergeCell ref="C51:C52"/>
    <mergeCell ref="C53:C54"/>
    <mergeCell ref="Q45:T45"/>
    <mergeCell ref="E45:H45"/>
    <mergeCell ref="I45:L45"/>
    <mergeCell ref="M45:P45"/>
    <mergeCell ref="H86:K86"/>
    <mergeCell ref="B71:M71"/>
    <mergeCell ref="B72:L72"/>
    <mergeCell ref="B73:M73"/>
    <mergeCell ref="B74:L74"/>
    <mergeCell ref="B75:M75"/>
    <mergeCell ref="B76:L76"/>
    <mergeCell ref="C79:K80"/>
    <mergeCell ref="H82:K82"/>
    <mergeCell ref="H83:K83"/>
    <mergeCell ref="H84:K84"/>
    <mergeCell ref="H85:K85"/>
    <mergeCell ref="H106:K106"/>
    <mergeCell ref="H87:K87"/>
    <mergeCell ref="H88:K88"/>
    <mergeCell ref="C92:K93"/>
    <mergeCell ref="B94:M96"/>
    <mergeCell ref="B97:G97"/>
    <mergeCell ref="H99:K99"/>
    <mergeCell ref="H100:K100"/>
    <mergeCell ref="H101:K101"/>
    <mergeCell ref="H102:K102"/>
    <mergeCell ref="H103:K103"/>
    <mergeCell ref="H104:K104"/>
    <mergeCell ref="B116:M117"/>
    <mergeCell ref="H107:K107"/>
    <mergeCell ref="H108:K108"/>
    <mergeCell ref="H110:K110"/>
    <mergeCell ref="H111:K111"/>
    <mergeCell ref="B113:K113"/>
    <mergeCell ref="B115:L115"/>
  </mergeCells>
  <conditionalFormatting sqref="Q25:T26">
    <cfRule type="expression" dxfId="55" priority="13">
      <formula>IF(Q25="",TRUE,FALSE)</formula>
    </cfRule>
  </conditionalFormatting>
  <conditionalFormatting sqref="Q41:T42">
    <cfRule type="expression" dxfId="54" priority="12">
      <formula>IF(Q41="",TRUE,FALSE)</formula>
    </cfRule>
  </conditionalFormatting>
  <conditionalFormatting sqref="F101:G101">
    <cfRule type="expression" dxfId="53" priority="11">
      <formula>IF(F101="",TRUE,FALSE)</formula>
    </cfRule>
  </conditionalFormatting>
  <conditionalFormatting sqref="F110:G110">
    <cfRule type="expression" dxfId="52" priority="10">
      <formula>IF(F110="",TRUE,FALSE)</formula>
    </cfRule>
  </conditionalFormatting>
  <conditionalFormatting sqref="D102:E102">
    <cfRule type="expression" dxfId="51" priority="9">
      <formula>IF(D102="",TRUE,FALSE)</formula>
    </cfRule>
  </conditionalFormatting>
  <conditionalFormatting sqref="D111:E111">
    <cfRule type="expression" dxfId="50" priority="8">
      <formula>IF(D111="",TRUE,FALSE)</formula>
    </cfRule>
  </conditionalFormatting>
  <conditionalFormatting sqref="F106:G106">
    <cfRule type="expression" dxfId="49" priority="7">
      <formula>IF(F106="",TRUE,FALSE)</formula>
    </cfRule>
  </conditionalFormatting>
  <conditionalFormatting sqref="D107:E107">
    <cfRule type="expression" dxfId="48" priority="6">
      <formula>IF(D107="",TRUE,FALSE)</formula>
    </cfRule>
  </conditionalFormatting>
  <conditionalFormatting sqref="E22:X22">
    <cfRule type="expression" dxfId="47" priority="5" stopIfTrue="1">
      <formula>NOT(E22="")</formula>
    </cfRule>
  </conditionalFormatting>
  <conditionalFormatting sqref="AK25:AK66">
    <cfRule type="expression" dxfId="46" priority="4" stopIfTrue="1">
      <formula>NOT(AK25="")</formula>
    </cfRule>
  </conditionalFormatting>
  <conditionalFormatting sqref="E44:AJ44">
    <cfRule type="expression" dxfId="45" priority="3" stopIfTrue="1">
      <formula>NOT(E44="")</formula>
    </cfRule>
  </conditionalFormatting>
  <conditionalFormatting sqref="Q33:R34">
    <cfRule type="expression" dxfId="44" priority="2">
      <formula>IF(Q33="",TRUE,FALSE)</formula>
    </cfRule>
  </conditionalFormatting>
  <conditionalFormatting sqref="S33:X34">
    <cfRule type="expression" dxfId="43" priority="1">
      <formula>IF(S33="",TRUE,FALSE)</formula>
    </cfRule>
  </conditionalFormatting>
  <hyperlinks>
    <hyperlink ref="A3" location="Index!A1" display="Index"/>
    <hyperlink ref="B12:M12" location="'Outside of scopes'!A1" display="●  For vehicles run on biofuels, please refer to the ‘bioenergy’ conversion factors – note any vehicle run on biofuel should also have an ‘outside of scopes’ CO2 figure reported separately. See the &quot;Uutside of scopes&quot; tab for more detail."/>
    <hyperlink ref="B14:M14" location="'Business travel- land'!A1" display="●  Where a vehicle is used by an organisation, but it isn't owned by the organisation, then the emissions from the vehicle can be reported in Scope 3 instead of Scope 1, using the same factors.  These factors can also be found in the Scope 3 under ‘busine"/>
  </hyperlinks>
  <pageMargins left="0.7" right="0.7" top="0.75" bottom="0.75" header="0.3" footer="0.3"/>
  <pageSetup paperSize="9" scale="16" fitToHeight="0" orientation="landscape" r:id="rId1"/>
  <headerFooter alignWithMargins="0"/>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4" tint="-0.249977111117893"/>
    <pageSetUpPr fitToPage="1"/>
  </sheetPr>
  <dimension ref="A1:AO111"/>
  <sheetViews>
    <sheetView zoomScaleNormal="100" workbookViewId="0">
      <pane xSplit="1" ySplit="3" topLeftCell="B7" activePane="bottomRight" state="frozen"/>
      <selection activeCell="B4" sqref="B4"/>
      <selection pane="topRight" activeCell="B4" sqref="B4"/>
      <selection pane="bottomLeft" activeCell="B4" sqref="B4"/>
      <selection pane="bottomRight" activeCell="B4" sqref="B4"/>
    </sheetView>
  </sheetViews>
  <sheetFormatPr defaultColWidth="11.140625" defaultRowHeight="15" x14ac:dyDescent="0.25"/>
  <cols>
    <col min="1" max="1" width="5.7109375" style="284" customWidth="1"/>
    <col min="2" max="2" width="16.7109375" style="285" customWidth="1"/>
    <col min="3" max="3" width="43.7109375" style="285" customWidth="1"/>
    <col min="4" max="4" width="8.42578125" style="285" customWidth="1"/>
    <col min="5" max="5" width="28.7109375" style="285" customWidth="1"/>
    <col min="6" max="9" width="18.7109375" style="285" customWidth="1"/>
    <col min="10" max="10" width="5" style="285" customWidth="1"/>
    <col min="11" max="11" width="13.28515625" style="285" customWidth="1"/>
    <col min="12" max="12" width="2.28515625" style="285" customWidth="1"/>
    <col min="13" max="13" width="1.85546875" style="285" customWidth="1"/>
    <col min="14" max="16384" width="11.140625" style="285"/>
  </cols>
  <sheetData>
    <row r="1" spans="1:41" s="260" customFormat="1" ht="11.25" x14ac:dyDescent="0.2">
      <c r="A1" s="1305" t="s">
        <v>541</v>
      </c>
      <c r="B1" s="1305"/>
      <c r="C1" s="1305"/>
      <c r="D1" s="1305"/>
      <c r="E1" s="1305"/>
      <c r="F1" s="1305"/>
    </row>
    <row r="2" spans="1:41" ht="21" x14ac:dyDescent="0.35">
      <c r="A2" s="1306" t="str">
        <f ca="1">MID(CELL("filename",$B$2),FIND("]",CELL("filename",$B$2))+1,256)</f>
        <v>Material use factors</v>
      </c>
      <c r="B2" s="1306"/>
      <c r="C2" s="1306"/>
      <c r="D2" s="1306"/>
      <c r="E2" s="1306"/>
      <c r="F2" s="1306"/>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row>
    <row r="3" spans="1:41" s="374" customFormat="1" ht="12.75" x14ac:dyDescent="0.2">
      <c r="A3" s="263" t="s">
        <v>389</v>
      </c>
      <c r="B3" s="315"/>
      <c r="C3" s="37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5"/>
      <c r="AL3" s="315"/>
      <c r="AM3" s="315"/>
      <c r="AN3" s="315"/>
      <c r="AO3" s="315"/>
    </row>
    <row r="4" spans="1:41" s="358" customFormat="1" ht="7.5" thickBot="1" x14ac:dyDescent="0.2">
      <c r="A4" s="311"/>
      <c r="B4" s="311"/>
      <c r="C4" s="311"/>
      <c r="D4" s="311"/>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row>
    <row r="5" spans="1:41" ht="15.75" thickTop="1" x14ac:dyDescent="0.25">
      <c r="B5" s="351" t="s">
        <v>390</v>
      </c>
      <c r="C5" s="350" t="s">
        <v>988</v>
      </c>
      <c r="D5" s="271" t="s">
        <v>392</v>
      </c>
      <c r="E5" s="270">
        <v>43677</v>
      </c>
      <c r="F5" s="271" t="s">
        <v>393</v>
      </c>
      <c r="G5" s="270" t="s">
        <v>542</v>
      </c>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row>
    <row r="6" spans="1:41" ht="15.75" thickBot="1" x14ac:dyDescent="0.3">
      <c r="B6" s="349" t="s">
        <v>394</v>
      </c>
      <c r="C6" s="348" t="s">
        <v>857</v>
      </c>
      <c r="D6" s="275" t="s">
        <v>396</v>
      </c>
      <c r="E6" s="347">
        <v>1.01</v>
      </c>
      <c r="F6" s="275" t="s">
        <v>397</v>
      </c>
      <c r="G6" s="276">
        <v>2017</v>
      </c>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row>
    <row r="7" spans="1:41" ht="16.5" thickTop="1" thickBot="1" x14ac:dyDescent="0.3">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row>
    <row r="8" spans="1:41" s="373" customFormat="1" ht="66" customHeight="1" thickTop="1" thickBot="1" x14ac:dyDescent="0.3">
      <c r="A8" s="277"/>
      <c r="B8" s="1307" t="s">
        <v>987</v>
      </c>
      <c r="C8" s="1308"/>
      <c r="D8" s="1308"/>
      <c r="E8" s="1308"/>
      <c r="F8" s="1308"/>
      <c r="G8" s="1308"/>
      <c r="H8" s="1308"/>
      <c r="I8" s="1308"/>
      <c r="J8" s="1308"/>
      <c r="K8" s="1308"/>
      <c r="L8" s="1308"/>
      <c r="M8" s="1309"/>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row>
    <row r="9" spans="1:41" s="284" customFormat="1" ht="15.75" thickTop="1" x14ac:dyDescent="0.25">
      <c r="B9" s="1296"/>
      <c r="C9" s="1296"/>
      <c r="D9" s="1296"/>
      <c r="E9" s="1296"/>
      <c r="F9" s="1296"/>
      <c r="G9" s="1296"/>
      <c r="H9" s="1296"/>
      <c r="I9" s="1296"/>
      <c r="J9" s="1296"/>
      <c r="K9" s="1296"/>
      <c r="L9" s="1296"/>
      <c r="M9" s="1296"/>
    </row>
    <row r="10" spans="1:41" s="284" customFormat="1" ht="15" customHeight="1" x14ac:dyDescent="0.25">
      <c r="B10" s="1310" t="s">
        <v>399</v>
      </c>
      <c r="C10" s="1310"/>
      <c r="D10" s="1310"/>
      <c r="E10" s="1310"/>
      <c r="F10" s="1310"/>
      <c r="G10" s="1310"/>
      <c r="H10" s="1310"/>
      <c r="I10" s="1310"/>
      <c r="J10" s="1310"/>
      <c r="K10" s="1310"/>
      <c r="L10" s="1310"/>
      <c r="M10" s="1310"/>
    </row>
    <row r="11" spans="1:41" s="284" customFormat="1" ht="18.75" customHeight="1" x14ac:dyDescent="0.25">
      <c r="B11" s="1296" t="s">
        <v>986</v>
      </c>
      <c r="C11" s="1296"/>
      <c r="D11" s="1296"/>
      <c r="E11" s="1296"/>
      <c r="F11" s="1296"/>
      <c r="G11" s="1296"/>
      <c r="H11" s="1296"/>
      <c r="I11" s="1296"/>
      <c r="J11" s="1296"/>
      <c r="K11" s="1296"/>
      <c r="L11" s="1296"/>
      <c r="M11" s="1296"/>
    </row>
    <row r="12" spans="1:41" s="284" customFormat="1" ht="20.25" customHeight="1" x14ac:dyDescent="0.25">
      <c r="B12" s="1296" t="s">
        <v>985</v>
      </c>
      <c r="C12" s="1296"/>
      <c r="D12" s="1296"/>
      <c r="E12" s="1296"/>
      <c r="F12" s="1296"/>
      <c r="G12" s="1296"/>
      <c r="H12" s="1296"/>
      <c r="I12" s="1296"/>
      <c r="J12" s="1296"/>
      <c r="K12" s="1296"/>
      <c r="L12" s="1296"/>
      <c r="M12" s="1296"/>
    </row>
    <row r="13" spans="1:41" s="284" customFormat="1" ht="33.75" customHeight="1" x14ac:dyDescent="0.25">
      <c r="B13" s="1296" t="s">
        <v>984</v>
      </c>
      <c r="C13" s="1296"/>
      <c r="D13" s="1296"/>
      <c r="E13" s="1296"/>
      <c r="F13" s="1296"/>
      <c r="G13" s="1296"/>
      <c r="H13" s="1296"/>
      <c r="I13" s="1296"/>
      <c r="J13" s="1296"/>
      <c r="K13" s="1296"/>
      <c r="L13" s="1296"/>
      <c r="M13" s="1296"/>
    </row>
    <row r="14" spans="1:41" s="284" customFormat="1" ht="20.25" customHeight="1" x14ac:dyDescent="0.25">
      <c r="B14" s="372" t="s">
        <v>983</v>
      </c>
      <c r="C14" s="283"/>
      <c r="D14" s="283"/>
      <c r="E14" s="283"/>
      <c r="F14" s="283"/>
      <c r="G14" s="283"/>
      <c r="H14" s="283"/>
      <c r="I14" s="283"/>
      <c r="J14" s="283"/>
      <c r="K14" s="283"/>
      <c r="L14" s="283"/>
      <c r="M14" s="283"/>
    </row>
    <row r="15" spans="1:41" s="284" customFormat="1" ht="20.25" customHeight="1" x14ac:dyDescent="0.25">
      <c r="B15" s="372"/>
      <c r="C15" s="283"/>
      <c r="D15" s="283"/>
      <c r="E15" s="283"/>
      <c r="F15" s="283"/>
      <c r="G15" s="283"/>
      <c r="H15" s="283"/>
      <c r="I15" s="283"/>
      <c r="J15" s="283"/>
      <c r="K15" s="283"/>
      <c r="L15" s="283"/>
      <c r="M15" s="283"/>
    </row>
    <row r="16" spans="1:41" s="284" customFormat="1" ht="17.25" customHeight="1" x14ac:dyDescent="0.25">
      <c r="B16" s="1314" t="s">
        <v>982</v>
      </c>
      <c r="C16" s="1314"/>
      <c r="D16" s="1314"/>
      <c r="E16" s="1314"/>
      <c r="F16" s="1314"/>
      <c r="G16" s="1314"/>
      <c r="H16" s="1314"/>
      <c r="I16" s="1314"/>
      <c r="J16" s="1314"/>
      <c r="K16" s="1314"/>
      <c r="L16" s="1314"/>
      <c r="M16" s="1314"/>
    </row>
    <row r="17" spans="2:30" s="284" customFormat="1" ht="65.25" customHeight="1" x14ac:dyDescent="0.25">
      <c r="B17" s="1296" t="s">
        <v>981</v>
      </c>
      <c r="C17" s="1296"/>
      <c r="D17" s="1296"/>
      <c r="E17" s="1296"/>
      <c r="F17" s="1296"/>
      <c r="G17" s="1296"/>
      <c r="H17" s="1296"/>
      <c r="I17" s="1296"/>
      <c r="J17" s="1296"/>
      <c r="K17" s="1296"/>
      <c r="L17" s="1296"/>
      <c r="M17" s="1296"/>
    </row>
    <row r="18" spans="2:30" s="284" customFormat="1" ht="20.25" customHeight="1" x14ac:dyDescent="0.25">
      <c r="B18" s="1296" t="s">
        <v>980</v>
      </c>
      <c r="C18" s="1296"/>
      <c r="D18" s="1296"/>
      <c r="E18" s="1296"/>
      <c r="F18" s="1296"/>
      <c r="G18" s="1296"/>
      <c r="H18" s="1296"/>
      <c r="I18" s="1296"/>
      <c r="J18" s="1296"/>
      <c r="K18" s="1296"/>
      <c r="L18" s="1296"/>
      <c r="M18" s="1296"/>
    </row>
    <row r="19" spans="2:30" s="289" customFormat="1" x14ac:dyDescent="0.25">
      <c r="B19" s="330"/>
      <c r="C19" s="330"/>
      <c r="D19" s="330"/>
      <c r="E19" s="330"/>
      <c r="F19" s="330"/>
      <c r="G19" s="330"/>
      <c r="H19" s="330"/>
      <c r="I19" s="330"/>
      <c r="J19" s="330"/>
      <c r="K19" s="330"/>
      <c r="L19" s="330"/>
      <c r="M19" s="330"/>
    </row>
    <row r="20" spans="2:30" s="284" customFormat="1" x14ac:dyDescent="0.25">
      <c r="B20" s="289"/>
      <c r="C20" s="289"/>
      <c r="D20" s="289"/>
      <c r="E20" s="367" t="s">
        <v>935</v>
      </c>
      <c r="F20" s="367" t="s">
        <v>934</v>
      </c>
      <c r="G20" s="367" t="s">
        <v>933</v>
      </c>
      <c r="H20" s="367" t="s">
        <v>979</v>
      </c>
      <c r="I20" s="289"/>
      <c r="J20" s="289"/>
      <c r="K20" s="289"/>
      <c r="L20" s="289"/>
      <c r="M20" s="289"/>
    </row>
    <row r="21" spans="2:30" s="284" customFormat="1" ht="18" x14ac:dyDescent="0.35">
      <c r="B21" s="290" t="s">
        <v>408</v>
      </c>
      <c r="C21" s="290" t="s">
        <v>931</v>
      </c>
      <c r="D21" s="290" t="s">
        <v>410</v>
      </c>
      <c r="E21" s="291" t="s">
        <v>412</v>
      </c>
      <c r="F21" s="291" t="s">
        <v>412</v>
      </c>
      <c r="G21" s="291" t="s">
        <v>412</v>
      </c>
      <c r="H21" s="291" t="s">
        <v>412</v>
      </c>
      <c r="I21" s="289"/>
      <c r="J21" s="289"/>
      <c r="K21" s="289"/>
      <c r="L21" s="289"/>
      <c r="M21" s="289"/>
    </row>
    <row r="22" spans="2:30" s="284" customFormat="1" x14ac:dyDescent="0.25">
      <c r="B22" s="1293" t="s">
        <v>978</v>
      </c>
      <c r="C22" s="291" t="s">
        <v>977</v>
      </c>
      <c r="D22" s="291" t="s">
        <v>387</v>
      </c>
      <c r="E22" s="364">
        <v>7.8122999999999996</v>
      </c>
      <c r="F22" s="364">
        <v>2.21</v>
      </c>
      <c r="G22" s="364">
        <v>3.2292000000000001</v>
      </c>
      <c r="H22" s="364">
        <v>3.2292000000000001</v>
      </c>
      <c r="I22" s="289"/>
      <c r="J22" s="289"/>
      <c r="K22" s="289"/>
      <c r="L22" s="289"/>
      <c r="M22" s="289"/>
    </row>
    <row r="23" spans="2:30" s="284" customFormat="1" x14ac:dyDescent="0.25">
      <c r="B23" s="1293"/>
      <c r="C23" s="291" t="s">
        <v>976</v>
      </c>
      <c r="D23" s="291" t="s">
        <v>387</v>
      </c>
      <c r="E23" s="364">
        <v>69.324200000000005</v>
      </c>
      <c r="F23" s="365" t="s">
        <v>547</v>
      </c>
      <c r="G23" s="364">
        <v>6.0290999999999997</v>
      </c>
      <c r="H23" s="365" t="s">
        <v>547</v>
      </c>
      <c r="I23" s="289"/>
      <c r="J23" s="289"/>
      <c r="K23" s="289"/>
      <c r="L23" s="289"/>
      <c r="M23" s="289"/>
    </row>
    <row r="24" spans="2:30" s="284" customFormat="1" x14ac:dyDescent="0.25">
      <c r="B24" s="1293"/>
      <c r="C24" s="291" t="s">
        <v>975</v>
      </c>
      <c r="D24" s="291" t="s">
        <v>387</v>
      </c>
      <c r="E24" s="364">
        <v>27</v>
      </c>
      <c r="F24" s="371" t="s">
        <v>547</v>
      </c>
      <c r="G24" s="371" t="s">
        <v>547</v>
      </c>
      <c r="H24" s="371" t="s">
        <v>547</v>
      </c>
      <c r="I24" s="289"/>
      <c r="J24" s="289"/>
      <c r="K24" s="289"/>
      <c r="L24" s="289"/>
      <c r="M24" s="289"/>
    </row>
    <row r="25" spans="2:30" s="284" customFormat="1" x14ac:dyDescent="0.25">
      <c r="B25" s="1293"/>
      <c r="C25" s="291" t="s">
        <v>974</v>
      </c>
      <c r="D25" s="291" t="s">
        <v>387</v>
      </c>
      <c r="E25" s="364">
        <v>39.212499999999999</v>
      </c>
      <c r="F25" s="364">
        <v>1.7383</v>
      </c>
      <c r="G25" s="365" t="s">
        <v>547</v>
      </c>
      <c r="H25" s="364">
        <v>28.6892</v>
      </c>
      <c r="I25" s="289"/>
      <c r="J25" s="289"/>
      <c r="K25" s="289"/>
      <c r="L25" s="289"/>
      <c r="M25" s="289"/>
    </row>
    <row r="26" spans="2:30" s="284" customFormat="1" x14ac:dyDescent="0.25">
      <c r="B26" s="1293"/>
      <c r="C26" s="291" t="s">
        <v>973</v>
      </c>
      <c r="D26" s="291" t="s">
        <v>387</v>
      </c>
      <c r="E26" s="364">
        <v>241.81229999999999</v>
      </c>
      <c r="F26" s="365" t="s">
        <v>547</v>
      </c>
      <c r="G26" s="364">
        <v>3.2292000000000001</v>
      </c>
      <c r="H26" s="365" t="s">
        <v>547</v>
      </c>
      <c r="I26" s="289"/>
      <c r="J26" s="289"/>
      <c r="K26" s="289"/>
      <c r="L26" s="289"/>
      <c r="M26" s="289"/>
    </row>
    <row r="27" spans="2:30" s="284" customFormat="1" x14ac:dyDescent="0.25">
      <c r="B27" s="1293"/>
      <c r="C27" s="291" t="s">
        <v>972</v>
      </c>
      <c r="D27" s="291" t="s">
        <v>387</v>
      </c>
      <c r="E27" s="364">
        <v>131.81229999999999</v>
      </c>
      <c r="F27" s="365" t="s">
        <v>547</v>
      </c>
      <c r="G27" s="364">
        <v>3.2292000000000001</v>
      </c>
      <c r="H27" s="364">
        <v>3.2292000000000001</v>
      </c>
      <c r="I27" s="289"/>
      <c r="J27" s="289"/>
      <c r="K27" s="289"/>
      <c r="L27" s="289"/>
      <c r="M27" s="289"/>
    </row>
    <row r="28" spans="2:30" s="284" customFormat="1" x14ac:dyDescent="0.25">
      <c r="B28" s="1293"/>
      <c r="C28" s="291" t="s">
        <v>971</v>
      </c>
      <c r="D28" s="291" t="s">
        <v>387</v>
      </c>
      <c r="E28" s="364">
        <v>1861.8123000000001</v>
      </c>
      <c r="F28" s="365" t="s">
        <v>547</v>
      </c>
      <c r="G28" s="365" t="s">
        <v>547</v>
      </c>
      <c r="H28" s="364">
        <v>1852.1422</v>
      </c>
      <c r="I28" s="289"/>
      <c r="J28" s="289"/>
      <c r="K28" s="289"/>
      <c r="L28" s="289"/>
      <c r="M28" s="289"/>
    </row>
    <row r="29" spans="2:30" x14ac:dyDescent="0.25">
      <c r="B29" s="1293"/>
      <c r="C29" s="291" t="s">
        <v>970</v>
      </c>
      <c r="D29" s="291" t="s">
        <v>387</v>
      </c>
      <c r="E29" s="364">
        <v>4305.3067000000001</v>
      </c>
      <c r="F29" s="365" t="s">
        <v>547</v>
      </c>
      <c r="G29" s="365" t="s">
        <v>547</v>
      </c>
      <c r="H29" s="364">
        <v>1781.806</v>
      </c>
      <c r="I29" s="289"/>
      <c r="J29" s="289"/>
      <c r="K29" s="289"/>
      <c r="L29" s="289"/>
      <c r="M29" s="289"/>
      <c r="N29" s="284"/>
      <c r="O29" s="284"/>
      <c r="P29" s="284"/>
      <c r="Q29" s="284"/>
      <c r="R29" s="284"/>
      <c r="S29" s="284"/>
      <c r="T29" s="284"/>
      <c r="U29" s="284"/>
      <c r="V29" s="284"/>
      <c r="W29" s="284"/>
      <c r="X29" s="284"/>
      <c r="Y29" s="284"/>
      <c r="Z29" s="284"/>
      <c r="AA29" s="284"/>
      <c r="AB29" s="284"/>
      <c r="AC29" s="284"/>
      <c r="AD29" s="284"/>
    </row>
    <row r="30" spans="2:30" x14ac:dyDescent="0.25">
      <c r="B30" s="1293"/>
      <c r="C30" s="291" t="s">
        <v>969</v>
      </c>
      <c r="D30" s="291" t="s">
        <v>387</v>
      </c>
      <c r="E30" s="365" t="s">
        <v>547</v>
      </c>
      <c r="F30" s="365" t="s">
        <v>547</v>
      </c>
      <c r="G30" s="365" t="s">
        <v>547</v>
      </c>
      <c r="H30" s="364">
        <v>1.0192000000000001</v>
      </c>
      <c r="I30" s="289"/>
      <c r="J30" s="289"/>
      <c r="K30" s="289"/>
      <c r="L30" s="289"/>
      <c r="M30" s="289"/>
      <c r="N30" s="284"/>
      <c r="O30" s="284"/>
      <c r="P30" s="284"/>
      <c r="Q30" s="284"/>
      <c r="R30" s="284"/>
      <c r="S30" s="284"/>
      <c r="T30" s="284"/>
      <c r="U30" s="284"/>
      <c r="V30" s="284"/>
      <c r="W30" s="284"/>
      <c r="X30" s="284"/>
      <c r="Y30" s="284"/>
      <c r="Z30" s="284"/>
      <c r="AA30" s="284"/>
      <c r="AB30" s="284"/>
      <c r="AC30" s="284"/>
      <c r="AD30" s="284"/>
    </row>
    <row r="31" spans="2:30" x14ac:dyDescent="0.25">
      <c r="B31" s="1293"/>
      <c r="C31" s="291" t="s">
        <v>968</v>
      </c>
      <c r="D31" s="291" t="s">
        <v>387</v>
      </c>
      <c r="E31" s="364">
        <v>1401</v>
      </c>
      <c r="F31" s="365" t="s">
        <v>547</v>
      </c>
      <c r="G31" s="365" t="s">
        <v>547</v>
      </c>
      <c r="H31" s="364">
        <v>676</v>
      </c>
      <c r="I31" s="289"/>
      <c r="J31" s="289"/>
      <c r="K31" s="289"/>
      <c r="L31" s="289"/>
      <c r="M31" s="289"/>
      <c r="N31" s="284"/>
      <c r="O31" s="284"/>
      <c r="P31" s="284"/>
      <c r="Q31" s="284"/>
      <c r="R31" s="284"/>
      <c r="S31" s="284"/>
      <c r="T31" s="284"/>
      <c r="U31" s="284"/>
      <c r="V31" s="284"/>
      <c r="W31" s="284"/>
      <c r="X31" s="284"/>
      <c r="Y31" s="284"/>
      <c r="Z31" s="284"/>
      <c r="AA31" s="284"/>
      <c r="AB31" s="284"/>
      <c r="AC31" s="284"/>
      <c r="AD31" s="284"/>
    </row>
    <row r="32" spans="2:30" x14ac:dyDescent="0.25">
      <c r="B32" s="1293"/>
      <c r="C32" s="291" t="s">
        <v>967</v>
      </c>
      <c r="D32" s="291" t="s">
        <v>387</v>
      </c>
      <c r="E32" s="364">
        <v>120.05</v>
      </c>
      <c r="F32" s="365" t="s">
        <v>547</v>
      </c>
      <c r="G32" s="365" t="s">
        <v>547</v>
      </c>
      <c r="H32" s="364">
        <v>32.17</v>
      </c>
      <c r="I32" s="289"/>
      <c r="J32" s="289"/>
      <c r="K32" s="289"/>
      <c r="L32" s="289"/>
      <c r="M32" s="289"/>
      <c r="N32" s="284"/>
      <c r="O32" s="284"/>
      <c r="P32" s="284"/>
      <c r="Q32" s="284"/>
      <c r="R32" s="284"/>
      <c r="S32" s="284"/>
      <c r="T32" s="284"/>
      <c r="U32" s="284"/>
      <c r="V32" s="284"/>
      <c r="W32" s="284"/>
      <c r="X32" s="284"/>
      <c r="Y32" s="284"/>
      <c r="Z32" s="284"/>
      <c r="AA32" s="284"/>
      <c r="AB32" s="284"/>
      <c r="AC32" s="284"/>
      <c r="AD32" s="284"/>
    </row>
    <row r="33" spans="2:30" x14ac:dyDescent="0.25">
      <c r="B33" s="1293"/>
      <c r="C33" s="291" t="s">
        <v>966</v>
      </c>
      <c r="D33" s="291" t="s">
        <v>387</v>
      </c>
      <c r="E33" s="364">
        <v>3335.5718999999999</v>
      </c>
      <c r="F33" s="364">
        <v>731.21789999999999</v>
      </c>
      <c r="G33" s="364">
        <v>308.40019999999998</v>
      </c>
      <c r="H33" s="365" t="s">
        <v>547</v>
      </c>
      <c r="I33" s="289"/>
      <c r="J33" s="289"/>
      <c r="K33" s="289"/>
      <c r="L33" s="289"/>
      <c r="M33" s="289"/>
      <c r="N33" s="284"/>
      <c r="O33" s="284"/>
      <c r="P33" s="284"/>
      <c r="Q33" s="284"/>
      <c r="R33" s="284"/>
      <c r="S33" s="284"/>
      <c r="T33" s="284"/>
      <c r="U33" s="284"/>
      <c r="V33" s="284"/>
      <c r="W33" s="284"/>
      <c r="X33" s="284"/>
      <c r="Y33" s="284"/>
      <c r="Z33" s="284"/>
      <c r="AA33" s="284"/>
      <c r="AB33" s="284"/>
      <c r="AC33" s="284"/>
      <c r="AD33" s="284"/>
    </row>
    <row r="34" spans="2:30" x14ac:dyDescent="0.25">
      <c r="B34" s="1293"/>
      <c r="C34" s="291" t="s">
        <v>965</v>
      </c>
      <c r="D34" s="291" t="s">
        <v>387</v>
      </c>
      <c r="E34" s="364">
        <v>416.19720000000001</v>
      </c>
      <c r="F34" s="364">
        <v>38.6462</v>
      </c>
      <c r="G34" s="364">
        <v>259.22269999999997</v>
      </c>
      <c r="H34" s="364">
        <v>93.983699999999999</v>
      </c>
      <c r="I34" s="289"/>
      <c r="J34" s="289"/>
      <c r="K34" s="289"/>
      <c r="L34" s="289"/>
      <c r="M34" s="289"/>
      <c r="N34" s="284"/>
      <c r="O34" s="284"/>
      <c r="P34" s="284"/>
      <c r="Q34" s="284"/>
      <c r="R34" s="284"/>
      <c r="S34" s="284"/>
      <c r="T34" s="284"/>
      <c r="U34" s="284"/>
      <c r="V34" s="284"/>
      <c r="W34" s="284"/>
      <c r="X34" s="284"/>
      <c r="Y34" s="284"/>
      <c r="Z34" s="284"/>
      <c r="AA34" s="284"/>
      <c r="AB34" s="284"/>
      <c r="AC34" s="284"/>
      <c r="AD34" s="284"/>
    </row>
    <row r="35" spans="2:30" x14ac:dyDescent="0.25">
      <c r="B35" s="289"/>
      <c r="C35" s="289"/>
      <c r="D35" s="289"/>
      <c r="E35" s="289"/>
      <c r="F35" s="289"/>
      <c r="G35" s="289"/>
      <c r="H35" s="289"/>
      <c r="I35" s="289"/>
      <c r="J35" s="289"/>
      <c r="K35" s="289"/>
      <c r="L35" s="289"/>
      <c r="M35" s="289"/>
      <c r="N35" s="284"/>
      <c r="O35" s="284"/>
      <c r="P35" s="284"/>
      <c r="Q35" s="284"/>
      <c r="R35" s="284"/>
      <c r="S35" s="284"/>
      <c r="T35" s="284"/>
      <c r="U35" s="284"/>
      <c r="V35" s="284"/>
      <c r="W35" s="284"/>
      <c r="X35" s="284"/>
      <c r="Y35" s="284"/>
      <c r="Z35" s="284"/>
      <c r="AA35" s="284"/>
      <c r="AB35" s="284"/>
      <c r="AC35" s="284"/>
      <c r="AD35" s="284"/>
    </row>
    <row r="36" spans="2:30" x14ac:dyDescent="0.25">
      <c r="B36" s="289"/>
      <c r="C36" s="289"/>
      <c r="D36" s="289"/>
      <c r="E36" s="289"/>
      <c r="F36" s="289"/>
      <c r="G36" s="289"/>
      <c r="H36" s="289"/>
      <c r="I36" s="289"/>
      <c r="J36" s="289"/>
      <c r="K36" s="289"/>
      <c r="L36" s="289"/>
      <c r="M36" s="289"/>
      <c r="N36" s="284"/>
      <c r="O36" s="284"/>
      <c r="P36" s="284"/>
      <c r="Q36" s="284"/>
      <c r="R36" s="284"/>
      <c r="S36" s="284"/>
      <c r="T36" s="284"/>
      <c r="U36" s="284"/>
      <c r="V36" s="284"/>
      <c r="W36" s="284"/>
      <c r="X36" s="284"/>
      <c r="Y36" s="284"/>
      <c r="Z36" s="284"/>
      <c r="AA36" s="284"/>
      <c r="AB36" s="284"/>
      <c r="AC36" s="284"/>
      <c r="AD36" s="284"/>
    </row>
    <row r="37" spans="2:30" x14ac:dyDescent="0.25">
      <c r="B37" s="289"/>
      <c r="C37" s="289"/>
      <c r="D37" s="289"/>
      <c r="E37" s="367" t="s">
        <v>935</v>
      </c>
      <c r="F37" s="367" t="s">
        <v>934</v>
      </c>
      <c r="G37" s="367" t="s">
        <v>933</v>
      </c>
      <c r="H37" s="367" t="s">
        <v>932</v>
      </c>
      <c r="I37" s="289"/>
      <c r="J37" s="289"/>
      <c r="K37" s="289"/>
      <c r="L37" s="289"/>
      <c r="M37" s="289"/>
      <c r="N37" s="284"/>
      <c r="O37" s="284"/>
      <c r="P37" s="284"/>
      <c r="Q37" s="284"/>
      <c r="R37" s="284"/>
      <c r="S37" s="284"/>
      <c r="T37" s="284"/>
      <c r="U37" s="284"/>
      <c r="V37" s="284"/>
      <c r="W37" s="284"/>
      <c r="X37" s="284"/>
      <c r="Y37" s="284"/>
      <c r="Z37" s="284"/>
      <c r="AA37" s="284"/>
      <c r="AB37" s="284"/>
      <c r="AC37" s="284"/>
      <c r="AD37" s="284"/>
    </row>
    <row r="38" spans="2:30" ht="18" x14ac:dyDescent="0.35">
      <c r="B38" s="290" t="s">
        <v>408</v>
      </c>
      <c r="C38" s="290" t="s">
        <v>931</v>
      </c>
      <c r="D38" s="290" t="s">
        <v>410</v>
      </c>
      <c r="E38" s="291" t="s">
        <v>412</v>
      </c>
      <c r="F38" s="291" t="s">
        <v>412</v>
      </c>
      <c r="G38" s="291" t="s">
        <v>412</v>
      </c>
      <c r="H38" s="291" t="s">
        <v>412</v>
      </c>
      <c r="I38" s="289"/>
      <c r="J38" s="289"/>
      <c r="K38" s="289"/>
      <c r="L38" s="289"/>
      <c r="M38" s="289"/>
      <c r="N38" s="284"/>
      <c r="O38" s="284"/>
      <c r="P38" s="284"/>
      <c r="Q38" s="284"/>
      <c r="R38" s="284"/>
      <c r="S38" s="284"/>
      <c r="T38" s="284"/>
      <c r="U38" s="284"/>
      <c r="V38" s="284"/>
      <c r="W38" s="284"/>
      <c r="X38" s="284"/>
      <c r="Y38" s="284"/>
      <c r="Z38" s="284"/>
      <c r="AA38" s="284"/>
      <c r="AB38" s="284"/>
      <c r="AC38" s="284"/>
      <c r="AD38" s="284"/>
    </row>
    <row r="39" spans="2:30" x14ac:dyDescent="0.25">
      <c r="B39" s="1293" t="s">
        <v>964</v>
      </c>
      <c r="C39" s="291" t="s">
        <v>963</v>
      </c>
      <c r="D39" s="291" t="s">
        <v>387</v>
      </c>
      <c r="E39" s="364">
        <v>955.65350000000001</v>
      </c>
      <c r="F39" s="365" t="s">
        <v>547</v>
      </c>
      <c r="G39" s="365" t="s">
        <v>547</v>
      </c>
      <c r="H39" s="364">
        <v>795.40319999999997</v>
      </c>
      <c r="I39" s="289"/>
      <c r="J39" s="289"/>
      <c r="K39" s="289"/>
      <c r="L39" s="289"/>
      <c r="M39" s="289"/>
      <c r="N39" s="284"/>
      <c r="O39" s="284"/>
      <c r="P39" s="284"/>
      <c r="Q39" s="284"/>
      <c r="R39" s="284"/>
      <c r="S39" s="284"/>
      <c r="T39" s="284"/>
      <c r="U39" s="284"/>
      <c r="V39" s="284"/>
      <c r="W39" s="284"/>
      <c r="X39" s="284"/>
      <c r="Y39" s="284"/>
      <c r="Z39" s="284"/>
      <c r="AA39" s="284"/>
      <c r="AB39" s="284"/>
      <c r="AC39" s="284"/>
      <c r="AD39" s="284"/>
    </row>
    <row r="40" spans="2:30" x14ac:dyDescent="0.25">
      <c r="B40" s="1293"/>
      <c r="C40" s="291" t="s">
        <v>962</v>
      </c>
      <c r="D40" s="291" t="s">
        <v>387</v>
      </c>
      <c r="E40" s="364">
        <v>895</v>
      </c>
      <c r="F40" s="365" t="s">
        <v>547</v>
      </c>
      <c r="G40" s="364">
        <v>19</v>
      </c>
      <c r="H40" s="364">
        <v>529</v>
      </c>
      <c r="I40" s="289"/>
      <c r="J40" s="289"/>
      <c r="K40" s="289"/>
      <c r="L40" s="289"/>
      <c r="M40" s="289"/>
      <c r="N40" s="284"/>
      <c r="O40" s="284"/>
      <c r="P40" s="284"/>
      <c r="Q40" s="284"/>
      <c r="R40" s="284"/>
      <c r="S40" s="284"/>
      <c r="T40" s="284"/>
      <c r="U40" s="284"/>
      <c r="V40" s="284"/>
      <c r="W40" s="284"/>
      <c r="X40" s="284"/>
      <c r="Y40" s="284"/>
      <c r="Z40" s="284"/>
      <c r="AA40" s="284"/>
      <c r="AB40" s="284"/>
      <c r="AC40" s="284"/>
      <c r="AD40" s="284"/>
    </row>
    <row r="41" spans="2:30" x14ac:dyDescent="0.25">
      <c r="B41" s="1293"/>
      <c r="C41" s="291" t="s">
        <v>961</v>
      </c>
      <c r="D41" s="291" t="s">
        <v>387</v>
      </c>
      <c r="E41" s="364">
        <v>22310</v>
      </c>
      <c r="F41" s="364">
        <v>152.25</v>
      </c>
      <c r="G41" s="370">
        <v>152.25</v>
      </c>
      <c r="H41" s="365" t="s">
        <v>547</v>
      </c>
      <c r="I41" s="289"/>
      <c r="J41" s="289"/>
      <c r="K41" s="289"/>
      <c r="L41" s="289"/>
      <c r="M41" s="289"/>
      <c r="N41" s="284"/>
      <c r="O41" s="284"/>
      <c r="P41" s="284"/>
      <c r="Q41" s="284"/>
      <c r="R41" s="284"/>
      <c r="S41" s="284"/>
      <c r="T41" s="284"/>
      <c r="U41" s="284"/>
      <c r="V41" s="284"/>
      <c r="W41" s="284"/>
      <c r="X41" s="284"/>
      <c r="Y41" s="284"/>
      <c r="Z41" s="284"/>
      <c r="AA41" s="284"/>
      <c r="AB41" s="284"/>
      <c r="AC41" s="284"/>
      <c r="AD41" s="284"/>
    </row>
    <row r="42" spans="2:30" x14ac:dyDescent="0.25">
      <c r="B42" s="1293"/>
      <c r="C42" s="291" t="s">
        <v>960</v>
      </c>
      <c r="D42" s="291" t="s">
        <v>387</v>
      </c>
      <c r="E42" s="364">
        <v>4060.1635999999999</v>
      </c>
      <c r="F42" s="365" t="s">
        <v>547</v>
      </c>
      <c r="G42" s="365" t="s">
        <v>547</v>
      </c>
      <c r="H42" s="365" t="s">
        <v>547</v>
      </c>
      <c r="I42" s="289"/>
      <c r="J42" s="289"/>
      <c r="K42" s="289"/>
      <c r="L42" s="289"/>
      <c r="M42" s="289"/>
      <c r="N42" s="284"/>
      <c r="O42" s="284" t="s">
        <v>229</v>
      </c>
      <c r="P42" s="284"/>
      <c r="Q42" s="284"/>
      <c r="R42" s="284"/>
      <c r="S42" s="284"/>
      <c r="T42" s="284"/>
      <c r="U42" s="284"/>
      <c r="V42" s="284"/>
      <c r="W42" s="284"/>
      <c r="X42" s="284"/>
      <c r="Y42" s="284"/>
      <c r="Z42" s="284"/>
      <c r="AA42" s="284"/>
      <c r="AB42" s="284"/>
      <c r="AC42" s="284"/>
      <c r="AD42" s="284"/>
    </row>
    <row r="43" spans="2:30" x14ac:dyDescent="0.25">
      <c r="B43" s="289"/>
      <c r="C43" s="289"/>
      <c r="D43" s="289"/>
      <c r="E43" s="289"/>
      <c r="F43" s="289"/>
      <c r="G43" s="289"/>
      <c r="H43" s="289"/>
      <c r="I43" s="289"/>
      <c r="J43" s="289"/>
      <c r="K43" s="289"/>
      <c r="L43" s="289"/>
      <c r="M43" s="289"/>
      <c r="N43" s="284"/>
      <c r="O43" s="284"/>
      <c r="P43" s="284"/>
      <c r="Q43" s="284"/>
      <c r="R43" s="284"/>
      <c r="S43" s="284"/>
      <c r="T43" s="284"/>
      <c r="U43" s="284"/>
      <c r="V43" s="284"/>
      <c r="W43" s="284"/>
      <c r="X43" s="284"/>
      <c r="Y43" s="284"/>
      <c r="Z43" s="284"/>
      <c r="AA43" s="284"/>
      <c r="AB43" s="284"/>
      <c r="AC43" s="284"/>
      <c r="AD43" s="284"/>
    </row>
    <row r="44" spans="2:30" x14ac:dyDescent="0.25">
      <c r="B44" s="289"/>
      <c r="C44" s="289"/>
      <c r="D44" s="289"/>
      <c r="E44" s="289"/>
      <c r="F44" s="289"/>
      <c r="G44" s="289"/>
      <c r="H44" s="289"/>
      <c r="I44" s="289"/>
      <c r="J44" s="289"/>
      <c r="K44" s="289"/>
      <c r="L44" s="289"/>
      <c r="M44" s="289"/>
      <c r="N44" s="284"/>
      <c r="O44" s="284"/>
      <c r="P44" s="284"/>
      <c r="Q44" s="284"/>
      <c r="R44" s="284"/>
      <c r="S44" s="284"/>
      <c r="T44" s="284"/>
      <c r="U44" s="284"/>
      <c r="V44" s="284"/>
      <c r="W44" s="284"/>
      <c r="X44" s="284"/>
      <c r="Y44" s="284"/>
      <c r="Z44" s="284"/>
      <c r="AA44" s="284"/>
      <c r="AB44" s="284"/>
      <c r="AC44" s="284"/>
      <c r="AD44" s="284"/>
    </row>
    <row r="45" spans="2:30" x14ac:dyDescent="0.25">
      <c r="B45" s="289"/>
      <c r="C45" s="289"/>
      <c r="D45" s="289"/>
      <c r="E45" s="367" t="s">
        <v>935</v>
      </c>
      <c r="F45" s="367" t="s">
        <v>934</v>
      </c>
      <c r="G45" s="367" t="s">
        <v>933</v>
      </c>
      <c r="H45" s="367" t="s">
        <v>932</v>
      </c>
      <c r="I45" s="289"/>
      <c r="J45" s="289"/>
      <c r="K45" s="289"/>
      <c r="L45" s="289"/>
      <c r="M45" s="289"/>
      <c r="N45" s="284"/>
      <c r="O45" s="284"/>
      <c r="P45" s="284"/>
      <c r="Q45" s="284"/>
      <c r="R45" s="284"/>
      <c r="S45" s="284"/>
      <c r="T45" s="284"/>
      <c r="U45" s="284"/>
      <c r="V45" s="284"/>
      <c r="W45" s="284"/>
      <c r="X45" s="284"/>
      <c r="Y45" s="284"/>
      <c r="Z45" s="284"/>
      <c r="AA45" s="284"/>
      <c r="AB45" s="284"/>
      <c r="AC45" s="284"/>
      <c r="AD45" s="284"/>
    </row>
    <row r="46" spans="2:30" ht="18" x14ac:dyDescent="0.35">
      <c r="B46" s="290" t="s">
        <v>408</v>
      </c>
      <c r="C46" s="290" t="s">
        <v>931</v>
      </c>
      <c r="D46" s="290" t="s">
        <v>410</v>
      </c>
      <c r="E46" s="291" t="s">
        <v>412</v>
      </c>
      <c r="F46" s="291" t="s">
        <v>412</v>
      </c>
      <c r="G46" s="291" t="s">
        <v>412</v>
      </c>
      <c r="H46" s="291" t="s">
        <v>412</v>
      </c>
      <c r="I46" s="289"/>
      <c r="J46" s="289"/>
      <c r="K46" s="289"/>
      <c r="L46" s="289"/>
      <c r="M46" s="289"/>
      <c r="N46" s="284"/>
      <c r="O46" s="284"/>
      <c r="P46" s="284"/>
      <c r="Q46" s="284"/>
      <c r="R46" s="284"/>
      <c r="S46" s="284"/>
      <c r="T46" s="284"/>
      <c r="U46" s="284"/>
      <c r="V46" s="284"/>
      <c r="W46" s="284"/>
      <c r="X46" s="284"/>
      <c r="Y46" s="284"/>
      <c r="Z46" s="284"/>
      <c r="AA46" s="284"/>
      <c r="AB46" s="284"/>
      <c r="AC46" s="284"/>
      <c r="AD46" s="284"/>
    </row>
    <row r="47" spans="2:30" x14ac:dyDescent="0.25">
      <c r="B47" s="1293" t="s">
        <v>959</v>
      </c>
      <c r="C47" s="291" t="s">
        <v>958</v>
      </c>
      <c r="D47" s="291" t="s">
        <v>387</v>
      </c>
      <c r="E47" s="364">
        <v>16</v>
      </c>
      <c r="F47" s="366"/>
      <c r="G47" s="366"/>
      <c r="H47" s="366"/>
      <c r="I47" s="289"/>
      <c r="J47" s="289"/>
      <c r="K47" s="289"/>
      <c r="L47" s="289"/>
      <c r="M47" s="289"/>
      <c r="N47" s="284"/>
      <c r="O47" s="284"/>
      <c r="P47" s="284"/>
      <c r="Q47" s="284"/>
      <c r="R47" s="284"/>
      <c r="S47" s="284"/>
      <c r="T47" s="284"/>
      <c r="U47" s="284"/>
      <c r="V47" s="284"/>
      <c r="W47" s="284"/>
      <c r="X47" s="284"/>
      <c r="Y47" s="284"/>
      <c r="Z47" s="284"/>
      <c r="AA47" s="284"/>
      <c r="AB47" s="284"/>
      <c r="AC47" s="284"/>
      <c r="AD47" s="284"/>
    </row>
    <row r="48" spans="2:30" x14ac:dyDescent="0.25">
      <c r="B48" s="1293"/>
      <c r="C48" s="291" t="s">
        <v>957</v>
      </c>
      <c r="D48" s="291" t="s">
        <v>387</v>
      </c>
      <c r="E48" s="364">
        <v>16.911799999999999</v>
      </c>
      <c r="F48" s="366"/>
      <c r="G48" s="366"/>
      <c r="H48" s="366"/>
      <c r="I48" s="289"/>
      <c r="J48" s="289"/>
      <c r="K48" s="289"/>
      <c r="L48" s="289"/>
      <c r="M48" s="289"/>
      <c r="N48" s="284"/>
      <c r="O48" s="284"/>
      <c r="P48" s="284"/>
      <c r="Q48" s="284"/>
      <c r="R48" s="284"/>
      <c r="S48" s="284"/>
      <c r="T48" s="284"/>
      <c r="U48" s="284"/>
      <c r="V48" s="284"/>
      <c r="W48" s="284"/>
      <c r="X48" s="284"/>
      <c r="Y48" s="284"/>
      <c r="Z48" s="284"/>
      <c r="AA48" s="284"/>
      <c r="AB48" s="284"/>
      <c r="AC48" s="284"/>
      <c r="AD48" s="284"/>
    </row>
    <row r="49" spans="2:30" x14ac:dyDescent="0.25">
      <c r="B49" s="289"/>
      <c r="C49" s="289"/>
      <c r="D49" s="289"/>
      <c r="E49" s="289"/>
      <c r="F49" s="289"/>
      <c r="G49" s="289"/>
      <c r="H49" s="289"/>
      <c r="I49" s="289"/>
      <c r="J49" s="289"/>
      <c r="K49" s="289"/>
      <c r="L49" s="289"/>
      <c r="M49" s="289"/>
      <c r="N49" s="284"/>
      <c r="O49" s="284"/>
      <c r="P49" s="284"/>
      <c r="Q49" s="284"/>
      <c r="R49" s="284"/>
      <c r="S49" s="284"/>
      <c r="T49" s="284"/>
      <c r="U49" s="284"/>
      <c r="V49" s="284"/>
      <c r="W49" s="284"/>
      <c r="X49" s="284"/>
      <c r="Y49" s="284"/>
      <c r="Z49" s="284"/>
      <c r="AA49" s="284"/>
      <c r="AB49" s="284"/>
      <c r="AC49" s="284"/>
      <c r="AD49" s="284"/>
    </row>
    <row r="50" spans="2:30" x14ac:dyDescent="0.25">
      <c r="B50" s="289"/>
      <c r="C50" s="289"/>
      <c r="D50" s="289"/>
      <c r="E50" s="289"/>
      <c r="F50" s="289"/>
      <c r="G50" s="289"/>
      <c r="H50" s="289"/>
      <c r="I50" s="289"/>
      <c r="J50" s="289"/>
      <c r="K50" s="289"/>
      <c r="L50" s="289"/>
      <c r="M50" s="289"/>
      <c r="N50" s="284"/>
      <c r="O50" s="284"/>
      <c r="P50" s="284"/>
      <c r="Q50" s="284"/>
      <c r="R50" s="284"/>
      <c r="S50" s="284"/>
      <c r="T50" s="284"/>
      <c r="U50" s="284"/>
      <c r="V50" s="284"/>
      <c r="W50" s="284"/>
      <c r="X50" s="284"/>
      <c r="Y50" s="284"/>
      <c r="Z50" s="284"/>
      <c r="AA50" s="284"/>
      <c r="AB50" s="284"/>
      <c r="AC50" s="284"/>
      <c r="AD50" s="284"/>
    </row>
    <row r="51" spans="2:30" x14ac:dyDescent="0.25">
      <c r="B51" s="289"/>
      <c r="C51" s="289"/>
      <c r="D51" s="289"/>
      <c r="E51" s="367" t="s">
        <v>935</v>
      </c>
      <c r="F51" s="367" t="s">
        <v>934</v>
      </c>
      <c r="G51" s="367" t="s">
        <v>933</v>
      </c>
      <c r="H51" s="367" t="s">
        <v>932</v>
      </c>
      <c r="I51" s="289"/>
      <c r="J51" s="289"/>
      <c r="K51" s="289"/>
      <c r="L51" s="289"/>
      <c r="M51" s="289"/>
      <c r="N51" s="284"/>
      <c r="O51" s="284"/>
      <c r="P51" s="284"/>
      <c r="Q51" s="284"/>
      <c r="R51" s="284"/>
      <c r="S51" s="284"/>
      <c r="T51" s="284"/>
      <c r="U51" s="284"/>
      <c r="V51" s="284"/>
      <c r="W51" s="284"/>
      <c r="X51" s="284"/>
      <c r="Y51" s="284"/>
      <c r="Z51" s="284"/>
      <c r="AA51" s="284"/>
      <c r="AB51" s="284"/>
      <c r="AC51" s="284"/>
      <c r="AD51" s="284"/>
    </row>
    <row r="52" spans="2:30" ht="18" x14ac:dyDescent="0.35">
      <c r="B52" s="290" t="s">
        <v>408</v>
      </c>
      <c r="C52" s="290" t="s">
        <v>931</v>
      </c>
      <c r="D52" s="290" t="s">
        <v>410</v>
      </c>
      <c r="E52" s="291" t="s">
        <v>412</v>
      </c>
      <c r="F52" s="291" t="s">
        <v>412</v>
      </c>
      <c r="G52" s="291" t="s">
        <v>412</v>
      </c>
      <c r="H52" s="291" t="s">
        <v>412</v>
      </c>
      <c r="I52" s="289"/>
      <c r="J52" s="289"/>
      <c r="K52" s="289"/>
      <c r="L52" s="289"/>
      <c r="M52" s="289"/>
      <c r="N52" s="284"/>
      <c r="O52" s="284"/>
      <c r="P52" s="284"/>
      <c r="Q52" s="284"/>
      <c r="R52" s="284"/>
      <c r="S52" s="284"/>
      <c r="T52" s="284"/>
      <c r="U52" s="284"/>
      <c r="V52" s="284"/>
      <c r="W52" s="284"/>
      <c r="X52" s="284"/>
      <c r="Y52" s="284"/>
      <c r="Z52" s="284"/>
      <c r="AA52" s="284"/>
      <c r="AB52" s="284"/>
      <c r="AC52" s="284"/>
      <c r="AD52" s="284"/>
    </row>
    <row r="53" spans="2:30" x14ac:dyDescent="0.25">
      <c r="B53" s="1293" t="s">
        <v>956</v>
      </c>
      <c r="C53" s="291" t="s">
        <v>955</v>
      </c>
      <c r="D53" s="291" t="s">
        <v>387</v>
      </c>
      <c r="E53" s="364">
        <v>3814.3674999999998</v>
      </c>
      <c r="F53" s="369" t="s">
        <v>547</v>
      </c>
      <c r="G53" s="369" t="s">
        <v>547</v>
      </c>
      <c r="H53" s="366"/>
      <c r="I53" s="289"/>
      <c r="J53" s="289"/>
      <c r="K53" s="289"/>
      <c r="L53" s="289"/>
      <c r="M53" s="289"/>
      <c r="N53" s="284"/>
      <c r="O53" s="284"/>
      <c r="P53" s="284"/>
      <c r="Q53" s="284"/>
      <c r="R53" s="284"/>
      <c r="S53" s="284"/>
      <c r="T53" s="284"/>
      <c r="U53" s="284"/>
      <c r="V53" s="284"/>
      <c r="W53" s="284"/>
      <c r="X53" s="284"/>
      <c r="Y53" s="284"/>
      <c r="Z53" s="284"/>
      <c r="AA53" s="284"/>
      <c r="AB53" s="284"/>
      <c r="AC53" s="284"/>
      <c r="AD53" s="284"/>
    </row>
    <row r="54" spans="2:30" x14ac:dyDescent="0.25">
      <c r="B54" s="1293"/>
      <c r="C54" s="291" t="s">
        <v>954</v>
      </c>
      <c r="D54" s="291" t="s">
        <v>387</v>
      </c>
      <c r="E54" s="364">
        <v>537.24189999999999</v>
      </c>
      <c r="F54" s="369" t="s">
        <v>547</v>
      </c>
      <c r="G54" s="369" t="s">
        <v>547</v>
      </c>
      <c r="H54" s="366"/>
      <c r="I54" s="289"/>
      <c r="J54" s="289"/>
      <c r="K54" s="289"/>
      <c r="L54" s="289"/>
      <c r="M54" s="289"/>
      <c r="N54" s="284"/>
      <c r="O54" s="284"/>
      <c r="P54" s="284"/>
      <c r="Q54" s="284"/>
      <c r="R54" s="284"/>
      <c r="S54" s="284"/>
      <c r="T54" s="284"/>
      <c r="U54" s="284"/>
      <c r="V54" s="284"/>
      <c r="W54" s="284"/>
      <c r="X54" s="284"/>
      <c r="Y54" s="284"/>
      <c r="Z54" s="284"/>
      <c r="AA54" s="284"/>
      <c r="AB54" s="284"/>
      <c r="AC54" s="284"/>
      <c r="AD54" s="284"/>
    </row>
    <row r="55" spans="2:30" x14ac:dyDescent="0.25">
      <c r="B55" s="1293"/>
      <c r="C55" s="291" t="s">
        <v>953</v>
      </c>
      <c r="D55" s="291" t="s">
        <v>387</v>
      </c>
      <c r="E55" s="364">
        <v>1148.421</v>
      </c>
      <c r="F55" s="369" t="s">
        <v>547</v>
      </c>
      <c r="G55" s="369" t="s">
        <v>547</v>
      </c>
      <c r="H55" s="366"/>
      <c r="I55" s="289"/>
      <c r="J55" s="289"/>
      <c r="K55" s="289"/>
      <c r="L55" s="289"/>
      <c r="M55" s="289"/>
      <c r="N55" s="284"/>
      <c r="O55" s="284"/>
      <c r="P55" s="284"/>
      <c r="Q55" s="284"/>
      <c r="R55" s="284"/>
      <c r="S55" s="284"/>
      <c r="T55" s="284"/>
      <c r="U55" s="284"/>
      <c r="V55" s="284"/>
      <c r="W55" s="284"/>
      <c r="X55" s="284"/>
      <c r="Y55" s="284"/>
      <c r="Z55" s="284"/>
      <c r="AA55" s="284"/>
      <c r="AB55" s="284"/>
      <c r="AC55" s="284"/>
      <c r="AD55" s="284"/>
    </row>
    <row r="56" spans="2:30" x14ac:dyDescent="0.25">
      <c r="B56" s="1293"/>
      <c r="C56" s="291" t="s">
        <v>952</v>
      </c>
      <c r="D56" s="291" t="s">
        <v>387</v>
      </c>
      <c r="E56" s="364">
        <v>1759.6002000000001</v>
      </c>
      <c r="F56" s="369" t="s">
        <v>547</v>
      </c>
      <c r="G56" s="369" t="s">
        <v>547</v>
      </c>
      <c r="H56" s="366"/>
      <c r="I56" s="289"/>
      <c r="J56" s="289"/>
      <c r="K56" s="289"/>
      <c r="L56" s="289"/>
      <c r="M56" s="289"/>
      <c r="N56" s="284"/>
      <c r="O56" s="284"/>
      <c r="P56" s="284"/>
      <c r="Q56" s="284"/>
      <c r="R56" s="284"/>
      <c r="S56" s="284"/>
      <c r="T56" s="284"/>
      <c r="U56" s="284"/>
      <c r="V56" s="284"/>
      <c r="W56" s="284"/>
      <c r="X56" s="284"/>
      <c r="Y56" s="284"/>
      <c r="Z56" s="284"/>
      <c r="AA56" s="284"/>
      <c r="AB56" s="284"/>
      <c r="AC56" s="284"/>
      <c r="AD56" s="284"/>
    </row>
    <row r="57" spans="2:30" x14ac:dyDescent="0.25">
      <c r="B57" s="1293"/>
      <c r="C57" s="291" t="s">
        <v>951</v>
      </c>
      <c r="D57" s="291" t="s">
        <v>387</v>
      </c>
      <c r="E57" s="364">
        <v>12094.279699999999</v>
      </c>
      <c r="F57" s="369" t="s">
        <v>547</v>
      </c>
      <c r="G57" s="369" t="s">
        <v>547</v>
      </c>
      <c r="H57" s="366"/>
      <c r="I57" s="289"/>
      <c r="J57" s="289"/>
      <c r="K57" s="289"/>
      <c r="L57" s="289"/>
      <c r="M57" s="289"/>
      <c r="N57" s="284"/>
      <c r="O57" s="284"/>
      <c r="P57" s="284"/>
      <c r="Q57" s="284"/>
      <c r="R57" s="284"/>
      <c r="S57" s="284"/>
      <c r="T57" s="284"/>
      <c r="U57" s="284"/>
      <c r="V57" s="284"/>
      <c r="W57" s="284"/>
      <c r="X57" s="284"/>
      <c r="Y57" s="284"/>
      <c r="Z57" s="284"/>
      <c r="AA57" s="284"/>
      <c r="AB57" s="284"/>
      <c r="AC57" s="284"/>
      <c r="AD57" s="284"/>
    </row>
    <row r="58" spans="2:30" x14ac:dyDescent="0.25">
      <c r="B58" s="289"/>
      <c r="C58" s="289"/>
      <c r="D58" s="289"/>
      <c r="E58" s="289"/>
      <c r="F58" s="289"/>
      <c r="G58" s="289"/>
      <c r="H58" s="289"/>
      <c r="I58" s="289"/>
      <c r="J58" s="289"/>
      <c r="K58" s="289"/>
      <c r="L58" s="289"/>
      <c r="M58" s="289"/>
      <c r="N58" s="284"/>
      <c r="O58" s="284"/>
      <c r="P58" s="284"/>
      <c r="Q58" s="284"/>
      <c r="R58" s="284"/>
      <c r="S58" s="284"/>
      <c r="T58" s="284"/>
      <c r="U58" s="284"/>
      <c r="V58" s="284"/>
      <c r="W58" s="284"/>
      <c r="X58" s="284"/>
      <c r="Y58" s="284"/>
      <c r="Z58" s="284"/>
      <c r="AA58" s="284"/>
      <c r="AB58" s="284"/>
      <c r="AC58" s="284"/>
      <c r="AD58" s="284"/>
    </row>
    <row r="59" spans="2:30" x14ac:dyDescent="0.25">
      <c r="B59" s="289"/>
      <c r="C59" s="289"/>
      <c r="D59" s="289"/>
      <c r="E59" s="289"/>
      <c r="F59" s="289"/>
      <c r="G59" s="289"/>
      <c r="H59" s="289"/>
      <c r="I59" s="289"/>
      <c r="J59" s="289"/>
      <c r="K59" s="289"/>
      <c r="L59" s="289"/>
      <c r="M59" s="289"/>
      <c r="N59" s="284"/>
      <c r="O59" s="284"/>
      <c r="P59" s="284"/>
      <c r="Q59" s="284"/>
      <c r="R59" s="284"/>
      <c r="S59" s="284"/>
      <c r="T59" s="284"/>
      <c r="U59" s="284"/>
      <c r="V59" s="284"/>
      <c r="W59" s="284"/>
      <c r="X59" s="284"/>
      <c r="Y59" s="284"/>
      <c r="Z59" s="284"/>
      <c r="AA59" s="284"/>
      <c r="AB59" s="284"/>
      <c r="AC59" s="284"/>
      <c r="AD59" s="284"/>
    </row>
    <row r="60" spans="2:30" x14ac:dyDescent="0.25">
      <c r="B60" s="289"/>
      <c r="C60" s="289"/>
      <c r="D60" s="289"/>
      <c r="E60" s="367" t="s">
        <v>935</v>
      </c>
      <c r="F60" s="367" t="s">
        <v>934</v>
      </c>
      <c r="G60" s="367" t="s">
        <v>933</v>
      </c>
      <c r="H60" s="367" t="s">
        <v>932</v>
      </c>
      <c r="I60" s="289"/>
      <c r="J60" s="289"/>
      <c r="K60" s="289"/>
      <c r="L60" s="289"/>
      <c r="M60" s="289"/>
      <c r="N60" s="284"/>
      <c r="O60" s="284"/>
      <c r="P60" s="284"/>
      <c r="Q60" s="284"/>
      <c r="R60" s="284"/>
      <c r="S60" s="284"/>
      <c r="T60" s="284"/>
      <c r="U60" s="284"/>
      <c r="V60" s="284"/>
      <c r="W60" s="284"/>
      <c r="X60" s="284"/>
      <c r="Y60" s="284"/>
      <c r="Z60" s="284"/>
      <c r="AA60" s="284"/>
      <c r="AB60" s="284"/>
      <c r="AC60" s="284"/>
      <c r="AD60" s="284"/>
    </row>
    <row r="61" spans="2:30" ht="18" x14ac:dyDescent="0.35">
      <c r="B61" s="290" t="s">
        <v>408</v>
      </c>
      <c r="C61" s="290" t="s">
        <v>931</v>
      </c>
      <c r="D61" s="290" t="s">
        <v>410</v>
      </c>
      <c r="E61" s="291" t="s">
        <v>412</v>
      </c>
      <c r="F61" s="291" t="s">
        <v>412</v>
      </c>
      <c r="G61" s="291" t="s">
        <v>412</v>
      </c>
      <c r="H61" s="291" t="s">
        <v>412</v>
      </c>
      <c r="I61" s="289"/>
      <c r="J61" s="289"/>
      <c r="K61" s="289"/>
      <c r="L61" s="289"/>
      <c r="M61" s="289"/>
      <c r="N61" s="284"/>
      <c r="O61" s="284"/>
      <c r="P61" s="284"/>
      <c r="Q61" s="284"/>
      <c r="R61" s="284"/>
      <c r="S61" s="284"/>
      <c r="T61" s="284"/>
      <c r="U61" s="284"/>
      <c r="V61" s="284"/>
      <c r="W61" s="284"/>
      <c r="X61" s="284"/>
      <c r="Y61" s="284"/>
      <c r="Z61" s="284"/>
      <c r="AA61" s="284"/>
      <c r="AB61" s="284"/>
      <c r="AC61" s="284"/>
      <c r="AD61" s="284"/>
    </row>
    <row r="62" spans="2:30" x14ac:dyDescent="0.25">
      <c r="B62" s="1293" t="s">
        <v>950</v>
      </c>
      <c r="C62" s="291" t="s">
        <v>949</v>
      </c>
      <c r="D62" s="291" t="s">
        <v>387</v>
      </c>
      <c r="E62" s="364">
        <v>12873.608</v>
      </c>
      <c r="F62" s="366"/>
      <c r="G62" s="366"/>
      <c r="H62" s="364">
        <v>3012.5707000000002</v>
      </c>
      <c r="I62" s="289"/>
      <c r="J62" s="289"/>
      <c r="K62" s="289"/>
      <c r="L62" s="289"/>
      <c r="M62" s="289"/>
      <c r="N62" s="284"/>
      <c r="O62" s="284"/>
      <c r="P62" s="284"/>
      <c r="Q62" s="284"/>
      <c r="R62" s="284"/>
      <c r="S62" s="284"/>
      <c r="T62" s="284"/>
      <c r="U62" s="284"/>
      <c r="V62" s="284"/>
      <c r="W62" s="284"/>
      <c r="X62" s="284"/>
      <c r="Y62" s="284"/>
      <c r="Z62" s="284"/>
      <c r="AA62" s="284"/>
      <c r="AB62" s="284"/>
      <c r="AC62" s="284"/>
      <c r="AD62" s="284"/>
    </row>
    <row r="63" spans="2:30" x14ac:dyDescent="0.25">
      <c r="B63" s="1293"/>
      <c r="C63" s="291" t="s">
        <v>948</v>
      </c>
      <c r="D63" s="291" t="s">
        <v>387</v>
      </c>
      <c r="E63" s="364">
        <v>6556.808</v>
      </c>
      <c r="F63" s="366"/>
      <c r="G63" s="366"/>
      <c r="H63" s="364">
        <v>2191.6352000000002</v>
      </c>
      <c r="I63" s="289"/>
      <c r="J63" s="289"/>
      <c r="K63" s="289"/>
      <c r="L63" s="289"/>
      <c r="M63" s="289"/>
      <c r="N63" s="284"/>
      <c r="O63" s="284"/>
      <c r="P63" s="284"/>
      <c r="Q63" s="284"/>
      <c r="R63" s="284"/>
      <c r="S63" s="284"/>
      <c r="T63" s="284"/>
      <c r="U63" s="284"/>
      <c r="V63" s="284"/>
      <c r="W63" s="284"/>
      <c r="X63" s="284"/>
      <c r="Y63" s="284"/>
      <c r="Z63" s="284"/>
      <c r="AA63" s="284"/>
      <c r="AB63" s="284"/>
      <c r="AC63" s="284"/>
      <c r="AD63" s="284"/>
    </row>
    <row r="64" spans="2:30" x14ac:dyDescent="0.25">
      <c r="B64" s="1293"/>
      <c r="C64" s="291" t="s">
        <v>947</v>
      </c>
      <c r="D64" s="291" t="s">
        <v>387</v>
      </c>
      <c r="E64" s="364">
        <v>3829.5038</v>
      </c>
      <c r="F64" s="366"/>
      <c r="G64" s="366"/>
      <c r="H64" s="364">
        <v>1762.8181</v>
      </c>
      <c r="I64" s="289"/>
      <c r="J64" s="289"/>
      <c r="K64" s="289"/>
      <c r="L64" s="289"/>
      <c r="M64" s="289"/>
      <c r="N64" s="284"/>
      <c r="O64" s="284"/>
      <c r="P64" s="284"/>
      <c r="Q64" s="284"/>
      <c r="R64" s="284"/>
      <c r="S64" s="284"/>
      <c r="T64" s="284"/>
      <c r="U64" s="284"/>
      <c r="V64" s="284"/>
      <c r="W64" s="284"/>
      <c r="X64" s="284"/>
      <c r="Y64" s="284"/>
      <c r="Z64" s="284"/>
      <c r="AA64" s="284"/>
      <c r="AB64" s="284"/>
      <c r="AC64" s="284"/>
      <c r="AD64" s="284"/>
    </row>
    <row r="65" spans="2:30" x14ac:dyDescent="0.25">
      <c r="B65" s="1293"/>
      <c r="C65" s="291" t="s">
        <v>946</v>
      </c>
      <c r="D65" s="291" t="s">
        <v>387</v>
      </c>
      <c r="E65" s="364">
        <v>3003.6080000000002</v>
      </c>
      <c r="F65" s="366"/>
      <c r="G65" s="366"/>
      <c r="H65" s="364">
        <v>1729.8588999999999</v>
      </c>
      <c r="I65" s="289"/>
      <c r="J65" s="289"/>
      <c r="K65" s="289"/>
      <c r="L65" s="289"/>
      <c r="M65" s="289"/>
      <c r="N65" s="284"/>
      <c r="O65" s="284"/>
      <c r="P65" s="284"/>
      <c r="Q65" s="284"/>
      <c r="R65" s="284"/>
      <c r="S65" s="284"/>
      <c r="T65" s="284"/>
      <c r="U65" s="284"/>
      <c r="V65" s="284"/>
      <c r="W65" s="284"/>
      <c r="X65" s="284"/>
      <c r="Y65" s="284"/>
      <c r="Z65" s="284"/>
      <c r="AA65" s="284"/>
      <c r="AB65" s="284"/>
      <c r="AC65" s="284"/>
      <c r="AD65" s="284"/>
    </row>
    <row r="66" spans="2:30" x14ac:dyDescent="0.25">
      <c r="B66" s="289"/>
      <c r="C66" s="289"/>
      <c r="D66" s="289"/>
      <c r="E66" s="289"/>
      <c r="F66" s="284"/>
      <c r="G66" s="284"/>
      <c r="H66" s="289"/>
      <c r="I66" s="289"/>
      <c r="J66" s="289"/>
      <c r="K66" s="289"/>
      <c r="L66" s="289"/>
      <c r="M66" s="289"/>
      <c r="N66" s="284"/>
      <c r="O66" s="284"/>
      <c r="P66" s="284"/>
      <c r="Q66" s="284"/>
      <c r="R66" s="284"/>
      <c r="S66" s="284"/>
      <c r="T66" s="284"/>
      <c r="U66" s="284"/>
      <c r="V66" s="284"/>
      <c r="W66" s="284"/>
      <c r="X66" s="284"/>
      <c r="Y66" s="284"/>
      <c r="Z66" s="284"/>
      <c r="AA66" s="284"/>
      <c r="AB66" s="284"/>
      <c r="AC66" s="284"/>
      <c r="AD66" s="284"/>
    </row>
    <row r="67" spans="2:30" x14ac:dyDescent="0.25">
      <c r="B67" s="289"/>
      <c r="C67" s="289"/>
      <c r="D67" s="289"/>
      <c r="E67" s="289"/>
      <c r="F67" s="289"/>
      <c r="G67" s="289"/>
      <c r="H67" s="289"/>
      <c r="I67" s="289"/>
      <c r="J67" s="289"/>
      <c r="K67" s="289"/>
      <c r="L67" s="289"/>
      <c r="M67" s="289"/>
      <c r="N67" s="284"/>
      <c r="O67" s="284"/>
      <c r="P67" s="284"/>
      <c r="Q67" s="284"/>
      <c r="R67" s="284"/>
      <c r="S67" s="284"/>
      <c r="T67" s="284"/>
      <c r="U67" s="284"/>
      <c r="V67" s="284"/>
      <c r="W67" s="284"/>
      <c r="X67" s="284"/>
      <c r="Y67" s="284"/>
      <c r="Z67" s="284"/>
      <c r="AA67" s="284"/>
      <c r="AB67" s="284"/>
      <c r="AC67" s="284"/>
      <c r="AD67" s="284"/>
    </row>
    <row r="68" spans="2:30" x14ac:dyDescent="0.25">
      <c r="B68" s="289"/>
      <c r="C68" s="289"/>
      <c r="D68" s="289"/>
      <c r="E68" s="367" t="s">
        <v>935</v>
      </c>
      <c r="F68" s="367" t="s">
        <v>934</v>
      </c>
      <c r="G68" s="367" t="s">
        <v>933</v>
      </c>
      <c r="H68" s="367" t="s">
        <v>932</v>
      </c>
      <c r="I68" s="289"/>
      <c r="J68" s="289"/>
      <c r="K68" s="289"/>
      <c r="L68" s="289"/>
      <c r="M68" s="289"/>
      <c r="N68" s="284"/>
      <c r="O68" s="284"/>
      <c r="P68" s="284"/>
      <c r="Q68" s="284"/>
      <c r="R68" s="284"/>
      <c r="S68" s="284"/>
      <c r="T68" s="284"/>
      <c r="U68" s="284"/>
      <c r="V68" s="284"/>
      <c r="W68" s="284"/>
      <c r="X68" s="284"/>
      <c r="Y68" s="284"/>
      <c r="Z68" s="284"/>
      <c r="AA68" s="284"/>
      <c r="AB68" s="284"/>
      <c r="AC68" s="284"/>
      <c r="AD68" s="284"/>
    </row>
    <row r="69" spans="2:30" ht="18" x14ac:dyDescent="0.35">
      <c r="B69" s="290" t="s">
        <v>408</v>
      </c>
      <c r="C69" s="290" t="s">
        <v>931</v>
      </c>
      <c r="D69" s="290" t="s">
        <v>410</v>
      </c>
      <c r="E69" s="291" t="s">
        <v>412</v>
      </c>
      <c r="F69" s="291" t="s">
        <v>412</v>
      </c>
      <c r="G69" s="291" t="s">
        <v>412</v>
      </c>
      <c r="H69" s="291" t="s">
        <v>412</v>
      </c>
      <c r="I69" s="289"/>
      <c r="J69" s="289"/>
      <c r="K69" s="289"/>
      <c r="L69" s="289"/>
      <c r="M69" s="289"/>
      <c r="N69" s="284"/>
      <c r="O69" s="284"/>
      <c r="P69" s="284"/>
      <c r="Q69" s="284"/>
      <c r="R69" s="284"/>
      <c r="S69" s="284"/>
      <c r="T69" s="284"/>
      <c r="U69" s="284"/>
      <c r="V69" s="284"/>
      <c r="W69" s="284"/>
      <c r="X69" s="284"/>
      <c r="Y69" s="284"/>
      <c r="Z69" s="284"/>
      <c r="AA69" s="284"/>
      <c r="AB69" s="284"/>
      <c r="AC69" s="284"/>
      <c r="AD69" s="284"/>
    </row>
    <row r="70" spans="2:30" x14ac:dyDescent="0.25">
      <c r="B70" s="1293" t="s">
        <v>945</v>
      </c>
      <c r="C70" s="291" t="s">
        <v>944</v>
      </c>
      <c r="D70" s="291" t="s">
        <v>387</v>
      </c>
      <c r="E70" s="364">
        <v>3119.0225</v>
      </c>
      <c r="F70" s="366"/>
      <c r="G70" s="364">
        <v>656.60699999999997</v>
      </c>
      <c r="H70" s="364">
        <v>2301.7402999999999</v>
      </c>
      <c r="I70" s="289"/>
      <c r="J70" s="289"/>
      <c r="K70" s="289"/>
      <c r="L70" s="289"/>
      <c r="M70" s="289"/>
      <c r="N70" s="284"/>
      <c r="O70" s="284"/>
      <c r="P70" s="284"/>
      <c r="Q70" s="284"/>
      <c r="R70" s="284"/>
      <c r="S70" s="284"/>
      <c r="T70" s="284"/>
      <c r="U70" s="284"/>
      <c r="V70" s="284"/>
      <c r="W70" s="284"/>
      <c r="X70" s="284"/>
      <c r="Y70" s="284"/>
      <c r="Z70" s="284"/>
      <c r="AA70" s="284"/>
      <c r="AB70" s="284"/>
      <c r="AC70" s="284"/>
      <c r="AD70" s="284"/>
    </row>
    <row r="71" spans="2:30" x14ac:dyDescent="0.25">
      <c r="B71" s="1293"/>
      <c r="C71" s="291" t="s">
        <v>943</v>
      </c>
      <c r="D71" s="291" t="s">
        <v>387</v>
      </c>
      <c r="E71" s="364">
        <v>2577.1363999999999</v>
      </c>
      <c r="F71" s="366"/>
      <c r="G71" s="364">
        <v>604.3039</v>
      </c>
      <c r="H71" s="364">
        <v>1775.3704</v>
      </c>
      <c r="I71" s="289"/>
      <c r="J71" s="289"/>
      <c r="K71" s="289"/>
      <c r="L71" s="289"/>
      <c r="M71" s="289"/>
      <c r="N71" s="284"/>
      <c r="O71" s="284"/>
      <c r="P71" s="284"/>
      <c r="Q71" s="284"/>
      <c r="R71" s="284"/>
      <c r="S71" s="284"/>
      <c r="T71" s="284"/>
      <c r="U71" s="284"/>
      <c r="V71" s="284"/>
      <c r="W71" s="284"/>
      <c r="X71" s="284"/>
      <c r="Y71" s="284"/>
      <c r="Z71" s="284"/>
      <c r="AA71" s="284"/>
      <c r="AB71" s="284"/>
      <c r="AC71" s="284"/>
      <c r="AD71" s="284"/>
    </row>
    <row r="72" spans="2:30" x14ac:dyDescent="0.25">
      <c r="B72" s="1293"/>
      <c r="C72" s="291" t="s">
        <v>942</v>
      </c>
      <c r="D72" s="291" t="s">
        <v>387</v>
      </c>
      <c r="E72" s="364">
        <v>3186.3634999999999</v>
      </c>
      <c r="F72" s="366"/>
      <c r="G72" s="364">
        <v>604.3039</v>
      </c>
      <c r="H72" s="364">
        <v>2492.4998999999998</v>
      </c>
      <c r="I72" s="289"/>
      <c r="J72" s="289"/>
      <c r="K72" s="289"/>
      <c r="L72" s="289"/>
      <c r="M72" s="289"/>
      <c r="N72" s="284"/>
      <c r="O72" s="284"/>
      <c r="P72" s="284"/>
      <c r="Q72" s="284"/>
      <c r="R72" s="284"/>
      <c r="S72" s="284"/>
      <c r="T72" s="284"/>
      <c r="U72" s="284"/>
      <c r="V72" s="284"/>
      <c r="W72" s="284"/>
      <c r="X72" s="284"/>
      <c r="Y72" s="284"/>
      <c r="Z72" s="284"/>
      <c r="AA72" s="284"/>
      <c r="AB72" s="284"/>
      <c r="AC72" s="284"/>
      <c r="AD72" s="284"/>
    </row>
    <row r="73" spans="2:30" x14ac:dyDescent="0.25">
      <c r="B73" s="1293"/>
      <c r="C73" s="291" t="s">
        <v>941</v>
      </c>
      <c r="D73" s="291" t="s">
        <v>387</v>
      </c>
      <c r="E73" s="364">
        <v>3180.3494000000001</v>
      </c>
      <c r="F73" s="366"/>
      <c r="G73" s="364">
        <v>604.3039</v>
      </c>
      <c r="H73" s="364">
        <v>2157.0453000000002</v>
      </c>
      <c r="I73" s="289"/>
      <c r="J73" s="289"/>
      <c r="K73" s="289"/>
      <c r="L73" s="289"/>
      <c r="M73" s="289"/>
      <c r="N73" s="284"/>
      <c r="O73" s="284"/>
      <c r="P73" s="284"/>
      <c r="Q73" s="284"/>
      <c r="R73" s="284"/>
      <c r="S73" s="284"/>
      <c r="T73" s="284"/>
      <c r="U73" s="284"/>
      <c r="V73" s="284"/>
      <c r="W73" s="284"/>
      <c r="X73" s="284"/>
      <c r="Y73" s="284"/>
      <c r="Z73" s="284"/>
      <c r="AA73" s="284"/>
      <c r="AB73" s="284"/>
      <c r="AC73" s="284"/>
      <c r="AD73" s="284"/>
    </row>
    <row r="74" spans="2:30" x14ac:dyDescent="0.25">
      <c r="B74" s="1293"/>
      <c r="C74" s="291" t="s">
        <v>940</v>
      </c>
      <c r="D74" s="291" t="s">
        <v>387</v>
      </c>
      <c r="E74" s="368">
        <v>2603.6080000000002</v>
      </c>
      <c r="F74" s="366"/>
      <c r="G74" s="364">
        <v>604.3039</v>
      </c>
      <c r="H74" s="364">
        <v>1775.3704</v>
      </c>
      <c r="I74" s="289"/>
      <c r="J74" s="289"/>
      <c r="K74" s="289"/>
      <c r="L74" s="289"/>
      <c r="M74" s="289"/>
      <c r="N74" s="284"/>
      <c r="O74" s="284"/>
      <c r="P74" s="284"/>
      <c r="Q74" s="284"/>
      <c r="R74" s="284"/>
      <c r="S74" s="284"/>
      <c r="T74" s="284"/>
      <c r="U74" s="284"/>
      <c r="V74" s="284"/>
      <c r="W74" s="284"/>
      <c r="X74" s="284"/>
      <c r="Y74" s="284"/>
      <c r="Z74" s="284"/>
      <c r="AA74" s="284"/>
      <c r="AB74" s="284"/>
      <c r="AC74" s="284"/>
      <c r="AD74" s="284"/>
    </row>
    <row r="75" spans="2:30" x14ac:dyDescent="0.25">
      <c r="B75" s="1293"/>
      <c r="C75" s="291" t="s">
        <v>939</v>
      </c>
      <c r="D75" s="291" t="s">
        <v>387</v>
      </c>
      <c r="E75" s="364">
        <v>4055.8519000000001</v>
      </c>
      <c r="F75" s="366"/>
      <c r="G75" s="364">
        <v>604.3039</v>
      </c>
      <c r="H75" s="364">
        <v>3188.5477999999998</v>
      </c>
      <c r="I75" s="289"/>
      <c r="J75" s="289"/>
      <c r="K75" s="289"/>
      <c r="L75" s="289"/>
      <c r="M75" s="289"/>
      <c r="N75" s="284"/>
      <c r="O75" s="284"/>
      <c r="P75" s="284"/>
      <c r="Q75" s="284"/>
      <c r="R75" s="284"/>
      <c r="S75" s="284"/>
      <c r="T75" s="284"/>
      <c r="U75" s="284"/>
      <c r="V75" s="284"/>
      <c r="W75" s="284"/>
      <c r="X75" s="284"/>
      <c r="Y75" s="284"/>
      <c r="Z75" s="284"/>
      <c r="AA75" s="284"/>
      <c r="AB75" s="284"/>
      <c r="AC75" s="284"/>
      <c r="AD75" s="284"/>
    </row>
    <row r="76" spans="2:30" x14ac:dyDescent="0.25">
      <c r="B76" s="1293"/>
      <c r="C76" s="291" t="s">
        <v>938</v>
      </c>
      <c r="D76" s="291" t="s">
        <v>387</v>
      </c>
      <c r="E76" s="364">
        <v>3075.2357999999999</v>
      </c>
      <c r="F76" s="366"/>
      <c r="G76" s="364">
        <v>604.3039</v>
      </c>
      <c r="H76" s="364">
        <v>2486.9982</v>
      </c>
      <c r="I76" s="289"/>
      <c r="J76" s="289"/>
      <c r="K76" s="289"/>
      <c r="L76" s="289"/>
      <c r="M76" s="289"/>
      <c r="N76" s="284"/>
      <c r="O76" s="284"/>
      <c r="P76" s="284"/>
      <c r="Q76" s="284"/>
      <c r="R76" s="284"/>
      <c r="S76" s="284"/>
      <c r="T76" s="284"/>
      <c r="U76" s="284"/>
      <c r="V76" s="284"/>
      <c r="W76" s="284"/>
      <c r="X76" s="284"/>
      <c r="Y76" s="284"/>
      <c r="Z76" s="284"/>
      <c r="AA76" s="284"/>
      <c r="AB76" s="284"/>
      <c r="AC76" s="284"/>
      <c r="AD76" s="284"/>
    </row>
    <row r="77" spans="2:30" x14ac:dyDescent="0.25">
      <c r="B77" s="1293"/>
      <c r="C77" s="291" t="s">
        <v>937</v>
      </c>
      <c r="D77" s="291" t="s">
        <v>387</v>
      </c>
      <c r="E77" s="364">
        <v>3780.9205000000002</v>
      </c>
      <c r="F77" s="366"/>
      <c r="G77" s="364">
        <v>1650.3656000000001</v>
      </c>
      <c r="H77" s="364">
        <v>3178.8031000000001</v>
      </c>
      <c r="I77" s="289"/>
      <c r="J77" s="289"/>
      <c r="K77" s="289"/>
      <c r="L77" s="289"/>
      <c r="M77" s="289"/>
      <c r="N77" s="284"/>
      <c r="O77" s="284"/>
      <c r="P77" s="284"/>
      <c r="Q77" s="284"/>
      <c r="R77" s="284"/>
      <c r="S77" s="284"/>
      <c r="T77" s="284"/>
      <c r="U77" s="284"/>
      <c r="V77" s="284"/>
      <c r="W77" s="284"/>
      <c r="X77" s="284"/>
      <c r="Y77" s="284"/>
      <c r="Z77" s="284"/>
      <c r="AA77" s="284"/>
      <c r="AB77" s="284"/>
      <c r="AC77" s="284"/>
      <c r="AD77" s="284"/>
    </row>
    <row r="78" spans="2:30" x14ac:dyDescent="0.25">
      <c r="B78" s="1293"/>
      <c r="C78" s="291" t="s">
        <v>936</v>
      </c>
      <c r="D78" s="291" t="s">
        <v>387</v>
      </c>
      <c r="E78" s="364">
        <v>3416.0558000000001</v>
      </c>
      <c r="F78" s="366"/>
      <c r="G78" s="364">
        <v>604.3039</v>
      </c>
      <c r="H78" s="364">
        <v>2467.8182000000002</v>
      </c>
      <c r="I78" s="289"/>
      <c r="J78" s="289"/>
      <c r="K78" s="289"/>
      <c r="L78" s="289"/>
      <c r="M78" s="289"/>
      <c r="N78" s="284"/>
      <c r="O78" s="284"/>
      <c r="P78" s="284"/>
      <c r="Q78" s="284"/>
      <c r="R78" s="284"/>
      <c r="S78" s="284"/>
      <c r="T78" s="284"/>
      <c r="U78" s="284"/>
      <c r="V78" s="284"/>
      <c r="W78" s="284"/>
      <c r="X78" s="284"/>
      <c r="Y78" s="284"/>
      <c r="Z78" s="284"/>
      <c r="AA78" s="284"/>
      <c r="AB78" s="284"/>
      <c r="AC78" s="284"/>
      <c r="AD78" s="284"/>
    </row>
    <row r="79" spans="2:30" x14ac:dyDescent="0.25">
      <c r="B79" s="289"/>
      <c r="C79" s="289"/>
      <c r="D79" s="289"/>
      <c r="E79" s="289"/>
      <c r="F79" s="289"/>
      <c r="G79" s="289"/>
      <c r="H79" s="289"/>
      <c r="I79" s="289"/>
      <c r="J79" s="289"/>
      <c r="K79" s="289"/>
      <c r="L79" s="289"/>
      <c r="M79" s="289"/>
      <c r="N79" s="284"/>
      <c r="O79" s="284"/>
      <c r="P79" s="284"/>
      <c r="Q79" s="284"/>
      <c r="R79" s="284"/>
      <c r="S79" s="284"/>
      <c r="T79" s="284"/>
      <c r="U79" s="284"/>
      <c r="V79" s="284"/>
      <c r="W79" s="284"/>
      <c r="X79" s="284"/>
      <c r="Y79" s="284"/>
      <c r="Z79" s="284"/>
      <c r="AA79" s="284"/>
      <c r="AB79" s="284"/>
      <c r="AC79" s="284"/>
      <c r="AD79" s="284"/>
    </row>
    <row r="80" spans="2:30" x14ac:dyDescent="0.25">
      <c r="B80" s="289"/>
      <c r="C80" s="289"/>
      <c r="D80" s="289"/>
      <c r="E80" s="289"/>
      <c r="F80" s="289"/>
      <c r="G80" s="289"/>
      <c r="H80" s="289"/>
      <c r="I80" s="289"/>
      <c r="J80" s="289"/>
      <c r="K80" s="289"/>
      <c r="L80" s="289"/>
      <c r="M80" s="289"/>
      <c r="N80" s="284"/>
      <c r="O80" s="284"/>
      <c r="P80" s="284"/>
      <c r="Q80" s="284"/>
      <c r="R80" s="284"/>
      <c r="S80" s="284"/>
      <c r="T80" s="284"/>
      <c r="U80" s="284"/>
      <c r="V80" s="284"/>
      <c r="W80" s="284"/>
      <c r="X80" s="284"/>
      <c r="Y80" s="284"/>
      <c r="Z80" s="284"/>
      <c r="AA80" s="284"/>
      <c r="AB80" s="284"/>
      <c r="AC80" s="284"/>
      <c r="AD80" s="284"/>
    </row>
    <row r="81" spans="2:30" x14ac:dyDescent="0.25">
      <c r="B81" s="289"/>
      <c r="C81" s="289"/>
      <c r="D81" s="289"/>
      <c r="E81" s="367" t="s">
        <v>935</v>
      </c>
      <c r="F81" s="367" t="s">
        <v>934</v>
      </c>
      <c r="G81" s="367" t="s">
        <v>933</v>
      </c>
      <c r="H81" s="367" t="s">
        <v>932</v>
      </c>
      <c r="I81" s="289"/>
      <c r="J81" s="289"/>
      <c r="K81" s="289"/>
      <c r="L81" s="289"/>
      <c r="M81" s="289"/>
      <c r="N81" s="284"/>
      <c r="O81" s="284"/>
      <c r="P81" s="284"/>
      <c r="Q81" s="284"/>
      <c r="R81" s="284"/>
      <c r="S81" s="284"/>
      <c r="T81" s="284"/>
      <c r="U81" s="284"/>
      <c r="V81" s="284"/>
      <c r="W81" s="284"/>
      <c r="X81" s="284"/>
      <c r="Y81" s="284"/>
      <c r="Z81" s="284"/>
      <c r="AA81" s="284"/>
      <c r="AB81" s="284"/>
      <c r="AC81" s="284"/>
      <c r="AD81" s="284"/>
    </row>
    <row r="82" spans="2:30" ht="18" x14ac:dyDescent="0.35">
      <c r="B82" s="290" t="s">
        <v>408</v>
      </c>
      <c r="C82" s="290" t="s">
        <v>931</v>
      </c>
      <c r="D82" s="290" t="s">
        <v>410</v>
      </c>
      <c r="E82" s="291" t="s">
        <v>412</v>
      </c>
      <c r="F82" s="291" t="s">
        <v>412</v>
      </c>
      <c r="G82" s="291" t="s">
        <v>412</v>
      </c>
      <c r="H82" s="291" t="s">
        <v>412</v>
      </c>
      <c r="I82" s="289"/>
      <c r="J82" s="289"/>
      <c r="K82" s="289"/>
      <c r="L82" s="289"/>
      <c r="M82" s="289"/>
      <c r="N82" s="284"/>
      <c r="O82" s="284"/>
      <c r="P82" s="284"/>
      <c r="Q82" s="284"/>
      <c r="R82" s="284"/>
      <c r="S82" s="284"/>
      <c r="T82" s="284"/>
      <c r="U82" s="284"/>
      <c r="V82" s="284"/>
      <c r="W82" s="284"/>
      <c r="X82" s="284"/>
      <c r="Y82" s="284"/>
      <c r="Z82" s="284"/>
      <c r="AA82" s="284"/>
      <c r="AB82" s="284"/>
      <c r="AC82" s="284"/>
      <c r="AD82" s="284"/>
    </row>
    <row r="83" spans="2:30" x14ac:dyDescent="0.25">
      <c r="B83" s="1293" t="s">
        <v>930</v>
      </c>
      <c r="C83" s="291" t="s">
        <v>929</v>
      </c>
      <c r="D83" s="291" t="s">
        <v>387</v>
      </c>
      <c r="E83" s="364">
        <v>844.48159999999996</v>
      </c>
      <c r="F83" s="366"/>
      <c r="G83" s="365" t="s">
        <v>547</v>
      </c>
      <c r="H83" s="364">
        <v>795.40319999999997</v>
      </c>
      <c r="I83" s="289"/>
      <c r="J83" s="289"/>
      <c r="K83" s="289"/>
      <c r="L83" s="289"/>
      <c r="M83" s="289"/>
      <c r="N83" s="284"/>
      <c r="O83" s="284"/>
      <c r="P83" s="284"/>
      <c r="Q83" s="284"/>
      <c r="R83" s="284"/>
      <c r="S83" s="284"/>
      <c r="T83" s="284"/>
      <c r="U83" s="284"/>
      <c r="V83" s="284"/>
      <c r="W83" s="284"/>
      <c r="X83" s="284"/>
      <c r="Y83" s="284"/>
      <c r="Z83" s="284"/>
      <c r="AA83" s="284"/>
      <c r="AB83" s="284"/>
      <c r="AC83" s="284"/>
      <c r="AD83" s="284"/>
    </row>
    <row r="84" spans="2:30" x14ac:dyDescent="0.25">
      <c r="B84" s="1293"/>
      <c r="C84" s="291" t="s">
        <v>928</v>
      </c>
      <c r="D84" s="291" t="s">
        <v>387</v>
      </c>
      <c r="E84" s="364">
        <v>872.27459999999996</v>
      </c>
      <c r="F84" s="366"/>
      <c r="G84" s="365" t="s">
        <v>547</v>
      </c>
      <c r="H84" s="364">
        <v>795.40319999999997</v>
      </c>
      <c r="I84" s="289"/>
      <c r="J84" s="289"/>
      <c r="K84" s="289"/>
      <c r="L84" s="289"/>
      <c r="M84" s="289"/>
      <c r="N84" s="284"/>
      <c r="O84" s="284"/>
      <c r="P84" s="284"/>
      <c r="Q84" s="284"/>
      <c r="R84" s="284"/>
      <c r="S84" s="284"/>
      <c r="T84" s="284"/>
      <c r="U84" s="284"/>
      <c r="V84" s="284"/>
      <c r="W84" s="284"/>
      <c r="X84" s="284"/>
      <c r="Y84" s="284"/>
      <c r="Z84" s="284"/>
      <c r="AA84" s="284"/>
      <c r="AB84" s="284"/>
      <c r="AC84" s="284"/>
      <c r="AD84" s="284"/>
    </row>
    <row r="85" spans="2:30" x14ac:dyDescent="0.25">
      <c r="B85" s="1293"/>
      <c r="C85" s="291" t="s">
        <v>927</v>
      </c>
      <c r="D85" s="291" t="s">
        <v>387</v>
      </c>
      <c r="E85" s="364">
        <v>955.65350000000001</v>
      </c>
      <c r="F85" s="366"/>
      <c r="G85" s="365" t="s">
        <v>547</v>
      </c>
      <c r="H85" s="364">
        <v>795.40319999999997</v>
      </c>
      <c r="I85" s="289"/>
      <c r="J85" s="289"/>
      <c r="K85" s="289"/>
      <c r="L85" s="289"/>
      <c r="M85" s="289"/>
      <c r="N85" s="284"/>
      <c r="O85" s="284"/>
      <c r="P85" s="284"/>
      <c r="Q85" s="284"/>
      <c r="R85" s="284"/>
      <c r="S85" s="284"/>
      <c r="T85" s="284"/>
      <c r="U85" s="284"/>
      <c r="V85" s="284"/>
      <c r="W85" s="284"/>
      <c r="X85" s="284"/>
      <c r="Y85" s="284"/>
      <c r="Z85" s="284"/>
      <c r="AA85" s="284"/>
      <c r="AB85" s="284"/>
      <c r="AC85" s="284"/>
      <c r="AD85" s="284"/>
    </row>
    <row r="86" spans="2:30" x14ac:dyDescent="0.25">
      <c r="B86" s="330"/>
      <c r="C86" s="330"/>
      <c r="D86" s="330"/>
      <c r="E86" s="330"/>
      <c r="F86" s="289"/>
      <c r="G86" s="330"/>
      <c r="H86" s="289"/>
      <c r="I86" s="330"/>
      <c r="J86" s="330"/>
      <c r="K86" s="330"/>
      <c r="L86" s="330"/>
      <c r="M86" s="330"/>
      <c r="N86" s="284"/>
      <c r="O86" s="284"/>
      <c r="P86" s="284"/>
      <c r="Q86" s="284"/>
      <c r="R86" s="284"/>
      <c r="S86" s="284"/>
      <c r="T86" s="284"/>
      <c r="U86" s="284"/>
      <c r="V86" s="284"/>
      <c r="W86" s="284"/>
      <c r="X86" s="284"/>
      <c r="Y86" s="284"/>
      <c r="Z86" s="284"/>
      <c r="AA86" s="284"/>
      <c r="AB86" s="284"/>
      <c r="AC86" s="284"/>
      <c r="AD86" s="284"/>
    </row>
    <row r="87" spans="2:30" x14ac:dyDescent="0.25">
      <c r="B87" s="330"/>
      <c r="C87" s="330"/>
      <c r="D87" s="330"/>
      <c r="E87" s="330"/>
      <c r="F87" s="289"/>
      <c r="G87" s="330"/>
      <c r="H87" s="330"/>
      <c r="I87" s="330"/>
      <c r="J87" s="330"/>
      <c r="K87" s="330"/>
      <c r="L87" s="330"/>
      <c r="M87" s="330"/>
      <c r="N87" s="284"/>
      <c r="O87" s="284"/>
      <c r="P87" s="284"/>
      <c r="Q87" s="284"/>
      <c r="R87" s="284"/>
      <c r="S87" s="284"/>
      <c r="T87" s="284"/>
      <c r="U87" s="284"/>
      <c r="V87" s="284"/>
      <c r="W87" s="284"/>
      <c r="X87" s="284"/>
      <c r="Y87" s="284"/>
      <c r="Z87" s="284"/>
      <c r="AA87" s="284"/>
      <c r="AB87" s="284"/>
      <c r="AC87" s="284"/>
      <c r="AD87" s="284"/>
    </row>
    <row r="88" spans="2:30" s="284" customFormat="1" ht="15.75" x14ac:dyDescent="0.25">
      <c r="B88" s="1314" t="s">
        <v>418</v>
      </c>
      <c r="C88" s="1314"/>
      <c r="D88" s="1314"/>
      <c r="E88" s="1314"/>
      <c r="F88" s="1314"/>
      <c r="G88" s="1314"/>
      <c r="H88" s="1314"/>
      <c r="I88" s="1314"/>
      <c r="J88" s="1314"/>
      <c r="K88" s="1314"/>
      <c r="L88" s="1314"/>
      <c r="M88" s="1314"/>
    </row>
    <row r="89" spans="2:30" s="284" customFormat="1" x14ac:dyDescent="0.25">
      <c r="B89" s="1285" t="s">
        <v>926</v>
      </c>
      <c r="C89" s="1285"/>
      <c r="D89" s="1285"/>
      <c r="E89" s="1285"/>
      <c r="F89" s="1285"/>
      <c r="G89" s="1285"/>
      <c r="H89" s="1285"/>
      <c r="I89" s="1285"/>
      <c r="J89" s="1285"/>
      <c r="K89" s="1285"/>
      <c r="L89" s="1285"/>
      <c r="M89" s="1285"/>
    </row>
    <row r="90" spans="2:30" s="284" customFormat="1" x14ac:dyDescent="0.25">
      <c r="B90" s="1302" t="s">
        <v>925</v>
      </c>
      <c r="C90" s="1302"/>
      <c r="D90" s="1302"/>
      <c r="E90" s="1302"/>
      <c r="F90" s="1302"/>
      <c r="G90" s="1302"/>
      <c r="H90" s="1302"/>
      <c r="I90" s="1302"/>
      <c r="J90" s="1302"/>
      <c r="K90" s="1302"/>
      <c r="L90" s="1302"/>
      <c r="M90" s="1302"/>
    </row>
    <row r="91" spans="2:30" s="284" customFormat="1" x14ac:dyDescent="0.25">
      <c r="B91" s="1315" t="s">
        <v>425</v>
      </c>
      <c r="C91" s="1315"/>
      <c r="D91" s="1315"/>
      <c r="E91" s="1315"/>
      <c r="F91" s="1315"/>
      <c r="G91" s="1315"/>
      <c r="H91" s="1315"/>
      <c r="I91" s="1315"/>
      <c r="J91" s="1315"/>
      <c r="K91" s="1315"/>
      <c r="L91" s="1315"/>
      <c r="M91" s="1315"/>
    </row>
    <row r="92" spans="2:30" s="284" customFormat="1" x14ac:dyDescent="0.25">
      <c r="B92" s="1313"/>
      <c r="C92" s="1313"/>
      <c r="D92" s="1313"/>
      <c r="E92" s="1313"/>
      <c r="F92" s="1313"/>
      <c r="G92" s="1313"/>
      <c r="H92" s="1313"/>
      <c r="I92" s="1313"/>
      <c r="J92" s="1313"/>
      <c r="K92" s="1313"/>
      <c r="L92" s="1313"/>
      <c r="M92" s="1313"/>
    </row>
    <row r="93" spans="2:30" s="284" customFormat="1" x14ac:dyDescent="0.25"/>
    <row r="94" spans="2:30" x14ac:dyDescent="0.25">
      <c r="B94" s="284"/>
      <c r="C94" s="284"/>
      <c r="D94" s="284"/>
      <c r="E94" s="284"/>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row>
    <row r="95" spans="2:30" x14ac:dyDescent="0.25">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row>
    <row r="96" spans="2:30" s="284" customFormat="1" x14ac:dyDescent="0.25"/>
    <row r="97" s="284" customFormat="1" x14ac:dyDescent="0.25"/>
    <row r="98" s="284" customFormat="1" x14ac:dyDescent="0.25"/>
    <row r="99" s="284" customFormat="1" x14ac:dyDescent="0.25"/>
    <row r="100" s="284" customFormat="1" x14ac:dyDescent="0.25"/>
    <row r="101" s="284" customFormat="1" x14ac:dyDescent="0.25"/>
    <row r="102" s="284" customFormat="1" x14ac:dyDescent="0.25"/>
    <row r="103" s="284" customFormat="1" x14ac:dyDescent="0.25"/>
    <row r="104" s="284" customFormat="1" x14ac:dyDescent="0.25"/>
    <row r="105" s="284" customFormat="1" x14ac:dyDescent="0.25"/>
    <row r="106" s="284" customFormat="1" x14ac:dyDescent="0.25"/>
    <row r="107" s="284" customFormat="1" x14ac:dyDescent="0.25"/>
    <row r="108" s="284" customFormat="1" x14ac:dyDescent="0.25"/>
    <row r="109" s="284" customFormat="1" x14ac:dyDescent="0.25"/>
    <row r="110" s="284" customFormat="1" x14ac:dyDescent="0.25"/>
    <row r="111" s="284" customFormat="1" x14ac:dyDescent="0.25"/>
  </sheetData>
  <mergeCells count="23">
    <mergeCell ref="B16:M16"/>
    <mergeCell ref="B17:M17"/>
    <mergeCell ref="B18:M18"/>
    <mergeCell ref="A2:F2"/>
    <mergeCell ref="A1:F1"/>
    <mergeCell ref="B13:M13"/>
    <mergeCell ref="B8:M8"/>
    <mergeCell ref="B9:M9"/>
    <mergeCell ref="B10:M10"/>
    <mergeCell ref="B11:M11"/>
    <mergeCell ref="B12:M12"/>
    <mergeCell ref="B22:B34"/>
    <mergeCell ref="B39:B42"/>
    <mergeCell ref="B47:B48"/>
    <mergeCell ref="B53:B57"/>
    <mergeCell ref="B62:B65"/>
    <mergeCell ref="B92:M92"/>
    <mergeCell ref="B70:B78"/>
    <mergeCell ref="B83:B85"/>
    <mergeCell ref="B88:M88"/>
    <mergeCell ref="B89:M89"/>
    <mergeCell ref="B90:M90"/>
    <mergeCell ref="B91:M91"/>
  </mergeCells>
  <hyperlinks>
    <hyperlink ref="A3" location="Index!A1" display="Index"/>
    <hyperlink ref="B90:M90" location="'Waste disposal'!A1" display="No, these factors are not appropriate. For specific end of life figures please see the ‘waste disposal’ tab."/>
  </hyperlinks>
  <pageMargins left="0.7" right="0.7" top="0.75" bottom="0.75" header="0.3" footer="0.3"/>
  <pageSetup paperSize="9" scale="26" fitToHeight="0" orientation="landscape" r:id="rId1"/>
  <headerFooter alignWithMargins="0"/>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4" tint="-0.249977111117893"/>
    <pageSetUpPr fitToPage="1"/>
  </sheetPr>
  <dimension ref="A1:AZ149"/>
  <sheetViews>
    <sheetView zoomScaleNormal="100" workbookViewId="0">
      <pane xSplit="1" ySplit="3" topLeftCell="B61" activePane="bottomRight" state="frozen"/>
      <selection activeCell="B4" sqref="B4"/>
      <selection pane="topRight" activeCell="B4" sqref="B4"/>
      <selection pane="bottomLeft" activeCell="B4" sqref="B4"/>
      <selection pane="bottomRight" activeCell="B4" sqref="B4"/>
    </sheetView>
  </sheetViews>
  <sheetFormatPr defaultColWidth="11.140625" defaultRowHeight="15" x14ac:dyDescent="0.25"/>
  <cols>
    <col min="1" max="1" width="5.7109375" style="284" customWidth="1"/>
    <col min="2" max="2" width="16.7109375" style="285" customWidth="1"/>
    <col min="3" max="3" width="43.7109375" style="285" customWidth="1"/>
    <col min="4" max="4" width="8.42578125" style="285" customWidth="1"/>
    <col min="5" max="10" width="18.7109375" style="285" customWidth="1"/>
    <col min="11" max="11" width="19.28515625" style="285" customWidth="1"/>
    <col min="12" max="12" width="1.5703125" style="285" customWidth="1"/>
    <col min="13" max="13" width="1.42578125" style="285" customWidth="1"/>
    <col min="14" max="14" width="11.140625" style="285"/>
    <col min="15" max="15" width="13.42578125" style="284" customWidth="1"/>
    <col min="16" max="17" width="11.140625" style="284"/>
    <col min="18" max="16384" width="11.140625" style="285"/>
  </cols>
  <sheetData>
    <row r="1" spans="1:52" s="259" customFormat="1" ht="11.25" x14ac:dyDescent="0.2">
      <c r="A1" s="1305" t="s">
        <v>541</v>
      </c>
      <c r="B1" s="1305"/>
      <c r="C1" s="1305"/>
      <c r="D1" s="1305"/>
      <c r="E1" s="1305"/>
      <c r="F1" s="1305"/>
      <c r="G1" s="1305"/>
      <c r="H1" s="1305"/>
      <c r="I1" s="1305"/>
      <c r="J1" s="1305"/>
      <c r="K1" s="1305"/>
      <c r="L1" s="1305"/>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1305"/>
      <c r="AO1" s="1305"/>
      <c r="AP1" s="1305"/>
      <c r="AQ1" s="1305"/>
      <c r="AR1" s="1305"/>
      <c r="AS1" s="1305"/>
      <c r="AT1" s="1305"/>
      <c r="AU1" s="1305"/>
      <c r="AV1" s="1305"/>
    </row>
    <row r="2" spans="1:52" ht="21" x14ac:dyDescent="0.35">
      <c r="A2" s="1306" t="str">
        <f ca="1">MID(CELL("filename",$B$2),FIND("]",CELL("filename",$B$2))+1,256)</f>
        <v>Waste disposal factors</v>
      </c>
      <c r="B2" s="1306"/>
      <c r="C2" s="1306"/>
      <c r="D2" s="1306"/>
      <c r="E2" s="1306"/>
      <c r="F2" s="1306"/>
      <c r="G2" s="284"/>
      <c r="H2" s="284"/>
      <c r="I2" s="284"/>
      <c r="J2" s="284"/>
      <c r="K2" s="284"/>
      <c r="L2" s="284"/>
      <c r="M2" s="284"/>
      <c r="N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row>
    <row r="3" spans="1:52" s="374" customFormat="1" ht="12.75" x14ac:dyDescent="0.2">
      <c r="A3" s="263" t="s">
        <v>389</v>
      </c>
      <c r="B3" s="315"/>
      <c r="C3" s="37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c r="AT3" s="315"/>
      <c r="AU3" s="315"/>
      <c r="AV3" s="315"/>
      <c r="AW3" s="315"/>
      <c r="AX3" s="315"/>
      <c r="AY3" s="315"/>
      <c r="AZ3" s="315"/>
    </row>
    <row r="4" spans="1:52" s="311" customFormat="1" ht="7.5" thickBot="1" x14ac:dyDescent="0.2"/>
    <row r="5" spans="1:52" ht="15.75" thickTop="1" x14ac:dyDescent="0.25">
      <c r="B5" s="351" t="s">
        <v>390</v>
      </c>
      <c r="C5" s="350" t="s">
        <v>1017</v>
      </c>
      <c r="D5" s="271" t="s">
        <v>392</v>
      </c>
      <c r="E5" s="270">
        <v>43677</v>
      </c>
      <c r="F5" s="271" t="s">
        <v>393</v>
      </c>
      <c r="G5" s="270" t="s">
        <v>542</v>
      </c>
      <c r="H5" s="284"/>
      <c r="I5" s="284"/>
      <c r="J5" s="284"/>
      <c r="K5" s="284"/>
      <c r="L5" s="284"/>
      <c r="M5" s="284"/>
      <c r="N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row>
    <row r="6" spans="1:52" ht="15.75" thickBot="1" x14ac:dyDescent="0.3">
      <c r="B6" s="349" t="s">
        <v>394</v>
      </c>
      <c r="C6" s="348" t="s">
        <v>857</v>
      </c>
      <c r="D6" s="275" t="s">
        <v>396</v>
      </c>
      <c r="E6" s="347">
        <v>1.01</v>
      </c>
      <c r="F6" s="275" t="s">
        <v>397</v>
      </c>
      <c r="G6" s="276">
        <v>2017</v>
      </c>
      <c r="H6" s="284"/>
      <c r="I6" s="284"/>
      <c r="J6" s="284"/>
      <c r="K6" s="284"/>
      <c r="L6" s="284"/>
      <c r="M6" s="284"/>
      <c r="N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row>
    <row r="7" spans="1:52" ht="16.5" thickTop="1" thickBot="1" x14ac:dyDescent="0.3">
      <c r="B7" s="284"/>
      <c r="C7" s="284"/>
      <c r="D7" s="284"/>
      <c r="E7" s="284"/>
      <c r="F7" s="284"/>
      <c r="G7" s="284"/>
      <c r="H7" s="284"/>
      <c r="I7" s="284"/>
      <c r="J7" s="284"/>
      <c r="K7" s="284"/>
      <c r="L7" s="284"/>
      <c r="M7" s="284"/>
      <c r="N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row>
    <row r="8" spans="1:52" s="284" customFormat="1" ht="21" customHeight="1" thickTop="1" thickBot="1" x14ac:dyDescent="0.3">
      <c r="B8" s="1307" t="s">
        <v>1016</v>
      </c>
      <c r="C8" s="1308"/>
      <c r="D8" s="1308"/>
      <c r="E8" s="1308"/>
      <c r="F8" s="1308"/>
      <c r="G8" s="1308"/>
      <c r="H8" s="1308"/>
      <c r="I8" s="1308"/>
      <c r="J8" s="1308"/>
      <c r="K8" s="1308"/>
      <c r="L8" s="1308"/>
      <c r="M8" s="1309"/>
      <c r="N8" s="344"/>
    </row>
    <row r="9" spans="1:52" s="284" customFormat="1" ht="15" customHeight="1" thickTop="1" x14ac:dyDescent="0.25">
      <c r="B9" s="1310" t="s">
        <v>399</v>
      </c>
      <c r="C9" s="1310"/>
      <c r="D9" s="1310"/>
      <c r="E9" s="1310"/>
      <c r="F9" s="1310"/>
      <c r="G9" s="1310"/>
      <c r="H9" s="1310"/>
      <c r="I9" s="1310"/>
      <c r="J9" s="1310"/>
      <c r="K9" s="1310"/>
      <c r="L9" s="1310"/>
      <c r="M9" s="1310"/>
      <c r="N9" s="344"/>
    </row>
    <row r="10" spans="1:52" s="284" customFormat="1" ht="22.15" customHeight="1" x14ac:dyDescent="0.25">
      <c r="B10" s="1296" t="s">
        <v>1015</v>
      </c>
      <c r="C10" s="1296"/>
      <c r="D10" s="1296"/>
      <c r="E10" s="1296"/>
      <c r="F10" s="1296"/>
      <c r="G10" s="1296"/>
      <c r="H10" s="1296"/>
      <c r="I10" s="1296"/>
      <c r="J10" s="1296"/>
      <c r="K10" s="1296"/>
      <c r="L10" s="1296"/>
      <c r="M10" s="1296"/>
      <c r="N10" s="344"/>
    </row>
    <row r="11" spans="1:52" s="284" customFormat="1" ht="33.75" customHeight="1" x14ac:dyDescent="0.25">
      <c r="B11" s="1296" t="s">
        <v>1014</v>
      </c>
      <c r="C11" s="1296"/>
      <c r="D11" s="1296"/>
      <c r="E11" s="1296"/>
      <c r="F11" s="1296"/>
      <c r="G11" s="1296"/>
      <c r="H11" s="1296"/>
      <c r="I11" s="1296"/>
      <c r="J11" s="1296"/>
      <c r="K11" s="1296"/>
      <c r="L11" s="1296"/>
      <c r="M11" s="1296"/>
      <c r="N11" s="344"/>
    </row>
    <row r="12" spans="1:52" s="284" customFormat="1" ht="49.5" customHeight="1" x14ac:dyDescent="0.25">
      <c r="B12" s="1296" t="s">
        <v>1013</v>
      </c>
      <c r="C12" s="1296"/>
      <c r="D12" s="1296"/>
      <c r="E12" s="1296"/>
      <c r="F12" s="1296"/>
      <c r="G12" s="1296"/>
      <c r="H12" s="1296"/>
      <c r="I12" s="1296"/>
      <c r="J12" s="1296"/>
      <c r="K12" s="1296"/>
      <c r="L12" s="1296"/>
      <c r="M12" s="1296"/>
      <c r="N12" s="344"/>
    </row>
    <row r="13" spans="1:52" s="284" customFormat="1" ht="27.75" customHeight="1" x14ac:dyDescent="0.25">
      <c r="B13" s="372" t="s">
        <v>983</v>
      </c>
      <c r="C13" s="283"/>
      <c r="D13" s="283"/>
      <c r="E13" s="283"/>
      <c r="F13" s="283"/>
      <c r="G13" s="283"/>
      <c r="H13" s="283"/>
      <c r="I13" s="283"/>
      <c r="J13" s="283"/>
      <c r="K13" s="283"/>
      <c r="L13" s="283"/>
      <c r="M13" s="283"/>
      <c r="N13" s="344"/>
    </row>
    <row r="14" spans="1:52" s="284" customFormat="1" ht="28.5" customHeight="1" x14ac:dyDescent="0.25">
      <c r="B14" s="1314" t="s">
        <v>1012</v>
      </c>
      <c r="C14" s="1314"/>
      <c r="D14" s="1314"/>
      <c r="E14" s="1314"/>
      <c r="F14" s="1314"/>
      <c r="G14" s="1314"/>
      <c r="H14" s="1314"/>
      <c r="I14" s="1314"/>
      <c r="J14" s="1314"/>
      <c r="K14" s="1314"/>
      <c r="L14" s="1314"/>
      <c r="M14" s="1314"/>
      <c r="N14" s="344"/>
    </row>
    <row r="15" spans="1:52" s="284" customFormat="1" ht="16.5" customHeight="1" x14ac:dyDescent="0.25">
      <c r="B15" s="1296" t="s">
        <v>1011</v>
      </c>
      <c r="C15" s="1296"/>
      <c r="D15" s="1296"/>
      <c r="E15" s="1296"/>
      <c r="F15" s="1296"/>
      <c r="G15" s="1296"/>
      <c r="H15" s="1296"/>
      <c r="I15" s="1296"/>
      <c r="J15" s="1296"/>
      <c r="K15" s="1296"/>
      <c r="L15" s="1296"/>
      <c r="M15" s="1296"/>
      <c r="N15" s="344"/>
    </row>
    <row r="16" spans="1:52" s="284" customFormat="1" ht="46.5" customHeight="1" x14ac:dyDescent="0.25">
      <c r="B16" s="1316" t="s">
        <v>1010</v>
      </c>
      <c r="C16" s="1296"/>
      <c r="D16" s="1296"/>
      <c r="E16" s="1296"/>
      <c r="F16" s="1296"/>
      <c r="G16" s="1296"/>
      <c r="H16" s="1296"/>
      <c r="I16" s="1296"/>
      <c r="J16" s="1296"/>
      <c r="K16" s="1296"/>
      <c r="L16" s="1296"/>
      <c r="M16" s="1296"/>
      <c r="N16" s="344"/>
    </row>
    <row r="17" spans="2:17" s="284" customFormat="1" ht="19.5" customHeight="1" x14ac:dyDescent="0.25">
      <c r="B17" s="289" t="s">
        <v>1009</v>
      </c>
      <c r="C17" s="289"/>
      <c r="D17" s="289"/>
      <c r="E17" s="289"/>
      <c r="F17" s="289"/>
      <c r="G17" s="289"/>
      <c r="H17" s="289"/>
      <c r="I17" s="289"/>
      <c r="J17" s="289"/>
      <c r="K17" s="289"/>
      <c r="L17" s="289"/>
      <c r="M17" s="289"/>
      <c r="N17" s="289"/>
      <c r="O17" s="289"/>
      <c r="P17" s="289"/>
    </row>
    <row r="18" spans="2:17" s="289" customFormat="1" ht="10.5" customHeight="1" x14ac:dyDescent="0.25">
      <c r="B18" s="330"/>
      <c r="C18" s="1296"/>
      <c r="D18" s="1296"/>
      <c r="E18" s="1296"/>
      <c r="F18" s="1296"/>
      <c r="G18" s="1296"/>
      <c r="H18" s="1296"/>
      <c r="I18" s="1296"/>
      <c r="J18" s="1296"/>
      <c r="K18" s="1296"/>
      <c r="L18" s="1296"/>
      <c r="M18" s="1296"/>
      <c r="N18" s="1296"/>
    </row>
    <row r="19" spans="2:17" s="289" customFormat="1" x14ac:dyDescent="0.25">
      <c r="E19" s="367" t="s">
        <v>1001</v>
      </c>
      <c r="F19" s="367" t="s">
        <v>1000</v>
      </c>
      <c r="G19" s="367" t="s">
        <v>999</v>
      </c>
      <c r="H19" s="367" t="s">
        <v>998</v>
      </c>
      <c r="I19" s="367" t="s">
        <v>997</v>
      </c>
      <c r="J19" s="394" t="s">
        <v>996</v>
      </c>
      <c r="K19" s="394" t="s">
        <v>995</v>
      </c>
    </row>
    <row r="20" spans="2:17" s="289" customFormat="1" ht="18" x14ac:dyDescent="0.35">
      <c r="B20" s="290" t="s">
        <v>408</v>
      </c>
      <c r="C20" s="290" t="s">
        <v>994</v>
      </c>
      <c r="D20" s="290" t="s">
        <v>410</v>
      </c>
      <c r="E20" s="291" t="s">
        <v>412</v>
      </c>
      <c r="F20" s="291" t="s">
        <v>412</v>
      </c>
      <c r="G20" s="291" t="s">
        <v>412</v>
      </c>
      <c r="H20" s="291" t="s">
        <v>412</v>
      </c>
      <c r="I20" s="291" t="s">
        <v>412</v>
      </c>
      <c r="J20" s="291" t="s">
        <v>412</v>
      </c>
      <c r="K20" s="379" t="s">
        <v>993</v>
      </c>
      <c r="O20" s="289" t="s">
        <v>1008</v>
      </c>
    </row>
    <row r="21" spans="2:17" s="289" customFormat="1" x14ac:dyDescent="0.25">
      <c r="B21" s="1293" t="s">
        <v>978</v>
      </c>
      <c r="C21" s="291" t="s">
        <v>977</v>
      </c>
      <c r="D21" s="291" t="s">
        <v>387</v>
      </c>
      <c r="E21" s="364">
        <v>1.0192000000000001</v>
      </c>
      <c r="F21" s="398">
        <v>1.0192000000000001</v>
      </c>
      <c r="G21" s="398">
        <v>1.0192000000000001</v>
      </c>
      <c r="H21" s="366" t="s">
        <v>547</v>
      </c>
      <c r="I21" s="366" t="s">
        <v>547</v>
      </c>
      <c r="J21" s="399">
        <v>1.2769999999999999</v>
      </c>
      <c r="K21" s="366"/>
    </row>
    <row r="22" spans="2:17" s="289" customFormat="1" x14ac:dyDescent="0.25">
      <c r="B22" s="1293"/>
      <c r="C22" s="291" t="s">
        <v>976</v>
      </c>
      <c r="D22" s="291" t="s">
        <v>387</v>
      </c>
      <c r="E22" s="398">
        <v>1.0192000000000001</v>
      </c>
      <c r="F22" s="398">
        <v>1.37</v>
      </c>
      <c r="G22" s="398">
        <v>1.0192000000000001</v>
      </c>
      <c r="H22" s="366" t="s">
        <v>547</v>
      </c>
      <c r="I22" s="366" t="s">
        <v>547</v>
      </c>
      <c r="J22" s="388" t="s">
        <v>547</v>
      </c>
      <c r="K22" s="366"/>
    </row>
    <row r="23" spans="2:17" s="289" customFormat="1" x14ac:dyDescent="0.25">
      <c r="B23" s="1293"/>
      <c r="C23" s="291" t="s">
        <v>975</v>
      </c>
      <c r="D23" s="291" t="s">
        <v>387</v>
      </c>
      <c r="E23" s="396" t="s">
        <v>547</v>
      </c>
      <c r="F23" s="396" t="s">
        <v>547</v>
      </c>
      <c r="G23" s="396" t="s">
        <v>547</v>
      </c>
      <c r="H23" s="366" t="s">
        <v>547</v>
      </c>
      <c r="I23" s="366" t="s">
        <v>547</v>
      </c>
      <c r="J23" s="387">
        <v>1.2769999999999999</v>
      </c>
      <c r="K23" s="366"/>
    </row>
    <row r="24" spans="2:17" s="289" customFormat="1" x14ac:dyDescent="0.25">
      <c r="B24" s="1293"/>
      <c r="C24" s="291" t="s">
        <v>974</v>
      </c>
      <c r="D24" s="291" t="s">
        <v>387</v>
      </c>
      <c r="E24" s="398">
        <v>1.0192000000000001</v>
      </c>
      <c r="F24" s="398">
        <v>1.37</v>
      </c>
      <c r="G24" s="398">
        <v>1.0192000000000001</v>
      </c>
      <c r="H24" s="396" t="s">
        <v>547</v>
      </c>
      <c r="I24" s="366" t="s">
        <v>547</v>
      </c>
      <c r="J24" s="387">
        <v>1.2769999999999999</v>
      </c>
      <c r="K24" s="366"/>
    </row>
    <row r="25" spans="2:17" s="289" customFormat="1" x14ac:dyDescent="0.25">
      <c r="B25" s="1293"/>
      <c r="C25" s="291" t="s">
        <v>973</v>
      </c>
      <c r="D25" s="291" t="s">
        <v>387</v>
      </c>
      <c r="E25" s="396" t="s">
        <v>547</v>
      </c>
      <c r="F25" s="398">
        <v>1.0192000000000001</v>
      </c>
      <c r="G25" s="396" t="s">
        <v>547</v>
      </c>
      <c r="H25" s="366" t="s">
        <v>547</v>
      </c>
      <c r="I25" s="366" t="s">
        <v>547</v>
      </c>
      <c r="J25" s="387">
        <v>1.2769999999999999</v>
      </c>
      <c r="K25" s="366"/>
    </row>
    <row r="26" spans="2:17" s="289" customFormat="1" x14ac:dyDescent="0.25">
      <c r="B26" s="1293"/>
      <c r="C26" s="291" t="s">
        <v>972</v>
      </c>
      <c r="D26" s="291" t="s">
        <v>387</v>
      </c>
      <c r="E26" s="396" t="s">
        <v>547</v>
      </c>
      <c r="F26" s="398">
        <v>1.0192000000000001</v>
      </c>
      <c r="G26" s="398">
        <v>1.0192000000000001</v>
      </c>
      <c r="H26" s="366" t="s">
        <v>547</v>
      </c>
      <c r="I26" s="366" t="s">
        <v>547</v>
      </c>
      <c r="J26" s="387">
        <v>1.2769999999999999</v>
      </c>
      <c r="K26" s="366"/>
    </row>
    <row r="27" spans="2:17" s="289" customFormat="1" x14ac:dyDescent="0.25">
      <c r="B27" s="1293"/>
      <c r="C27" s="291" t="s">
        <v>971</v>
      </c>
      <c r="D27" s="291" t="s">
        <v>387</v>
      </c>
      <c r="E27" s="396" t="s">
        <v>547</v>
      </c>
      <c r="F27" s="396" t="s">
        <v>547</v>
      </c>
      <c r="G27" s="398">
        <v>1.0192000000000001</v>
      </c>
      <c r="H27" s="366" t="s">
        <v>547</v>
      </c>
      <c r="I27" s="366" t="s">
        <v>547</v>
      </c>
      <c r="J27" s="387">
        <v>1.2769999999999999</v>
      </c>
      <c r="K27" s="366"/>
    </row>
    <row r="28" spans="2:17" s="289" customFormat="1" x14ac:dyDescent="0.25">
      <c r="B28" s="1293"/>
      <c r="C28" s="291" t="s">
        <v>970</v>
      </c>
      <c r="D28" s="291" t="s">
        <v>387</v>
      </c>
      <c r="E28" s="396" t="s">
        <v>547</v>
      </c>
      <c r="F28" s="396" t="s">
        <v>547</v>
      </c>
      <c r="G28" s="398">
        <v>1.0192000000000001</v>
      </c>
      <c r="H28" s="366" t="s">
        <v>547</v>
      </c>
      <c r="I28" s="366" t="s">
        <v>547</v>
      </c>
      <c r="J28" s="387">
        <v>1.2769999999999999</v>
      </c>
      <c r="K28" s="366"/>
    </row>
    <row r="29" spans="2:17" s="289" customFormat="1" x14ac:dyDescent="0.25">
      <c r="B29" s="1293"/>
      <c r="C29" s="291" t="s">
        <v>969</v>
      </c>
      <c r="D29" s="291" t="s">
        <v>387</v>
      </c>
      <c r="E29" s="396" t="s">
        <v>547</v>
      </c>
      <c r="F29" s="396" t="s">
        <v>547</v>
      </c>
      <c r="G29" s="398">
        <v>1.0192000000000001</v>
      </c>
      <c r="H29" s="366" t="s">
        <v>547</v>
      </c>
      <c r="I29" s="366" t="s">
        <v>547</v>
      </c>
      <c r="J29" s="387">
        <v>17.6204</v>
      </c>
      <c r="K29" s="366"/>
    </row>
    <row r="30" spans="2:17" s="289" customFormat="1" x14ac:dyDescent="0.25">
      <c r="B30" s="1293"/>
      <c r="C30" s="291" t="s">
        <v>968</v>
      </c>
      <c r="D30" s="291" t="s">
        <v>387</v>
      </c>
      <c r="E30" s="396" t="s">
        <v>547</v>
      </c>
      <c r="F30" s="396" t="s">
        <v>547</v>
      </c>
      <c r="G30" s="377">
        <v>21.3842</v>
      </c>
      <c r="H30" s="377">
        <v>21.3842</v>
      </c>
      <c r="I30" s="366" t="s">
        <v>547</v>
      </c>
      <c r="J30" s="388" t="s">
        <v>547</v>
      </c>
      <c r="K30" s="366"/>
    </row>
    <row r="31" spans="2:17" s="289" customFormat="1" x14ac:dyDescent="0.25">
      <c r="B31" s="1293"/>
      <c r="C31" s="291" t="s">
        <v>967</v>
      </c>
      <c r="D31" s="291" t="s">
        <v>387</v>
      </c>
      <c r="E31" s="396" t="s">
        <v>547</v>
      </c>
      <c r="F31" s="396" t="s">
        <v>547</v>
      </c>
      <c r="G31" s="377">
        <v>21.3842</v>
      </c>
      <c r="H31" s="366" t="s">
        <v>547</v>
      </c>
      <c r="I31" s="366" t="s">
        <v>547</v>
      </c>
      <c r="J31" s="387">
        <v>71.95</v>
      </c>
      <c r="K31" s="366"/>
      <c r="Q31" s="397"/>
    </row>
    <row r="32" spans="2:17" s="289" customFormat="1" x14ac:dyDescent="0.25">
      <c r="B32" s="1293"/>
      <c r="C32" s="291" t="s">
        <v>966</v>
      </c>
      <c r="D32" s="291" t="s">
        <v>387</v>
      </c>
      <c r="E32" s="377">
        <v>21.3842</v>
      </c>
      <c r="F32" s="377">
        <v>21.3842</v>
      </c>
      <c r="G32" s="377">
        <v>21.3842</v>
      </c>
      <c r="H32" s="396" t="s">
        <v>547</v>
      </c>
      <c r="I32" s="366" t="s">
        <v>547</v>
      </c>
      <c r="J32" s="388" t="s">
        <v>547</v>
      </c>
      <c r="K32" s="366"/>
    </row>
    <row r="33" spans="2:11" s="289" customFormat="1" x14ac:dyDescent="0.25">
      <c r="B33" s="1293"/>
      <c r="C33" s="291" t="s">
        <v>965</v>
      </c>
      <c r="D33" s="291" t="s">
        <v>387</v>
      </c>
      <c r="E33" s="377">
        <v>64.375799999999998</v>
      </c>
      <c r="F33" s="377">
        <v>21.3842</v>
      </c>
      <c r="G33" s="377">
        <v>21.3842</v>
      </c>
      <c r="H33" s="377">
        <v>21.3842</v>
      </c>
      <c r="I33" s="377">
        <v>21.3842</v>
      </c>
      <c r="J33" s="389">
        <v>828.13030000000003</v>
      </c>
      <c r="K33" s="366"/>
    </row>
    <row r="34" spans="2:11" s="289" customFormat="1" x14ac:dyDescent="0.25">
      <c r="E34" s="395"/>
      <c r="F34" s="395"/>
      <c r="G34" s="395"/>
      <c r="H34" s="395"/>
      <c r="I34" s="395"/>
      <c r="J34" s="395"/>
    </row>
    <row r="35" spans="2:11" s="289" customFormat="1" x14ac:dyDescent="0.25">
      <c r="E35" s="395"/>
      <c r="F35" s="395"/>
      <c r="G35" s="395"/>
      <c r="H35" s="395"/>
      <c r="I35" s="395"/>
      <c r="J35" s="395"/>
    </row>
    <row r="36" spans="2:11" s="289" customFormat="1" x14ac:dyDescent="0.25">
      <c r="E36" s="384" t="s">
        <v>1001</v>
      </c>
      <c r="F36" s="390" t="s">
        <v>1000</v>
      </c>
      <c r="G36" s="390" t="s">
        <v>999</v>
      </c>
      <c r="H36" s="384" t="s">
        <v>998</v>
      </c>
      <c r="I36" s="384" t="s">
        <v>997</v>
      </c>
      <c r="J36" s="384" t="s">
        <v>996</v>
      </c>
      <c r="K36" s="394" t="s">
        <v>995</v>
      </c>
    </row>
    <row r="37" spans="2:11" s="289" customFormat="1" ht="18" x14ac:dyDescent="0.35">
      <c r="B37" s="290" t="s">
        <v>408</v>
      </c>
      <c r="C37" s="290" t="s">
        <v>994</v>
      </c>
      <c r="D37" s="290" t="s">
        <v>410</v>
      </c>
      <c r="E37" s="381" t="s">
        <v>412</v>
      </c>
      <c r="F37" s="381" t="s">
        <v>412</v>
      </c>
      <c r="G37" s="381" t="s">
        <v>412</v>
      </c>
      <c r="H37" s="381" t="s">
        <v>412</v>
      </c>
      <c r="I37" s="381" t="s">
        <v>412</v>
      </c>
      <c r="J37" s="381" t="s">
        <v>412</v>
      </c>
      <c r="K37" s="379" t="s">
        <v>993</v>
      </c>
    </row>
    <row r="38" spans="2:11" s="289" customFormat="1" x14ac:dyDescent="0.25">
      <c r="B38" s="1293" t="s">
        <v>964</v>
      </c>
      <c r="C38" s="291" t="s">
        <v>963</v>
      </c>
      <c r="D38" s="291" t="s">
        <v>387</v>
      </c>
      <c r="E38" s="393" t="s">
        <v>547</v>
      </c>
      <c r="F38" s="393" t="s">
        <v>547</v>
      </c>
      <c r="G38" s="392">
        <v>21.3842</v>
      </c>
      <c r="H38" s="392">
        <v>21.3842</v>
      </c>
      <c r="I38" s="392">
        <v>21.3842</v>
      </c>
      <c r="J38" s="391">
        <v>1041.9016999999999</v>
      </c>
      <c r="K38" s="366"/>
    </row>
    <row r="39" spans="2:11" s="289" customFormat="1" x14ac:dyDescent="0.25">
      <c r="B39" s="1293"/>
      <c r="C39" s="291" t="s">
        <v>962</v>
      </c>
      <c r="D39" s="291" t="s">
        <v>387</v>
      </c>
      <c r="E39" s="393" t="s">
        <v>547</v>
      </c>
      <c r="F39" s="392">
        <v>21.3842</v>
      </c>
      <c r="G39" s="392">
        <v>21.3842</v>
      </c>
      <c r="H39" s="392">
        <v>21.3842</v>
      </c>
      <c r="I39" s="366" t="s">
        <v>547</v>
      </c>
      <c r="J39" s="391">
        <v>9</v>
      </c>
      <c r="K39" s="366"/>
    </row>
    <row r="40" spans="2:11" s="289" customFormat="1" x14ac:dyDescent="0.25">
      <c r="B40" s="1293"/>
      <c r="C40" s="291" t="s">
        <v>961</v>
      </c>
      <c r="D40" s="291" t="s">
        <v>387</v>
      </c>
      <c r="E40" s="392">
        <v>21.3842</v>
      </c>
      <c r="F40" s="393" t="s">
        <v>547</v>
      </c>
      <c r="G40" s="392">
        <v>21.3842</v>
      </c>
      <c r="H40" s="392">
        <v>21.3842</v>
      </c>
      <c r="I40" s="366" t="s">
        <v>547</v>
      </c>
      <c r="J40" s="391">
        <v>445.04140000000001</v>
      </c>
      <c r="K40" s="366"/>
    </row>
    <row r="41" spans="2:11" s="289" customFormat="1" x14ac:dyDescent="0.25">
      <c r="E41" s="376"/>
      <c r="F41" s="376"/>
      <c r="G41" s="376"/>
      <c r="H41" s="376"/>
      <c r="I41" s="376"/>
      <c r="J41" s="376"/>
    </row>
    <row r="42" spans="2:11" s="289" customFormat="1" x14ac:dyDescent="0.25">
      <c r="E42" s="376"/>
      <c r="F42" s="376"/>
      <c r="G42" s="376"/>
      <c r="H42" s="376"/>
      <c r="I42" s="376"/>
      <c r="J42" s="376"/>
    </row>
    <row r="43" spans="2:11" s="289" customFormat="1" x14ac:dyDescent="0.25">
      <c r="E43" s="384" t="s">
        <v>1001</v>
      </c>
      <c r="F43" s="390" t="s">
        <v>1000</v>
      </c>
      <c r="G43" s="367" t="s">
        <v>999</v>
      </c>
      <c r="H43" s="383" t="s">
        <v>998</v>
      </c>
      <c r="I43" s="383" t="s">
        <v>997</v>
      </c>
      <c r="J43" s="383" t="s">
        <v>996</v>
      </c>
      <c r="K43" s="382" t="s">
        <v>995</v>
      </c>
    </row>
    <row r="44" spans="2:11" s="289" customFormat="1" ht="18" x14ac:dyDescent="0.35">
      <c r="B44" s="290" t="s">
        <v>408</v>
      </c>
      <c r="C44" s="290" t="s">
        <v>994</v>
      </c>
      <c r="D44" s="290" t="s">
        <v>410</v>
      </c>
      <c r="E44" s="381" t="s">
        <v>412</v>
      </c>
      <c r="F44" s="380" t="s">
        <v>412</v>
      </c>
      <c r="G44" s="380" t="s">
        <v>412</v>
      </c>
      <c r="H44" s="380" t="s">
        <v>412</v>
      </c>
      <c r="I44" s="380" t="s">
        <v>412</v>
      </c>
      <c r="J44" s="380" t="s">
        <v>412</v>
      </c>
      <c r="K44" s="379" t="s">
        <v>993</v>
      </c>
    </row>
    <row r="45" spans="2:11" s="289" customFormat="1" x14ac:dyDescent="0.25">
      <c r="B45" s="1293" t="s">
        <v>1007</v>
      </c>
      <c r="C45" s="291" t="s">
        <v>1006</v>
      </c>
      <c r="D45" s="291" t="s">
        <v>387</v>
      </c>
      <c r="E45" s="366"/>
      <c r="F45" s="377">
        <v>21.3842</v>
      </c>
      <c r="G45" s="377">
        <v>21.3842</v>
      </c>
      <c r="H45" s="377">
        <v>21.3842</v>
      </c>
      <c r="I45" s="366" t="s">
        <v>547</v>
      </c>
      <c r="J45" s="389">
        <v>586.53129999999999</v>
      </c>
      <c r="K45" s="377">
        <v>21.3842</v>
      </c>
    </row>
    <row r="46" spans="2:11" s="289" customFormat="1" x14ac:dyDescent="0.25">
      <c r="B46" s="1293"/>
      <c r="C46" s="291" t="s">
        <v>1005</v>
      </c>
      <c r="D46" s="291" t="s">
        <v>387</v>
      </c>
      <c r="E46" s="366"/>
      <c r="F46" s="388" t="s">
        <v>547</v>
      </c>
      <c r="G46" s="388" t="s">
        <v>547</v>
      </c>
      <c r="H46" s="377">
        <v>21.3842</v>
      </c>
      <c r="I46" s="377">
        <v>10.258599999999999</v>
      </c>
      <c r="J46" s="389">
        <v>626.97289999999998</v>
      </c>
      <c r="K46" s="377">
        <v>21.3842</v>
      </c>
    </row>
    <row r="47" spans="2:11" s="289" customFormat="1" x14ac:dyDescent="0.25">
      <c r="B47" s="1293"/>
      <c r="C47" s="291" t="s">
        <v>1004</v>
      </c>
      <c r="D47" s="291" t="s">
        <v>387</v>
      </c>
      <c r="E47" s="366"/>
      <c r="F47" s="388" t="s">
        <v>547</v>
      </c>
      <c r="G47" s="388" t="s">
        <v>547</v>
      </c>
      <c r="H47" s="377">
        <v>21.3842</v>
      </c>
      <c r="I47" s="377">
        <v>10.258599999999999</v>
      </c>
      <c r="J47" s="389">
        <v>579.05709999999999</v>
      </c>
      <c r="K47" s="377">
        <v>21.3842</v>
      </c>
    </row>
    <row r="48" spans="2:11" s="289" customFormat="1" x14ac:dyDescent="0.25">
      <c r="B48" s="1293"/>
      <c r="C48" s="291" t="s">
        <v>1003</v>
      </c>
      <c r="D48" s="291" t="s">
        <v>387</v>
      </c>
      <c r="E48" s="366"/>
      <c r="F48" s="388" t="s">
        <v>547</v>
      </c>
      <c r="G48" s="388" t="s">
        <v>547</v>
      </c>
      <c r="H48" s="377">
        <v>21.3842</v>
      </c>
      <c r="I48" s="377">
        <v>10.258599999999999</v>
      </c>
      <c r="J48" s="389">
        <v>587.44240000000002</v>
      </c>
      <c r="K48" s="377">
        <v>21.3842</v>
      </c>
    </row>
    <row r="49" spans="2:11" s="289" customFormat="1" x14ac:dyDescent="0.25">
      <c r="B49" s="1293"/>
      <c r="C49" s="291" t="s">
        <v>1002</v>
      </c>
      <c r="D49" s="291" t="s">
        <v>387</v>
      </c>
      <c r="E49" s="366"/>
      <c r="F49" s="388" t="s">
        <v>547</v>
      </c>
      <c r="G49" s="377">
        <v>21.3842</v>
      </c>
      <c r="H49" s="377">
        <v>21.3842</v>
      </c>
      <c r="I49" s="366" t="s">
        <v>547</v>
      </c>
      <c r="J49" s="387">
        <v>99.772900000000007</v>
      </c>
      <c r="K49" s="377">
        <v>21.3842</v>
      </c>
    </row>
    <row r="50" spans="2:11" s="289" customFormat="1" x14ac:dyDescent="0.25">
      <c r="E50" s="376"/>
      <c r="F50" s="376"/>
      <c r="G50" s="376"/>
      <c r="H50" s="376"/>
      <c r="I50" s="376"/>
      <c r="J50" s="376"/>
    </row>
    <row r="51" spans="2:11" s="289" customFormat="1" x14ac:dyDescent="0.25">
      <c r="E51" s="376"/>
      <c r="F51" s="376"/>
      <c r="G51" s="376"/>
      <c r="H51" s="376"/>
      <c r="I51" s="376"/>
      <c r="J51" s="376"/>
    </row>
    <row r="52" spans="2:11" s="289" customFormat="1" x14ac:dyDescent="0.25">
      <c r="E52" s="383" t="s">
        <v>1001</v>
      </c>
      <c r="F52" s="367" t="s">
        <v>1000</v>
      </c>
      <c r="G52" s="367" t="s">
        <v>999</v>
      </c>
      <c r="H52" s="383" t="s">
        <v>998</v>
      </c>
      <c r="I52" s="383" t="s">
        <v>997</v>
      </c>
      <c r="J52" s="383" t="s">
        <v>996</v>
      </c>
      <c r="K52" s="382" t="s">
        <v>995</v>
      </c>
    </row>
    <row r="53" spans="2:11" s="289" customFormat="1" ht="18" x14ac:dyDescent="0.35">
      <c r="B53" s="290" t="s">
        <v>408</v>
      </c>
      <c r="C53" s="290" t="s">
        <v>994</v>
      </c>
      <c r="D53" s="290" t="s">
        <v>410</v>
      </c>
      <c r="E53" s="380" t="s">
        <v>412</v>
      </c>
      <c r="F53" s="380" t="s">
        <v>412</v>
      </c>
      <c r="G53" s="380" t="s">
        <v>412</v>
      </c>
      <c r="H53" s="380" t="s">
        <v>412</v>
      </c>
      <c r="I53" s="380" t="s">
        <v>412</v>
      </c>
      <c r="J53" s="380" t="s">
        <v>412</v>
      </c>
      <c r="K53" s="379" t="s">
        <v>993</v>
      </c>
    </row>
    <row r="54" spans="2:11" s="289" customFormat="1" x14ac:dyDescent="0.25">
      <c r="B54" s="1293" t="s">
        <v>956</v>
      </c>
      <c r="C54" s="291" t="s">
        <v>955</v>
      </c>
      <c r="D54" s="291" t="s">
        <v>387</v>
      </c>
      <c r="E54" s="385" t="s">
        <v>547</v>
      </c>
      <c r="F54" s="377">
        <v>21.3842</v>
      </c>
      <c r="G54" s="366"/>
      <c r="H54" s="385" t="s">
        <v>547</v>
      </c>
      <c r="I54" s="366"/>
      <c r="J54" s="386">
        <v>16.579999999999998</v>
      </c>
      <c r="K54" s="366"/>
    </row>
    <row r="55" spans="2:11" s="289" customFormat="1" x14ac:dyDescent="0.25">
      <c r="B55" s="1293"/>
      <c r="C55" s="291" t="s">
        <v>954</v>
      </c>
      <c r="D55" s="291" t="s">
        <v>387</v>
      </c>
      <c r="E55" s="385" t="s">
        <v>547</v>
      </c>
      <c r="F55" s="377">
        <v>21.3842</v>
      </c>
      <c r="G55" s="366"/>
      <c r="H55" s="377">
        <v>21.3842</v>
      </c>
      <c r="I55" s="366"/>
      <c r="J55" s="377">
        <v>16.579999999999998</v>
      </c>
      <c r="K55" s="366"/>
    </row>
    <row r="56" spans="2:11" s="289" customFormat="1" x14ac:dyDescent="0.25">
      <c r="B56" s="1293"/>
      <c r="C56" s="291" t="s">
        <v>953</v>
      </c>
      <c r="D56" s="291" t="s">
        <v>387</v>
      </c>
      <c r="E56" s="385" t="s">
        <v>547</v>
      </c>
      <c r="F56" s="377">
        <v>21.3842</v>
      </c>
      <c r="G56" s="366"/>
      <c r="H56" s="377">
        <v>21.3842</v>
      </c>
      <c r="I56" s="366"/>
      <c r="J56" s="377">
        <v>16.579999999999998</v>
      </c>
      <c r="K56" s="366"/>
    </row>
    <row r="57" spans="2:11" s="289" customFormat="1" x14ac:dyDescent="0.25">
      <c r="B57" s="1293"/>
      <c r="C57" s="291" t="s">
        <v>952</v>
      </c>
      <c r="D57" s="291" t="s">
        <v>387</v>
      </c>
      <c r="E57" s="385" t="s">
        <v>547</v>
      </c>
      <c r="F57" s="377">
        <v>21.3842</v>
      </c>
      <c r="G57" s="366"/>
      <c r="H57" s="377">
        <v>21.3842</v>
      </c>
      <c r="I57" s="366"/>
      <c r="J57" s="377">
        <v>16.579999999999998</v>
      </c>
      <c r="K57" s="366"/>
    </row>
    <row r="58" spans="2:11" s="289" customFormat="1" x14ac:dyDescent="0.25">
      <c r="B58" s="1293"/>
      <c r="C58" s="291" t="s">
        <v>951</v>
      </c>
      <c r="D58" s="291" t="s">
        <v>387</v>
      </c>
      <c r="E58" s="385" t="s">
        <v>547</v>
      </c>
      <c r="F58" s="377">
        <v>64.636499999999998</v>
      </c>
      <c r="G58" s="366"/>
      <c r="H58" s="385" t="s">
        <v>547</v>
      </c>
      <c r="I58" s="366"/>
      <c r="J58" s="377">
        <v>75.491900000000001</v>
      </c>
      <c r="K58" s="366"/>
    </row>
    <row r="59" spans="2:11" s="289" customFormat="1" x14ac:dyDescent="0.25">
      <c r="E59" s="376"/>
      <c r="F59" s="376"/>
      <c r="G59" s="376"/>
      <c r="H59" s="376"/>
      <c r="J59" s="376"/>
    </row>
    <row r="60" spans="2:11" s="289" customFormat="1" x14ac:dyDescent="0.25">
      <c r="E60" s="376"/>
      <c r="F60" s="376"/>
      <c r="G60" s="376"/>
      <c r="H60" s="376"/>
      <c r="I60" s="376"/>
      <c r="J60" s="376"/>
    </row>
    <row r="61" spans="2:11" s="289" customFormat="1" x14ac:dyDescent="0.25">
      <c r="E61" s="384" t="s">
        <v>1001</v>
      </c>
      <c r="F61" s="367" t="s">
        <v>1000</v>
      </c>
      <c r="G61" s="367" t="s">
        <v>999</v>
      </c>
      <c r="H61" s="383" t="s">
        <v>998</v>
      </c>
      <c r="I61" s="383" t="s">
        <v>997</v>
      </c>
      <c r="J61" s="383" t="s">
        <v>996</v>
      </c>
      <c r="K61" s="382" t="s">
        <v>995</v>
      </c>
    </row>
    <row r="62" spans="2:11" s="289" customFormat="1" ht="18" x14ac:dyDescent="0.35">
      <c r="B62" s="290" t="s">
        <v>408</v>
      </c>
      <c r="C62" s="290" t="s">
        <v>994</v>
      </c>
      <c r="D62" s="290" t="s">
        <v>410</v>
      </c>
      <c r="E62" s="381" t="s">
        <v>412</v>
      </c>
      <c r="F62" s="380" t="s">
        <v>412</v>
      </c>
      <c r="G62" s="380" t="s">
        <v>412</v>
      </c>
      <c r="H62" s="380" t="s">
        <v>412</v>
      </c>
      <c r="I62" s="380" t="s">
        <v>412</v>
      </c>
      <c r="J62" s="380" t="s">
        <v>412</v>
      </c>
      <c r="K62" s="379" t="s">
        <v>993</v>
      </c>
    </row>
    <row r="63" spans="2:11" s="289" customFormat="1" x14ac:dyDescent="0.25">
      <c r="B63" s="1293" t="s">
        <v>950</v>
      </c>
      <c r="C63" s="291" t="s">
        <v>949</v>
      </c>
      <c r="D63" s="291" t="s">
        <v>387</v>
      </c>
      <c r="E63" s="366"/>
      <c r="F63" s="366"/>
      <c r="G63" s="377">
        <v>21.3842</v>
      </c>
      <c r="H63" s="377">
        <v>21.3842</v>
      </c>
      <c r="I63" s="366"/>
      <c r="J63" s="377">
        <v>9</v>
      </c>
      <c r="K63" s="366"/>
    </row>
    <row r="64" spans="2:11" s="289" customFormat="1" x14ac:dyDescent="0.25">
      <c r="B64" s="1293"/>
      <c r="C64" s="291" t="s">
        <v>948</v>
      </c>
      <c r="D64" s="291" t="s">
        <v>387</v>
      </c>
      <c r="E64" s="366"/>
      <c r="F64" s="366"/>
      <c r="G64" s="377">
        <v>21.3842</v>
      </c>
      <c r="H64" s="377">
        <v>21.3842</v>
      </c>
      <c r="I64" s="366"/>
      <c r="J64" s="377">
        <v>9</v>
      </c>
      <c r="K64" s="366"/>
    </row>
    <row r="65" spans="2:11" s="289" customFormat="1" x14ac:dyDescent="0.25">
      <c r="B65" s="1293"/>
      <c r="C65" s="291" t="s">
        <v>947</v>
      </c>
      <c r="D65" s="291" t="s">
        <v>387</v>
      </c>
      <c r="E65" s="366"/>
      <c r="F65" s="366"/>
      <c r="G65" s="377">
        <v>21.3842</v>
      </c>
      <c r="H65" s="377">
        <v>21.3842</v>
      </c>
      <c r="I65" s="366"/>
      <c r="J65" s="377">
        <v>9</v>
      </c>
      <c r="K65" s="366"/>
    </row>
    <row r="66" spans="2:11" s="289" customFormat="1" x14ac:dyDescent="0.25">
      <c r="B66" s="1293"/>
      <c r="C66" s="291" t="s">
        <v>946</v>
      </c>
      <c r="D66" s="291" t="s">
        <v>387</v>
      </c>
      <c r="E66" s="366"/>
      <c r="F66" s="366"/>
      <c r="G66" s="377">
        <v>21.3842</v>
      </c>
      <c r="H66" s="377">
        <v>21.3842</v>
      </c>
      <c r="I66" s="366"/>
      <c r="J66" s="377">
        <v>9</v>
      </c>
      <c r="K66" s="366"/>
    </row>
    <row r="67" spans="2:11" s="289" customFormat="1" x14ac:dyDescent="0.25">
      <c r="E67" s="376"/>
      <c r="F67" s="376"/>
      <c r="G67" s="376"/>
      <c r="H67" s="376"/>
      <c r="I67" s="376"/>
      <c r="J67" s="376"/>
    </row>
    <row r="68" spans="2:11" s="289" customFormat="1" x14ac:dyDescent="0.25">
      <c r="E68" s="376"/>
      <c r="F68" s="376"/>
      <c r="G68" s="376"/>
      <c r="H68" s="376"/>
      <c r="I68" s="376"/>
      <c r="J68" s="376"/>
    </row>
    <row r="69" spans="2:11" s="289" customFormat="1" x14ac:dyDescent="0.25">
      <c r="E69" s="384" t="s">
        <v>1001</v>
      </c>
      <c r="F69" s="367" t="s">
        <v>1000</v>
      </c>
      <c r="G69" s="367" t="s">
        <v>999</v>
      </c>
      <c r="H69" s="383" t="s">
        <v>998</v>
      </c>
      <c r="I69" s="383" t="s">
        <v>997</v>
      </c>
      <c r="J69" s="383" t="s">
        <v>996</v>
      </c>
      <c r="K69" s="382" t="s">
        <v>995</v>
      </c>
    </row>
    <row r="70" spans="2:11" s="289" customFormat="1" ht="18" x14ac:dyDescent="0.35">
      <c r="B70" s="290" t="s">
        <v>408</v>
      </c>
      <c r="C70" s="290" t="s">
        <v>994</v>
      </c>
      <c r="D70" s="290" t="s">
        <v>410</v>
      </c>
      <c r="E70" s="381" t="s">
        <v>412</v>
      </c>
      <c r="F70" s="380" t="s">
        <v>412</v>
      </c>
      <c r="G70" s="380" t="s">
        <v>412</v>
      </c>
      <c r="H70" s="380" t="s">
        <v>412</v>
      </c>
      <c r="I70" s="380" t="s">
        <v>412</v>
      </c>
      <c r="J70" s="380" t="s">
        <v>412</v>
      </c>
      <c r="K70" s="379" t="s">
        <v>993</v>
      </c>
    </row>
    <row r="71" spans="2:11" s="289" customFormat="1" x14ac:dyDescent="0.25">
      <c r="B71" s="1293" t="s">
        <v>945</v>
      </c>
      <c r="C71" s="291" t="s">
        <v>944</v>
      </c>
      <c r="D71" s="291" t="s">
        <v>387</v>
      </c>
      <c r="E71" s="366"/>
      <c r="F71" s="377">
        <v>21.3842</v>
      </c>
      <c r="G71" s="377">
        <v>21.3842</v>
      </c>
      <c r="H71" s="377">
        <v>21.3842</v>
      </c>
      <c r="I71" s="366"/>
      <c r="J71" s="377">
        <v>9</v>
      </c>
      <c r="K71" s="366"/>
    </row>
    <row r="72" spans="2:11" s="289" customFormat="1" x14ac:dyDescent="0.25">
      <c r="B72" s="1293"/>
      <c r="C72" s="291" t="s">
        <v>943</v>
      </c>
      <c r="D72" s="291" t="s">
        <v>387</v>
      </c>
      <c r="E72" s="366"/>
      <c r="F72" s="377">
        <v>21.3842</v>
      </c>
      <c r="G72" s="377">
        <v>21.3842</v>
      </c>
      <c r="H72" s="377">
        <v>21.3842</v>
      </c>
      <c r="I72" s="366"/>
      <c r="J72" s="377">
        <v>9</v>
      </c>
      <c r="K72" s="366"/>
    </row>
    <row r="73" spans="2:11" s="289" customFormat="1" x14ac:dyDescent="0.25">
      <c r="B73" s="1293"/>
      <c r="C73" s="291" t="s">
        <v>942</v>
      </c>
      <c r="D73" s="291" t="s">
        <v>387</v>
      </c>
      <c r="E73" s="366"/>
      <c r="F73" s="377">
        <v>21.3842</v>
      </c>
      <c r="G73" s="377">
        <v>21.3842</v>
      </c>
      <c r="H73" s="377">
        <v>21.3842</v>
      </c>
      <c r="I73" s="366"/>
      <c r="J73" s="377">
        <v>9</v>
      </c>
      <c r="K73" s="366"/>
    </row>
    <row r="74" spans="2:11" s="289" customFormat="1" x14ac:dyDescent="0.25">
      <c r="B74" s="1293"/>
      <c r="C74" s="291" t="s">
        <v>941</v>
      </c>
      <c r="D74" s="291" t="s">
        <v>387</v>
      </c>
      <c r="E74" s="366"/>
      <c r="F74" s="377">
        <v>21.3842</v>
      </c>
      <c r="G74" s="377">
        <v>21.3842</v>
      </c>
      <c r="H74" s="377">
        <v>21.3842</v>
      </c>
      <c r="I74" s="366"/>
      <c r="J74" s="377">
        <v>9</v>
      </c>
      <c r="K74" s="366"/>
    </row>
    <row r="75" spans="2:11" s="289" customFormat="1" x14ac:dyDescent="0.25">
      <c r="B75" s="1293"/>
      <c r="C75" s="291" t="s">
        <v>940</v>
      </c>
      <c r="D75" s="291" t="s">
        <v>387</v>
      </c>
      <c r="E75" s="366"/>
      <c r="F75" s="377">
        <v>21.3842</v>
      </c>
      <c r="G75" s="377">
        <v>21.3842</v>
      </c>
      <c r="H75" s="377">
        <v>21.3842</v>
      </c>
      <c r="I75" s="366"/>
      <c r="J75" s="377">
        <v>9</v>
      </c>
      <c r="K75" s="366"/>
    </row>
    <row r="76" spans="2:11" s="289" customFormat="1" x14ac:dyDescent="0.25">
      <c r="B76" s="1293"/>
      <c r="C76" s="291" t="s">
        <v>939</v>
      </c>
      <c r="D76" s="291" t="s">
        <v>387</v>
      </c>
      <c r="E76" s="366"/>
      <c r="F76" s="377">
        <v>21.3842</v>
      </c>
      <c r="G76" s="377">
        <v>21.3842</v>
      </c>
      <c r="H76" s="377">
        <v>21.3842</v>
      </c>
      <c r="I76" s="366"/>
      <c r="J76" s="377">
        <v>9</v>
      </c>
      <c r="K76" s="366"/>
    </row>
    <row r="77" spans="2:11" s="289" customFormat="1" x14ac:dyDescent="0.25">
      <c r="B77" s="1293"/>
      <c r="C77" s="291" t="s">
        <v>938</v>
      </c>
      <c r="D77" s="291" t="s">
        <v>387</v>
      </c>
      <c r="E77" s="366"/>
      <c r="F77" s="377">
        <v>21.3842</v>
      </c>
      <c r="G77" s="377">
        <v>21.3842</v>
      </c>
      <c r="H77" s="377">
        <v>21.3842</v>
      </c>
      <c r="I77" s="366"/>
      <c r="J77" s="377">
        <v>9</v>
      </c>
      <c r="K77" s="366"/>
    </row>
    <row r="78" spans="2:11" s="289" customFormat="1" x14ac:dyDescent="0.25">
      <c r="B78" s="1293"/>
      <c r="C78" s="291" t="s">
        <v>937</v>
      </c>
      <c r="D78" s="291" t="s">
        <v>387</v>
      </c>
      <c r="E78" s="366"/>
      <c r="F78" s="377">
        <v>21.3842</v>
      </c>
      <c r="G78" s="377">
        <v>21.3842</v>
      </c>
      <c r="H78" s="377">
        <v>21.3842</v>
      </c>
      <c r="I78" s="366"/>
      <c r="J78" s="377">
        <v>9</v>
      </c>
      <c r="K78" s="366"/>
    </row>
    <row r="79" spans="2:11" s="289" customFormat="1" x14ac:dyDescent="0.25">
      <c r="B79" s="1293"/>
      <c r="C79" s="291" t="s">
        <v>936</v>
      </c>
      <c r="D79" s="291" t="s">
        <v>387</v>
      </c>
      <c r="E79" s="366"/>
      <c r="F79" s="377">
        <v>21.3842</v>
      </c>
      <c r="G79" s="377">
        <v>21.3842</v>
      </c>
      <c r="H79" s="377">
        <v>21.3842</v>
      </c>
      <c r="I79" s="366"/>
      <c r="J79" s="377">
        <v>9</v>
      </c>
      <c r="K79" s="366"/>
    </row>
    <row r="80" spans="2:11" s="289" customFormat="1" x14ac:dyDescent="0.25">
      <c r="E80" s="376"/>
      <c r="F80" s="376"/>
      <c r="G80" s="376"/>
      <c r="H80" s="376"/>
      <c r="I80" s="376"/>
      <c r="J80" s="376"/>
    </row>
    <row r="81" spans="2:14" s="289" customFormat="1" x14ac:dyDescent="0.25">
      <c r="E81" s="376"/>
      <c r="F81" s="376"/>
      <c r="G81" s="376"/>
      <c r="H81" s="376"/>
      <c r="I81" s="376"/>
      <c r="J81" s="376"/>
    </row>
    <row r="82" spans="2:14" s="289" customFormat="1" x14ac:dyDescent="0.25">
      <c r="E82" s="384" t="s">
        <v>1001</v>
      </c>
      <c r="F82" s="367" t="s">
        <v>1000</v>
      </c>
      <c r="G82" s="367" t="s">
        <v>999</v>
      </c>
      <c r="H82" s="383" t="s">
        <v>998</v>
      </c>
      <c r="I82" s="383" t="s">
        <v>997</v>
      </c>
      <c r="J82" s="383" t="s">
        <v>996</v>
      </c>
      <c r="K82" s="382" t="s">
        <v>995</v>
      </c>
    </row>
    <row r="83" spans="2:14" s="289" customFormat="1" ht="18" x14ac:dyDescent="0.35">
      <c r="B83" s="290" t="s">
        <v>408</v>
      </c>
      <c r="C83" s="290" t="s">
        <v>994</v>
      </c>
      <c r="D83" s="290" t="s">
        <v>410</v>
      </c>
      <c r="E83" s="381" t="s">
        <v>412</v>
      </c>
      <c r="F83" s="380" t="s">
        <v>412</v>
      </c>
      <c r="G83" s="380" t="s">
        <v>412</v>
      </c>
      <c r="H83" s="380" t="s">
        <v>412</v>
      </c>
      <c r="I83" s="380" t="s">
        <v>412</v>
      </c>
      <c r="J83" s="380" t="s">
        <v>412</v>
      </c>
      <c r="K83" s="379" t="s">
        <v>993</v>
      </c>
    </row>
    <row r="84" spans="2:14" s="289" customFormat="1" x14ac:dyDescent="0.25">
      <c r="B84" s="1293" t="s">
        <v>930</v>
      </c>
      <c r="C84" s="291" t="s">
        <v>929</v>
      </c>
      <c r="D84" s="291" t="s">
        <v>387</v>
      </c>
      <c r="E84" s="366"/>
      <c r="F84" s="378" t="s">
        <v>547</v>
      </c>
      <c r="G84" s="377">
        <v>21.3842</v>
      </c>
      <c r="H84" s="377">
        <v>21.3842</v>
      </c>
      <c r="I84" s="377">
        <v>21.3842</v>
      </c>
      <c r="J84" s="377">
        <v>1041.9016999999999</v>
      </c>
      <c r="K84" s="366"/>
    </row>
    <row r="85" spans="2:14" s="289" customFormat="1" x14ac:dyDescent="0.25">
      <c r="B85" s="1293"/>
      <c r="C85" s="291" t="s">
        <v>928</v>
      </c>
      <c r="D85" s="291" t="s">
        <v>387</v>
      </c>
      <c r="E85" s="366"/>
      <c r="F85" s="378" t="s">
        <v>547</v>
      </c>
      <c r="G85" s="377">
        <v>21.3842</v>
      </c>
      <c r="H85" s="377">
        <v>21.3842</v>
      </c>
      <c r="I85" s="377">
        <v>21.3842</v>
      </c>
      <c r="J85" s="377">
        <v>1041.9016999999999</v>
      </c>
      <c r="K85" s="366"/>
    </row>
    <row r="86" spans="2:14" s="289" customFormat="1" x14ac:dyDescent="0.25">
      <c r="B86" s="1293"/>
      <c r="C86" s="291" t="s">
        <v>927</v>
      </c>
      <c r="D86" s="291" t="s">
        <v>387</v>
      </c>
      <c r="E86" s="366"/>
      <c r="F86" s="378" t="s">
        <v>547</v>
      </c>
      <c r="G86" s="377">
        <v>21.3842</v>
      </c>
      <c r="H86" s="377">
        <v>21.3842</v>
      </c>
      <c r="I86" s="377">
        <v>21.3842</v>
      </c>
      <c r="J86" s="377">
        <v>1041.9016999999999</v>
      </c>
      <c r="K86" s="366"/>
    </row>
    <row r="87" spans="2:14" s="289" customFormat="1" x14ac:dyDescent="0.25">
      <c r="B87" s="330"/>
      <c r="C87" s="330"/>
      <c r="D87" s="330"/>
      <c r="E87" s="330"/>
      <c r="F87" s="330"/>
      <c r="G87" s="330"/>
      <c r="H87" s="330"/>
      <c r="I87" s="330"/>
      <c r="J87" s="376"/>
      <c r="L87" s="330"/>
      <c r="M87" s="330"/>
      <c r="N87" s="330"/>
    </row>
    <row r="88" spans="2:14" s="289" customFormat="1" x14ac:dyDescent="0.25">
      <c r="B88" s="330"/>
      <c r="C88" s="330"/>
      <c r="D88" s="330"/>
      <c r="F88" s="330"/>
      <c r="G88" s="330"/>
      <c r="H88" s="330"/>
      <c r="I88" s="330"/>
      <c r="J88" s="376"/>
      <c r="K88" s="330"/>
      <c r="L88" s="330"/>
      <c r="M88" s="330"/>
      <c r="N88" s="330"/>
    </row>
    <row r="89" spans="2:14" s="284" customFormat="1" ht="15.75" x14ac:dyDescent="0.25">
      <c r="B89" s="345" t="s">
        <v>418</v>
      </c>
      <c r="C89" s="344"/>
      <c r="D89" s="344"/>
      <c r="E89" s="344"/>
      <c r="F89" s="344"/>
      <c r="G89" s="344"/>
      <c r="H89" s="344"/>
      <c r="I89" s="344"/>
      <c r="J89" s="344"/>
      <c r="K89" s="344"/>
      <c r="L89" s="344"/>
      <c r="M89" s="344"/>
      <c r="N89" s="344"/>
    </row>
    <row r="90" spans="2:14" s="284" customFormat="1" ht="21" customHeight="1" x14ac:dyDescent="0.25">
      <c r="B90" s="1285" t="s">
        <v>992</v>
      </c>
      <c r="C90" s="1285"/>
      <c r="D90" s="1285"/>
      <c r="E90" s="1285"/>
      <c r="F90" s="1285"/>
      <c r="G90" s="1285"/>
      <c r="H90" s="1285"/>
      <c r="I90" s="1285"/>
      <c r="J90" s="1285"/>
      <c r="K90" s="1285"/>
      <c r="L90" s="1285"/>
      <c r="M90" s="1285"/>
      <c r="N90" s="344"/>
    </row>
    <row r="91" spans="2:14" s="284" customFormat="1" ht="17.45" customHeight="1" x14ac:dyDescent="0.25">
      <c r="B91" s="1302" t="s">
        <v>991</v>
      </c>
      <c r="C91" s="1302"/>
      <c r="D91" s="1302"/>
      <c r="E91" s="1302"/>
      <c r="F91" s="1302"/>
      <c r="G91" s="1302"/>
      <c r="H91" s="1302"/>
      <c r="I91" s="1302"/>
      <c r="J91" s="1302"/>
      <c r="K91" s="1302"/>
      <c r="L91" s="1302"/>
      <c r="M91" s="1302"/>
      <c r="N91" s="344"/>
    </row>
    <row r="92" spans="2:14" s="284" customFormat="1" x14ac:dyDescent="0.25">
      <c r="B92" s="1285" t="s">
        <v>990</v>
      </c>
      <c r="C92" s="1285"/>
      <c r="D92" s="1285"/>
      <c r="E92" s="1285"/>
      <c r="F92" s="1285"/>
      <c r="G92" s="1285"/>
      <c r="H92" s="1285"/>
      <c r="I92" s="1285"/>
      <c r="J92" s="1285"/>
      <c r="K92" s="1285"/>
      <c r="L92" s="1285"/>
      <c r="M92" s="1285"/>
      <c r="N92" s="344"/>
    </row>
    <row r="93" spans="2:14" s="284" customFormat="1" ht="52.5" customHeight="1" x14ac:dyDescent="0.25">
      <c r="B93" s="1296" t="s">
        <v>989</v>
      </c>
      <c r="C93" s="1296"/>
      <c r="D93" s="1296"/>
      <c r="E93" s="1296"/>
      <c r="F93" s="1296"/>
      <c r="G93" s="1296"/>
      <c r="H93" s="1296"/>
      <c r="I93" s="1296"/>
      <c r="J93" s="1296"/>
      <c r="K93" s="1296"/>
      <c r="L93" s="1296"/>
      <c r="M93" s="1296"/>
      <c r="N93" s="344"/>
    </row>
    <row r="94" spans="2:14" s="284" customFormat="1" ht="22.5" customHeight="1" x14ac:dyDescent="0.25">
      <c r="B94" s="1315" t="s">
        <v>425</v>
      </c>
      <c r="C94" s="1315"/>
      <c r="D94" s="1315"/>
      <c r="E94" s="1315"/>
      <c r="F94" s="1315"/>
      <c r="G94" s="1315"/>
      <c r="H94" s="1315"/>
      <c r="I94" s="1315"/>
      <c r="J94" s="1315"/>
      <c r="K94" s="1315"/>
      <c r="L94" s="1315"/>
      <c r="M94" s="1315"/>
      <c r="N94" s="344"/>
    </row>
    <row r="95" spans="2:14" s="284" customFormat="1" x14ac:dyDescent="0.25"/>
    <row r="96" spans="2:14" s="284" customFormat="1" x14ac:dyDescent="0.25"/>
    <row r="97" s="284" customFormat="1" x14ac:dyDescent="0.25"/>
    <row r="98" s="284" customFormat="1" x14ac:dyDescent="0.25"/>
    <row r="99" s="284" customFormat="1" x14ac:dyDescent="0.25"/>
    <row r="100" s="284" customFormat="1" x14ac:dyDescent="0.25"/>
    <row r="101" s="284" customFormat="1" x14ac:dyDescent="0.25"/>
    <row r="102" s="284" customFormat="1" x14ac:dyDescent="0.25"/>
    <row r="103" s="284" customFormat="1" x14ac:dyDescent="0.25"/>
    <row r="104" s="284" customFormat="1" x14ac:dyDescent="0.25"/>
    <row r="105" s="284" customFormat="1" x14ac:dyDescent="0.25"/>
    <row r="106" s="284" customFormat="1" x14ac:dyDescent="0.25"/>
    <row r="107" s="284" customFormat="1" x14ac:dyDescent="0.25"/>
    <row r="108" s="284" customFormat="1" x14ac:dyDescent="0.25"/>
    <row r="109" s="284" customFormat="1" x14ac:dyDescent="0.25"/>
    <row r="110" s="284" customFormat="1" x14ac:dyDescent="0.25"/>
    <row r="111" s="284" customFormat="1" x14ac:dyDescent="0.25"/>
    <row r="112" s="284" customFormat="1" x14ac:dyDescent="0.25"/>
    <row r="113" s="284" customFormat="1" x14ac:dyDescent="0.25"/>
    <row r="114" s="284" customFormat="1" x14ac:dyDescent="0.25"/>
    <row r="115" s="284" customFormat="1" x14ac:dyDescent="0.25"/>
    <row r="116" s="284" customFormat="1" x14ac:dyDescent="0.25"/>
    <row r="117" s="284" customFormat="1" x14ac:dyDescent="0.25"/>
    <row r="118" s="284" customFormat="1" x14ac:dyDescent="0.25"/>
    <row r="119" s="284" customFormat="1" x14ac:dyDescent="0.25"/>
    <row r="120" s="284" customFormat="1" x14ac:dyDescent="0.25"/>
    <row r="121" s="284" customFormat="1" x14ac:dyDescent="0.25"/>
    <row r="122" s="284" customFormat="1" x14ac:dyDescent="0.25"/>
    <row r="123" s="284" customFormat="1" x14ac:dyDescent="0.25"/>
    <row r="124" s="284" customFormat="1" x14ac:dyDescent="0.25"/>
    <row r="125" s="284" customFormat="1" x14ac:dyDescent="0.25"/>
    <row r="126" s="284" customFormat="1" x14ac:dyDescent="0.25"/>
    <row r="127" s="284" customFormat="1" x14ac:dyDescent="0.25"/>
    <row r="128" s="284" customFormat="1" x14ac:dyDescent="0.25"/>
    <row r="129" s="284" customFormat="1" x14ac:dyDescent="0.25"/>
    <row r="130" s="284" customFormat="1" x14ac:dyDescent="0.25"/>
    <row r="131" s="284" customFormat="1" x14ac:dyDescent="0.25"/>
    <row r="132" s="284" customFormat="1" x14ac:dyDescent="0.25"/>
    <row r="133" s="284" customFormat="1" x14ac:dyDescent="0.25"/>
    <row r="134" s="284" customFormat="1" x14ac:dyDescent="0.25"/>
    <row r="135" s="284" customFormat="1" x14ac:dyDescent="0.25"/>
    <row r="136" s="284" customFormat="1" x14ac:dyDescent="0.25"/>
    <row r="137" s="284" customFormat="1" x14ac:dyDescent="0.25"/>
    <row r="138" s="284" customFormat="1" x14ac:dyDescent="0.25"/>
    <row r="139" s="284" customFormat="1" x14ac:dyDescent="0.25"/>
    <row r="140" s="284" customFormat="1" x14ac:dyDescent="0.25"/>
    <row r="141" s="284" customFormat="1" x14ac:dyDescent="0.25"/>
    <row r="142" s="284" customFormat="1" x14ac:dyDescent="0.25"/>
    <row r="143" s="284" customFormat="1" x14ac:dyDescent="0.25"/>
    <row r="144" s="284" customFormat="1" x14ac:dyDescent="0.25"/>
    <row r="145" s="284" customFormat="1" x14ac:dyDescent="0.25"/>
    <row r="146" s="284" customFormat="1" x14ac:dyDescent="0.25"/>
    <row r="147" s="284" customFormat="1" x14ac:dyDescent="0.25"/>
    <row r="148" s="284" customFormat="1" x14ac:dyDescent="0.25"/>
    <row r="149" s="284" customFormat="1" x14ac:dyDescent="0.25"/>
  </sheetData>
  <mergeCells count="30">
    <mergeCell ref="Y1:AD1"/>
    <mergeCell ref="B11:M11"/>
    <mergeCell ref="AE1:AJ1"/>
    <mergeCell ref="AK1:AP1"/>
    <mergeCell ref="AQ1:AV1"/>
    <mergeCell ref="A2:F2"/>
    <mergeCell ref="A1:F1"/>
    <mergeCell ref="B8:M8"/>
    <mergeCell ref="G1:L1"/>
    <mergeCell ref="M1:R1"/>
    <mergeCell ref="S1:X1"/>
    <mergeCell ref="B9:M9"/>
    <mergeCell ref="B94:M94"/>
    <mergeCell ref="B21:B33"/>
    <mergeCell ref="B38:B40"/>
    <mergeCell ref="B45:B49"/>
    <mergeCell ref="B54:B58"/>
    <mergeCell ref="B91:M91"/>
    <mergeCell ref="B92:M92"/>
    <mergeCell ref="B93:M93"/>
    <mergeCell ref="B12:M12"/>
    <mergeCell ref="B14:M14"/>
    <mergeCell ref="B10:M10"/>
    <mergeCell ref="B84:B86"/>
    <mergeCell ref="B90:M90"/>
    <mergeCell ref="B15:M15"/>
    <mergeCell ref="B16:M16"/>
    <mergeCell ref="C18:N18"/>
    <mergeCell ref="B71:B79"/>
    <mergeCell ref="B63:B66"/>
  </mergeCells>
  <hyperlinks>
    <hyperlink ref="A3" location="Index!A1" display="Index"/>
    <hyperlink ref="B11:M11" r:id="rId1" display="●  These factors cannot be used to determine the relative lifecycle merit of different  waste management options.  This is because the benefits of energy recovery and recycling are attributed to the user of the recycled materials, not the producer of the "/>
    <hyperlink ref="B12:M12" r:id="rId2" display="●  For landfill, the factors in the tables include collection, transport and landfill emissions (‘gate to grave’).  For energy recovery and recycling, the factors consider transport to an energy recovery or materials reclamation facility only.  This is in"/>
    <hyperlink ref="B91:M91" location="'Material use'!A1" display="No, these factors are not appropriate, for specific procurement factors please see the ‘material use’ listing."/>
  </hyperlinks>
  <pageMargins left="0.7" right="0.7" top="0.75" bottom="0.75" header="0.3" footer="0.3"/>
  <pageSetup paperSize="9" scale="20" fitToHeight="0" orientation="landscape" r:id="rId3"/>
  <headerFooter alignWithMargins="0"/>
  <legacy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B92"/>
  <sheetViews>
    <sheetView workbookViewId="0">
      <pane xSplit="5" ySplit="14" topLeftCell="F15" activePane="bottomRight" state="frozen"/>
      <selection activeCell="B4" sqref="B4"/>
      <selection pane="topRight" activeCell="B4" sqref="B4"/>
      <selection pane="bottomLeft" activeCell="B4" sqref="B4"/>
      <selection pane="bottomRight" activeCell="B4" sqref="B4"/>
    </sheetView>
  </sheetViews>
  <sheetFormatPr defaultRowHeight="12.75" x14ac:dyDescent="0.2"/>
  <cols>
    <col min="1" max="1" width="41.42578125" customWidth="1"/>
    <col min="19" max="19" width="10.7109375" customWidth="1"/>
    <col min="257" max="257" width="41.42578125" customWidth="1"/>
    <col min="275" max="275" width="10.7109375" customWidth="1"/>
    <col min="513" max="513" width="41.42578125" customWidth="1"/>
    <col min="531" max="531" width="10.7109375" customWidth="1"/>
    <col min="769" max="769" width="41.42578125" customWidth="1"/>
    <col min="787" max="787" width="10.7109375" customWidth="1"/>
    <col min="1025" max="1025" width="41.42578125" customWidth="1"/>
    <col min="1043" max="1043" width="10.7109375" customWidth="1"/>
    <col min="1281" max="1281" width="41.42578125" customWidth="1"/>
    <col min="1299" max="1299" width="10.7109375" customWidth="1"/>
    <col min="1537" max="1537" width="41.42578125" customWidth="1"/>
    <col min="1555" max="1555" width="10.7109375" customWidth="1"/>
    <col min="1793" max="1793" width="41.42578125" customWidth="1"/>
    <col min="1811" max="1811" width="10.7109375" customWidth="1"/>
    <col min="2049" max="2049" width="41.42578125" customWidth="1"/>
    <col min="2067" max="2067" width="10.7109375" customWidth="1"/>
    <col min="2305" max="2305" width="41.42578125" customWidth="1"/>
    <col min="2323" max="2323" width="10.7109375" customWidth="1"/>
    <col min="2561" max="2561" width="41.42578125" customWidth="1"/>
    <col min="2579" max="2579" width="10.7109375" customWidth="1"/>
    <col min="2817" max="2817" width="41.42578125" customWidth="1"/>
    <col min="2835" max="2835" width="10.7109375" customWidth="1"/>
    <col min="3073" max="3073" width="41.42578125" customWidth="1"/>
    <col min="3091" max="3091" width="10.7109375" customWidth="1"/>
    <col min="3329" max="3329" width="41.42578125" customWidth="1"/>
    <col min="3347" max="3347" width="10.7109375" customWidth="1"/>
    <col min="3585" max="3585" width="41.42578125" customWidth="1"/>
    <col min="3603" max="3603" width="10.7109375" customWidth="1"/>
    <col min="3841" max="3841" width="41.42578125" customWidth="1"/>
    <col min="3859" max="3859" width="10.7109375" customWidth="1"/>
    <col min="4097" max="4097" width="41.42578125" customWidth="1"/>
    <col min="4115" max="4115" width="10.7109375" customWidth="1"/>
    <col min="4353" max="4353" width="41.42578125" customWidth="1"/>
    <col min="4371" max="4371" width="10.7109375" customWidth="1"/>
    <col min="4609" max="4609" width="41.42578125" customWidth="1"/>
    <col min="4627" max="4627" width="10.7109375" customWidth="1"/>
    <col min="4865" max="4865" width="41.42578125" customWidth="1"/>
    <col min="4883" max="4883" width="10.7109375" customWidth="1"/>
    <col min="5121" max="5121" width="41.42578125" customWidth="1"/>
    <col min="5139" max="5139" width="10.7109375" customWidth="1"/>
    <col min="5377" max="5377" width="41.42578125" customWidth="1"/>
    <col min="5395" max="5395" width="10.7109375" customWidth="1"/>
    <col min="5633" max="5633" width="41.42578125" customWidth="1"/>
    <col min="5651" max="5651" width="10.7109375" customWidth="1"/>
    <col min="5889" max="5889" width="41.42578125" customWidth="1"/>
    <col min="5907" max="5907" width="10.7109375" customWidth="1"/>
    <col min="6145" max="6145" width="41.42578125" customWidth="1"/>
    <col min="6163" max="6163" width="10.7109375" customWidth="1"/>
    <col min="6401" max="6401" width="41.42578125" customWidth="1"/>
    <col min="6419" max="6419" width="10.7109375" customWidth="1"/>
    <col min="6657" max="6657" width="41.42578125" customWidth="1"/>
    <col min="6675" max="6675" width="10.7109375" customWidth="1"/>
    <col min="6913" max="6913" width="41.42578125" customWidth="1"/>
    <col min="6931" max="6931" width="10.7109375" customWidth="1"/>
    <col min="7169" max="7169" width="41.42578125" customWidth="1"/>
    <col min="7187" max="7187" width="10.7109375" customWidth="1"/>
    <col min="7425" max="7425" width="41.42578125" customWidth="1"/>
    <col min="7443" max="7443" width="10.7109375" customWidth="1"/>
    <col min="7681" max="7681" width="41.42578125" customWidth="1"/>
    <col min="7699" max="7699" width="10.7109375" customWidth="1"/>
    <col min="7937" max="7937" width="41.42578125" customWidth="1"/>
    <col min="7955" max="7955" width="10.7109375" customWidth="1"/>
    <col min="8193" max="8193" width="41.42578125" customWidth="1"/>
    <col min="8211" max="8211" width="10.7109375" customWidth="1"/>
    <col min="8449" max="8449" width="41.42578125" customWidth="1"/>
    <col min="8467" max="8467" width="10.7109375" customWidth="1"/>
    <col min="8705" max="8705" width="41.42578125" customWidth="1"/>
    <col min="8723" max="8723" width="10.7109375" customWidth="1"/>
    <col min="8961" max="8961" width="41.42578125" customWidth="1"/>
    <col min="8979" max="8979" width="10.7109375" customWidth="1"/>
    <col min="9217" max="9217" width="41.42578125" customWidth="1"/>
    <col min="9235" max="9235" width="10.7109375" customWidth="1"/>
    <col min="9473" max="9473" width="41.42578125" customWidth="1"/>
    <col min="9491" max="9491" width="10.7109375" customWidth="1"/>
    <col min="9729" max="9729" width="41.42578125" customWidth="1"/>
    <col min="9747" max="9747" width="10.7109375" customWidth="1"/>
    <col min="9985" max="9985" width="41.42578125" customWidth="1"/>
    <col min="10003" max="10003" width="10.7109375" customWidth="1"/>
    <col min="10241" max="10241" width="41.42578125" customWidth="1"/>
    <col min="10259" max="10259" width="10.7109375" customWidth="1"/>
    <col min="10497" max="10497" width="41.42578125" customWidth="1"/>
    <col min="10515" max="10515" width="10.7109375" customWidth="1"/>
    <col min="10753" max="10753" width="41.42578125" customWidth="1"/>
    <col min="10771" max="10771" width="10.7109375" customWidth="1"/>
    <col min="11009" max="11009" width="41.42578125" customWidth="1"/>
    <col min="11027" max="11027" width="10.7109375" customWidth="1"/>
    <col min="11265" max="11265" width="41.42578125" customWidth="1"/>
    <col min="11283" max="11283" width="10.7109375" customWidth="1"/>
    <col min="11521" max="11521" width="41.42578125" customWidth="1"/>
    <col min="11539" max="11539" width="10.7109375" customWidth="1"/>
    <col min="11777" max="11777" width="41.42578125" customWidth="1"/>
    <col min="11795" max="11795" width="10.7109375" customWidth="1"/>
    <col min="12033" max="12033" width="41.42578125" customWidth="1"/>
    <col min="12051" max="12051" width="10.7109375" customWidth="1"/>
    <col min="12289" max="12289" width="41.42578125" customWidth="1"/>
    <col min="12307" max="12307" width="10.7109375" customWidth="1"/>
    <col min="12545" max="12545" width="41.42578125" customWidth="1"/>
    <col min="12563" max="12563" width="10.7109375" customWidth="1"/>
    <col min="12801" max="12801" width="41.42578125" customWidth="1"/>
    <col min="12819" max="12819" width="10.7109375" customWidth="1"/>
    <col min="13057" max="13057" width="41.42578125" customWidth="1"/>
    <col min="13075" max="13075" width="10.7109375" customWidth="1"/>
    <col min="13313" max="13313" width="41.42578125" customWidth="1"/>
    <col min="13331" max="13331" width="10.7109375" customWidth="1"/>
    <col min="13569" max="13569" width="41.42578125" customWidth="1"/>
    <col min="13587" max="13587" width="10.7109375" customWidth="1"/>
    <col min="13825" max="13825" width="41.42578125" customWidth="1"/>
    <col min="13843" max="13843" width="10.7109375" customWidth="1"/>
    <col min="14081" max="14081" width="41.42578125" customWidth="1"/>
    <col min="14099" max="14099" width="10.7109375" customWidth="1"/>
    <col min="14337" max="14337" width="41.42578125" customWidth="1"/>
    <col min="14355" max="14355" width="10.7109375" customWidth="1"/>
    <col min="14593" max="14593" width="41.42578125" customWidth="1"/>
    <col min="14611" max="14611" width="10.7109375" customWidth="1"/>
    <col min="14849" max="14849" width="41.42578125" customWidth="1"/>
    <col min="14867" max="14867" width="10.7109375" customWidth="1"/>
    <col min="15105" max="15105" width="41.42578125" customWidth="1"/>
    <col min="15123" max="15123" width="10.7109375" customWidth="1"/>
    <col min="15361" max="15361" width="41.42578125" customWidth="1"/>
    <col min="15379" max="15379" width="10.7109375" customWidth="1"/>
    <col min="15617" max="15617" width="41.42578125" customWidth="1"/>
    <col min="15635" max="15635" width="10.7109375" customWidth="1"/>
    <col min="15873" max="15873" width="41.42578125" customWidth="1"/>
    <col min="15891" max="15891" width="10.7109375" customWidth="1"/>
    <col min="16129" max="16129" width="41.42578125" customWidth="1"/>
    <col min="16147" max="16147" width="10.7109375" customWidth="1"/>
  </cols>
  <sheetData>
    <row r="1" spans="1:28" ht="39" x14ac:dyDescent="0.25">
      <c r="A1" s="106" t="s">
        <v>260</v>
      </c>
      <c r="B1" s="107" t="s">
        <v>261</v>
      </c>
      <c r="C1" s="107" t="s">
        <v>262</v>
      </c>
      <c r="D1" s="107" t="s">
        <v>263</v>
      </c>
      <c r="E1" s="107" t="s">
        <v>264</v>
      </c>
      <c r="F1" s="107" t="s">
        <v>265</v>
      </c>
      <c r="G1" s="107" t="s">
        <v>266</v>
      </c>
      <c r="H1" s="107" t="s">
        <v>267</v>
      </c>
      <c r="I1" s="107" t="s">
        <v>268</v>
      </c>
      <c r="J1" s="107" t="s">
        <v>269</v>
      </c>
      <c r="K1" s="107" t="s">
        <v>270</v>
      </c>
      <c r="L1" s="107" t="s">
        <v>271</v>
      </c>
      <c r="M1" s="107" t="s">
        <v>272</v>
      </c>
      <c r="N1" s="107" t="s">
        <v>233</v>
      </c>
      <c r="O1" s="107" t="s">
        <v>273</v>
      </c>
      <c r="P1" s="107" t="s">
        <v>274</v>
      </c>
      <c r="Q1" s="107" t="s">
        <v>275</v>
      </c>
      <c r="R1" s="107" t="s">
        <v>276</v>
      </c>
      <c r="S1" s="107" t="s">
        <v>277</v>
      </c>
      <c r="T1" s="107" t="s">
        <v>278</v>
      </c>
      <c r="U1" s="107" t="s">
        <v>279</v>
      </c>
      <c r="V1" s="107" t="s">
        <v>280</v>
      </c>
      <c r="W1" s="107" t="s">
        <v>281</v>
      </c>
      <c r="X1" s="107" t="s">
        <v>282</v>
      </c>
      <c r="Y1" s="107" t="s">
        <v>280</v>
      </c>
      <c r="Z1" s="107" t="s">
        <v>281</v>
      </c>
      <c r="AA1" s="107" t="s">
        <v>282</v>
      </c>
      <c r="AB1" s="107" t="s">
        <v>283</v>
      </c>
    </row>
    <row r="2" spans="1:28" x14ac:dyDescent="0.2">
      <c r="A2" s="108" t="s">
        <v>284</v>
      </c>
      <c r="B2" s="109">
        <v>141</v>
      </c>
      <c r="C2" s="109">
        <v>10</v>
      </c>
      <c r="D2" s="109">
        <v>151</v>
      </c>
      <c r="E2" s="109">
        <v>0</v>
      </c>
      <c r="F2" s="109">
        <v>0</v>
      </c>
      <c r="G2" s="110">
        <v>0</v>
      </c>
      <c r="H2" s="110"/>
      <c r="I2" s="110"/>
      <c r="J2" s="110">
        <v>0</v>
      </c>
      <c r="K2" s="110">
        <v>0</v>
      </c>
      <c r="L2" s="110">
        <v>6</v>
      </c>
      <c r="M2" s="110">
        <v>0</v>
      </c>
      <c r="N2" s="110">
        <v>23</v>
      </c>
      <c r="O2" s="110">
        <v>18</v>
      </c>
      <c r="P2" s="110"/>
      <c r="Q2" s="110">
        <v>3</v>
      </c>
      <c r="R2" s="110">
        <v>4</v>
      </c>
      <c r="S2" s="110">
        <v>0</v>
      </c>
      <c r="T2" s="110">
        <v>0</v>
      </c>
      <c r="U2" s="109"/>
      <c r="V2" s="102">
        <v>151</v>
      </c>
      <c r="W2" s="1">
        <v>54</v>
      </c>
      <c r="X2" s="1">
        <v>205</v>
      </c>
      <c r="Y2" s="102">
        <v>151</v>
      </c>
      <c r="Z2" s="102">
        <v>54</v>
      </c>
      <c r="AA2" s="102">
        <v>205</v>
      </c>
      <c r="AB2" s="1">
        <v>437</v>
      </c>
    </row>
    <row r="3" spans="1:28" x14ac:dyDescent="0.2">
      <c r="A3" s="108" t="s">
        <v>285</v>
      </c>
      <c r="B3" s="109">
        <v>141</v>
      </c>
      <c r="C3" s="109">
        <v>10</v>
      </c>
      <c r="D3" s="109">
        <v>151</v>
      </c>
      <c r="E3" s="109">
        <v>0</v>
      </c>
      <c r="F3" s="109">
        <v>0</v>
      </c>
      <c r="G3" s="110">
        <v>0</v>
      </c>
      <c r="H3" s="110"/>
      <c r="I3" s="110"/>
      <c r="J3" s="110">
        <v>0</v>
      </c>
      <c r="K3" s="110">
        <v>2</v>
      </c>
      <c r="L3" s="110">
        <v>8</v>
      </c>
      <c r="M3" s="110">
        <v>0</v>
      </c>
      <c r="N3" s="110">
        <v>38</v>
      </c>
      <c r="O3" s="110">
        <v>27</v>
      </c>
      <c r="P3" s="110"/>
      <c r="Q3" s="110">
        <v>5</v>
      </c>
      <c r="R3" s="110">
        <v>5</v>
      </c>
      <c r="S3" s="110">
        <v>0</v>
      </c>
      <c r="T3" s="110">
        <v>0</v>
      </c>
      <c r="U3" s="109"/>
      <c r="V3" s="102">
        <v>151</v>
      </c>
      <c r="W3" s="1">
        <v>85</v>
      </c>
      <c r="X3" s="1">
        <v>236</v>
      </c>
      <c r="Y3" s="102">
        <v>151</v>
      </c>
      <c r="Z3" s="102">
        <v>85</v>
      </c>
      <c r="AA3" s="102">
        <v>236</v>
      </c>
      <c r="AB3" s="1">
        <v>437</v>
      </c>
    </row>
    <row r="4" spans="1:28" x14ac:dyDescent="0.2">
      <c r="A4" s="108" t="s">
        <v>286</v>
      </c>
      <c r="B4" s="109">
        <v>158</v>
      </c>
      <c r="C4" s="109">
        <v>20</v>
      </c>
      <c r="D4" s="109">
        <v>178</v>
      </c>
      <c r="E4" s="109">
        <v>0</v>
      </c>
      <c r="F4" s="109">
        <v>0</v>
      </c>
      <c r="G4" s="110">
        <v>0</v>
      </c>
      <c r="H4" s="110"/>
      <c r="I4" s="110"/>
      <c r="J4" s="110">
        <v>0</v>
      </c>
      <c r="K4" s="110">
        <v>31</v>
      </c>
      <c r="L4" s="110">
        <v>60</v>
      </c>
      <c r="M4" s="110">
        <v>18</v>
      </c>
      <c r="N4" s="110">
        <v>54</v>
      </c>
      <c r="O4" s="110">
        <v>31</v>
      </c>
      <c r="P4" s="110"/>
      <c r="Q4" s="110">
        <v>6</v>
      </c>
      <c r="R4" s="110">
        <v>8</v>
      </c>
      <c r="S4" s="110">
        <v>18</v>
      </c>
      <c r="T4" s="110">
        <v>0</v>
      </c>
      <c r="U4" s="109"/>
      <c r="V4" s="102">
        <v>178</v>
      </c>
      <c r="W4" s="1">
        <v>226</v>
      </c>
      <c r="X4" s="1">
        <v>404</v>
      </c>
      <c r="Y4" s="102">
        <v>178</v>
      </c>
      <c r="Z4" s="102">
        <v>226</v>
      </c>
      <c r="AA4" s="102">
        <v>404</v>
      </c>
      <c r="AB4" s="1">
        <v>437</v>
      </c>
    </row>
    <row r="5" spans="1:28" x14ac:dyDescent="0.2">
      <c r="A5" s="108" t="s">
        <v>287</v>
      </c>
      <c r="B5" s="109">
        <v>181</v>
      </c>
      <c r="C5" s="109">
        <v>20</v>
      </c>
      <c r="D5" s="109">
        <v>201</v>
      </c>
      <c r="E5" s="109">
        <v>9</v>
      </c>
      <c r="F5" s="109">
        <v>0</v>
      </c>
      <c r="G5" s="110">
        <v>0</v>
      </c>
      <c r="H5" s="110"/>
      <c r="I5" s="110"/>
      <c r="J5" s="110">
        <v>0</v>
      </c>
      <c r="K5" s="110">
        <v>41</v>
      </c>
      <c r="L5" s="110">
        <v>67</v>
      </c>
      <c r="M5" s="110">
        <v>23</v>
      </c>
      <c r="N5" s="110">
        <v>60</v>
      </c>
      <c r="O5" s="110">
        <v>32</v>
      </c>
      <c r="P5" s="110"/>
      <c r="Q5" s="110">
        <v>15</v>
      </c>
      <c r="R5" s="110">
        <v>15</v>
      </c>
      <c r="S5" s="110">
        <v>105</v>
      </c>
      <c r="T5" s="110">
        <v>0</v>
      </c>
      <c r="U5" s="109"/>
      <c r="V5" s="102">
        <v>210</v>
      </c>
      <c r="W5" s="1">
        <v>358</v>
      </c>
      <c r="X5" s="1">
        <v>568</v>
      </c>
      <c r="Y5" s="102">
        <v>210</v>
      </c>
      <c r="Z5" s="102">
        <v>358</v>
      </c>
      <c r="AA5" s="102">
        <v>568</v>
      </c>
      <c r="AB5" s="1">
        <v>437</v>
      </c>
    </row>
    <row r="6" spans="1:28" x14ac:dyDescent="0.2">
      <c r="A6" s="108" t="s">
        <v>288</v>
      </c>
      <c r="B6" s="111">
        <v>114.1</v>
      </c>
      <c r="C6" s="111">
        <v>32.6</v>
      </c>
      <c r="D6" s="111">
        <v>146.69999999999999</v>
      </c>
      <c r="E6" s="111">
        <v>16.3</v>
      </c>
      <c r="F6" s="109">
        <v>0</v>
      </c>
      <c r="G6" s="110">
        <v>0</v>
      </c>
      <c r="H6" s="110"/>
      <c r="I6" s="110"/>
      <c r="J6" s="110">
        <v>0</v>
      </c>
      <c r="K6" s="110">
        <v>0</v>
      </c>
      <c r="L6" s="112">
        <v>1.5666666666666667</v>
      </c>
      <c r="M6" s="110">
        <v>0</v>
      </c>
      <c r="N6" s="113">
        <v>11.2</v>
      </c>
      <c r="O6" s="113">
        <v>2</v>
      </c>
      <c r="P6" s="113"/>
      <c r="Q6" s="113">
        <v>2</v>
      </c>
      <c r="R6" s="113">
        <v>7</v>
      </c>
      <c r="S6" s="110">
        <v>0</v>
      </c>
      <c r="T6" s="110">
        <v>0</v>
      </c>
      <c r="U6" s="109"/>
      <c r="V6" s="102">
        <v>163</v>
      </c>
      <c r="W6" s="102">
        <v>23.766666666666666</v>
      </c>
      <c r="X6" s="102">
        <v>186.76666666666665</v>
      </c>
      <c r="Y6" s="102"/>
      <c r="Z6" s="102"/>
      <c r="AA6" s="102"/>
      <c r="AB6" s="1">
        <v>160</v>
      </c>
    </row>
    <row r="7" spans="1:28" x14ac:dyDescent="0.2">
      <c r="A7" s="108" t="s">
        <v>289</v>
      </c>
      <c r="B7" s="111">
        <v>114.1</v>
      </c>
      <c r="C7" s="111">
        <v>32.6</v>
      </c>
      <c r="D7" s="111">
        <v>146.69999999999999</v>
      </c>
      <c r="E7" s="111">
        <v>16.3</v>
      </c>
      <c r="F7" s="109">
        <v>0</v>
      </c>
      <c r="G7" s="110">
        <v>0</v>
      </c>
      <c r="H7" s="110"/>
      <c r="I7" s="110"/>
      <c r="J7" s="110">
        <v>0</v>
      </c>
      <c r="K7" s="110">
        <v>0</v>
      </c>
      <c r="L7" s="112">
        <v>1.5666666666666667</v>
      </c>
      <c r="M7" s="110">
        <v>0</v>
      </c>
      <c r="N7" s="113">
        <v>11.2</v>
      </c>
      <c r="O7" s="113">
        <v>2</v>
      </c>
      <c r="P7" s="113"/>
      <c r="Q7" s="113">
        <v>2</v>
      </c>
      <c r="R7" s="113">
        <v>7</v>
      </c>
      <c r="S7" s="110">
        <v>0</v>
      </c>
      <c r="T7" s="110">
        <v>0</v>
      </c>
      <c r="U7" s="109"/>
      <c r="V7" s="102">
        <v>163</v>
      </c>
      <c r="W7" s="102">
        <v>23.766666666666666</v>
      </c>
      <c r="X7" s="102">
        <v>186.76666666666665</v>
      </c>
      <c r="Y7" s="102">
        <v>163</v>
      </c>
      <c r="Z7" s="102">
        <v>23.5</v>
      </c>
      <c r="AA7" s="102">
        <v>186.5</v>
      </c>
      <c r="AB7" s="1">
        <v>1100</v>
      </c>
    </row>
    <row r="8" spans="1:28" x14ac:dyDescent="0.2">
      <c r="A8" s="108" t="s">
        <v>290</v>
      </c>
      <c r="B8" s="111">
        <v>114.1</v>
      </c>
      <c r="C8" s="111">
        <v>32.6</v>
      </c>
      <c r="D8" s="111">
        <v>146.69999999999999</v>
      </c>
      <c r="E8" s="111">
        <v>16.3</v>
      </c>
      <c r="F8" s="109">
        <v>19</v>
      </c>
      <c r="G8" s="110">
        <v>3</v>
      </c>
      <c r="H8" s="110"/>
      <c r="I8" s="110"/>
      <c r="J8" s="110">
        <v>0</v>
      </c>
      <c r="K8" s="110">
        <v>0</v>
      </c>
      <c r="L8" s="112">
        <v>1.5666666666666667</v>
      </c>
      <c r="M8" s="110">
        <v>0</v>
      </c>
      <c r="N8" s="113">
        <v>11.2</v>
      </c>
      <c r="O8" s="113">
        <v>2</v>
      </c>
      <c r="P8" s="113"/>
      <c r="Q8" s="113">
        <v>2</v>
      </c>
      <c r="R8" s="113">
        <v>7</v>
      </c>
      <c r="S8" s="110">
        <v>0</v>
      </c>
      <c r="T8" s="110">
        <v>0</v>
      </c>
      <c r="U8" s="109"/>
      <c r="V8" s="102">
        <v>182</v>
      </c>
      <c r="W8" s="102">
        <v>26.766666666666666</v>
      </c>
      <c r="X8" s="102">
        <v>208.76666666666665</v>
      </c>
      <c r="Y8" s="102"/>
      <c r="Z8" s="102"/>
      <c r="AA8" s="102"/>
      <c r="AB8" s="1">
        <v>2610</v>
      </c>
    </row>
    <row r="9" spans="1:28" x14ac:dyDescent="0.2">
      <c r="A9" s="108" t="s">
        <v>291</v>
      </c>
      <c r="B9" s="111">
        <v>124.6</v>
      </c>
      <c r="C9" s="111">
        <v>35.6</v>
      </c>
      <c r="D9" s="111">
        <v>160.19999999999999</v>
      </c>
      <c r="E9" s="111">
        <v>17.8</v>
      </c>
      <c r="F9" s="109">
        <v>0</v>
      </c>
      <c r="G9" s="110">
        <v>0</v>
      </c>
      <c r="H9" s="110"/>
      <c r="I9" s="110"/>
      <c r="J9" s="110">
        <v>0</v>
      </c>
      <c r="K9" s="110">
        <v>0</v>
      </c>
      <c r="L9" s="112">
        <v>1.7666666666666666</v>
      </c>
      <c r="M9" s="110">
        <v>0</v>
      </c>
      <c r="N9" s="113">
        <v>12.6</v>
      </c>
      <c r="O9" s="113">
        <v>2</v>
      </c>
      <c r="P9" s="113"/>
      <c r="Q9" s="113">
        <v>2.25</v>
      </c>
      <c r="R9" s="113">
        <v>8</v>
      </c>
      <c r="S9" s="110">
        <v>0</v>
      </c>
      <c r="T9" s="110">
        <v>0</v>
      </c>
      <c r="U9" s="109"/>
      <c r="V9" s="102">
        <v>178</v>
      </c>
      <c r="W9" s="102">
        <v>26.616666666666667</v>
      </c>
      <c r="X9" s="102">
        <v>204.61666666666667</v>
      </c>
      <c r="Y9" s="102">
        <v>177.5</v>
      </c>
      <c r="Z9" s="102">
        <v>26.5</v>
      </c>
      <c r="AA9" s="102">
        <v>204</v>
      </c>
      <c r="AB9" s="1">
        <v>7006</v>
      </c>
    </row>
    <row r="10" spans="1:28" x14ac:dyDescent="0.2">
      <c r="A10" s="108" t="s">
        <v>292</v>
      </c>
      <c r="B10" s="111">
        <v>124.6</v>
      </c>
      <c r="C10" s="111">
        <v>35.6</v>
      </c>
      <c r="D10" s="111">
        <v>160.19999999999999</v>
      </c>
      <c r="E10" s="111">
        <v>17.8</v>
      </c>
      <c r="F10" s="109">
        <v>19</v>
      </c>
      <c r="G10" s="110">
        <v>3</v>
      </c>
      <c r="H10" s="110"/>
      <c r="I10" s="110"/>
      <c r="J10" s="110">
        <v>0</v>
      </c>
      <c r="K10" s="110">
        <v>0</v>
      </c>
      <c r="L10" s="112">
        <v>1.9666666666666666</v>
      </c>
      <c r="M10" s="110">
        <v>0</v>
      </c>
      <c r="N10" s="113">
        <v>12.6</v>
      </c>
      <c r="O10" s="113">
        <v>2</v>
      </c>
      <c r="P10" s="113"/>
      <c r="Q10" s="113">
        <v>2.25</v>
      </c>
      <c r="R10" s="113">
        <v>9</v>
      </c>
      <c r="S10" s="110">
        <v>0</v>
      </c>
      <c r="T10" s="110">
        <v>0</v>
      </c>
      <c r="U10" s="109"/>
      <c r="V10" s="102">
        <v>197</v>
      </c>
      <c r="W10" s="102">
        <v>30.816666666666666</v>
      </c>
      <c r="X10" s="102">
        <v>227.81666666666666</v>
      </c>
      <c r="Y10" s="102">
        <v>196.5</v>
      </c>
      <c r="Z10" s="102">
        <v>29.5</v>
      </c>
      <c r="AA10" s="102">
        <v>226</v>
      </c>
      <c r="AB10" s="1">
        <v>9443</v>
      </c>
    </row>
    <row r="11" spans="1:28" x14ac:dyDescent="0.2">
      <c r="A11" s="108" t="s">
        <v>293</v>
      </c>
      <c r="B11" s="111">
        <v>114.1</v>
      </c>
      <c r="C11" s="111">
        <v>32.6</v>
      </c>
      <c r="D11" s="111">
        <v>146.69999999999999</v>
      </c>
      <c r="E11" s="111">
        <v>16.3</v>
      </c>
      <c r="F11" s="109">
        <v>0</v>
      </c>
      <c r="G11" s="110">
        <v>0</v>
      </c>
      <c r="H11" s="110"/>
      <c r="I11" s="110"/>
      <c r="J11" s="110">
        <v>0</v>
      </c>
      <c r="K11" s="110">
        <v>0</v>
      </c>
      <c r="L11" s="112">
        <v>1.5666666666666667</v>
      </c>
      <c r="M11" s="110">
        <v>0</v>
      </c>
      <c r="N11" s="113">
        <v>11.2</v>
      </c>
      <c r="O11" s="113">
        <v>2</v>
      </c>
      <c r="P11" s="113"/>
      <c r="Q11" s="113">
        <v>2</v>
      </c>
      <c r="R11" s="113">
        <v>7</v>
      </c>
      <c r="S11" s="110">
        <v>0</v>
      </c>
      <c r="T11" s="110">
        <v>0</v>
      </c>
      <c r="U11" s="109"/>
      <c r="V11" s="102">
        <v>163</v>
      </c>
      <c r="W11" s="102">
        <v>23.766666666666666</v>
      </c>
      <c r="X11" s="102">
        <v>186.76666666666665</v>
      </c>
      <c r="Y11" s="102"/>
      <c r="Z11" s="102"/>
      <c r="AA11" s="102"/>
      <c r="AB11" s="1">
        <v>1725</v>
      </c>
    </row>
    <row r="12" spans="1:28" x14ac:dyDescent="0.2">
      <c r="A12" s="108" t="s">
        <v>294</v>
      </c>
      <c r="B12" s="111">
        <v>238.5</v>
      </c>
      <c r="C12" s="111">
        <v>26.5</v>
      </c>
      <c r="D12" s="111">
        <v>265</v>
      </c>
      <c r="E12" s="111">
        <v>0</v>
      </c>
      <c r="F12" s="109">
        <v>0</v>
      </c>
      <c r="G12" s="110">
        <v>0</v>
      </c>
      <c r="H12" s="110"/>
      <c r="I12" s="110"/>
      <c r="J12" s="110">
        <v>0</v>
      </c>
      <c r="K12" s="110">
        <v>0</v>
      </c>
      <c r="L12" s="110">
        <v>10</v>
      </c>
      <c r="M12" s="110">
        <v>0</v>
      </c>
      <c r="N12" s="110">
        <v>45</v>
      </c>
      <c r="O12" s="110">
        <v>14</v>
      </c>
      <c r="P12" s="110">
        <v>3</v>
      </c>
      <c r="Q12" s="110">
        <v>11</v>
      </c>
      <c r="R12" s="110">
        <v>10</v>
      </c>
      <c r="S12" s="110">
        <v>0</v>
      </c>
      <c r="T12" s="110">
        <v>0</v>
      </c>
      <c r="U12" s="109"/>
      <c r="V12" s="102">
        <v>265</v>
      </c>
      <c r="W12" s="102">
        <v>93</v>
      </c>
      <c r="X12" s="1">
        <v>358</v>
      </c>
      <c r="Y12" s="102">
        <v>265</v>
      </c>
      <c r="Z12" s="102">
        <v>92.5</v>
      </c>
      <c r="AA12" s="102">
        <v>357.5</v>
      </c>
      <c r="AB12" s="1">
        <v>30000</v>
      </c>
    </row>
    <row r="13" spans="1:28" x14ac:dyDescent="0.2">
      <c r="A13" s="108" t="s">
        <v>295</v>
      </c>
      <c r="B13" s="111">
        <v>172.125</v>
      </c>
      <c r="C13" s="111">
        <v>20.25</v>
      </c>
      <c r="D13" s="111">
        <v>192.375</v>
      </c>
      <c r="E13" s="111">
        <v>10.125</v>
      </c>
      <c r="F13" s="109">
        <v>0</v>
      </c>
      <c r="G13" s="110">
        <v>0</v>
      </c>
      <c r="H13" s="110"/>
      <c r="I13" s="110"/>
      <c r="J13" s="110">
        <v>0</v>
      </c>
      <c r="K13" s="110">
        <v>3</v>
      </c>
      <c r="L13" s="110">
        <v>8</v>
      </c>
      <c r="M13" s="110">
        <v>0</v>
      </c>
      <c r="N13" s="110">
        <v>38</v>
      </c>
      <c r="O13" s="110">
        <v>27</v>
      </c>
      <c r="P13" s="110"/>
      <c r="Q13" s="110">
        <v>5</v>
      </c>
      <c r="R13" s="110">
        <v>5</v>
      </c>
      <c r="S13" s="110">
        <v>0</v>
      </c>
      <c r="T13" s="110">
        <v>0</v>
      </c>
      <c r="U13" s="109"/>
      <c r="V13" s="102">
        <v>202.5</v>
      </c>
      <c r="W13" s="102">
        <v>86</v>
      </c>
      <c r="X13" s="1">
        <v>288.5</v>
      </c>
      <c r="Y13" s="102">
        <v>202.5</v>
      </c>
      <c r="Z13" s="102">
        <v>80</v>
      </c>
      <c r="AA13" s="102">
        <v>282.5</v>
      </c>
      <c r="AB13" s="90">
        <v>26000</v>
      </c>
    </row>
    <row r="14" spans="1:28" x14ac:dyDescent="0.2">
      <c r="A14" s="108" t="s">
        <v>296</v>
      </c>
      <c r="B14" s="111">
        <v>153</v>
      </c>
      <c r="C14" s="111">
        <v>18</v>
      </c>
      <c r="D14" s="111">
        <v>171</v>
      </c>
      <c r="E14" s="111">
        <v>9</v>
      </c>
      <c r="F14" s="109">
        <v>0</v>
      </c>
      <c r="G14" s="110">
        <v>0</v>
      </c>
      <c r="H14" s="110"/>
      <c r="I14" s="110"/>
      <c r="J14" s="110">
        <v>0</v>
      </c>
      <c r="K14" s="110">
        <v>3</v>
      </c>
      <c r="L14" s="110">
        <v>6</v>
      </c>
      <c r="M14" s="110">
        <v>0</v>
      </c>
      <c r="N14" s="110">
        <v>23</v>
      </c>
      <c r="O14" s="110">
        <v>18</v>
      </c>
      <c r="P14" s="110"/>
      <c r="Q14" s="110">
        <v>5</v>
      </c>
      <c r="R14" s="110">
        <v>5</v>
      </c>
      <c r="S14" s="110">
        <v>0</v>
      </c>
      <c r="T14" s="110">
        <v>0</v>
      </c>
      <c r="U14" s="109"/>
      <c r="V14" s="102">
        <v>180</v>
      </c>
      <c r="W14" s="102">
        <v>60</v>
      </c>
      <c r="X14" s="1">
        <v>240</v>
      </c>
      <c r="Y14" s="102">
        <v>180</v>
      </c>
      <c r="Z14" s="102">
        <v>42.5</v>
      </c>
      <c r="AA14" s="102">
        <v>222.5</v>
      </c>
      <c r="AB14" s="90">
        <v>11100</v>
      </c>
    </row>
    <row r="15" spans="1:28" x14ac:dyDescent="0.2">
      <c r="A15" s="108" t="s">
        <v>297</v>
      </c>
      <c r="B15" s="111">
        <v>153</v>
      </c>
      <c r="C15" s="111">
        <v>18</v>
      </c>
      <c r="D15" s="111">
        <v>171</v>
      </c>
      <c r="E15" s="111">
        <v>9</v>
      </c>
      <c r="F15" s="109">
        <v>0</v>
      </c>
      <c r="G15" s="110">
        <v>0</v>
      </c>
      <c r="H15" s="110"/>
      <c r="I15" s="110"/>
      <c r="J15" s="110">
        <v>0</v>
      </c>
      <c r="K15" s="110">
        <v>3</v>
      </c>
      <c r="L15" s="110">
        <v>6</v>
      </c>
      <c r="M15" s="110">
        <v>0</v>
      </c>
      <c r="N15" s="110">
        <v>23</v>
      </c>
      <c r="O15" s="110">
        <v>18</v>
      </c>
      <c r="P15" s="110"/>
      <c r="Q15" s="110">
        <v>5</v>
      </c>
      <c r="R15" s="110">
        <v>5</v>
      </c>
      <c r="S15" s="110">
        <v>0</v>
      </c>
      <c r="T15" s="110">
        <v>0</v>
      </c>
      <c r="U15" s="109"/>
      <c r="V15" s="102">
        <v>180</v>
      </c>
      <c r="W15" s="102">
        <v>60</v>
      </c>
      <c r="X15" s="1">
        <v>240</v>
      </c>
      <c r="Y15" s="102"/>
      <c r="Z15" s="102"/>
      <c r="AA15" s="102"/>
      <c r="AB15" s="1">
        <v>1500</v>
      </c>
    </row>
    <row r="16" spans="1:28" x14ac:dyDescent="0.2">
      <c r="A16" s="108" t="s">
        <v>298</v>
      </c>
      <c r="B16" s="109">
        <v>230</v>
      </c>
      <c r="C16" s="109">
        <v>70</v>
      </c>
      <c r="D16" s="109">
        <v>300</v>
      </c>
      <c r="E16" s="109">
        <v>60</v>
      </c>
      <c r="F16" s="109"/>
      <c r="G16" s="110"/>
      <c r="H16" s="110"/>
      <c r="I16" s="110"/>
      <c r="J16" s="110">
        <v>7</v>
      </c>
      <c r="K16" s="110">
        <v>3</v>
      </c>
      <c r="L16" s="110">
        <v>10</v>
      </c>
      <c r="M16" s="110">
        <v>0</v>
      </c>
      <c r="N16" s="110">
        <v>55</v>
      </c>
      <c r="O16" s="110">
        <v>5</v>
      </c>
      <c r="P16" s="110"/>
      <c r="Q16" s="110">
        <v>32</v>
      </c>
      <c r="R16" s="110">
        <v>8</v>
      </c>
      <c r="S16" s="110">
        <v>0</v>
      </c>
      <c r="T16" s="110">
        <v>0</v>
      </c>
      <c r="U16" s="109"/>
      <c r="V16" s="102">
        <v>360</v>
      </c>
      <c r="W16" s="1">
        <v>120</v>
      </c>
      <c r="X16" s="1">
        <v>480</v>
      </c>
      <c r="Y16" s="102">
        <v>300</v>
      </c>
      <c r="Z16" s="102">
        <v>100</v>
      </c>
      <c r="AA16" s="102">
        <v>400</v>
      </c>
      <c r="AB16" s="1">
        <v>240</v>
      </c>
    </row>
    <row r="17" spans="1:28" x14ac:dyDescent="0.2">
      <c r="A17" s="108" t="s">
        <v>299</v>
      </c>
      <c r="B17" s="109">
        <v>230</v>
      </c>
      <c r="C17" s="109">
        <v>90</v>
      </c>
      <c r="D17" s="109">
        <v>320</v>
      </c>
      <c r="E17" s="109">
        <v>80</v>
      </c>
      <c r="F17" s="109"/>
      <c r="G17" s="110"/>
      <c r="H17" s="110"/>
      <c r="I17" s="110"/>
      <c r="J17" s="110">
        <v>10</v>
      </c>
      <c r="K17" s="110">
        <v>3</v>
      </c>
      <c r="L17" s="110">
        <v>10</v>
      </c>
      <c r="M17" s="110">
        <v>0</v>
      </c>
      <c r="N17" s="110">
        <v>65</v>
      </c>
      <c r="O17" s="110">
        <v>10</v>
      </c>
      <c r="P17" s="110"/>
      <c r="Q17" s="110">
        <v>32</v>
      </c>
      <c r="R17" s="110">
        <v>10</v>
      </c>
      <c r="S17" s="110">
        <v>0</v>
      </c>
      <c r="T17" s="110">
        <v>0</v>
      </c>
      <c r="U17" s="109"/>
      <c r="V17" s="102">
        <v>400</v>
      </c>
      <c r="W17" s="1">
        <v>130</v>
      </c>
      <c r="X17" s="1">
        <v>530</v>
      </c>
      <c r="Y17" s="102">
        <v>330</v>
      </c>
      <c r="Z17" s="102">
        <v>110</v>
      </c>
      <c r="AA17" s="102">
        <v>440</v>
      </c>
      <c r="AB17" s="1">
        <v>800</v>
      </c>
    </row>
    <row r="18" spans="1:28" x14ac:dyDescent="0.2">
      <c r="A18" s="108" t="s">
        <v>300</v>
      </c>
      <c r="B18" s="109">
        <v>260</v>
      </c>
      <c r="C18" s="109">
        <v>110</v>
      </c>
      <c r="D18" s="109">
        <v>370</v>
      </c>
      <c r="E18" s="109">
        <v>90</v>
      </c>
      <c r="F18" s="109"/>
      <c r="G18" s="110"/>
      <c r="H18" s="110"/>
      <c r="I18" s="110"/>
      <c r="J18" s="110">
        <v>10</v>
      </c>
      <c r="K18" s="110">
        <v>3</v>
      </c>
      <c r="L18" s="110">
        <v>10</v>
      </c>
      <c r="M18" s="110">
        <v>0</v>
      </c>
      <c r="N18" s="110">
        <v>70</v>
      </c>
      <c r="O18" s="110">
        <v>10</v>
      </c>
      <c r="P18" s="110"/>
      <c r="Q18" s="110">
        <v>32</v>
      </c>
      <c r="R18" s="110">
        <v>15</v>
      </c>
      <c r="S18" s="110">
        <v>0</v>
      </c>
      <c r="T18" s="110">
        <v>0</v>
      </c>
      <c r="U18" s="109"/>
      <c r="V18" s="102">
        <v>460</v>
      </c>
      <c r="W18" s="1">
        <v>140</v>
      </c>
      <c r="X18" s="1">
        <v>600</v>
      </c>
      <c r="Y18" s="102">
        <v>380</v>
      </c>
      <c r="Z18" s="102">
        <v>120</v>
      </c>
      <c r="AA18" s="102">
        <v>500</v>
      </c>
      <c r="AB18" s="1">
        <v>800</v>
      </c>
    </row>
    <row r="19" spans="1:28" x14ac:dyDescent="0.2">
      <c r="A19" s="108" t="s">
        <v>301</v>
      </c>
      <c r="B19" s="111">
        <v>155.19999999999999</v>
      </c>
      <c r="C19" s="111">
        <v>4.8</v>
      </c>
      <c r="D19" s="109">
        <v>185</v>
      </c>
      <c r="E19" s="109">
        <v>0</v>
      </c>
      <c r="F19" s="109">
        <v>0</v>
      </c>
      <c r="G19" s="110">
        <v>0</v>
      </c>
      <c r="H19" s="110"/>
      <c r="I19" s="110"/>
      <c r="J19" s="110">
        <v>0</v>
      </c>
      <c r="K19" s="110">
        <v>0</v>
      </c>
      <c r="L19" s="110">
        <v>8</v>
      </c>
      <c r="M19" s="110">
        <v>0</v>
      </c>
      <c r="N19" s="110">
        <v>25</v>
      </c>
      <c r="O19" s="110">
        <v>0</v>
      </c>
      <c r="P19" s="110"/>
      <c r="Q19" s="110">
        <v>2</v>
      </c>
      <c r="R19" s="110">
        <v>10</v>
      </c>
      <c r="S19" s="110">
        <v>0</v>
      </c>
      <c r="T19" s="110">
        <v>0</v>
      </c>
      <c r="U19" s="109"/>
      <c r="V19" s="102">
        <v>185</v>
      </c>
      <c r="W19" s="102">
        <v>45</v>
      </c>
      <c r="X19" s="1">
        <v>230</v>
      </c>
      <c r="Y19" s="102"/>
      <c r="Z19" s="102"/>
      <c r="AA19" s="102"/>
      <c r="AB19" s="1">
        <v>367</v>
      </c>
    </row>
    <row r="20" spans="1:28" x14ac:dyDescent="0.2">
      <c r="A20" s="108" t="s">
        <v>302</v>
      </c>
      <c r="B20" s="111">
        <v>266.75</v>
      </c>
      <c r="C20" s="111">
        <v>8.25</v>
      </c>
      <c r="D20" s="109">
        <v>325</v>
      </c>
      <c r="E20" s="109">
        <v>0</v>
      </c>
      <c r="F20" s="109">
        <v>0</v>
      </c>
      <c r="G20" s="110">
        <v>0</v>
      </c>
      <c r="H20" s="110"/>
      <c r="I20" s="110"/>
      <c r="J20" s="110">
        <v>0</v>
      </c>
      <c r="K20" s="110">
        <v>0</v>
      </c>
      <c r="L20" s="110">
        <v>20</v>
      </c>
      <c r="M20" s="110">
        <v>0</v>
      </c>
      <c r="N20" s="110">
        <v>45</v>
      </c>
      <c r="O20" s="110">
        <v>0</v>
      </c>
      <c r="P20" s="110"/>
      <c r="Q20" s="110">
        <v>2</v>
      </c>
      <c r="R20" s="110">
        <v>20</v>
      </c>
      <c r="S20" s="110">
        <v>0</v>
      </c>
      <c r="T20" s="110">
        <v>495</v>
      </c>
      <c r="U20" s="109"/>
      <c r="V20" s="102">
        <v>325</v>
      </c>
      <c r="W20" s="102">
        <v>582</v>
      </c>
      <c r="X20" s="1">
        <v>907</v>
      </c>
      <c r="Y20" s="102">
        <v>275</v>
      </c>
      <c r="Z20" s="102">
        <v>75</v>
      </c>
      <c r="AA20" s="102">
        <v>350</v>
      </c>
      <c r="AB20" s="1">
        <v>930</v>
      </c>
    </row>
    <row r="21" spans="1:28" x14ac:dyDescent="0.2">
      <c r="A21" s="108" t="s">
        <v>303</v>
      </c>
      <c r="B21" s="111">
        <v>181.875</v>
      </c>
      <c r="C21" s="111">
        <v>5.625</v>
      </c>
      <c r="D21" s="109">
        <v>225</v>
      </c>
      <c r="E21" s="109">
        <v>0</v>
      </c>
      <c r="F21" s="109">
        <v>0</v>
      </c>
      <c r="G21" s="110">
        <v>0</v>
      </c>
      <c r="H21" s="110"/>
      <c r="I21" s="110"/>
      <c r="J21" s="110">
        <v>0</v>
      </c>
      <c r="K21" s="110">
        <v>0</v>
      </c>
      <c r="L21" s="110">
        <v>15</v>
      </c>
      <c r="M21" s="110">
        <v>0</v>
      </c>
      <c r="N21" s="110">
        <v>60</v>
      </c>
      <c r="O21" s="110">
        <v>10</v>
      </c>
      <c r="P21" s="110"/>
      <c r="Q21" s="110">
        <v>4</v>
      </c>
      <c r="R21" s="110">
        <v>15</v>
      </c>
      <c r="S21" s="110">
        <v>0</v>
      </c>
      <c r="T21" s="110">
        <v>100</v>
      </c>
      <c r="U21" s="109"/>
      <c r="V21" s="102">
        <v>225</v>
      </c>
      <c r="W21" s="102">
        <v>204</v>
      </c>
      <c r="X21" s="1">
        <v>429</v>
      </c>
      <c r="Y21" s="102">
        <v>187.5</v>
      </c>
      <c r="Z21" s="102">
        <v>86</v>
      </c>
      <c r="AA21" s="102">
        <v>273.5</v>
      </c>
      <c r="AB21" s="1">
        <v>930</v>
      </c>
    </row>
    <row r="22" spans="1:28" x14ac:dyDescent="0.2">
      <c r="A22" s="108" t="s">
        <v>304</v>
      </c>
      <c r="B22" s="111">
        <v>230.375</v>
      </c>
      <c r="C22" s="111">
        <v>7.125</v>
      </c>
      <c r="D22" s="109">
        <v>300</v>
      </c>
      <c r="E22" s="109">
        <v>0</v>
      </c>
      <c r="F22" s="109">
        <v>0</v>
      </c>
      <c r="G22" s="110">
        <v>0</v>
      </c>
      <c r="H22" s="110"/>
      <c r="I22" s="110"/>
      <c r="J22" s="110">
        <v>0</v>
      </c>
      <c r="K22" s="110">
        <v>0</v>
      </c>
      <c r="L22" s="110">
        <v>10</v>
      </c>
      <c r="M22" s="110">
        <v>0</v>
      </c>
      <c r="N22" s="110">
        <v>50</v>
      </c>
      <c r="O22" s="110">
        <v>0</v>
      </c>
      <c r="P22" s="110"/>
      <c r="Q22" s="110">
        <v>2</v>
      </c>
      <c r="R22" s="110">
        <v>10</v>
      </c>
      <c r="S22" s="110">
        <v>0</v>
      </c>
      <c r="T22" s="110">
        <v>82</v>
      </c>
      <c r="U22" s="109"/>
      <c r="V22" s="102">
        <v>300</v>
      </c>
      <c r="W22" s="102">
        <v>154</v>
      </c>
      <c r="X22" s="1">
        <v>454</v>
      </c>
      <c r="Y22" s="102">
        <v>237.5</v>
      </c>
      <c r="Z22" s="102">
        <v>56.5</v>
      </c>
      <c r="AA22" s="102">
        <v>294</v>
      </c>
      <c r="AB22" s="1">
        <v>930</v>
      </c>
    </row>
    <row r="23" spans="1:28" x14ac:dyDescent="0.2">
      <c r="A23" s="108" t="s">
        <v>305</v>
      </c>
      <c r="B23" s="111">
        <v>155.19999999999999</v>
      </c>
      <c r="C23" s="111">
        <v>4.8</v>
      </c>
      <c r="D23" s="109">
        <v>185</v>
      </c>
      <c r="E23" s="109">
        <v>0</v>
      </c>
      <c r="F23" s="109">
        <v>0</v>
      </c>
      <c r="G23" s="110">
        <v>0</v>
      </c>
      <c r="H23" s="110"/>
      <c r="I23" s="110"/>
      <c r="J23" s="110">
        <v>0</v>
      </c>
      <c r="K23" s="110">
        <v>0</v>
      </c>
      <c r="L23" s="110">
        <v>8</v>
      </c>
      <c r="M23" s="110">
        <v>0</v>
      </c>
      <c r="N23" s="110">
        <v>25</v>
      </c>
      <c r="O23" s="110">
        <v>0</v>
      </c>
      <c r="P23" s="110"/>
      <c r="Q23" s="110">
        <v>2</v>
      </c>
      <c r="R23" s="110">
        <v>10</v>
      </c>
      <c r="S23" s="110">
        <v>0</v>
      </c>
      <c r="T23" s="110">
        <v>0</v>
      </c>
      <c r="U23" s="109"/>
      <c r="V23" s="102">
        <v>185</v>
      </c>
      <c r="W23" s="102">
        <v>45</v>
      </c>
      <c r="X23" s="1">
        <v>230</v>
      </c>
      <c r="Y23" s="102">
        <v>160</v>
      </c>
      <c r="Z23" s="102">
        <v>36</v>
      </c>
      <c r="AA23" s="102">
        <v>196</v>
      </c>
      <c r="AB23" s="1">
        <v>367</v>
      </c>
    </row>
    <row r="24" spans="1:28" x14ac:dyDescent="0.2">
      <c r="A24" s="108" t="s">
        <v>306</v>
      </c>
      <c r="B24" s="111">
        <v>46.96</v>
      </c>
      <c r="C24" s="111">
        <v>0</v>
      </c>
      <c r="D24" s="111">
        <v>46.96</v>
      </c>
      <c r="E24" s="109">
        <v>0</v>
      </c>
      <c r="F24" s="109">
        <v>0</v>
      </c>
      <c r="G24" s="110">
        <v>0</v>
      </c>
      <c r="H24" s="110"/>
      <c r="I24" s="110"/>
      <c r="J24" s="110">
        <v>0</v>
      </c>
      <c r="K24" s="110">
        <v>0</v>
      </c>
      <c r="L24" s="113">
        <v>17.61</v>
      </c>
      <c r="M24" s="113">
        <v>0</v>
      </c>
      <c r="N24" s="113">
        <v>29.35</v>
      </c>
      <c r="O24" s="113">
        <v>0</v>
      </c>
      <c r="P24" s="113">
        <v>481.34</v>
      </c>
      <c r="Q24" s="113">
        <v>0</v>
      </c>
      <c r="R24" s="113">
        <v>11.74</v>
      </c>
      <c r="S24" s="110">
        <v>0</v>
      </c>
      <c r="T24" s="110">
        <v>0</v>
      </c>
      <c r="U24" s="109"/>
      <c r="V24" s="102">
        <v>46.96</v>
      </c>
      <c r="W24" s="102">
        <v>540.04</v>
      </c>
      <c r="X24" s="1">
        <v>587</v>
      </c>
      <c r="Y24" s="102"/>
      <c r="Z24" s="102"/>
      <c r="AA24" s="102"/>
      <c r="AB24" s="1">
        <v>2100</v>
      </c>
    </row>
    <row r="25" spans="1:28" x14ac:dyDescent="0.2">
      <c r="A25" s="108" t="s">
        <v>307</v>
      </c>
      <c r="B25" s="111">
        <v>155.55555555555554</v>
      </c>
      <c r="C25" s="111">
        <v>19.444444444444443</v>
      </c>
      <c r="D25" s="109">
        <v>175</v>
      </c>
      <c r="E25" s="109">
        <v>0</v>
      </c>
      <c r="F25" s="109">
        <v>0</v>
      </c>
      <c r="G25" s="110">
        <v>0</v>
      </c>
      <c r="H25" s="110"/>
      <c r="I25" s="110"/>
      <c r="J25" s="110">
        <v>0</v>
      </c>
      <c r="K25" s="110">
        <v>0</v>
      </c>
      <c r="L25" s="110">
        <v>4</v>
      </c>
      <c r="M25" s="110">
        <v>0</v>
      </c>
      <c r="N25" s="110">
        <v>36</v>
      </c>
      <c r="O25" s="110">
        <v>8</v>
      </c>
      <c r="P25" s="110"/>
      <c r="Q25" s="110">
        <v>0</v>
      </c>
      <c r="R25" s="110">
        <v>10</v>
      </c>
      <c r="S25" s="110">
        <v>0</v>
      </c>
      <c r="T25" s="110">
        <v>0</v>
      </c>
      <c r="U25" s="109"/>
      <c r="V25" s="102">
        <v>175</v>
      </c>
      <c r="W25" s="1">
        <v>58</v>
      </c>
      <c r="X25" s="1">
        <v>233</v>
      </c>
      <c r="Y25" s="102">
        <v>175</v>
      </c>
      <c r="Z25" s="102">
        <v>57.5</v>
      </c>
      <c r="AA25" s="102">
        <v>232.5</v>
      </c>
      <c r="AB25" s="1">
        <v>492</v>
      </c>
    </row>
    <row r="26" spans="1:28" x14ac:dyDescent="0.2">
      <c r="A26" s="108" t="s">
        <v>308</v>
      </c>
      <c r="B26" s="109"/>
      <c r="C26" s="109"/>
      <c r="D26" s="109"/>
      <c r="E26" s="109">
        <v>0</v>
      </c>
      <c r="F26" s="109">
        <v>0</v>
      </c>
      <c r="G26" s="110">
        <v>0</v>
      </c>
      <c r="H26" s="110">
        <v>56</v>
      </c>
      <c r="I26" s="110">
        <v>7</v>
      </c>
      <c r="J26" s="110">
        <v>0</v>
      </c>
      <c r="K26" s="110">
        <v>0</v>
      </c>
      <c r="L26" s="110">
        <v>8</v>
      </c>
      <c r="M26" s="110">
        <v>0</v>
      </c>
      <c r="N26" s="110">
        <v>37</v>
      </c>
      <c r="O26" s="110">
        <v>15</v>
      </c>
      <c r="P26" s="110"/>
      <c r="Q26" s="110">
        <v>0</v>
      </c>
      <c r="R26" s="110">
        <v>14</v>
      </c>
      <c r="S26" s="110">
        <v>3</v>
      </c>
      <c r="T26" s="110">
        <v>0</v>
      </c>
      <c r="U26" s="109"/>
      <c r="V26" s="102">
        <v>0</v>
      </c>
      <c r="W26" s="102">
        <v>140</v>
      </c>
      <c r="X26" s="1">
        <v>140</v>
      </c>
      <c r="Y26" s="102">
        <v>0</v>
      </c>
      <c r="Z26" s="102">
        <v>110</v>
      </c>
      <c r="AA26" s="102">
        <v>110</v>
      </c>
      <c r="AB26" s="1">
        <v>492</v>
      </c>
    </row>
    <row r="27" spans="1:28" x14ac:dyDescent="0.2">
      <c r="A27" s="108" t="s">
        <v>309</v>
      </c>
      <c r="B27" s="111">
        <v>88.888888888888886</v>
      </c>
      <c r="C27" s="111">
        <v>11.111111111111111</v>
      </c>
      <c r="D27" s="109">
        <v>100</v>
      </c>
      <c r="E27" s="109">
        <v>0</v>
      </c>
      <c r="F27" s="109">
        <v>0</v>
      </c>
      <c r="G27" s="110">
        <v>0</v>
      </c>
      <c r="H27" s="110"/>
      <c r="I27" s="110"/>
      <c r="J27" s="110">
        <v>0</v>
      </c>
      <c r="K27" s="110">
        <v>0</v>
      </c>
      <c r="L27" s="110">
        <v>4</v>
      </c>
      <c r="M27" s="110">
        <v>0</v>
      </c>
      <c r="N27" s="110">
        <v>37</v>
      </c>
      <c r="O27" s="110">
        <v>15</v>
      </c>
      <c r="P27" s="110"/>
      <c r="Q27" s="110">
        <v>0</v>
      </c>
      <c r="R27" s="110">
        <v>14</v>
      </c>
      <c r="S27" s="110">
        <v>3</v>
      </c>
      <c r="T27" s="110">
        <v>0</v>
      </c>
      <c r="U27" s="109"/>
      <c r="V27" s="102">
        <v>100</v>
      </c>
      <c r="W27" s="1">
        <v>73</v>
      </c>
      <c r="X27" s="1">
        <v>173</v>
      </c>
      <c r="Y27" s="102">
        <v>85</v>
      </c>
      <c r="Z27" s="102">
        <v>85</v>
      </c>
      <c r="AA27" s="102">
        <v>170</v>
      </c>
      <c r="AB27" s="1">
        <v>350</v>
      </c>
    </row>
    <row r="28" spans="1:28" x14ac:dyDescent="0.2">
      <c r="A28" s="108" t="s">
        <v>310</v>
      </c>
      <c r="B28" s="109"/>
      <c r="C28" s="109"/>
      <c r="D28" s="109"/>
      <c r="E28" s="109">
        <v>0</v>
      </c>
      <c r="F28" s="109">
        <v>0</v>
      </c>
      <c r="G28" s="110">
        <v>0</v>
      </c>
      <c r="H28" s="110">
        <v>56</v>
      </c>
      <c r="I28" s="110">
        <v>7</v>
      </c>
      <c r="J28" s="110">
        <v>0</v>
      </c>
      <c r="K28" s="110">
        <v>0</v>
      </c>
      <c r="L28" s="110">
        <v>8</v>
      </c>
      <c r="M28" s="110">
        <v>0</v>
      </c>
      <c r="N28" s="110">
        <v>37</v>
      </c>
      <c r="O28" s="110">
        <v>15</v>
      </c>
      <c r="P28" s="110"/>
      <c r="Q28" s="110">
        <v>0</v>
      </c>
      <c r="R28" s="110">
        <v>14</v>
      </c>
      <c r="S28" s="110">
        <v>3</v>
      </c>
      <c r="T28" s="110">
        <v>0</v>
      </c>
      <c r="U28" s="109"/>
      <c r="V28" s="102">
        <v>0</v>
      </c>
      <c r="W28" s="102">
        <v>140</v>
      </c>
      <c r="X28" s="1">
        <v>140</v>
      </c>
      <c r="Y28" s="102">
        <v>0</v>
      </c>
      <c r="Z28" s="102">
        <v>120</v>
      </c>
      <c r="AA28" s="102">
        <v>120</v>
      </c>
      <c r="AB28" s="1">
        <v>350</v>
      </c>
    </row>
    <row r="29" spans="1:28" x14ac:dyDescent="0.2">
      <c r="A29" s="108" t="s">
        <v>311</v>
      </c>
      <c r="B29" s="111">
        <v>211.91011235955057</v>
      </c>
      <c r="C29" s="111">
        <v>18.089887640449437</v>
      </c>
      <c r="D29" s="109">
        <v>230</v>
      </c>
      <c r="E29" s="109">
        <v>0</v>
      </c>
      <c r="F29" s="109">
        <v>0</v>
      </c>
      <c r="G29" s="110">
        <v>0</v>
      </c>
      <c r="H29" s="110"/>
      <c r="I29" s="110"/>
      <c r="J29" s="110">
        <v>0</v>
      </c>
      <c r="K29" s="110">
        <v>0</v>
      </c>
      <c r="L29" s="110">
        <v>4</v>
      </c>
      <c r="M29" s="110">
        <v>0</v>
      </c>
      <c r="N29" s="110">
        <v>37</v>
      </c>
      <c r="O29" s="110">
        <v>10</v>
      </c>
      <c r="P29" s="110"/>
      <c r="Q29" s="110">
        <v>0</v>
      </c>
      <c r="R29" s="110">
        <v>12</v>
      </c>
      <c r="S29" s="110">
        <v>0</v>
      </c>
      <c r="T29" s="110">
        <v>0</v>
      </c>
      <c r="U29" s="109"/>
      <c r="V29" s="102">
        <v>230</v>
      </c>
      <c r="W29" s="1">
        <v>63</v>
      </c>
      <c r="X29" s="1">
        <v>293</v>
      </c>
      <c r="Y29" s="102">
        <v>190</v>
      </c>
      <c r="Z29" s="102">
        <v>65</v>
      </c>
      <c r="AA29" s="102">
        <v>255</v>
      </c>
      <c r="AB29" s="1">
        <v>256</v>
      </c>
    </row>
    <row r="30" spans="1:28" x14ac:dyDescent="0.2">
      <c r="A30" s="108" t="s">
        <v>312</v>
      </c>
      <c r="B30" s="109"/>
      <c r="C30" s="109"/>
      <c r="D30" s="109"/>
      <c r="E30" s="109">
        <v>0</v>
      </c>
      <c r="F30" s="109">
        <v>0</v>
      </c>
      <c r="G30" s="110">
        <v>0</v>
      </c>
      <c r="H30" s="110">
        <v>82</v>
      </c>
      <c r="I30" s="110">
        <v>7</v>
      </c>
      <c r="J30" s="110">
        <v>0</v>
      </c>
      <c r="K30" s="110">
        <v>0</v>
      </c>
      <c r="L30" s="110">
        <v>7</v>
      </c>
      <c r="M30" s="110">
        <v>0</v>
      </c>
      <c r="N30" s="110">
        <v>37</v>
      </c>
      <c r="O30" s="110">
        <v>10</v>
      </c>
      <c r="P30" s="110"/>
      <c r="Q30" s="110">
        <v>0</v>
      </c>
      <c r="R30" s="110">
        <v>17</v>
      </c>
      <c r="S30" s="110">
        <v>0</v>
      </c>
      <c r="T30" s="110">
        <v>0</v>
      </c>
      <c r="U30" s="109"/>
      <c r="V30" s="102">
        <v>0</v>
      </c>
      <c r="W30" s="102">
        <v>160</v>
      </c>
      <c r="X30" s="1">
        <v>160</v>
      </c>
      <c r="Y30" s="102">
        <v>0</v>
      </c>
      <c r="Z30" s="102">
        <v>125</v>
      </c>
      <c r="AA30" s="102">
        <v>125</v>
      </c>
      <c r="AB30" s="1">
        <v>256</v>
      </c>
    </row>
    <row r="31" spans="1:28" x14ac:dyDescent="0.2">
      <c r="A31" s="108" t="s">
        <v>313</v>
      </c>
      <c r="B31" s="111">
        <v>145.26315789473685</v>
      </c>
      <c r="C31" s="111">
        <v>27.236842105263158</v>
      </c>
      <c r="D31" s="111">
        <v>172.5</v>
      </c>
      <c r="E31" s="109">
        <v>0</v>
      </c>
      <c r="F31" s="109">
        <v>0</v>
      </c>
      <c r="G31" s="110">
        <v>0</v>
      </c>
      <c r="H31" s="110"/>
      <c r="I31" s="110"/>
      <c r="J31" s="110">
        <v>0</v>
      </c>
      <c r="K31" s="110">
        <v>0</v>
      </c>
      <c r="L31" s="113">
        <v>17.901234567901234</v>
      </c>
      <c r="M31" s="110">
        <v>0</v>
      </c>
      <c r="N31" s="113">
        <v>107.4074074074074</v>
      </c>
      <c r="O31" s="110"/>
      <c r="P31" s="110"/>
      <c r="Q31" s="110"/>
      <c r="R31" s="113">
        <v>19.691358024691361</v>
      </c>
      <c r="S31" s="110">
        <v>0</v>
      </c>
      <c r="T31" s="110">
        <v>0</v>
      </c>
      <c r="U31" s="109"/>
      <c r="V31" s="102">
        <v>172.5</v>
      </c>
      <c r="W31" s="1">
        <v>145</v>
      </c>
      <c r="X31" s="102">
        <v>317.5</v>
      </c>
      <c r="Y31" s="102">
        <v>172.5</v>
      </c>
      <c r="Z31" s="102">
        <v>145</v>
      </c>
      <c r="AA31" s="102">
        <v>317.5</v>
      </c>
      <c r="AB31" s="1">
        <v>1200</v>
      </c>
    </row>
    <row r="32" spans="1:28" x14ac:dyDescent="0.2">
      <c r="A32" s="108" t="s">
        <v>314</v>
      </c>
      <c r="B32" s="111">
        <v>80.294117647058826</v>
      </c>
      <c r="C32" s="111">
        <v>24.705882352941178</v>
      </c>
      <c r="D32" s="109">
        <v>105</v>
      </c>
      <c r="E32" s="109">
        <v>0</v>
      </c>
      <c r="F32" s="109">
        <v>0</v>
      </c>
      <c r="G32" s="110">
        <v>0</v>
      </c>
      <c r="H32" s="110"/>
      <c r="I32" s="110"/>
      <c r="J32" s="110">
        <v>0</v>
      </c>
      <c r="K32" s="110"/>
      <c r="L32" s="112">
        <v>12.568306010928961</v>
      </c>
      <c r="M32" s="112">
        <v>0</v>
      </c>
      <c r="N32" s="112">
        <v>192.29508196721312</v>
      </c>
      <c r="O32" s="110"/>
      <c r="P32" s="110">
        <v>0</v>
      </c>
      <c r="Q32" s="110">
        <v>0</v>
      </c>
      <c r="R32" s="112">
        <v>25.136612021857921</v>
      </c>
      <c r="S32" s="110">
        <v>0</v>
      </c>
      <c r="T32" s="110">
        <v>0</v>
      </c>
      <c r="U32" s="109"/>
      <c r="V32" s="102">
        <v>105</v>
      </c>
      <c r="W32" s="1">
        <v>230</v>
      </c>
      <c r="X32" s="1">
        <v>335</v>
      </c>
      <c r="Y32" s="102">
        <v>105</v>
      </c>
      <c r="Z32" s="102">
        <v>230</v>
      </c>
      <c r="AA32" s="102">
        <v>335</v>
      </c>
      <c r="AB32" s="1">
        <v>64</v>
      </c>
    </row>
    <row r="33" spans="1:28" x14ac:dyDescent="0.2">
      <c r="A33" s="108" t="s">
        <v>315</v>
      </c>
      <c r="B33" s="111"/>
      <c r="C33" s="111"/>
      <c r="D33" s="109"/>
      <c r="E33" s="114">
        <v>0</v>
      </c>
      <c r="F33" s="114">
        <v>0</v>
      </c>
      <c r="G33" s="112">
        <v>0</v>
      </c>
      <c r="H33" s="112">
        <v>27</v>
      </c>
      <c r="I33" s="112">
        <v>8</v>
      </c>
      <c r="J33" s="112">
        <v>0</v>
      </c>
      <c r="K33" s="112"/>
      <c r="L33" s="112">
        <v>12.568306010928961</v>
      </c>
      <c r="M33" s="112">
        <v>0</v>
      </c>
      <c r="N33" s="112">
        <v>192.29508196721312</v>
      </c>
      <c r="O33" s="112"/>
      <c r="P33" s="112">
        <v>0</v>
      </c>
      <c r="Q33" s="112">
        <v>0</v>
      </c>
      <c r="R33" s="112">
        <v>25.136612021857921</v>
      </c>
      <c r="S33" s="112">
        <v>0</v>
      </c>
      <c r="T33" s="112">
        <v>0</v>
      </c>
      <c r="U33" s="114"/>
      <c r="V33" s="102">
        <v>0</v>
      </c>
      <c r="W33" s="102">
        <v>265</v>
      </c>
      <c r="X33" s="1">
        <v>265</v>
      </c>
      <c r="Y33" s="102">
        <v>0</v>
      </c>
      <c r="Z33" s="102">
        <v>265</v>
      </c>
      <c r="AA33" s="102">
        <v>265</v>
      </c>
      <c r="AB33" s="1">
        <v>64</v>
      </c>
    </row>
    <row r="34" spans="1:28" x14ac:dyDescent="0.2">
      <c r="A34" s="108" t="s">
        <v>316</v>
      </c>
      <c r="B34" s="111">
        <v>138.75</v>
      </c>
      <c r="C34" s="111">
        <v>46.25</v>
      </c>
      <c r="D34" s="109">
        <v>185</v>
      </c>
      <c r="E34" s="109">
        <v>0</v>
      </c>
      <c r="F34" s="109">
        <v>0</v>
      </c>
      <c r="G34" s="110">
        <v>0</v>
      </c>
      <c r="H34" s="110"/>
      <c r="I34" s="110"/>
      <c r="J34" s="110">
        <v>0</v>
      </c>
      <c r="K34" s="112">
        <v>60.227272727272727</v>
      </c>
      <c r="L34" s="112">
        <v>45.17045454545454</v>
      </c>
      <c r="M34" s="112">
        <v>0</v>
      </c>
      <c r="N34" s="112">
        <v>105.39772727272727</v>
      </c>
      <c r="O34" s="112"/>
      <c r="P34" s="112">
        <v>18.068181818181817</v>
      </c>
      <c r="Q34" s="112">
        <v>0</v>
      </c>
      <c r="R34" s="112">
        <v>36.136363636363633</v>
      </c>
      <c r="S34" s="110">
        <v>0</v>
      </c>
      <c r="T34" s="110">
        <v>0</v>
      </c>
      <c r="U34" s="109"/>
      <c r="V34" s="102">
        <v>185</v>
      </c>
      <c r="W34" s="1">
        <v>265</v>
      </c>
      <c r="X34" s="1">
        <v>450</v>
      </c>
      <c r="Y34" s="102">
        <v>185</v>
      </c>
      <c r="Z34" s="102">
        <v>265</v>
      </c>
      <c r="AA34" s="102">
        <v>450</v>
      </c>
      <c r="AB34" s="1">
        <v>3600</v>
      </c>
    </row>
    <row r="35" spans="1:28" x14ac:dyDescent="0.2">
      <c r="A35" s="108" t="s">
        <v>317</v>
      </c>
      <c r="B35" s="111"/>
      <c r="C35" s="111"/>
      <c r="D35" s="109"/>
      <c r="E35" s="109">
        <v>0</v>
      </c>
      <c r="F35" s="109">
        <v>0</v>
      </c>
      <c r="G35" s="112">
        <v>0</v>
      </c>
      <c r="H35" s="112">
        <v>49</v>
      </c>
      <c r="I35" s="112">
        <v>16</v>
      </c>
      <c r="J35" s="112">
        <v>0</v>
      </c>
      <c r="K35" s="112">
        <v>60.227272727272727</v>
      </c>
      <c r="L35" s="112">
        <v>45.17045454545454</v>
      </c>
      <c r="M35" s="112">
        <v>0</v>
      </c>
      <c r="N35" s="112">
        <v>105.39772727272727</v>
      </c>
      <c r="O35" s="112"/>
      <c r="P35" s="112">
        <v>18.068181818181817</v>
      </c>
      <c r="Q35" s="112">
        <v>0</v>
      </c>
      <c r="R35" s="112">
        <v>36.136363636363633</v>
      </c>
      <c r="S35" s="112">
        <v>0</v>
      </c>
      <c r="T35" s="112">
        <v>0</v>
      </c>
      <c r="U35" s="114"/>
      <c r="V35" s="102">
        <v>0</v>
      </c>
      <c r="W35" s="102">
        <v>330</v>
      </c>
      <c r="X35" s="1">
        <v>330</v>
      </c>
      <c r="Y35" s="102">
        <v>0</v>
      </c>
      <c r="Z35" s="102">
        <v>330</v>
      </c>
      <c r="AA35" s="102">
        <v>330</v>
      </c>
      <c r="AB35" s="1">
        <v>3600</v>
      </c>
    </row>
    <row r="36" spans="1:28" x14ac:dyDescent="0.2">
      <c r="A36" s="108" t="s">
        <v>318</v>
      </c>
      <c r="B36" s="111">
        <v>67.5</v>
      </c>
      <c r="C36" s="111">
        <v>22.5</v>
      </c>
      <c r="D36" s="109">
        <v>90</v>
      </c>
      <c r="E36" s="109">
        <v>0</v>
      </c>
      <c r="F36" s="109">
        <v>0</v>
      </c>
      <c r="G36" s="110">
        <v>0</v>
      </c>
      <c r="H36" s="110"/>
      <c r="I36" s="110"/>
      <c r="J36" s="110">
        <v>0</v>
      </c>
      <c r="K36" s="110"/>
      <c r="L36" s="112">
        <v>14.0625</v>
      </c>
      <c r="M36" s="110">
        <v>0</v>
      </c>
      <c r="N36" s="112">
        <v>210.9375</v>
      </c>
      <c r="O36" s="110"/>
      <c r="P36" s="112">
        <v>201.5625</v>
      </c>
      <c r="Q36" s="110">
        <v>0</v>
      </c>
      <c r="R36" s="112">
        <v>23.4375</v>
      </c>
      <c r="S36" s="110">
        <v>0</v>
      </c>
      <c r="T36" s="110">
        <v>0</v>
      </c>
      <c r="U36" s="109"/>
      <c r="V36" s="102">
        <v>90</v>
      </c>
      <c r="W36" s="1">
        <v>450</v>
      </c>
      <c r="X36" s="1">
        <v>540</v>
      </c>
      <c r="Y36" s="102">
        <v>90</v>
      </c>
      <c r="Z36" s="102">
        <v>450</v>
      </c>
      <c r="AA36" s="102">
        <v>540</v>
      </c>
      <c r="AB36" s="1">
        <v>167</v>
      </c>
    </row>
    <row r="37" spans="1:28" x14ac:dyDescent="0.2">
      <c r="A37" s="108" t="s">
        <v>319</v>
      </c>
      <c r="B37" s="111"/>
      <c r="C37" s="111"/>
      <c r="D37" s="109"/>
      <c r="E37" s="109">
        <v>0</v>
      </c>
      <c r="F37" s="109">
        <v>0</v>
      </c>
      <c r="G37" s="110">
        <v>0</v>
      </c>
      <c r="H37" s="110">
        <v>34</v>
      </c>
      <c r="I37" s="110">
        <v>11</v>
      </c>
      <c r="J37" s="110">
        <v>0</v>
      </c>
      <c r="K37" s="110"/>
      <c r="L37" s="112">
        <v>14.0625</v>
      </c>
      <c r="M37" s="110">
        <v>0</v>
      </c>
      <c r="N37" s="112">
        <v>210.9375</v>
      </c>
      <c r="O37" s="110"/>
      <c r="P37" s="112">
        <v>201.5625</v>
      </c>
      <c r="Q37" s="110">
        <v>0</v>
      </c>
      <c r="R37" s="112">
        <v>23.4375</v>
      </c>
      <c r="S37" s="110">
        <v>0</v>
      </c>
      <c r="T37" s="110">
        <v>0</v>
      </c>
      <c r="U37" s="109"/>
      <c r="V37" s="102">
        <v>0</v>
      </c>
      <c r="W37" s="102">
        <v>495</v>
      </c>
      <c r="X37" s="1">
        <v>495</v>
      </c>
      <c r="Y37" s="102">
        <v>0</v>
      </c>
      <c r="Z37" s="102">
        <v>495</v>
      </c>
      <c r="AA37" s="102">
        <v>495</v>
      </c>
      <c r="AB37" s="1">
        <v>167</v>
      </c>
    </row>
    <row r="38" spans="1:28" x14ac:dyDescent="0.2">
      <c r="A38" s="108" t="s">
        <v>320</v>
      </c>
      <c r="B38" s="111">
        <v>184.09090909090909</v>
      </c>
      <c r="C38" s="111">
        <v>40.909090909090907</v>
      </c>
      <c r="D38" s="111">
        <v>225</v>
      </c>
      <c r="E38" s="109">
        <v>0</v>
      </c>
      <c r="F38" s="109">
        <v>0</v>
      </c>
      <c r="G38" s="110">
        <v>0</v>
      </c>
      <c r="H38" s="110"/>
      <c r="I38" s="110"/>
      <c r="J38" s="110">
        <v>0</v>
      </c>
      <c r="K38" s="112">
        <v>67.301587301587304</v>
      </c>
      <c r="L38" s="112">
        <v>25.238095238095237</v>
      </c>
      <c r="M38" s="110">
        <v>0</v>
      </c>
      <c r="N38" s="112">
        <v>126.19047619047618</v>
      </c>
      <c r="O38" s="110"/>
      <c r="P38" s="112">
        <v>420.63492063492066</v>
      </c>
      <c r="Q38" s="112">
        <v>117.7777777777778</v>
      </c>
      <c r="R38" s="112">
        <v>37.857142857142854</v>
      </c>
      <c r="S38" s="110">
        <v>0</v>
      </c>
      <c r="T38" s="110">
        <v>0</v>
      </c>
      <c r="U38" s="109"/>
      <c r="V38" s="102">
        <v>225</v>
      </c>
      <c r="W38" s="1">
        <v>795</v>
      </c>
      <c r="X38" s="1">
        <v>1020</v>
      </c>
      <c r="Y38" s="102">
        <v>225</v>
      </c>
      <c r="Z38" s="102">
        <v>795</v>
      </c>
      <c r="AA38" s="102">
        <v>1020</v>
      </c>
      <c r="AB38" s="1">
        <v>1200</v>
      </c>
    </row>
    <row r="39" spans="1:28" x14ac:dyDescent="0.2">
      <c r="A39" s="108" t="s">
        <v>321</v>
      </c>
      <c r="B39" s="111"/>
      <c r="C39" s="111"/>
      <c r="D39" s="109"/>
      <c r="E39" s="109">
        <v>0</v>
      </c>
      <c r="F39" s="109">
        <v>0</v>
      </c>
      <c r="G39" s="110">
        <v>0</v>
      </c>
      <c r="H39" s="110">
        <v>86</v>
      </c>
      <c r="I39" s="110">
        <v>19</v>
      </c>
      <c r="J39" s="110">
        <v>0</v>
      </c>
      <c r="K39" s="112">
        <v>67.301587301587304</v>
      </c>
      <c r="L39" s="112">
        <v>25.238095238095237</v>
      </c>
      <c r="M39" s="110">
        <v>0</v>
      </c>
      <c r="N39" s="112">
        <v>126.19047619047618</v>
      </c>
      <c r="O39" s="110"/>
      <c r="P39" s="112">
        <v>420.63492063492066</v>
      </c>
      <c r="Q39" s="112">
        <v>117.7777777777778</v>
      </c>
      <c r="R39" s="112">
        <v>37.857142857142854</v>
      </c>
      <c r="S39" s="110">
        <v>0</v>
      </c>
      <c r="T39" s="110">
        <v>0</v>
      </c>
      <c r="U39" s="109"/>
      <c r="V39" s="102">
        <v>0</v>
      </c>
      <c r="W39" s="102">
        <v>900</v>
      </c>
      <c r="X39" s="1">
        <v>900</v>
      </c>
      <c r="Y39" s="102">
        <v>0</v>
      </c>
      <c r="Z39" s="102">
        <v>900</v>
      </c>
      <c r="AA39" s="102">
        <v>900</v>
      </c>
      <c r="AB39" s="1">
        <v>1200</v>
      </c>
    </row>
    <row r="40" spans="1:28" x14ac:dyDescent="0.2">
      <c r="A40" s="108" t="s">
        <v>322</v>
      </c>
      <c r="B40" s="111">
        <v>184.09090909090909</v>
      </c>
      <c r="C40" s="111">
        <v>40.909090909090907</v>
      </c>
      <c r="D40" s="109">
        <v>225</v>
      </c>
      <c r="E40" s="109">
        <v>0</v>
      </c>
      <c r="F40" s="109">
        <v>0</v>
      </c>
      <c r="G40" s="110">
        <v>0</v>
      </c>
      <c r="H40" s="110"/>
      <c r="I40" s="110"/>
      <c r="J40" s="110">
        <v>0</v>
      </c>
      <c r="K40" s="112">
        <v>67.301587301587304</v>
      </c>
      <c r="L40" s="112">
        <v>25.238095238095237</v>
      </c>
      <c r="M40" s="110">
        <v>0</v>
      </c>
      <c r="N40" s="112">
        <v>126.19047619047618</v>
      </c>
      <c r="O40" s="110"/>
      <c r="P40" s="112">
        <v>420.63492063492066</v>
      </c>
      <c r="Q40" s="112">
        <v>117.7777777777778</v>
      </c>
      <c r="R40" s="112">
        <v>37.857142857142854</v>
      </c>
      <c r="S40" s="110">
        <v>0</v>
      </c>
      <c r="T40" s="110">
        <v>0</v>
      </c>
      <c r="U40" s="109"/>
      <c r="V40" s="102">
        <v>225</v>
      </c>
      <c r="W40" s="1">
        <v>795</v>
      </c>
      <c r="X40" s="1">
        <v>1020</v>
      </c>
      <c r="Y40" s="102"/>
      <c r="Z40" s="102"/>
      <c r="AA40" s="102"/>
      <c r="AB40" s="1">
        <v>6600</v>
      </c>
    </row>
    <row r="41" spans="1:28" x14ac:dyDescent="0.2">
      <c r="A41" s="108" t="s">
        <v>323</v>
      </c>
      <c r="B41" s="111">
        <v>80.294117647058826</v>
      </c>
      <c r="C41" s="111">
        <v>70</v>
      </c>
      <c r="D41" s="111">
        <v>150.29411764705884</v>
      </c>
      <c r="E41" s="109">
        <v>0</v>
      </c>
      <c r="F41" s="109">
        <v>0</v>
      </c>
      <c r="G41" s="110">
        <v>0</v>
      </c>
      <c r="H41" s="110"/>
      <c r="I41" s="110"/>
      <c r="J41" s="110">
        <v>0</v>
      </c>
      <c r="K41" s="110"/>
      <c r="L41" s="112">
        <v>12.568306010928961</v>
      </c>
      <c r="M41" s="112">
        <v>0</v>
      </c>
      <c r="N41" s="112">
        <v>192.29508196721312</v>
      </c>
      <c r="O41" s="110"/>
      <c r="P41" s="110">
        <v>0</v>
      </c>
      <c r="Q41" s="110">
        <v>0</v>
      </c>
      <c r="R41" s="112">
        <v>25.136612021857921</v>
      </c>
      <c r="S41" s="110">
        <v>0</v>
      </c>
      <c r="T41" s="110">
        <v>0</v>
      </c>
      <c r="U41" s="109"/>
      <c r="V41" s="102">
        <v>150.29411764705884</v>
      </c>
      <c r="W41" s="1">
        <v>230</v>
      </c>
      <c r="X41" s="1">
        <v>380.29411764705884</v>
      </c>
      <c r="Y41" s="102"/>
      <c r="Z41" s="102"/>
      <c r="AA41" s="102"/>
      <c r="AB41" s="1">
        <v>90</v>
      </c>
    </row>
    <row r="42" spans="1:28" x14ac:dyDescent="0.2">
      <c r="A42" s="108" t="s">
        <v>324</v>
      </c>
      <c r="B42" s="111">
        <v>80.294117647058826</v>
      </c>
      <c r="C42" s="111">
        <v>70</v>
      </c>
      <c r="D42" s="111">
        <v>150.29411764705884</v>
      </c>
      <c r="E42" s="109">
        <v>0</v>
      </c>
      <c r="F42" s="109">
        <v>0</v>
      </c>
      <c r="G42" s="110">
        <v>0</v>
      </c>
      <c r="H42" s="110"/>
      <c r="I42" s="110"/>
      <c r="J42" s="110">
        <v>0</v>
      </c>
      <c r="K42" s="110"/>
      <c r="L42" s="112">
        <v>12.568306010928961</v>
      </c>
      <c r="M42" s="112">
        <v>0</v>
      </c>
      <c r="N42" s="112">
        <v>192.29508196721312</v>
      </c>
      <c r="O42" s="110"/>
      <c r="P42" s="110">
        <v>0</v>
      </c>
      <c r="Q42" s="110">
        <v>0</v>
      </c>
      <c r="R42" s="112">
        <v>25.136612021857921</v>
      </c>
      <c r="S42" s="110">
        <v>0</v>
      </c>
      <c r="T42" s="110">
        <v>0</v>
      </c>
      <c r="U42" s="109"/>
      <c r="V42" s="102">
        <v>150.29411764705884</v>
      </c>
      <c r="W42" s="1">
        <v>230</v>
      </c>
      <c r="X42" s="1">
        <v>380.29411764705884</v>
      </c>
      <c r="Y42" s="102"/>
      <c r="Z42" s="102"/>
      <c r="AA42" s="102"/>
      <c r="AB42" s="1">
        <v>350</v>
      </c>
    </row>
    <row r="43" spans="1:28" x14ac:dyDescent="0.2">
      <c r="A43" s="108" t="s">
        <v>325</v>
      </c>
      <c r="B43" s="111">
        <v>80.294117647058826</v>
      </c>
      <c r="C43" s="111">
        <v>24.705882352941178</v>
      </c>
      <c r="D43" s="109">
        <v>105</v>
      </c>
      <c r="E43" s="109">
        <v>0</v>
      </c>
      <c r="F43" s="109">
        <v>0</v>
      </c>
      <c r="G43" s="110">
        <v>0</v>
      </c>
      <c r="H43" s="110"/>
      <c r="I43" s="110"/>
      <c r="J43" s="110">
        <v>0</v>
      </c>
      <c r="K43" s="112"/>
      <c r="L43" s="112">
        <v>12.568306010928961</v>
      </c>
      <c r="M43" s="110">
        <v>0</v>
      </c>
      <c r="N43" s="112">
        <v>192.29508196721312</v>
      </c>
      <c r="O43" s="110"/>
      <c r="P43" s="112">
        <v>0</v>
      </c>
      <c r="Q43" s="112">
        <v>0</v>
      </c>
      <c r="R43" s="112">
        <v>25.136612021857921</v>
      </c>
      <c r="S43" s="110">
        <v>0</v>
      </c>
      <c r="T43" s="110">
        <v>0</v>
      </c>
      <c r="U43" s="109"/>
      <c r="V43" s="102">
        <v>105</v>
      </c>
      <c r="W43" s="1">
        <v>230</v>
      </c>
      <c r="X43" s="1">
        <v>335</v>
      </c>
      <c r="Y43" s="102"/>
      <c r="Z43" s="102"/>
      <c r="AA43" s="102"/>
      <c r="AB43" s="1">
        <v>190</v>
      </c>
    </row>
    <row r="44" spans="1:28" x14ac:dyDescent="0.2">
      <c r="A44" s="108" t="s">
        <v>326</v>
      </c>
      <c r="B44" s="111"/>
      <c r="C44" s="111"/>
      <c r="D44" s="109"/>
      <c r="E44" s="109">
        <v>0</v>
      </c>
      <c r="F44" s="109">
        <v>0</v>
      </c>
      <c r="G44" s="110">
        <v>0</v>
      </c>
      <c r="H44" s="110">
        <v>27</v>
      </c>
      <c r="I44" s="110">
        <v>8</v>
      </c>
      <c r="J44" s="110">
        <v>0</v>
      </c>
      <c r="K44" s="112"/>
      <c r="L44" s="112">
        <v>12.568306010928961</v>
      </c>
      <c r="M44" s="110">
        <v>0</v>
      </c>
      <c r="N44" s="112">
        <v>192.29508196721312</v>
      </c>
      <c r="O44" s="110"/>
      <c r="P44" s="112">
        <v>0</v>
      </c>
      <c r="Q44" s="112">
        <v>0</v>
      </c>
      <c r="R44" s="112">
        <v>25.136612021857921</v>
      </c>
      <c r="S44" s="110">
        <v>0</v>
      </c>
      <c r="T44" s="110">
        <v>0</v>
      </c>
      <c r="U44" s="109"/>
      <c r="V44" s="102">
        <v>0</v>
      </c>
      <c r="W44" s="102">
        <v>265</v>
      </c>
      <c r="X44" s="1">
        <v>265</v>
      </c>
      <c r="Y44" s="102"/>
      <c r="Z44" s="102"/>
      <c r="AA44" s="102"/>
      <c r="AB44" s="1">
        <v>190</v>
      </c>
    </row>
    <row r="45" spans="1:28" x14ac:dyDescent="0.2">
      <c r="A45" s="108" t="s">
        <v>327</v>
      </c>
      <c r="B45" s="111">
        <v>80.294117647058826</v>
      </c>
      <c r="C45" s="111">
        <v>24.705882352941178</v>
      </c>
      <c r="D45" s="111">
        <v>105</v>
      </c>
      <c r="E45" s="111">
        <v>0</v>
      </c>
      <c r="F45" s="111">
        <v>0</v>
      </c>
      <c r="G45" s="113">
        <v>0</v>
      </c>
      <c r="H45" s="113"/>
      <c r="I45" s="113"/>
      <c r="J45" s="113">
        <v>0</v>
      </c>
      <c r="K45" s="113"/>
      <c r="L45" s="113">
        <v>12.568306010928961</v>
      </c>
      <c r="M45" s="113">
        <v>0</v>
      </c>
      <c r="N45" s="113">
        <v>192.29508196721312</v>
      </c>
      <c r="O45" s="113"/>
      <c r="P45" s="113">
        <v>0</v>
      </c>
      <c r="Q45" s="113">
        <v>0</v>
      </c>
      <c r="R45" s="113">
        <v>25.136612021857921</v>
      </c>
      <c r="S45" s="113">
        <v>0</v>
      </c>
      <c r="T45" s="113">
        <v>0</v>
      </c>
      <c r="U45" s="111"/>
      <c r="V45" s="102">
        <v>105</v>
      </c>
      <c r="W45" s="102">
        <v>230</v>
      </c>
      <c r="X45" s="102">
        <v>335</v>
      </c>
      <c r="Y45" s="102"/>
      <c r="Z45" s="102"/>
      <c r="AA45" s="102"/>
      <c r="AB45" s="1">
        <v>125</v>
      </c>
    </row>
    <row r="46" spans="1:28" x14ac:dyDescent="0.2">
      <c r="A46" s="108" t="s">
        <v>328</v>
      </c>
      <c r="B46" s="111">
        <v>47.916666666666657</v>
      </c>
      <c r="C46" s="111">
        <v>335.41666666666663</v>
      </c>
      <c r="D46" s="111">
        <v>383.33333333333326</v>
      </c>
      <c r="E46" s="111">
        <v>191.66666666666663</v>
      </c>
      <c r="F46" s="109">
        <v>0</v>
      </c>
      <c r="G46" s="110">
        <v>0</v>
      </c>
      <c r="H46" s="110"/>
      <c r="I46" s="110"/>
      <c r="J46" s="110">
        <v>0</v>
      </c>
      <c r="K46" s="112"/>
      <c r="L46" s="112">
        <v>9.7159090909090917</v>
      </c>
      <c r="M46" s="110">
        <v>0</v>
      </c>
      <c r="N46" s="112">
        <v>68.011363636363654</v>
      </c>
      <c r="O46" s="110"/>
      <c r="P46" s="112">
        <v>29.14772727272727</v>
      </c>
      <c r="Q46" s="112">
        <v>728.69318181818187</v>
      </c>
      <c r="R46" s="112">
        <v>19.431818181818183</v>
      </c>
      <c r="S46" s="110">
        <v>0</v>
      </c>
      <c r="T46" s="110">
        <v>0</v>
      </c>
      <c r="U46" s="109"/>
      <c r="V46" s="102">
        <v>575</v>
      </c>
      <c r="W46" s="1">
        <v>855</v>
      </c>
      <c r="X46" s="1">
        <v>1430</v>
      </c>
      <c r="Y46" s="102"/>
      <c r="Z46" s="102"/>
      <c r="AA46" s="102"/>
      <c r="AB46" s="1">
        <v>250</v>
      </c>
    </row>
    <row r="47" spans="1:28" x14ac:dyDescent="0.2">
      <c r="A47" s="108" t="s">
        <v>329</v>
      </c>
      <c r="B47" s="111">
        <v>47.916666666666657</v>
      </c>
      <c r="C47" s="111">
        <v>335.41666666666663</v>
      </c>
      <c r="D47" s="111">
        <v>383.33333333333326</v>
      </c>
      <c r="E47" s="111">
        <v>191.66666666666663</v>
      </c>
      <c r="F47" s="109">
        <v>0</v>
      </c>
      <c r="G47" s="110">
        <v>0</v>
      </c>
      <c r="H47" s="110"/>
      <c r="I47" s="110"/>
      <c r="J47" s="110">
        <v>0</v>
      </c>
      <c r="K47" s="112"/>
      <c r="L47" s="112">
        <v>9.7159090909090917</v>
      </c>
      <c r="M47" s="110">
        <v>0</v>
      </c>
      <c r="N47" s="112">
        <v>68.011363636363654</v>
      </c>
      <c r="O47" s="110"/>
      <c r="P47" s="112">
        <v>29.14772727272727</v>
      </c>
      <c r="Q47" s="112">
        <v>728.69318181818187</v>
      </c>
      <c r="R47" s="112">
        <v>19.431818181818183</v>
      </c>
      <c r="S47" s="110">
        <v>0</v>
      </c>
      <c r="T47" s="110">
        <v>0</v>
      </c>
      <c r="U47" s="109"/>
      <c r="V47" s="102">
        <v>575</v>
      </c>
      <c r="W47" s="1">
        <v>855</v>
      </c>
      <c r="X47" s="1">
        <v>1430</v>
      </c>
      <c r="Y47" s="102"/>
      <c r="Z47" s="102"/>
      <c r="AA47" s="102"/>
      <c r="AB47" s="1">
        <v>40</v>
      </c>
    </row>
    <row r="48" spans="1:28" x14ac:dyDescent="0.2">
      <c r="A48" s="108" t="s">
        <v>330</v>
      </c>
      <c r="B48" s="111">
        <v>345</v>
      </c>
      <c r="C48" s="111">
        <v>265.38461538461536</v>
      </c>
      <c r="D48" s="111">
        <v>610.38461538461536</v>
      </c>
      <c r="E48" s="111">
        <v>79.615384615384599</v>
      </c>
      <c r="F48" s="109">
        <v>0</v>
      </c>
      <c r="G48" s="110">
        <v>0</v>
      </c>
      <c r="H48" s="110"/>
      <c r="I48" s="110"/>
      <c r="J48" s="110">
        <v>0</v>
      </c>
      <c r="K48" s="110"/>
      <c r="L48" s="112">
        <v>79.391891891891916</v>
      </c>
      <c r="M48" s="110">
        <v>0</v>
      </c>
      <c r="N48" s="112">
        <v>428.71621621621637</v>
      </c>
      <c r="O48" s="110"/>
      <c r="P48" s="112">
        <v>269.93243243243245</v>
      </c>
      <c r="Q48" s="112">
        <v>174.66216216216219</v>
      </c>
      <c r="R48" s="112">
        <v>222.29729729729738</v>
      </c>
      <c r="S48" s="110">
        <v>0</v>
      </c>
      <c r="T48" s="110">
        <v>0</v>
      </c>
      <c r="U48" s="109"/>
      <c r="V48" s="102">
        <v>690</v>
      </c>
      <c r="W48" s="1">
        <v>1175</v>
      </c>
      <c r="X48" s="1">
        <v>1865</v>
      </c>
      <c r="Y48" s="102">
        <v>690</v>
      </c>
      <c r="Z48" s="102">
        <v>1175</v>
      </c>
      <c r="AA48" s="102">
        <v>1865</v>
      </c>
      <c r="AB48" s="1">
        <v>250</v>
      </c>
    </row>
    <row r="49" spans="1:28" x14ac:dyDescent="0.2">
      <c r="A49" s="108" t="s">
        <v>331</v>
      </c>
      <c r="B49" s="111">
        <v>47.916666666666657</v>
      </c>
      <c r="C49" s="111">
        <v>335.41666666666663</v>
      </c>
      <c r="D49" s="111">
        <v>383.33333333333326</v>
      </c>
      <c r="E49" s="111">
        <v>191.66666666666663</v>
      </c>
      <c r="F49" s="109">
        <v>0</v>
      </c>
      <c r="G49" s="110">
        <v>0</v>
      </c>
      <c r="H49" s="110"/>
      <c r="I49" s="110"/>
      <c r="J49" s="110">
        <v>0</v>
      </c>
      <c r="K49" s="110"/>
      <c r="L49" s="112">
        <v>9.7159090909090917</v>
      </c>
      <c r="M49" s="110">
        <v>0</v>
      </c>
      <c r="N49" s="112">
        <v>68.011363636363654</v>
      </c>
      <c r="O49" s="110"/>
      <c r="P49" s="112">
        <v>29.14772727272727</v>
      </c>
      <c r="Q49" s="112">
        <v>728.69318181818187</v>
      </c>
      <c r="R49" s="112">
        <v>19.431818181818183</v>
      </c>
      <c r="S49" s="110">
        <v>0</v>
      </c>
      <c r="T49" s="110">
        <v>0</v>
      </c>
      <c r="U49" s="109"/>
      <c r="V49" s="102">
        <v>575</v>
      </c>
      <c r="W49" s="1">
        <v>855</v>
      </c>
      <c r="X49" s="1">
        <v>1430</v>
      </c>
      <c r="Y49" s="102">
        <v>575</v>
      </c>
      <c r="Z49" s="102">
        <v>855</v>
      </c>
      <c r="AA49" s="102">
        <v>1430</v>
      </c>
      <c r="AB49" s="1">
        <v>250</v>
      </c>
    </row>
    <row r="50" spans="1:28" x14ac:dyDescent="0.2">
      <c r="A50" s="108" t="s">
        <v>332</v>
      </c>
      <c r="B50" s="111">
        <v>1500</v>
      </c>
      <c r="C50" s="111">
        <v>1100</v>
      </c>
      <c r="D50" s="111">
        <v>2600</v>
      </c>
      <c r="E50" s="111">
        <v>500</v>
      </c>
      <c r="F50" s="109">
        <v>0</v>
      </c>
      <c r="G50" s="110">
        <v>0</v>
      </c>
      <c r="H50" s="110"/>
      <c r="I50" s="110"/>
      <c r="J50" s="110">
        <v>0</v>
      </c>
      <c r="K50" s="110"/>
      <c r="L50" s="112">
        <v>60.869565217391305</v>
      </c>
      <c r="M50" s="110">
        <v>0</v>
      </c>
      <c r="N50" s="112">
        <v>547.82608695652175</v>
      </c>
      <c r="O50" s="110"/>
      <c r="P50" s="112">
        <v>426.08695652173913</v>
      </c>
      <c r="Q50" s="112">
        <v>223.18840579710147</v>
      </c>
      <c r="R50" s="112">
        <v>142.0289855072464</v>
      </c>
      <c r="S50" s="110">
        <v>0</v>
      </c>
      <c r="T50" s="110">
        <v>0</v>
      </c>
      <c r="U50" s="109"/>
      <c r="V50" s="102">
        <v>3100</v>
      </c>
      <c r="W50" s="1">
        <v>1400</v>
      </c>
      <c r="X50" s="1">
        <v>4500</v>
      </c>
      <c r="Y50" s="102">
        <v>3100</v>
      </c>
      <c r="Z50" s="102">
        <v>1400</v>
      </c>
      <c r="AA50" s="102">
        <v>4500</v>
      </c>
      <c r="AB50" s="1">
        <v>25</v>
      </c>
    </row>
    <row r="51" spans="1:28" x14ac:dyDescent="0.2">
      <c r="A51" s="108" t="s">
        <v>333</v>
      </c>
      <c r="B51" s="114">
        <v>1.3392857142857142</v>
      </c>
      <c r="C51" s="114">
        <v>0.8928571428571429</v>
      </c>
      <c r="D51" s="114">
        <v>2.2321428571428572</v>
      </c>
      <c r="E51" s="114">
        <v>0.26785714285714285</v>
      </c>
      <c r="F51" s="109">
        <v>0</v>
      </c>
      <c r="G51" s="110">
        <v>0</v>
      </c>
      <c r="H51" s="110"/>
      <c r="I51" s="110"/>
      <c r="J51" s="110">
        <v>0</v>
      </c>
      <c r="K51" s="110"/>
      <c r="L51" s="112">
        <v>5.4166666666666662E-2</v>
      </c>
      <c r="M51" s="110">
        <v>0</v>
      </c>
      <c r="N51" s="112">
        <v>0.48749999999999999</v>
      </c>
      <c r="O51" s="110"/>
      <c r="P51" s="112">
        <v>0.37916666666666665</v>
      </c>
      <c r="Q51" s="112">
        <v>0.1986111111111111</v>
      </c>
      <c r="R51" s="112">
        <v>0.18055555555555558</v>
      </c>
      <c r="S51" s="110">
        <v>0</v>
      </c>
      <c r="T51" s="110">
        <v>0</v>
      </c>
      <c r="U51" s="109"/>
      <c r="V51" s="102">
        <v>2.5</v>
      </c>
      <c r="W51" s="1">
        <v>1.3</v>
      </c>
      <c r="X51" s="1">
        <v>3.8</v>
      </c>
      <c r="Y51" s="102">
        <v>2.5</v>
      </c>
      <c r="Z51" s="102">
        <v>1.3</v>
      </c>
      <c r="AA51" s="102">
        <v>3.8</v>
      </c>
      <c r="AB51" s="1">
        <v>60000</v>
      </c>
    </row>
    <row r="52" spans="1:28" x14ac:dyDescent="0.2">
      <c r="A52" s="108" t="s">
        <v>334</v>
      </c>
      <c r="B52" s="114">
        <v>1.3392857142857142</v>
      </c>
      <c r="C52" s="114">
        <v>0.8928571428571429</v>
      </c>
      <c r="D52" s="114">
        <v>2.2321428571428572</v>
      </c>
      <c r="E52" s="114">
        <v>0.26785714285714285</v>
      </c>
      <c r="F52" s="109">
        <v>0</v>
      </c>
      <c r="G52" s="110">
        <v>0</v>
      </c>
      <c r="H52" s="110"/>
      <c r="I52" s="110"/>
      <c r="J52" s="110">
        <v>0</v>
      </c>
      <c r="K52" s="110"/>
      <c r="L52" s="112">
        <v>5.4166666666666662E-2</v>
      </c>
      <c r="M52" s="110">
        <v>0</v>
      </c>
      <c r="N52" s="112">
        <v>0.48749999999999999</v>
      </c>
      <c r="O52" s="110"/>
      <c r="P52" s="112">
        <v>0.37916666666666665</v>
      </c>
      <c r="Q52" s="112">
        <v>0.1986111111111111</v>
      </c>
      <c r="R52" s="112">
        <v>0.18055555555555558</v>
      </c>
      <c r="S52" s="110">
        <v>0</v>
      </c>
      <c r="T52" s="110">
        <v>0</v>
      </c>
      <c r="U52" s="109"/>
      <c r="V52" s="102">
        <v>2.5</v>
      </c>
      <c r="W52" s="1">
        <v>1.3</v>
      </c>
      <c r="X52" s="1">
        <v>3.8</v>
      </c>
      <c r="Y52" s="102"/>
      <c r="Z52" s="102"/>
      <c r="AA52" s="102"/>
      <c r="AB52" s="1">
        <v>250</v>
      </c>
    </row>
    <row r="53" spans="1:28" x14ac:dyDescent="0.2">
      <c r="A53" s="108" t="s">
        <v>335</v>
      </c>
      <c r="B53" s="109">
        <v>224</v>
      </c>
      <c r="C53" s="111">
        <v>10.5</v>
      </c>
      <c r="D53" s="111">
        <v>234.5</v>
      </c>
      <c r="E53" s="109">
        <v>0</v>
      </c>
      <c r="F53" s="109">
        <v>0</v>
      </c>
      <c r="G53" s="110">
        <v>0</v>
      </c>
      <c r="H53" s="110"/>
      <c r="I53" s="110"/>
      <c r="J53" s="110"/>
      <c r="K53" s="110"/>
      <c r="L53" s="110">
        <v>45.5</v>
      </c>
      <c r="M53" s="110">
        <v>0</v>
      </c>
      <c r="N53" s="110">
        <v>56</v>
      </c>
      <c r="O53" s="110"/>
      <c r="P53" s="110"/>
      <c r="Q53" s="110"/>
      <c r="R53" s="110">
        <v>14</v>
      </c>
      <c r="S53" s="110">
        <v>0</v>
      </c>
      <c r="T53" s="110">
        <v>0</v>
      </c>
      <c r="U53" s="109"/>
      <c r="V53" s="1">
        <v>270</v>
      </c>
      <c r="W53" s="1">
        <v>80</v>
      </c>
      <c r="X53" s="1">
        <v>350</v>
      </c>
      <c r="Y53" s="102">
        <v>270</v>
      </c>
      <c r="Z53" s="102">
        <v>80</v>
      </c>
      <c r="AA53" s="102">
        <v>350</v>
      </c>
      <c r="AB53" s="1">
        <v>1636</v>
      </c>
    </row>
    <row r="54" spans="1:28" x14ac:dyDescent="0.2">
      <c r="A54" s="108" t="s">
        <v>336</v>
      </c>
      <c r="B54" s="111">
        <v>326.3</v>
      </c>
      <c r="C54" s="111">
        <v>25.1</v>
      </c>
      <c r="D54" s="111">
        <v>351.4</v>
      </c>
      <c r="E54" s="111">
        <v>0</v>
      </c>
      <c r="F54" s="111">
        <v>156.875</v>
      </c>
      <c r="G54" s="113"/>
      <c r="H54" s="113"/>
      <c r="I54" s="113"/>
      <c r="J54" s="113"/>
      <c r="K54" s="113"/>
      <c r="L54" s="113">
        <v>75.3</v>
      </c>
      <c r="M54" s="113">
        <v>0</v>
      </c>
      <c r="N54" s="113">
        <v>25.1</v>
      </c>
      <c r="O54" s="113"/>
      <c r="P54" s="113"/>
      <c r="Q54" s="113"/>
      <c r="R54" s="113">
        <v>18.824999999999999</v>
      </c>
      <c r="S54" s="110">
        <v>0</v>
      </c>
      <c r="T54" s="110">
        <v>0</v>
      </c>
      <c r="U54" s="109"/>
      <c r="V54" s="1">
        <v>450</v>
      </c>
      <c r="W54" s="102">
        <v>177.5</v>
      </c>
      <c r="X54" s="102">
        <v>627.5</v>
      </c>
      <c r="Y54" s="102">
        <v>450</v>
      </c>
      <c r="Z54" s="102">
        <v>177.5</v>
      </c>
      <c r="AA54" s="102">
        <v>627.5</v>
      </c>
      <c r="AB54" s="1">
        <v>3452</v>
      </c>
    </row>
    <row r="55" spans="1:28" x14ac:dyDescent="0.2">
      <c r="A55" s="108" t="s">
        <v>337</v>
      </c>
      <c r="B55" s="111">
        <v>518.73749999999995</v>
      </c>
      <c r="C55" s="111">
        <v>35.774999999999999</v>
      </c>
      <c r="D55" s="111">
        <v>554.51250000000005</v>
      </c>
      <c r="E55" s="111">
        <v>0</v>
      </c>
      <c r="F55" s="111">
        <v>393.52499999999998</v>
      </c>
      <c r="G55" s="113">
        <v>0</v>
      </c>
      <c r="H55" s="113"/>
      <c r="I55" s="113"/>
      <c r="J55" s="113">
        <v>0</v>
      </c>
      <c r="K55" s="113">
        <v>0</v>
      </c>
      <c r="L55" s="113">
        <v>137.13749999999999</v>
      </c>
      <c r="M55" s="113">
        <v>0</v>
      </c>
      <c r="N55" s="113">
        <v>47.7</v>
      </c>
      <c r="O55" s="113">
        <v>0</v>
      </c>
      <c r="P55" s="113">
        <v>0</v>
      </c>
      <c r="Q55" s="113">
        <v>0</v>
      </c>
      <c r="R55" s="113">
        <v>59.625</v>
      </c>
      <c r="S55" s="110">
        <v>0</v>
      </c>
      <c r="T55" s="110">
        <v>0</v>
      </c>
      <c r="U55" s="109"/>
      <c r="V55" s="102">
        <v>948.03750000000002</v>
      </c>
      <c r="W55" s="102">
        <v>244.46250000000001</v>
      </c>
      <c r="X55" s="102">
        <v>1192.5</v>
      </c>
      <c r="Y55" s="102">
        <v>947.5</v>
      </c>
      <c r="Z55" s="102">
        <v>245</v>
      </c>
      <c r="AA55" s="102">
        <v>1192.5</v>
      </c>
      <c r="AB55" s="1">
        <v>4576</v>
      </c>
    </row>
    <row r="56" spans="1:28" x14ac:dyDescent="0.2">
      <c r="A56" s="108" t="s">
        <v>338</v>
      </c>
      <c r="B56" s="111">
        <v>412.25</v>
      </c>
      <c r="C56" s="111">
        <v>48.5</v>
      </c>
      <c r="D56" s="111">
        <v>460.75</v>
      </c>
      <c r="E56" s="111">
        <v>24.25</v>
      </c>
      <c r="F56" s="109">
        <v>0</v>
      </c>
      <c r="G56" s="110">
        <v>0</v>
      </c>
      <c r="H56" s="110"/>
      <c r="I56" s="110"/>
      <c r="J56" s="110">
        <v>0</v>
      </c>
      <c r="K56" s="110">
        <v>0</v>
      </c>
      <c r="L56" s="110">
        <v>33</v>
      </c>
      <c r="M56" s="110">
        <v>0</v>
      </c>
      <c r="N56" s="112">
        <v>78.84</v>
      </c>
      <c r="O56" s="112">
        <v>2.6279999999999997</v>
      </c>
      <c r="P56" s="110">
        <v>0</v>
      </c>
      <c r="Q56" s="110">
        <v>6</v>
      </c>
      <c r="R56" s="110">
        <v>15</v>
      </c>
      <c r="S56" s="110">
        <v>0</v>
      </c>
      <c r="T56" s="110">
        <v>0</v>
      </c>
      <c r="U56" s="109"/>
      <c r="V56" s="102">
        <v>485</v>
      </c>
      <c r="W56" s="102">
        <v>135.46800000000002</v>
      </c>
      <c r="X56" s="102">
        <v>620.46800000000007</v>
      </c>
      <c r="Y56" s="102">
        <v>485</v>
      </c>
      <c r="Z56" s="102">
        <v>135</v>
      </c>
      <c r="AA56" s="102">
        <v>620</v>
      </c>
      <c r="AB56" s="1">
        <v>18000</v>
      </c>
    </row>
    <row r="57" spans="1:28" x14ac:dyDescent="0.2">
      <c r="A57" s="108" t="s">
        <v>339</v>
      </c>
      <c r="B57" s="111">
        <v>299.625</v>
      </c>
      <c r="C57" s="111">
        <v>35.25</v>
      </c>
      <c r="D57" s="111">
        <v>334.875</v>
      </c>
      <c r="E57" s="111">
        <v>17.625</v>
      </c>
      <c r="F57" s="109">
        <v>0</v>
      </c>
      <c r="G57" s="110">
        <v>0</v>
      </c>
      <c r="H57" s="110"/>
      <c r="I57" s="110"/>
      <c r="J57" s="110">
        <v>0</v>
      </c>
      <c r="K57" s="110">
        <v>0</v>
      </c>
      <c r="L57" s="110">
        <v>8</v>
      </c>
      <c r="M57" s="110">
        <v>0</v>
      </c>
      <c r="N57" s="112">
        <v>26</v>
      </c>
      <c r="O57" s="112">
        <v>13.14</v>
      </c>
      <c r="P57" s="110">
        <v>0</v>
      </c>
      <c r="Q57" s="110">
        <v>3</v>
      </c>
      <c r="R57" s="110">
        <v>3</v>
      </c>
      <c r="S57" s="110">
        <v>0</v>
      </c>
      <c r="T57" s="110">
        <v>0</v>
      </c>
      <c r="U57" s="109"/>
      <c r="V57" s="102">
        <v>352.5</v>
      </c>
      <c r="W57" s="102">
        <v>53.14</v>
      </c>
      <c r="X57" s="102">
        <v>405.64</v>
      </c>
      <c r="Y57" s="102">
        <v>352.5</v>
      </c>
      <c r="Z57" s="102">
        <v>52.5</v>
      </c>
      <c r="AA57" s="102">
        <v>405</v>
      </c>
      <c r="AB57" s="1">
        <v>3000</v>
      </c>
    </row>
    <row r="58" spans="1:28" x14ac:dyDescent="0.2">
      <c r="A58" s="108" t="s">
        <v>340</v>
      </c>
      <c r="B58" s="111">
        <v>393.125</v>
      </c>
      <c r="C58" s="111">
        <v>46.25</v>
      </c>
      <c r="D58" s="111">
        <v>439.375</v>
      </c>
      <c r="E58" s="111">
        <v>23.125</v>
      </c>
      <c r="F58" s="109">
        <v>0</v>
      </c>
      <c r="G58" s="110">
        <v>0</v>
      </c>
      <c r="H58" s="110"/>
      <c r="I58" s="110"/>
      <c r="J58" s="110">
        <v>0</v>
      </c>
      <c r="K58" s="110">
        <v>0</v>
      </c>
      <c r="L58" s="110">
        <v>8</v>
      </c>
      <c r="M58" s="110">
        <v>0</v>
      </c>
      <c r="N58" s="112">
        <v>39.42</v>
      </c>
      <c r="O58" s="112">
        <v>2.6279999999999997</v>
      </c>
      <c r="P58" s="110">
        <v>0</v>
      </c>
      <c r="Q58" s="110">
        <v>6</v>
      </c>
      <c r="R58" s="110">
        <v>11.5</v>
      </c>
      <c r="S58" s="110">
        <v>0</v>
      </c>
      <c r="T58" s="110">
        <v>0</v>
      </c>
      <c r="U58" s="109"/>
      <c r="V58" s="102">
        <v>462.5</v>
      </c>
      <c r="W58" s="102">
        <v>67.548000000000002</v>
      </c>
      <c r="X58" s="102">
        <v>530.048</v>
      </c>
      <c r="Y58" s="102">
        <v>462.5</v>
      </c>
      <c r="Z58" s="102">
        <v>67.5</v>
      </c>
      <c r="AA58" s="102">
        <v>530</v>
      </c>
      <c r="AB58" s="1">
        <v>750</v>
      </c>
    </row>
    <row r="59" spans="1:28" x14ac:dyDescent="0.2">
      <c r="A59" s="108" t="s">
        <v>341</v>
      </c>
      <c r="B59" s="111">
        <v>344.25</v>
      </c>
      <c r="C59" s="111">
        <v>40.5</v>
      </c>
      <c r="D59" s="111">
        <v>384.75</v>
      </c>
      <c r="E59" s="111">
        <v>20.25</v>
      </c>
      <c r="F59" s="109">
        <v>0</v>
      </c>
      <c r="G59" s="110">
        <v>0</v>
      </c>
      <c r="H59" s="110"/>
      <c r="I59" s="110"/>
      <c r="J59" s="110">
        <v>0</v>
      </c>
      <c r="K59" s="110">
        <v>0</v>
      </c>
      <c r="L59" s="110">
        <v>8</v>
      </c>
      <c r="M59" s="110">
        <v>0</v>
      </c>
      <c r="N59" s="112">
        <v>39.42</v>
      </c>
      <c r="O59" s="112">
        <v>2.6279999999999997</v>
      </c>
      <c r="P59" s="110">
        <v>0</v>
      </c>
      <c r="Q59" s="110">
        <v>6</v>
      </c>
      <c r="R59" s="110">
        <v>3.5</v>
      </c>
      <c r="S59" s="110">
        <v>0</v>
      </c>
      <c r="T59" s="110">
        <v>0</v>
      </c>
      <c r="U59" s="109"/>
      <c r="V59" s="102">
        <v>405</v>
      </c>
      <c r="W59" s="102">
        <v>59.548000000000002</v>
      </c>
      <c r="X59" s="102">
        <v>464.548</v>
      </c>
      <c r="Y59" s="102">
        <v>405</v>
      </c>
      <c r="Z59" s="102">
        <v>60</v>
      </c>
      <c r="AA59" s="102">
        <v>465</v>
      </c>
      <c r="AB59" s="1">
        <v>750</v>
      </c>
    </row>
    <row r="60" spans="1:28" x14ac:dyDescent="0.2">
      <c r="A60" s="108" t="s">
        <v>342</v>
      </c>
      <c r="B60" s="111">
        <v>163.625</v>
      </c>
      <c r="C60" s="111">
        <v>19.25</v>
      </c>
      <c r="D60" s="111">
        <v>182.875</v>
      </c>
      <c r="E60" s="111">
        <v>9.625</v>
      </c>
      <c r="F60" s="109">
        <v>0</v>
      </c>
      <c r="G60" s="110">
        <v>0</v>
      </c>
      <c r="H60" s="110"/>
      <c r="I60" s="110"/>
      <c r="J60" s="110">
        <v>0</v>
      </c>
      <c r="K60" s="110">
        <v>31</v>
      </c>
      <c r="L60" s="110">
        <v>45</v>
      </c>
      <c r="M60" s="110">
        <v>0</v>
      </c>
      <c r="N60" s="112">
        <v>31.2</v>
      </c>
      <c r="O60" s="112">
        <v>2.08</v>
      </c>
      <c r="P60" s="110">
        <v>0</v>
      </c>
      <c r="Q60" s="110">
        <v>6</v>
      </c>
      <c r="R60" s="110">
        <v>3</v>
      </c>
      <c r="S60" s="110">
        <v>0</v>
      </c>
      <c r="T60" s="110">
        <v>0</v>
      </c>
      <c r="U60" s="109"/>
      <c r="V60" s="102">
        <v>192.5</v>
      </c>
      <c r="W60" s="102">
        <v>118.28</v>
      </c>
      <c r="X60" s="102">
        <v>310.77999999999997</v>
      </c>
      <c r="Y60" s="102">
        <v>192.5</v>
      </c>
      <c r="Z60" s="102">
        <v>117.5</v>
      </c>
      <c r="AA60" s="102">
        <v>310</v>
      </c>
      <c r="AB60" s="1">
        <v>1200</v>
      </c>
    </row>
    <row r="61" spans="1:28" x14ac:dyDescent="0.2">
      <c r="A61" s="108" t="s">
        <v>343</v>
      </c>
      <c r="B61" s="111">
        <v>276</v>
      </c>
      <c r="C61" s="111">
        <v>13.8</v>
      </c>
      <c r="D61" s="111">
        <v>289.8</v>
      </c>
      <c r="E61" s="111">
        <v>0</v>
      </c>
      <c r="F61" s="109">
        <v>0</v>
      </c>
      <c r="G61" s="110">
        <v>0</v>
      </c>
      <c r="H61" s="110"/>
      <c r="I61" s="110"/>
      <c r="J61" s="110">
        <v>0</v>
      </c>
      <c r="K61" s="110">
        <v>0</v>
      </c>
      <c r="L61" s="110">
        <v>0</v>
      </c>
      <c r="M61" s="110">
        <v>0</v>
      </c>
      <c r="N61" s="112">
        <v>20.7</v>
      </c>
      <c r="O61" s="112">
        <v>0</v>
      </c>
      <c r="P61" s="110">
        <v>0</v>
      </c>
      <c r="Q61" s="110">
        <v>6.9</v>
      </c>
      <c r="R61" s="110">
        <v>27.6</v>
      </c>
      <c r="S61" s="110">
        <v>0</v>
      </c>
      <c r="T61" s="110">
        <v>0</v>
      </c>
      <c r="U61" s="109"/>
      <c r="V61" s="102">
        <v>289.8</v>
      </c>
      <c r="W61" s="102">
        <v>55.2</v>
      </c>
      <c r="X61" s="102">
        <v>345</v>
      </c>
      <c r="Y61" s="102"/>
      <c r="Z61" s="102"/>
      <c r="AA61" s="102"/>
      <c r="AB61" s="1">
        <v>1696</v>
      </c>
    </row>
    <row r="62" spans="1:28" x14ac:dyDescent="0.2">
      <c r="A62" s="108" t="s">
        <v>344</v>
      </c>
      <c r="B62" s="111">
        <v>103.5</v>
      </c>
      <c r="C62" s="111">
        <v>11.5</v>
      </c>
      <c r="D62" s="111">
        <v>115</v>
      </c>
      <c r="E62" s="111">
        <v>0</v>
      </c>
      <c r="F62" s="109">
        <v>0</v>
      </c>
      <c r="G62" s="110">
        <v>0</v>
      </c>
      <c r="H62" s="110"/>
      <c r="I62" s="110"/>
      <c r="J62" s="110">
        <v>0</v>
      </c>
      <c r="K62" s="110">
        <v>0</v>
      </c>
      <c r="L62" s="110">
        <v>0</v>
      </c>
      <c r="M62" s="110">
        <v>0</v>
      </c>
      <c r="N62" s="112">
        <v>12</v>
      </c>
      <c r="O62" s="112">
        <v>0</v>
      </c>
      <c r="P62" s="110">
        <v>0</v>
      </c>
      <c r="Q62" s="110">
        <v>0</v>
      </c>
      <c r="R62" s="110">
        <v>3</v>
      </c>
      <c r="S62" s="110">
        <v>0</v>
      </c>
      <c r="T62" s="110">
        <v>0</v>
      </c>
      <c r="U62" s="109"/>
      <c r="V62" s="102">
        <v>115</v>
      </c>
      <c r="W62" s="102">
        <v>15</v>
      </c>
      <c r="X62" s="102">
        <v>130</v>
      </c>
      <c r="Y62" s="102">
        <v>115</v>
      </c>
      <c r="Z62" s="102">
        <v>15</v>
      </c>
      <c r="AA62" s="102">
        <v>130</v>
      </c>
      <c r="AB62" s="1">
        <v>450</v>
      </c>
    </row>
    <row r="63" spans="1:28" x14ac:dyDescent="0.2">
      <c r="A63" s="108" t="s">
        <v>345</v>
      </c>
      <c r="B63" s="111">
        <v>162</v>
      </c>
      <c r="C63" s="111">
        <v>18</v>
      </c>
      <c r="D63" s="111">
        <v>180</v>
      </c>
      <c r="E63" s="111">
        <v>0</v>
      </c>
      <c r="F63" s="109">
        <v>0</v>
      </c>
      <c r="G63" s="110">
        <v>0</v>
      </c>
      <c r="H63" s="110"/>
      <c r="I63" s="110"/>
      <c r="J63" s="110">
        <v>0</v>
      </c>
      <c r="K63" s="110"/>
      <c r="L63" s="110">
        <v>8</v>
      </c>
      <c r="M63" s="110">
        <v>0</v>
      </c>
      <c r="N63" s="112">
        <v>37.799999999999997</v>
      </c>
      <c r="O63" s="112">
        <v>12.6</v>
      </c>
      <c r="P63" s="110">
        <v>0</v>
      </c>
      <c r="Q63" s="110">
        <v>0</v>
      </c>
      <c r="R63" s="110">
        <v>2</v>
      </c>
      <c r="S63" s="110">
        <v>0</v>
      </c>
      <c r="T63" s="110">
        <v>0</v>
      </c>
      <c r="U63" s="109"/>
      <c r="V63" s="102">
        <v>180</v>
      </c>
      <c r="W63" s="102">
        <v>60.4</v>
      </c>
      <c r="X63" s="102">
        <v>240.4</v>
      </c>
      <c r="Y63" s="102">
        <v>180</v>
      </c>
      <c r="Z63" s="102">
        <v>60</v>
      </c>
      <c r="AA63" s="102">
        <v>240</v>
      </c>
      <c r="AB63" s="1">
        <v>800</v>
      </c>
    </row>
    <row r="64" spans="1:28" x14ac:dyDescent="0.2">
      <c r="A64" s="108" t="s">
        <v>346</v>
      </c>
      <c r="B64" s="111">
        <v>133.875</v>
      </c>
      <c r="C64" s="111">
        <v>15.75</v>
      </c>
      <c r="D64" s="111">
        <v>149.625</v>
      </c>
      <c r="E64" s="111">
        <v>7.875</v>
      </c>
      <c r="F64" s="109">
        <v>0</v>
      </c>
      <c r="G64" s="110">
        <v>0</v>
      </c>
      <c r="H64" s="110"/>
      <c r="I64" s="110"/>
      <c r="J64" s="110">
        <v>0</v>
      </c>
      <c r="K64" s="110">
        <v>21</v>
      </c>
      <c r="L64" s="110">
        <v>40</v>
      </c>
      <c r="M64" s="110">
        <v>0</v>
      </c>
      <c r="N64" s="112">
        <v>37.799999999999997</v>
      </c>
      <c r="O64" s="112">
        <v>0</v>
      </c>
      <c r="P64" s="110">
        <v>0</v>
      </c>
      <c r="Q64" s="110">
        <v>6</v>
      </c>
      <c r="R64" s="110">
        <v>3</v>
      </c>
      <c r="S64" s="110">
        <v>0</v>
      </c>
      <c r="T64" s="110">
        <v>0</v>
      </c>
      <c r="U64" s="109"/>
      <c r="V64" s="102">
        <v>157.5</v>
      </c>
      <c r="W64" s="102">
        <v>107.8</v>
      </c>
      <c r="X64" s="102">
        <v>265.3</v>
      </c>
      <c r="Y64" s="102">
        <v>157.5</v>
      </c>
      <c r="Z64" s="102">
        <v>107.5</v>
      </c>
      <c r="AA64" s="102">
        <v>265</v>
      </c>
      <c r="AB64" s="1">
        <v>800</v>
      </c>
    </row>
    <row r="65" spans="1:28" x14ac:dyDescent="0.2">
      <c r="A65" s="108" t="s">
        <v>347</v>
      </c>
      <c r="B65" s="111">
        <v>547.93103448275861</v>
      </c>
      <c r="C65" s="111">
        <v>19.568965517241381</v>
      </c>
      <c r="D65" s="111">
        <v>567.5</v>
      </c>
      <c r="E65" s="111">
        <v>0</v>
      </c>
      <c r="F65" s="109">
        <v>0</v>
      </c>
      <c r="G65" s="110">
        <v>0</v>
      </c>
      <c r="H65" s="110"/>
      <c r="I65" s="110"/>
      <c r="J65" s="110">
        <v>0</v>
      </c>
      <c r="K65" s="110"/>
      <c r="L65" s="112">
        <v>109.64601769911503</v>
      </c>
      <c r="M65" s="110">
        <v>0</v>
      </c>
      <c r="N65" s="112">
        <v>15.66371681415929</v>
      </c>
      <c r="O65" s="110"/>
      <c r="P65" s="110">
        <v>0</v>
      </c>
      <c r="Q65" s="110">
        <v>0</v>
      </c>
      <c r="R65" s="112">
        <v>22.190265486725664</v>
      </c>
      <c r="S65" s="110">
        <v>0</v>
      </c>
      <c r="T65" s="110">
        <v>0</v>
      </c>
      <c r="U65" s="109"/>
      <c r="V65" s="102">
        <v>567.5</v>
      </c>
      <c r="W65" s="1">
        <v>147.5</v>
      </c>
      <c r="X65" s="1">
        <v>715</v>
      </c>
      <c r="Y65" s="102">
        <v>567.5</v>
      </c>
      <c r="Z65" s="102">
        <v>147.5</v>
      </c>
      <c r="AA65" s="102">
        <v>715</v>
      </c>
      <c r="AB65" s="1">
        <v>1100</v>
      </c>
    </row>
    <row r="66" spans="1:28" x14ac:dyDescent="0.2">
      <c r="A66" s="108" t="s">
        <v>348</v>
      </c>
      <c r="B66" s="111">
        <v>500</v>
      </c>
      <c r="C66" s="111">
        <v>25</v>
      </c>
      <c r="D66" s="111">
        <v>525</v>
      </c>
      <c r="E66" s="111">
        <v>0</v>
      </c>
      <c r="F66" s="109">
        <v>0</v>
      </c>
      <c r="G66" s="110">
        <v>0</v>
      </c>
      <c r="H66" s="110"/>
      <c r="I66" s="110"/>
      <c r="J66" s="110">
        <v>0</v>
      </c>
      <c r="K66" s="110"/>
      <c r="L66" s="112">
        <v>99.264705882352956</v>
      </c>
      <c r="M66" s="110">
        <v>0</v>
      </c>
      <c r="N66" s="112">
        <v>99.264705882352956</v>
      </c>
      <c r="O66" s="110"/>
      <c r="P66" s="112">
        <v>16.544117647058822</v>
      </c>
      <c r="Q66" s="110"/>
      <c r="R66" s="112">
        <v>9.9264705882352953</v>
      </c>
      <c r="S66" s="110">
        <v>0</v>
      </c>
      <c r="T66" s="110">
        <v>0</v>
      </c>
      <c r="U66" s="109"/>
      <c r="V66" s="102">
        <v>525</v>
      </c>
      <c r="W66" s="1">
        <v>225</v>
      </c>
      <c r="X66" s="1">
        <v>750</v>
      </c>
      <c r="Y66" s="102">
        <v>525</v>
      </c>
      <c r="Z66" s="102">
        <v>225</v>
      </c>
      <c r="AA66" s="102">
        <v>750</v>
      </c>
      <c r="AB66" s="1">
        <v>415</v>
      </c>
    </row>
    <row r="67" spans="1:28" x14ac:dyDescent="0.2">
      <c r="A67" s="108" t="s">
        <v>349</v>
      </c>
      <c r="B67" s="111">
        <v>428.75</v>
      </c>
      <c r="C67" s="111">
        <v>30.625</v>
      </c>
      <c r="D67" s="111">
        <v>459.375</v>
      </c>
      <c r="E67" s="111">
        <v>30.625</v>
      </c>
      <c r="F67" s="109">
        <v>0</v>
      </c>
      <c r="G67" s="110">
        <v>0</v>
      </c>
      <c r="H67" s="110"/>
      <c r="I67" s="110"/>
      <c r="J67" s="110">
        <v>0</v>
      </c>
      <c r="K67" s="110"/>
      <c r="L67" s="112">
        <v>46.323529411764703</v>
      </c>
      <c r="M67" s="110">
        <v>0</v>
      </c>
      <c r="N67" s="112">
        <v>101.91176470588236</v>
      </c>
      <c r="O67" s="110"/>
      <c r="P67" s="112">
        <v>43.235294117647065</v>
      </c>
      <c r="Q67" s="112">
        <v>6.1764705882352944</v>
      </c>
      <c r="R67" s="112">
        <v>12.352941176470589</v>
      </c>
      <c r="S67" s="110">
        <v>0</v>
      </c>
      <c r="T67" s="110">
        <v>0</v>
      </c>
      <c r="U67" s="109"/>
      <c r="V67" s="102">
        <v>490</v>
      </c>
      <c r="W67" s="1">
        <v>210</v>
      </c>
      <c r="X67" s="1">
        <v>700</v>
      </c>
      <c r="Y67" s="102">
        <v>490</v>
      </c>
      <c r="Z67" s="102">
        <v>210</v>
      </c>
      <c r="AA67" s="102">
        <v>700</v>
      </c>
      <c r="AB67" s="1">
        <v>1100</v>
      </c>
    </row>
    <row r="68" spans="1:28" x14ac:dyDescent="0.2">
      <c r="A68" s="108" t="s">
        <v>350</v>
      </c>
      <c r="B68" s="111">
        <v>170.625</v>
      </c>
      <c r="C68" s="111">
        <v>12.1875</v>
      </c>
      <c r="D68" s="111">
        <v>182.8125</v>
      </c>
      <c r="E68" s="111">
        <v>12.1875</v>
      </c>
      <c r="F68" s="109">
        <v>0</v>
      </c>
      <c r="G68" s="110">
        <v>0</v>
      </c>
      <c r="H68" s="110"/>
      <c r="I68" s="110"/>
      <c r="J68" s="110">
        <v>0</v>
      </c>
      <c r="K68" s="110"/>
      <c r="L68" s="112">
        <v>18.75</v>
      </c>
      <c r="M68" s="110">
        <v>0</v>
      </c>
      <c r="N68" s="112">
        <v>41.25</v>
      </c>
      <c r="O68" s="110"/>
      <c r="P68" s="112">
        <v>17.5</v>
      </c>
      <c r="Q68" s="112">
        <v>2.5</v>
      </c>
      <c r="R68" s="112">
        <v>5</v>
      </c>
      <c r="S68" s="110">
        <v>0</v>
      </c>
      <c r="T68" s="110">
        <v>0</v>
      </c>
      <c r="U68" s="109"/>
      <c r="V68" s="102">
        <v>195</v>
      </c>
      <c r="W68" s="1">
        <v>85</v>
      </c>
      <c r="X68" s="1">
        <v>280</v>
      </c>
      <c r="Y68" s="102">
        <v>195</v>
      </c>
      <c r="Z68" s="102">
        <v>85</v>
      </c>
      <c r="AA68" s="102">
        <v>280</v>
      </c>
      <c r="AB68" s="1">
        <v>250</v>
      </c>
    </row>
    <row r="69" spans="1:28" x14ac:dyDescent="0.2">
      <c r="A69" s="108" t="s">
        <v>351</v>
      </c>
      <c r="B69" s="111">
        <v>230.25806451612905</v>
      </c>
      <c r="C69" s="111">
        <v>71.142857142857153</v>
      </c>
      <c r="D69" s="111">
        <v>301.40092165898614</v>
      </c>
      <c r="E69" s="111">
        <v>30.599078341013826</v>
      </c>
      <c r="F69" s="111">
        <v>0</v>
      </c>
      <c r="G69" s="113">
        <v>0</v>
      </c>
      <c r="H69" s="113"/>
      <c r="I69" s="113"/>
      <c r="J69" s="113">
        <v>0</v>
      </c>
      <c r="K69" s="113">
        <v>0</v>
      </c>
      <c r="L69" s="113">
        <v>4.5636042402826851</v>
      </c>
      <c r="M69" s="113">
        <v>0</v>
      </c>
      <c r="N69" s="113">
        <v>21.731448763250885</v>
      </c>
      <c r="O69" s="113">
        <v>0</v>
      </c>
      <c r="P69" s="113">
        <v>4.2376325088339213</v>
      </c>
      <c r="Q69" s="113">
        <v>5.4328621908127213</v>
      </c>
      <c r="R69" s="113">
        <v>25.534452296819786</v>
      </c>
      <c r="S69" s="113">
        <v>0</v>
      </c>
      <c r="T69" s="113">
        <v>0</v>
      </c>
      <c r="U69" s="111"/>
      <c r="V69" s="102">
        <v>332</v>
      </c>
      <c r="W69" s="1">
        <v>61.5</v>
      </c>
      <c r="X69" s="102">
        <v>393.5</v>
      </c>
      <c r="Y69" s="102">
        <v>332</v>
      </c>
      <c r="Z69" s="102">
        <v>61.5</v>
      </c>
      <c r="AA69" s="102">
        <v>393.5</v>
      </c>
      <c r="AB69" s="1">
        <v>1220</v>
      </c>
    </row>
    <row r="70" spans="1:28" x14ac:dyDescent="0.2">
      <c r="A70" s="108" t="s">
        <v>352</v>
      </c>
      <c r="B70" s="111">
        <v>307.60295999999994</v>
      </c>
      <c r="C70" s="111">
        <v>160.20987499999998</v>
      </c>
      <c r="D70" s="111">
        <v>467.81283499999995</v>
      </c>
      <c r="E70" s="111">
        <v>25.633579999999998</v>
      </c>
      <c r="F70" s="109">
        <v>0</v>
      </c>
      <c r="G70" s="110">
        <v>0</v>
      </c>
      <c r="H70" s="110"/>
      <c r="I70" s="110"/>
      <c r="J70" s="110">
        <v>0</v>
      </c>
      <c r="K70" s="113">
        <v>12.816789999999999</v>
      </c>
      <c r="L70" s="113">
        <v>12.816789999999999</v>
      </c>
      <c r="M70" s="113">
        <v>0</v>
      </c>
      <c r="N70" s="113">
        <v>25.633579999999998</v>
      </c>
      <c r="O70" s="113">
        <v>1.9225184999999998</v>
      </c>
      <c r="P70" s="113">
        <v>6.4083949999999996</v>
      </c>
      <c r="Q70" s="113">
        <v>32.682814499999992</v>
      </c>
      <c r="R70" s="113">
        <v>55.112196999999988</v>
      </c>
      <c r="S70" s="113">
        <v>0</v>
      </c>
      <c r="T70" s="113">
        <v>0</v>
      </c>
      <c r="U70" s="111"/>
      <c r="V70" s="102">
        <v>493.44641499999994</v>
      </c>
      <c r="W70" s="102">
        <v>147.39308499999999</v>
      </c>
      <c r="X70" s="102">
        <v>640.83949999999993</v>
      </c>
      <c r="Y70" s="102">
        <v>494.44499999999999</v>
      </c>
      <c r="Z70" s="102">
        <v>146.39449999999999</v>
      </c>
      <c r="AA70" s="102">
        <v>640.83949999999993</v>
      </c>
      <c r="AB70" s="1">
        <v>37000</v>
      </c>
    </row>
    <row r="71" spans="1:28" x14ac:dyDescent="0.2">
      <c r="A71" s="108" t="s">
        <v>353</v>
      </c>
      <c r="B71" s="111">
        <v>386.67538000000008</v>
      </c>
      <c r="C71" s="111">
        <v>197.79932900000003</v>
      </c>
      <c r="D71" s="111">
        <v>584.47470900000008</v>
      </c>
      <c r="E71" s="111">
        <v>29.744260000000004</v>
      </c>
      <c r="F71" s="109">
        <v>0</v>
      </c>
      <c r="G71" s="110">
        <v>0</v>
      </c>
      <c r="H71" s="110"/>
      <c r="I71" s="110"/>
      <c r="J71" s="110">
        <v>0</v>
      </c>
      <c r="K71" s="113">
        <v>14.872130000000002</v>
      </c>
      <c r="L71" s="113">
        <v>14.872130000000002</v>
      </c>
      <c r="M71" s="113">
        <v>0</v>
      </c>
      <c r="N71" s="113">
        <v>29.744260000000004</v>
      </c>
      <c r="O71" s="113">
        <v>2.2308195000000004</v>
      </c>
      <c r="P71" s="113">
        <v>7.436065000000001</v>
      </c>
      <c r="Q71" s="113">
        <v>37.923931500000002</v>
      </c>
      <c r="R71" s="113">
        <v>22.308195000000001</v>
      </c>
      <c r="S71" s="113">
        <v>0</v>
      </c>
      <c r="T71" s="113">
        <v>0</v>
      </c>
      <c r="U71" s="111"/>
      <c r="V71" s="102">
        <v>614.21896900000013</v>
      </c>
      <c r="W71" s="102">
        <v>129.38753100000002</v>
      </c>
      <c r="X71" s="102">
        <v>743.6065000000001</v>
      </c>
      <c r="Y71" s="102">
        <v>613.69349999999986</v>
      </c>
      <c r="Z71" s="102">
        <v>129.91300000000001</v>
      </c>
      <c r="AA71" s="102">
        <v>743.6065000000001</v>
      </c>
      <c r="AB71" s="1">
        <v>14000</v>
      </c>
    </row>
    <row r="72" spans="1:28" x14ac:dyDescent="0.2">
      <c r="A72" s="108" t="s">
        <v>354</v>
      </c>
      <c r="B72" s="111">
        <v>363.2813450000001</v>
      </c>
      <c r="C72" s="111">
        <v>200.14745800000003</v>
      </c>
      <c r="D72" s="111">
        <v>563.42880300000013</v>
      </c>
      <c r="E72" s="111">
        <v>27.417460000000005</v>
      </c>
      <c r="F72" s="109">
        <v>0</v>
      </c>
      <c r="G72" s="110">
        <v>0</v>
      </c>
      <c r="H72" s="110"/>
      <c r="I72" s="110"/>
      <c r="J72" s="110">
        <v>0</v>
      </c>
      <c r="K72" s="113">
        <v>0</v>
      </c>
      <c r="L72" s="113">
        <v>13.708730000000003</v>
      </c>
      <c r="M72" s="113">
        <v>0</v>
      </c>
      <c r="N72" s="113">
        <v>26.046587000000006</v>
      </c>
      <c r="O72" s="113">
        <v>2.0563095000000002</v>
      </c>
      <c r="P72" s="113">
        <v>6.8543650000000014</v>
      </c>
      <c r="Q72" s="113">
        <v>34.957261500000001</v>
      </c>
      <c r="R72" s="113">
        <v>10.966984000000002</v>
      </c>
      <c r="S72" s="113">
        <v>0</v>
      </c>
      <c r="T72" s="113">
        <v>0</v>
      </c>
      <c r="U72" s="111"/>
      <c r="V72" s="102">
        <v>590.84626300000014</v>
      </c>
      <c r="W72" s="102">
        <v>94.590237000000002</v>
      </c>
      <c r="X72" s="102">
        <v>685.43650000000014</v>
      </c>
      <c r="Y72" s="102">
        <v>591.39499999999998</v>
      </c>
      <c r="Z72" s="102">
        <v>94.041499999999985</v>
      </c>
      <c r="AA72" s="102">
        <v>685.43650000000014</v>
      </c>
      <c r="AB72" s="1">
        <v>2500</v>
      </c>
    </row>
    <row r="73" spans="1:28" x14ac:dyDescent="0.2">
      <c r="A73" s="108" t="s">
        <v>355</v>
      </c>
      <c r="B73" s="111">
        <v>376.12722000000008</v>
      </c>
      <c r="C73" s="111">
        <v>212.90220000000002</v>
      </c>
      <c r="D73" s="111">
        <v>589.02942000000007</v>
      </c>
      <c r="E73" s="111">
        <v>33.354678000000007</v>
      </c>
      <c r="F73" s="109">
        <v>0</v>
      </c>
      <c r="G73" s="110">
        <v>0</v>
      </c>
      <c r="H73" s="110"/>
      <c r="I73" s="110"/>
      <c r="J73" s="110">
        <v>0</v>
      </c>
      <c r="K73" s="113">
        <v>0</v>
      </c>
      <c r="L73" s="113">
        <v>14.193480000000003</v>
      </c>
      <c r="M73" s="113">
        <v>0</v>
      </c>
      <c r="N73" s="113">
        <v>24.838590000000007</v>
      </c>
      <c r="O73" s="113">
        <v>2.1290220000000004</v>
      </c>
      <c r="P73" s="113">
        <v>5.6773920000000011</v>
      </c>
      <c r="Q73" s="113">
        <v>36.193374000000006</v>
      </c>
      <c r="R73" s="113">
        <v>4.2580440000000008</v>
      </c>
      <c r="S73" s="113">
        <v>0</v>
      </c>
      <c r="T73" s="113">
        <v>0</v>
      </c>
      <c r="U73" s="111"/>
      <c r="V73" s="102">
        <v>622.38409800000011</v>
      </c>
      <c r="W73" s="102">
        <v>87.289902000000012</v>
      </c>
      <c r="X73" s="102">
        <v>709.67400000000009</v>
      </c>
      <c r="Y73" s="102">
        <v>623.38849999999991</v>
      </c>
      <c r="Z73" s="102">
        <v>86.285500000000013</v>
      </c>
      <c r="AA73" s="102">
        <v>709.67400000000009</v>
      </c>
      <c r="AB73" s="1">
        <v>8000</v>
      </c>
    </row>
    <row r="74" spans="1:28" x14ac:dyDescent="0.2">
      <c r="A74" s="108" t="s">
        <v>356</v>
      </c>
      <c r="B74" s="111">
        <v>376.12722000000008</v>
      </c>
      <c r="C74" s="111">
        <v>212.90220000000002</v>
      </c>
      <c r="D74" s="111">
        <v>589.02942000000007</v>
      </c>
      <c r="E74" s="111">
        <v>33.354678000000007</v>
      </c>
      <c r="F74" s="109">
        <v>0</v>
      </c>
      <c r="G74" s="110">
        <v>0</v>
      </c>
      <c r="H74" s="110"/>
      <c r="I74" s="110"/>
      <c r="J74" s="110">
        <v>0</v>
      </c>
      <c r="K74" s="113">
        <v>0</v>
      </c>
      <c r="L74" s="113">
        <v>14.193480000000003</v>
      </c>
      <c r="M74" s="113">
        <v>0</v>
      </c>
      <c r="N74" s="113">
        <v>24.838590000000007</v>
      </c>
      <c r="O74" s="113">
        <v>2.1290220000000004</v>
      </c>
      <c r="P74" s="113">
        <v>5.6773920000000011</v>
      </c>
      <c r="Q74" s="113">
        <v>36.193374000000006</v>
      </c>
      <c r="R74" s="113">
        <v>4.2580440000000008</v>
      </c>
      <c r="S74" s="113">
        <v>0</v>
      </c>
      <c r="T74" s="113">
        <v>0</v>
      </c>
      <c r="U74" s="111"/>
      <c r="V74" s="102">
        <v>622.38409800000011</v>
      </c>
      <c r="W74" s="102">
        <v>87.289902000000012</v>
      </c>
      <c r="X74" s="102">
        <v>709.67400000000009</v>
      </c>
      <c r="Y74" s="102"/>
      <c r="Z74" s="102"/>
      <c r="AA74" s="102"/>
      <c r="AB74" s="1">
        <v>6000</v>
      </c>
    </row>
    <row r="75" spans="1:28" x14ac:dyDescent="0.2">
      <c r="A75" s="108" t="s">
        <v>357</v>
      </c>
      <c r="B75" s="111">
        <v>206.04148200000006</v>
      </c>
      <c r="C75" s="111">
        <v>64.58016600000002</v>
      </c>
      <c r="D75" s="111">
        <v>270.62164800000005</v>
      </c>
      <c r="E75" s="111">
        <v>0</v>
      </c>
      <c r="F75" s="109">
        <v>0</v>
      </c>
      <c r="G75" s="110">
        <v>0</v>
      </c>
      <c r="H75" s="110"/>
      <c r="I75" s="110"/>
      <c r="J75" s="110">
        <v>0</v>
      </c>
      <c r="K75" s="110">
        <v>0</v>
      </c>
      <c r="L75" s="113">
        <v>3.0752460000000008</v>
      </c>
      <c r="M75" s="113">
        <v>0</v>
      </c>
      <c r="N75" s="113">
        <v>15.376230000000005</v>
      </c>
      <c r="O75" s="113">
        <v>3.0752460000000008</v>
      </c>
      <c r="P75" s="113">
        <v>0</v>
      </c>
      <c r="Q75" s="113">
        <v>0</v>
      </c>
      <c r="R75" s="113">
        <v>15.376230000000005</v>
      </c>
      <c r="S75" s="113">
        <v>0</v>
      </c>
      <c r="T75" s="113">
        <v>0</v>
      </c>
      <c r="U75" s="111"/>
      <c r="V75" s="102">
        <v>270.62164800000005</v>
      </c>
      <c r="W75" s="102">
        <v>36.902952000000013</v>
      </c>
      <c r="X75" s="102">
        <v>307.52460000000008</v>
      </c>
      <c r="Y75" s="1"/>
      <c r="Z75" s="1"/>
      <c r="AA75" s="102">
        <v>307.52460000000008</v>
      </c>
      <c r="AB75" s="1">
        <v>1500</v>
      </c>
    </row>
    <row r="76" spans="1:28" x14ac:dyDescent="0.2">
      <c r="A76" s="108" t="s">
        <v>358</v>
      </c>
      <c r="B76" s="111">
        <v>155.78746200000003</v>
      </c>
      <c r="C76" s="111">
        <v>48.828906000000011</v>
      </c>
      <c r="D76" s="111">
        <v>204.61636800000005</v>
      </c>
      <c r="E76" s="111">
        <v>0</v>
      </c>
      <c r="F76" s="109">
        <v>0</v>
      </c>
      <c r="G76" s="110">
        <v>0</v>
      </c>
      <c r="H76" s="110"/>
      <c r="I76" s="110"/>
      <c r="J76" s="110">
        <v>0</v>
      </c>
      <c r="K76" s="110">
        <v>0</v>
      </c>
      <c r="L76" s="113">
        <v>2.3251860000000004</v>
      </c>
      <c r="M76" s="113">
        <v>0</v>
      </c>
      <c r="N76" s="113">
        <v>11.625930000000004</v>
      </c>
      <c r="O76" s="113">
        <v>2.3251860000000004</v>
      </c>
      <c r="P76" s="113">
        <v>0</v>
      </c>
      <c r="Q76" s="113">
        <v>0</v>
      </c>
      <c r="R76" s="113">
        <v>11.625930000000004</v>
      </c>
      <c r="S76" s="113">
        <v>0</v>
      </c>
      <c r="T76" s="113">
        <v>0</v>
      </c>
      <c r="U76" s="111"/>
      <c r="V76" s="102">
        <v>204.61636800000005</v>
      </c>
      <c r="W76" s="102">
        <v>27.902232000000009</v>
      </c>
      <c r="X76" s="102">
        <v>232.51860000000005</v>
      </c>
      <c r="Y76" s="1"/>
      <c r="Z76" s="1"/>
      <c r="AA76" s="102">
        <v>232.51860000000005</v>
      </c>
      <c r="AB76" s="1">
        <v>225</v>
      </c>
    </row>
    <row r="77" spans="1:28" x14ac:dyDescent="0.2">
      <c r="A77" s="108" t="s">
        <v>359</v>
      </c>
      <c r="B77" s="111">
        <v>190.96527600000002</v>
      </c>
      <c r="C77" s="111">
        <v>59.854787999999999</v>
      </c>
      <c r="D77" s="111">
        <v>250.820064</v>
      </c>
      <c r="E77" s="111">
        <v>0</v>
      </c>
      <c r="F77" s="109">
        <v>0</v>
      </c>
      <c r="G77" s="110">
        <v>0</v>
      </c>
      <c r="H77" s="110"/>
      <c r="I77" s="110"/>
      <c r="J77" s="110">
        <v>0</v>
      </c>
      <c r="K77" s="110">
        <v>0</v>
      </c>
      <c r="L77" s="113">
        <v>2.8502280000000004</v>
      </c>
      <c r="M77" s="113">
        <v>0</v>
      </c>
      <c r="N77" s="113">
        <v>14.251140000000001</v>
      </c>
      <c r="O77" s="113">
        <v>2.8502280000000004</v>
      </c>
      <c r="P77" s="113">
        <v>0</v>
      </c>
      <c r="Q77" s="113">
        <v>0</v>
      </c>
      <c r="R77" s="113">
        <v>14.251140000000001</v>
      </c>
      <c r="S77" s="113">
        <v>0</v>
      </c>
      <c r="T77" s="113">
        <v>0</v>
      </c>
      <c r="U77" s="111"/>
      <c r="V77" s="102">
        <v>250.820064</v>
      </c>
      <c r="W77" s="102">
        <v>34.202736000000002</v>
      </c>
      <c r="X77" s="102">
        <v>285.02280000000002</v>
      </c>
      <c r="Y77" s="1"/>
      <c r="Z77" s="1"/>
      <c r="AA77" s="102">
        <v>285.02280000000002</v>
      </c>
      <c r="AB77" s="1">
        <v>225</v>
      </c>
    </row>
    <row r="78" spans="1:28" x14ac:dyDescent="0.2">
      <c r="A78" s="108" t="s">
        <v>360</v>
      </c>
      <c r="B78" s="111">
        <v>0</v>
      </c>
      <c r="C78" s="109">
        <v>0</v>
      </c>
      <c r="D78" s="109">
        <v>0</v>
      </c>
      <c r="E78" s="109">
        <v>0</v>
      </c>
      <c r="F78" s="109">
        <v>0</v>
      </c>
      <c r="G78" s="115">
        <v>0</v>
      </c>
      <c r="H78" s="115"/>
      <c r="I78" s="115"/>
      <c r="J78" s="115">
        <v>0</v>
      </c>
      <c r="K78" s="115">
        <v>0</v>
      </c>
      <c r="L78" s="115">
        <v>0</v>
      </c>
      <c r="M78" s="115"/>
      <c r="N78" s="115">
        <v>10</v>
      </c>
      <c r="O78" s="115"/>
      <c r="P78" s="115"/>
      <c r="Q78" s="115"/>
      <c r="R78" s="115"/>
      <c r="S78" s="115"/>
      <c r="T78" s="115"/>
      <c r="U78" s="109"/>
      <c r="V78" s="102">
        <v>0</v>
      </c>
      <c r="W78" s="1">
        <v>10</v>
      </c>
      <c r="X78" s="1">
        <v>10</v>
      </c>
      <c r="Y78" s="1"/>
      <c r="Z78" s="1"/>
      <c r="AA78" s="1"/>
      <c r="AB78" s="1">
        <v>10</v>
      </c>
    </row>
    <row r="79" spans="1:28" x14ac:dyDescent="0.2">
      <c r="A79" s="108" t="s">
        <v>361</v>
      </c>
      <c r="B79" s="111">
        <v>0</v>
      </c>
      <c r="C79" s="109">
        <v>0</v>
      </c>
      <c r="D79" s="109">
        <v>0</v>
      </c>
      <c r="E79" s="109">
        <v>0</v>
      </c>
      <c r="F79" s="109">
        <v>0</v>
      </c>
      <c r="G79" s="115">
        <v>0</v>
      </c>
      <c r="H79" s="115"/>
      <c r="I79" s="115"/>
      <c r="J79" s="115">
        <v>0</v>
      </c>
      <c r="K79" s="115">
        <v>0</v>
      </c>
      <c r="L79" s="115">
        <v>0</v>
      </c>
      <c r="M79" s="115">
        <v>0</v>
      </c>
      <c r="N79" s="115">
        <v>10</v>
      </c>
      <c r="O79" s="115">
        <v>0</v>
      </c>
      <c r="P79" s="115">
        <v>0</v>
      </c>
      <c r="Q79" s="115">
        <v>0</v>
      </c>
      <c r="R79" s="115">
        <v>0</v>
      </c>
      <c r="S79" s="115">
        <v>0</v>
      </c>
      <c r="T79" s="115">
        <v>0</v>
      </c>
      <c r="U79" s="109"/>
      <c r="V79" s="102">
        <v>0</v>
      </c>
      <c r="W79" s="1">
        <v>10</v>
      </c>
      <c r="X79" s="1">
        <v>10</v>
      </c>
      <c r="Y79" s="1"/>
      <c r="Z79" s="1"/>
      <c r="AA79" s="1"/>
      <c r="AB79" s="1">
        <v>500</v>
      </c>
    </row>
    <row r="80" spans="1:28" x14ac:dyDescent="0.2">
      <c r="A80" s="108" t="s">
        <v>362</v>
      </c>
      <c r="B80" s="111">
        <v>103.5</v>
      </c>
      <c r="C80" s="111">
        <v>11.5</v>
      </c>
      <c r="D80" s="111">
        <v>115</v>
      </c>
      <c r="E80" s="111">
        <v>0</v>
      </c>
      <c r="F80" s="109">
        <v>0</v>
      </c>
      <c r="G80" s="115">
        <v>0</v>
      </c>
      <c r="H80" s="115"/>
      <c r="I80" s="115"/>
      <c r="J80" s="115">
        <v>0</v>
      </c>
      <c r="K80" s="115">
        <v>0</v>
      </c>
      <c r="L80" s="115">
        <v>0</v>
      </c>
      <c r="M80" s="115">
        <v>0</v>
      </c>
      <c r="N80" s="116">
        <v>12</v>
      </c>
      <c r="O80" s="116">
        <v>0</v>
      </c>
      <c r="P80" s="115">
        <v>0</v>
      </c>
      <c r="Q80" s="115">
        <v>0</v>
      </c>
      <c r="R80" s="115">
        <v>3</v>
      </c>
      <c r="S80" s="115">
        <v>0</v>
      </c>
      <c r="T80" s="115">
        <v>0</v>
      </c>
      <c r="U80" s="109"/>
      <c r="V80" s="102">
        <v>115</v>
      </c>
      <c r="W80" s="102">
        <v>15</v>
      </c>
      <c r="X80" s="102">
        <v>130</v>
      </c>
      <c r="Y80" s="1"/>
      <c r="Z80" s="1"/>
      <c r="AA80" s="1"/>
      <c r="AB80" s="1">
        <v>350</v>
      </c>
    </row>
    <row r="81" spans="1:28" x14ac:dyDescent="0.2">
      <c r="A81" s="108" t="s">
        <v>363</v>
      </c>
      <c r="B81" s="111">
        <v>114.1</v>
      </c>
      <c r="C81" s="111">
        <v>32.6</v>
      </c>
      <c r="D81" s="111">
        <v>146.69999999999999</v>
      </c>
      <c r="E81" s="111">
        <v>16.3</v>
      </c>
      <c r="F81" s="111">
        <v>0</v>
      </c>
      <c r="G81" s="117">
        <v>0</v>
      </c>
      <c r="H81" s="117"/>
      <c r="I81" s="117"/>
      <c r="J81" s="117">
        <v>0</v>
      </c>
      <c r="K81" s="117">
        <v>0</v>
      </c>
      <c r="L81" s="117">
        <v>1.5666666666666667</v>
      </c>
      <c r="M81" s="117">
        <v>0</v>
      </c>
      <c r="N81" s="117">
        <v>11.2</v>
      </c>
      <c r="O81" s="117">
        <v>2</v>
      </c>
      <c r="P81" s="117"/>
      <c r="Q81" s="117">
        <v>2</v>
      </c>
      <c r="R81" s="117">
        <v>7</v>
      </c>
      <c r="S81" s="117">
        <v>0</v>
      </c>
      <c r="T81" s="117">
        <v>0</v>
      </c>
      <c r="U81" s="111"/>
      <c r="V81" s="102">
        <v>163</v>
      </c>
      <c r="W81" s="102">
        <v>23.766666666666666</v>
      </c>
      <c r="X81" s="102">
        <v>186.76666666666665</v>
      </c>
      <c r="Y81" s="1"/>
      <c r="Z81" s="1"/>
      <c r="AA81" s="1"/>
      <c r="AB81" s="1">
        <v>715</v>
      </c>
    </row>
    <row r="82" spans="1:28" x14ac:dyDescent="0.2">
      <c r="A82" s="108" t="s">
        <v>364</v>
      </c>
      <c r="B82" s="111">
        <v>0</v>
      </c>
      <c r="C82" s="109">
        <v>0</v>
      </c>
      <c r="D82" s="109">
        <v>0</v>
      </c>
      <c r="E82" s="109">
        <v>0</v>
      </c>
      <c r="F82" s="109">
        <v>0</v>
      </c>
      <c r="G82" s="115"/>
      <c r="H82" s="115"/>
      <c r="I82" s="115"/>
      <c r="J82" s="115"/>
      <c r="K82" s="115"/>
      <c r="L82" s="115"/>
      <c r="M82" s="115"/>
      <c r="N82" s="115"/>
      <c r="O82" s="115"/>
      <c r="P82" s="115"/>
      <c r="Q82" s="115"/>
      <c r="R82" s="115"/>
      <c r="S82" s="115"/>
      <c r="T82" s="115"/>
      <c r="U82" s="109"/>
      <c r="V82" s="102"/>
      <c r="W82" s="1"/>
      <c r="X82" s="1"/>
      <c r="Y82" s="1"/>
      <c r="Z82" s="1"/>
      <c r="AA82" s="1"/>
      <c r="AB82" s="1">
        <v>350</v>
      </c>
    </row>
    <row r="83" spans="1:28" x14ac:dyDescent="0.2">
      <c r="A83" s="108" t="s">
        <v>365</v>
      </c>
      <c r="B83" s="111">
        <v>0</v>
      </c>
      <c r="C83" s="109">
        <v>0</v>
      </c>
      <c r="D83" s="109">
        <v>0</v>
      </c>
      <c r="E83" s="109">
        <v>0</v>
      </c>
      <c r="F83" s="109">
        <v>0</v>
      </c>
      <c r="G83" s="115">
        <v>0</v>
      </c>
      <c r="H83" s="115"/>
      <c r="I83" s="115"/>
      <c r="J83" s="115"/>
      <c r="K83" s="115"/>
      <c r="L83" s="115"/>
      <c r="M83" s="115"/>
      <c r="N83" s="115"/>
      <c r="O83" s="115"/>
      <c r="P83" s="115"/>
      <c r="Q83" s="115"/>
      <c r="R83" s="115"/>
      <c r="S83" s="115"/>
      <c r="T83" s="115"/>
      <c r="U83" s="109"/>
      <c r="V83" s="102"/>
      <c r="W83" s="1"/>
      <c r="X83" s="1"/>
      <c r="Y83" s="1"/>
      <c r="Z83" s="1"/>
      <c r="AA83" s="1"/>
      <c r="AB83" s="1">
        <v>4</v>
      </c>
    </row>
    <row r="84" spans="1:28" x14ac:dyDescent="0.2">
      <c r="A84" s="108" t="s">
        <v>366</v>
      </c>
      <c r="B84" s="111"/>
      <c r="C84" s="109"/>
      <c r="D84" s="109"/>
      <c r="E84" s="109"/>
      <c r="F84" s="109"/>
      <c r="G84" s="115"/>
      <c r="H84" s="115"/>
      <c r="I84" s="115"/>
      <c r="J84" s="115"/>
      <c r="K84" s="115"/>
      <c r="L84" s="115"/>
      <c r="M84" s="115"/>
      <c r="N84" s="115"/>
      <c r="O84" s="115"/>
      <c r="P84" s="115"/>
      <c r="Q84" s="115"/>
      <c r="R84" s="115"/>
      <c r="S84" s="115"/>
      <c r="T84" s="115"/>
      <c r="U84" s="109"/>
      <c r="V84" s="102"/>
      <c r="W84" s="1"/>
      <c r="X84" s="1"/>
      <c r="Y84" s="1"/>
      <c r="Z84" s="1"/>
      <c r="AA84" s="1"/>
      <c r="AB84" s="1">
        <v>1000</v>
      </c>
    </row>
    <row r="85" spans="1:28" x14ac:dyDescent="0.2">
      <c r="A85" s="108" t="s">
        <v>367</v>
      </c>
      <c r="B85" s="111">
        <v>0</v>
      </c>
      <c r="C85" s="109">
        <v>0</v>
      </c>
      <c r="D85" s="109">
        <v>0</v>
      </c>
      <c r="E85" s="109">
        <v>0</v>
      </c>
      <c r="F85" s="109">
        <v>0</v>
      </c>
      <c r="G85" s="115">
        <v>0</v>
      </c>
      <c r="H85" s="115">
        <v>0</v>
      </c>
      <c r="I85" s="115">
        <v>10</v>
      </c>
      <c r="J85" s="115">
        <v>0</v>
      </c>
      <c r="K85" s="115">
        <v>0</v>
      </c>
      <c r="L85" s="115">
        <v>0</v>
      </c>
      <c r="M85" s="115">
        <v>0</v>
      </c>
      <c r="N85" s="115">
        <v>15</v>
      </c>
      <c r="O85" s="115">
        <v>0</v>
      </c>
      <c r="P85" s="115">
        <v>0</v>
      </c>
      <c r="Q85" s="115">
        <v>0</v>
      </c>
      <c r="R85" s="115">
        <v>2</v>
      </c>
      <c r="S85" s="115">
        <v>0</v>
      </c>
      <c r="T85" s="115">
        <v>0</v>
      </c>
      <c r="U85" s="109"/>
      <c r="V85" s="102"/>
      <c r="W85" s="1"/>
      <c r="X85" s="1"/>
      <c r="Y85" s="1"/>
      <c r="Z85" s="1"/>
      <c r="AA85" s="1"/>
      <c r="AB85" s="1">
        <v>35</v>
      </c>
    </row>
    <row r="86" spans="1:28" x14ac:dyDescent="0.2">
      <c r="A86" s="108" t="s">
        <v>368</v>
      </c>
      <c r="B86" s="111"/>
      <c r="C86" s="109"/>
      <c r="D86" s="109"/>
      <c r="E86" s="109"/>
      <c r="F86" s="109"/>
      <c r="G86" s="115"/>
      <c r="H86" s="115"/>
      <c r="I86" s="115"/>
      <c r="J86" s="115"/>
      <c r="K86" s="115"/>
      <c r="L86" s="115"/>
      <c r="M86" s="115"/>
      <c r="N86" s="115"/>
      <c r="O86" s="115"/>
      <c r="P86" s="115"/>
      <c r="Q86" s="115"/>
      <c r="R86" s="115"/>
      <c r="S86" s="115"/>
      <c r="T86" s="115"/>
      <c r="U86" s="109"/>
      <c r="V86" s="102"/>
      <c r="W86" s="1"/>
      <c r="X86" s="1"/>
      <c r="Y86" s="1"/>
      <c r="Z86" s="1"/>
      <c r="AA86" s="1"/>
      <c r="AB86" s="1">
        <v>120</v>
      </c>
    </row>
    <row r="87" spans="1:28" x14ac:dyDescent="0.2">
      <c r="A87" s="108" t="s">
        <v>369</v>
      </c>
      <c r="B87" s="111"/>
      <c r="C87" s="109"/>
      <c r="D87" s="109"/>
      <c r="E87" s="109"/>
      <c r="F87" s="109"/>
      <c r="G87" s="115"/>
      <c r="H87" s="115"/>
      <c r="I87" s="115"/>
      <c r="J87" s="115"/>
      <c r="K87" s="115"/>
      <c r="L87" s="115"/>
      <c r="M87" s="115"/>
      <c r="N87" s="115"/>
      <c r="O87" s="115"/>
      <c r="P87" s="115"/>
      <c r="Q87" s="115"/>
      <c r="R87" s="115"/>
      <c r="S87" s="115"/>
      <c r="T87" s="115"/>
      <c r="U87" s="109"/>
      <c r="V87" s="102"/>
      <c r="W87" s="1"/>
      <c r="X87" s="1"/>
      <c r="Y87" s="1"/>
      <c r="Z87" s="1"/>
      <c r="AA87" s="1"/>
      <c r="AB87" s="1">
        <v>200</v>
      </c>
    </row>
    <row r="88" spans="1:28" x14ac:dyDescent="0.2">
      <c r="A88" s="108" t="s">
        <v>370</v>
      </c>
      <c r="B88" s="111"/>
      <c r="C88" s="109"/>
      <c r="D88" s="109"/>
      <c r="E88" s="109"/>
      <c r="F88" s="109"/>
      <c r="G88" s="115"/>
      <c r="H88" s="115"/>
      <c r="I88" s="115"/>
      <c r="J88" s="115"/>
      <c r="K88" s="115"/>
      <c r="L88" s="115"/>
      <c r="M88" s="115"/>
      <c r="N88" s="115"/>
      <c r="O88" s="115"/>
      <c r="P88" s="115"/>
      <c r="Q88" s="115"/>
      <c r="R88" s="115"/>
      <c r="S88" s="115"/>
      <c r="T88" s="115"/>
      <c r="U88" s="109"/>
      <c r="V88" s="102"/>
      <c r="W88" s="1"/>
      <c r="X88" s="1"/>
      <c r="Y88" s="1"/>
      <c r="Z88" s="1"/>
      <c r="AA88" s="1"/>
      <c r="AB88" s="1"/>
    </row>
    <row r="89" spans="1:28" x14ac:dyDescent="0.2">
      <c r="A89" s="108" t="s">
        <v>371</v>
      </c>
      <c r="B89" s="111">
        <v>141</v>
      </c>
      <c r="C89" s="109">
        <v>10</v>
      </c>
      <c r="D89" s="109">
        <v>151</v>
      </c>
      <c r="E89" s="109">
        <v>0</v>
      </c>
      <c r="F89" s="109">
        <v>0</v>
      </c>
      <c r="G89" s="115">
        <v>0</v>
      </c>
      <c r="H89" s="115">
        <v>0</v>
      </c>
      <c r="I89" s="115">
        <v>0</v>
      </c>
      <c r="J89" s="115">
        <v>0</v>
      </c>
      <c r="K89" s="115">
        <v>0</v>
      </c>
      <c r="L89" s="115">
        <v>6</v>
      </c>
      <c r="M89" s="115">
        <v>0</v>
      </c>
      <c r="N89" s="115">
        <v>15</v>
      </c>
      <c r="O89" s="115">
        <v>0</v>
      </c>
      <c r="P89" s="115">
        <v>0</v>
      </c>
      <c r="Q89" s="115">
        <v>0</v>
      </c>
      <c r="R89" s="115">
        <v>2</v>
      </c>
      <c r="S89" s="115">
        <v>0</v>
      </c>
      <c r="T89" s="115">
        <v>0</v>
      </c>
      <c r="U89" s="109">
        <v>1000</v>
      </c>
      <c r="V89" s="102"/>
      <c r="W89" s="1"/>
      <c r="X89" s="1"/>
      <c r="Y89" s="1"/>
      <c r="Z89" s="1"/>
      <c r="AA89" s="1"/>
      <c r="AB89" s="1">
        <v>300</v>
      </c>
    </row>
    <row r="90" spans="1:28" x14ac:dyDescent="0.2">
      <c r="A90" s="108" t="s">
        <v>372</v>
      </c>
      <c r="B90" s="111"/>
      <c r="C90" s="109"/>
      <c r="D90" s="109"/>
      <c r="E90" s="109"/>
      <c r="F90" s="109"/>
      <c r="G90" s="115"/>
      <c r="H90" s="115"/>
      <c r="I90" s="115"/>
      <c r="J90" s="115"/>
      <c r="K90" s="115"/>
      <c r="L90" s="115"/>
      <c r="M90" s="115"/>
      <c r="N90" s="115"/>
      <c r="O90" s="115"/>
      <c r="P90" s="115"/>
      <c r="Q90" s="115"/>
      <c r="R90" s="115"/>
      <c r="S90" s="115"/>
      <c r="T90" s="115"/>
      <c r="U90" s="109"/>
      <c r="V90" s="102"/>
      <c r="W90" s="1"/>
      <c r="X90" s="1"/>
      <c r="Y90" s="1"/>
      <c r="Z90" s="1"/>
      <c r="AA90" s="1"/>
      <c r="AB90" s="1">
        <v>300</v>
      </c>
    </row>
    <row r="91" spans="1:28" x14ac:dyDescent="0.2">
      <c r="A91" s="108" t="s">
        <v>373</v>
      </c>
      <c r="B91" s="111"/>
      <c r="C91" s="109"/>
      <c r="D91" s="109"/>
      <c r="E91" s="109"/>
      <c r="F91" s="109"/>
      <c r="G91" s="115"/>
      <c r="H91" s="115"/>
      <c r="I91" s="115"/>
      <c r="J91" s="115"/>
      <c r="K91" s="115"/>
      <c r="L91" s="115"/>
      <c r="M91" s="115"/>
      <c r="N91" s="115"/>
      <c r="O91" s="115"/>
      <c r="P91" s="115"/>
      <c r="Q91" s="115"/>
      <c r="R91" s="115"/>
      <c r="S91" s="115"/>
      <c r="T91" s="115"/>
      <c r="U91" s="109"/>
      <c r="V91" s="102"/>
      <c r="W91" s="1"/>
      <c r="X91" s="1"/>
      <c r="Y91" s="1"/>
      <c r="Z91" s="1"/>
      <c r="AA91" s="1"/>
      <c r="AB91" s="1">
        <v>1</v>
      </c>
    </row>
    <row r="92" spans="1:28" x14ac:dyDescent="0.2">
      <c r="A92" s="108" t="s">
        <v>374</v>
      </c>
      <c r="B92" s="111"/>
      <c r="C92" s="109"/>
      <c r="D92" s="109"/>
      <c r="E92" s="109"/>
      <c r="F92" s="109"/>
      <c r="G92" s="115"/>
      <c r="H92" s="115"/>
      <c r="I92" s="115"/>
      <c r="J92" s="115"/>
      <c r="K92" s="115"/>
      <c r="L92" s="115"/>
      <c r="M92" s="115"/>
      <c r="N92" s="115"/>
      <c r="O92" s="115"/>
      <c r="P92" s="115"/>
      <c r="Q92" s="115"/>
      <c r="R92" s="115"/>
      <c r="S92" s="115"/>
      <c r="T92" s="115"/>
      <c r="U92" s="109"/>
      <c r="V92" s="102"/>
      <c r="W92" s="1"/>
      <c r="X92" s="1"/>
      <c r="Y92" s="1"/>
      <c r="Z92" s="1"/>
      <c r="AA92" s="1"/>
      <c r="AB92" s="1">
        <v>250</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N24"/>
  <sheetViews>
    <sheetView workbookViewId="0">
      <selection activeCell="H17" sqref="H17"/>
    </sheetView>
  </sheetViews>
  <sheetFormatPr defaultColWidth="8.7109375" defaultRowHeight="14.25" x14ac:dyDescent="0.2"/>
  <cols>
    <col min="1" max="1" width="24.42578125" style="469" customWidth="1"/>
    <col min="2" max="2" width="11.7109375" style="166" hidden="1" customWidth="1"/>
    <col min="3" max="3" width="0" style="166" hidden="1" customWidth="1"/>
    <col min="4" max="4" width="11.85546875" style="166" customWidth="1"/>
    <col min="5" max="5" width="12.140625" style="166" customWidth="1"/>
    <col min="6" max="6" width="11.85546875" style="166" customWidth="1"/>
    <col min="7" max="7" width="12.28515625" style="166" hidden="1" customWidth="1"/>
    <col min="8" max="8" width="17.85546875" style="166" customWidth="1"/>
    <col min="9" max="9" width="18.7109375" style="166" customWidth="1"/>
    <col min="10" max="10" width="13.7109375" style="166" hidden="1" customWidth="1"/>
    <col min="11" max="11" width="16.140625" style="166" customWidth="1"/>
    <col min="12" max="13" width="17.42578125" style="166" customWidth="1"/>
    <col min="14" max="16384" width="8.7109375" style="166"/>
  </cols>
  <sheetData>
    <row r="1" spans="1:14" ht="31.5" x14ac:dyDescent="0.5">
      <c r="A1" s="709" t="s">
        <v>1560</v>
      </c>
    </row>
    <row r="2" spans="1:14" x14ac:dyDescent="0.2">
      <c r="A2" s="710"/>
    </row>
    <row r="3" spans="1:14" ht="15" x14ac:dyDescent="0.25">
      <c r="A3" s="468"/>
      <c r="B3" s="186"/>
      <c r="C3" s="186"/>
      <c r="D3" s="186"/>
      <c r="E3" s="186"/>
      <c r="F3" s="186"/>
      <c r="G3" s="186"/>
      <c r="H3" s="186"/>
      <c r="I3" s="186"/>
      <c r="J3" s="186"/>
      <c r="K3" s="186"/>
      <c r="L3" s="186"/>
    </row>
    <row r="4" spans="1:14" s="472" customFormat="1" ht="45" x14ac:dyDescent="0.25">
      <c r="A4" s="474"/>
      <c r="B4" s="475" t="s">
        <v>536</v>
      </c>
      <c r="C4" s="475" t="s">
        <v>1126</v>
      </c>
      <c r="D4" s="475" t="s">
        <v>1532</v>
      </c>
      <c r="E4" s="475" t="s">
        <v>1202</v>
      </c>
      <c r="F4" s="475" t="s">
        <v>0</v>
      </c>
      <c r="G4" s="475" t="s">
        <v>1204</v>
      </c>
      <c r="H4" s="475" t="s">
        <v>1533</v>
      </c>
      <c r="I4" s="475" t="s">
        <v>1206</v>
      </c>
      <c r="J4" s="475" t="s">
        <v>1207</v>
      </c>
      <c r="K4" s="475" t="s">
        <v>1205</v>
      </c>
      <c r="L4" s="475" t="s">
        <v>1208</v>
      </c>
      <c r="M4" s="475" t="s">
        <v>1209</v>
      </c>
    </row>
    <row r="5" spans="1:14" ht="15" x14ac:dyDescent="0.25">
      <c r="A5" s="470" t="s">
        <v>1191</v>
      </c>
      <c r="B5" s="212">
        <v>3309</v>
      </c>
      <c r="C5" s="212">
        <v>4459</v>
      </c>
      <c r="D5" s="212"/>
      <c r="E5" s="212">
        <v>39.200000000000003</v>
      </c>
      <c r="F5" s="213">
        <v>0</v>
      </c>
      <c r="G5" s="212">
        <v>12806</v>
      </c>
      <c r="H5" s="212">
        <v>1.7669999999999999</v>
      </c>
      <c r="I5" s="465">
        <f>F5*H5/100</f>
        <v>0</v>
      </c>
      <c r="J5" s="212">
        <v>226.28</v>
      </c>
      <c r="K5" s="212">
        <v>0</v>
      </c>
      <c r="L5" s="212">
        <v>0</v>
      </c>
      <c r="M5" s="465">
        <f>I5+K5+L5</f>
        <v>0</v>
      </c>
    </row>
    <row r="6" spans="1:14" ht="15" x14ac:dyDescent="0.25">
      <c r="A6" s="470" t="s">
        <v>1192</v>
      </c>
      <c r="B6" s="212">
        <v>4459</v>
      </c>
      <c r="C6" s="212">
        <v>5548</v>
      </c>
      <c r="D6" s="212"/>
      <c r="E6" s="212">
        <v>39.299999999999997</v>
      </c>
      <c r="F6" s="213">
        <f t="shared" ref="F6:F14" si="0">D6*$A$20*E6/3.6</f>
        <v>0</v>
      </c>
      <c r="G6" s="212"/>
      <c r="H6" s="212">
        <v>1.7669999999999999</v>
      </c>
      <c r="I6" s="465">
        <f t="shared" ref="I6:I16" si="1">F6*H6/100</f>
        <v>0</v>
      </c>
      <c r="J6" s="212"/>
      <c r="K6" s="212">
        <v>0</v>
      </c>
      <c r="L6" s="212">
        <v>0</v>
      </c>
      <c r="M6" s="465">
        <f t="shared" ref="M6:M16" si="2">I6+K6+L6</f>
        <v>0</v>
      </c>
    </row>
    <row r="7" spans="1:14" ht="15" x14ac:dyDescent="0.25">
      <c r="A7" s="470" t="s">
        <v>1193</v>
      </c>
      <c r="B7" s="212">
        <f>C6</f>
        <v>5548</v>
      </c>
      <c r="C7" s="212">
        <v>5611</v>
      </c>
      <c r="D7" s="212"/>
      <c r="E7" s="212">
        <v>39.299999999999997</v>
      </c>
      <c r="F7" s="213">
        <f t="shared" si="0"/>
        <v>0</v>
      </c>
      <c r="G7" s="212"/>
      <c r="H7" s="212">
        <v>1.7669999999999999</v>
      </c>
      <c r="I7" s="465">
        <f t="shared" si="1"/>
        <v>0</v>
      </c>
      <c r="J7" s="212"/>
      <c r="K7" s="212">
        <v>0</v>
      </c>
      <c r="L7" s="212">
        <v>0</v>
      </c>
      <c r="M7" s="465">
        <f t="shared" si="2"/>
        <v>0</v>
      </c>
    </row>
    <row r="8" spans="1:14" ht="15" x14ac:dyDescent="0.25">
      <c r="A8" s="470" t="s">
        <v>1194</v>
      </c>
      <c r="B8" s="212">
        <v>5611</v>
      </c>
      <c r="C8" s="212">
        <v>6161</v>
      </c>
      <c r="D8" s="212"/>
      <c r="E8" s="212">
        <v>39.5</v>
      </c>
      <c r="F8" s="213">
        <f t="shared" si="0"/>
        <v>0</v>
      </c>
      <c r="G8" s="212">
        <v>6171</v>
      </c>
      <c r="H8" s="212">
        <v>1.7669999999999999</v>
      </c>
      <c r="I8" s="465">
        <f t="shared" si="1"/>
        <v>0</v>
      </c>
      <c r="J8" s="212">
        <v>109.04</v>
      </c>
      <c r="K8" s="212">
        <v>0</v>
      </c>
      <c r="L8" s="212">
        <v>0</v>
      </c>
      <c r="M8" s="465">
        <f t="shared" si="2"/>
        <v>0</v>
      </c>
    </row>
    <row r="9" spans="1:14" ht="15" x14ac:dyDescent="0.25">
      <c r="A9" s="470" t="s">
        <v>612</v>
      </c>
      <c r="B9" s="212">
        <f>C8</f>
        <v>6161</v>
      </c>
      <c r="C9" s="212">
        <v>6366</v>
      </c>
      <c r="D9" s="212"/>
      <c r="E9" s="212">
        <v>39.4</v>
      </c>
      <c r="F9" s="213">
        <f t="shared" si="0"/>
        <v>0</v>
      </c>
      <c r="G9" s="212"/>
      <c r="H9" s="212">
        <v>1.7669999999999999</v>
      </c>
      <c r="I9" s="465">
        <f t="shared" si="1"/>
        <v>0</v>
      </c>
      <c r="J9" s="212"/>
      <c r="K9" s="212">
        <v>0</v>
      </c>
      <c r="L9" s="212">
        <v>0</v>
      </c>
      <c r="M9" s="465">
        <f t="shared" si="2"/>
        <v>0</v>
      </c>
    </row>
    <row r="10" spans="1:14" ht="15" x14ac:dyDescent="0.25">
      <c r="A10" s="470" t="s">
        <v>1195</v>
      </c>
      <c r="B10" s="212">
        <f t="shared" ref="B10:B11" si="3">C9</f>
        <v>6366</v>
      </c>
      <c r="C10" s="212">
        <v>6389</v>
      </c>
      <c r="D10" s="212"/>
      <c r="E10" s="212">
        <v>39.5</v>
      </c>
      <c r="F10" s="213">
        <f t="shared" si="0"/>
        <v>0</v>
      </c>
      <c r="G10" s="212"/>
      <c r="H10" s="212">
        <v>1.7669999999999999</v>
      </c>
      <c r="I10" s="465">
        <f t="shared" si="1"/>
        <v>0</v>
      </c>
      <c r="J10" s="212"/>
      <c r="K10" s="212">
        <v>0</v>
      </c>
      <c r="L10" s="212">
        <v>0</v>
      </c>
      <c r="M10" s="465">
        <f t="shared" si="2"/>
        <v>0</v>
      </c>
    </row>
    <row r="11" spans="1:14" ht="15" x14ac:dyDescent="0.25">
      <c r="A11" s="470" t="s">
        <v>1196</v>
      </c>
      <c r="B11" s="212">
        <f t="shared" si="3"/>
        <v>6389</v>
      </c>
      <c r="C11" s="212">
        <v>6669</v>
      </c>
      <c r="D11" s="212"/>
      <c r="E11" s="212">
        <v>39.5</v>
      </c>
      <c r="F11" s="213">
        <f t="shared" si="0"/>
        <v>0</v>
      </c>
      <c r="G11" s="212"/>
      <c r="H11" s="212">
        <v>1.7669999999999999</v>
      </c>
      <c r="I11" s="465">
        <f t="shared" si="1"/>
        <v>0</v>
      </c>
      <c r="J11" s="212"/>
      <c r="K11" s="212">
        <v>0</v>
      </c>
      <c r="L11" s="212">
        <v>0</v>
      </c>
      <c r="M11" s="465">
        <f t="shared" si="2"/>
        <v>0</v>
      </c>
    </row>
    <row r="12" spans="1:14" ht="15" x14ac:dyDescent="0.25">
      <c r="A12" s="470" t="s">
        <v>1197</v>
      </c>
      <c r="B12" s="212">
        <v>6669</v>
      </c>
      <c r="C12" s="212">
        <v>6986</v>
      </c>
      <c r="D12" s="212"/>
      <c r="E12" s="212">
        <v>39.4</v>
      </c>
      <c r="F12" s="213">
        <f t="shared" si="0"/>
        <v>0</v>
      </c>
      <c r="G12" s="212">
        <v>3548</v>
      </c>
      <c r="H12" s="212">
        <v>1.7669999999999999</v>
      </c>
      <c r="I12" s="465">
        <f t="shared" si="1"/>
        <v>0</v>
      </c>
      <c r="J12" s="212">
        <v>63</v>
      </c>
      <c r="K12" s="212">
        <v>0</v>
      </c>
      <c r="L12" s="212">
        <v>0</v>
      </c>
      <c r="M12" s="465">
        <f t="shared" si="2"/>
        <v>0</v>
      </c>
      <c r="N12" s="473"/>
    </row>
    <row r="13" spans="1:14" ht="15" x14ac:dyDescent="0.25">
      <c r="A13" s="470" t="s">
        <v>1198</v>
      </c>
      <c r="B13" s="212">
        <f>C12</f>
        <v>6986</v>
      </c>
      <c r="C13" s="212">
        <v>7762</v>
      </c>
      <c r="D13" s="212"/>
      <c r="E13" s="212">
        <v>39.6</v>
      </c>
      <c r="F13" s="213">
        <f t="shared" si="0"/>
        <v>0</v>
      </c>
      <c r="G13" s="212"/>
      <c r="H13" s="212">
        <v>1.7669999999999999</v>
      </c>
      <c r="I13" s="465">
        <f t="shared" si="1"/>
        <v>0</v>
      </c>
      <c r="J13" s="212"/>
      <c r="K13" s="212">
        <v>0</v>
      </c>
      <c r="L13" s="212">
        <v>0</v>
      </c>
      <c r="M13" s="465">
        <f t="shared" si="2"/>
        <v>0</v>
      </c>
    </row>
    <row r="14" spans="1:14" ht="15" x14ac:dyDescent="0.25">
      <c r="A14" s="470" t="s">
        <v>1199</v>
      </c>
      <c r="B14" s="212">
        <f t="shared" ref="B14:B15" si="4">C13</f>
        <v>7762</v>
      </c>
      <c r="C14" s="212">
        <v>8760</v>
      </c>
      <c r="D14" s="212"/>
      <c r="E14" s="212">
        <v>39.299999999999997</v>
      </c>
      <c r="F14" s="213">
        <f t="shared" si="0"/>
        <v>0</v>
      </c>
      <c r="G14" s="212"/>
      <c r="H14" s="212">
        <v>1.9490000000000001</v>
      </c>
      <c r="I14" s="465">
        <f t="shared" si="1"/>
        <v>0</v>
      </c>
      <c r="J14" s="212"/>
      <c r="K14" s="212">
        <v>0</v>
      </c>
      <c r="L14" s="212">
        <v>0</v>
      </c>
      <c r="M14" s="465">
        <f t="shared" si="2"/>
        <v>0</v>
      </c>
    </row>
    <row r="15" spans="1:14" ht="15" x14ac:dyDescent="0.25">
      <c r="A15" s="470" t="s">
        <v>1200</v>
      </c>
      <c r="B15" s="212">
        <f t="shared" si="4"/>
        <v>8760</v>
      </c>
      <c r="C15" s="212">
        <v>11757</v>
      </c>
      <c r="D15" s="212"/>
      <c r="E15" s="212">
        <v>39.200000000000003</v>
      </c>
      <c r="F15" s="213">
        <v>0</v>
      </c>
      <c r="G15" s="212"/>
      <c r="H15" s="212">
        <v>1.9490000000000001</v>
      </c>
      <c r="I15" s="465">
        <f t="shared" si="1"/>
        <v>0</v>
      </c>
      <c r="J15" s="212"/>
      <c r="K15" s="212">
        <v>0</v>
      </c>
      <c r="L15" s="212">
        <v>0</v>
      </c>
      <c r="M15" s="465">
        <f t="shared" si="2"/>
        <v>0</v>
      </c>
    </row>
    <row r="16" spans="1:14" ht="15" x14ac:dyDescent="0.25">
      <c r="A16" s="470" t="s">
        <v>1201</v>
      </c>
      <c r="B16" s="212">
        <v>11757</v>
      </c>
      <c r="C16" s="212">
        <v>15822</v>
      </c>
      <c r="D16" s="212"/>
      <c r="E16" s="212">
        <v>38.9</v>
      </c>
      <c r="F16" s="213">
        <v>0</v>
      </c>
      <c r="G16" s="212">
        <v>44919</v>
      </c>
      <c r="H16" s="212">
        <v>1.9490000000000001</v>
      </c>
      <c r="I16" s="465">
        <f t="shared" si="1"/>
        <v>0</v>
      </c>
      <c r="J16" s="212">
        <v>875.47</v>
      </c>
      <c r="K16" s="212">
        <v>0</v>
      </c>
      <c r="L16" s="212">
        <v>0</v>
      </c>
      <c r="M16" s="465">
        <f t="shared" si="2"/>
        <v>0</v>
      </c>
    </row>
    <row r="17" spans="1:13" ht="15" x14ac:dyDescent="0.25">
      <c r="A17" s="476" t="s">
        <v>140</v>
      </c>
      <c r="B17" s="477"/>
      <c r="C17" s="477"/>
      <c r="D17" s="477">
        <f>SUM(D5:D16)</f>
        <v>0</v>
      </c>
      <c r="E17" s="477"/>
      <c r="F17" s="478">
        <f>SUM(F5:F16)</f>
        <v>0</v>
      </c>
      <c r="G17" s="477"/>
      <c r="H17" s="477" t="e">
        <f>SUMPRODUCT(F5:F16,H5:H16)/F17</f>
        <v>#DIV/0!</v>
      </c>
      <c r="I17" s="479">
        <f>SUM(I5:I16)</f>
        <v>0</v>
      </c>
      <c r="J17" s="477"/>
      <c r="K17" s="477">
        <f>SUM(K5:K16)</f>
        <v>0</v>
      </c>
      <c r="L17" s="477">
        <f>SUM(L5:L16)</f>
        <v>0</v>
      </c>
      <c r="M17" s="479">
        <f>SUM(M5:M16)</f>
        <v>0</v>
      </c>
    </row>
    <row r="18" spans="1:13" ht="15" x14ac:dyDescent="0.25">
      <c r="A18" s="468"/>
      <c r="B18" s="186"/>
      <c r="C18" s="186"/>
      <c r="D18" s="186"/>
      <c r="E18" s="186"/>
      <c r="F18" s="186"/>
      <c r="G18" s="186"/>
      <c r="H18" s="186"/>
      <c r="I18" s="186"/>
      <c r="J18" s="186"/>
      <c r="K18" s="186"/>
      <c r="L18" s="186"/>
    </row>
    <row r="19" spans="1:13" ht="15" x14ac:dyDescent="0.25">
      <c r="A19" s="850" t="s">
        <v>1203</v>
      </c>
      <c r="B19" s="214"/>
      <c r="C19" s="214"/>
      <c r="D19" s="796"/>
      <c r="E19" s="214"/>
      <c r="F19" s="186"/>
      <c r="G19" s="186"/>
      <c r="H19" s="186"/>
      <c r="I19" s="480"/>
      <c r="J19" s="186"/>
      <c r="K19" s="186"/>
      <c r="L19" s="186"/>
    </row>
    <row r="20" spans="1:13" ht="15" x14ac:dyDescent="0.25">
      <c r="A20" s="850">
        <v>1.02264</v>
      </c>
      <c r="B20" s="214"/>
      <c r="C20" s="214"/>
      <c r="D20" s="217"/>
      <c r="E20" s="214"/>
      <c r="F20" s="186"/>
      <c r="G20" s="186"/>
      <c r="H20" s="186"/>
      <c r="I20" s="186"/>
      <c r="J20" s="186"/>
      <c r="K20" s="186"/>
      <c r="L20" s="186"/>
    </row>
    <row r="21" spans="1:13" ht="15" x14ac:dyDescent="0.25">
      <c r="A21" s="795"/>
      <c r="B21" s="214"/>
      <c r="C21" s="214"/>
      <c r="D21" s="214"/>
      <c r="E21" s="214"/>
      <c r="F21" s="186"/>
      <c r="G21" s="186"/>
      <c r="H21" s="186"/>
      <c r="I21" s="186"/>
      <c r="J21" s="186"/>
      <c r="K21" s="186"/>
      <c r="L21" s="186"/>
    </row>
    <row r="22" spans="1:13" ht="15" x14ac:dyDescent="0.25">
      <c r="A22" s="795"/>
      <c r="B22" s="214"/>
      <c r="C22" s="214"/>
      <c r="D22" s="214"/>
      <c r="E22" s="214"/>
      <c r="F22" s="186"/>
      <c r="G22" s="186"/>
      <c r="H22" s="186"/>
      <c r="I22" s="186"/>
      <c r="J22" s="186"/>
      <c r="K22" s="186"/>
      <c r="L22" s="186"/>
    </row>
    <row r="23" spans="1:13" ht="15" x14ac:dyDescent="0.25">
      <c r="A23" s="468"/>
      <c r="B23" s="186"/>
      <c r="C23" s="186"/>
      <c r="D23" s="186"/>
      <c r="E23" s="186"/>
      <c r="F23" s="186"/>
      <c r="G23" s="186"/>
      <c r="H23" s="186"/>
      <c r="I23" s="186"/>
      <c r="J23" s="186"/>
      <c r="K23" s="186"/>
      <c r="L23" s="186"/>
    </row>
    <row r="24" spans="1:13" ht="15" x14ac:dyDescent="0.25">
      <c r="A24" s="468"/>
      <c r="B24" s="186"/>
      <c r="C24" s="186"/>
      <c r="D24" s="186"/>
      <c r="E24" s="186"/>
      <c r="F24" s="186"/>
      <c r="G24" s="186"/>
      <c r="H24" s="186"/>
      <c r="I24" s="186"/>
      <c r="J24" s="186"/>
      <c r="K24" s="186"/>
      <c r="L24" s="186"/>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Y146"/>
  <sheetViews>
    <sheetView workbookViewId="0">
      <pane xSplit="1" ySplit="3" topLeftCell="B73" activePane="bottomRight" state="frozen"/>
      <selection activeCell="A2" sqref="A2:F2"/>
      <selection pane="topRight" activeCell="A2" sqref="A2:F2"/>
      <selection pane="bottomLeft" activeCell="A2" sqref="A2:F2"/>
      <selection pane="bottomRight" activeCell="K94" sqref="K94"/>
    </sheetView>
  </sheetViews>
  <sheetFormatPr defaultColWidth="11.140625" defaultRowHeight="15" x14ac:dyDescent="0.25"/>
  <cols>
    <col min="1" max="1" width="5.7109375" style="123" bestFit="1" customWidth="1"/>
    <col min="2" max="2" width="16.7109375" style="123" customWidth="1"/>
    <col min="3" max="3" width="31.7109375" style="123" customWidth="1"/>
    <col min="4" max="4" width="14.7109375" style="123" customWidth="1"/>
    <col min="5" max="5" width="13.85546875" style="123" bestFit="1" customWidth="1"/>
    <col min="6" max="6" width="13.28515625" style="123" customWidth="1"/>
    <col min="7" max="7" width="19.28515625" style="123" customWidth="1"/>
    <col min="8" max="20" width="13.28515625" style="123" customWidth="1"/>
    <col min="21" max="25" width="11.140625" style="123"/>
    <col min="26" max="256" width="11.140625" style="124"/>
    <col min="257" max="257" width="5.7109375" style="124" bestFit="1" customWidth="1"/>
    <col min="258" max="258" width="16.7109375" style="124" customWidth="1"/>
    <col min="259" max="259" width="31.7109375" style="124" customWidth="1"/>
    <col min="260" max="260" width="14.7109375" style="124" customWidth="1"/>
    <col min="261" max="261" width="13.85546875" style="124" bestFit="1" customWidth="1"/>
    <col min="262" max="262" width="13.28515625" style="124" customWidth="1"/>
    <col min="263" max="263" width="19.28515625" style="124" customWidth="1"/>
    <col min="264" max="276" width="13.28515625" style="124" customWidth="1"/>
    <col min="277" max="512" width="11.140625" style="124"/>
    <col min="513" max="513" width="5.7109375" style="124" bestFit="1" customWidth="1"/>
    <col min="514" max="514" width="16.7109375" style="124" customWidth="1"/>
    <col min="515" max="515" width="31.7109375" style="124" customWidth="1"/>
    <col min="516" max="516" width="14.7109375" style="124" customWidth="1"/>
    <col min="517" max="517" width="13.85546875" style="124" bestFit="1" customWidth="1"/>
    <col min="518" max="518" width="13.28515625" style="124" customWidth="1"/>
    <col min="519" max="519" width="19.28515625" style="124" customWidth="1"/>
    <col min="520" max="532" width="13.28515625" style="124" customWidth="1"/>
    <col min="533" max="768" width="11.140625" style="124"/>
    <col min="769" max="769" width="5.7109375" style="124" bestFit="1" customWidth="1"/>
    <col min="770" max="770" width="16.7109375" style="124" customWidth="1"/>
    <col min="771" max="771" width="31.7109375" style="124" customWidth="1"/>
    <col min="772" max="772" width="14.7109375" style="124" customWidth="1"/>
    <col min="773" max="773" width="13.85546875" style="124" bestFit="1" customWidth="1"/>
    <col min="774" max="774" width="13.28515625" style="124" customWidth="1"/>
    <col min="775" max="775" width="19.28515625" style="124" customWidth="1"/>
    <col min="776" max="788" width="13.28515625" style="124" customWidth="1"/>
    <col min="789" max="1024" width="11.140625" style="124"/>
    <col min="1025" max="1025" width="5.7109375" style="124" bestFit="1" customWidth="1"/>
    <col min="1026" max="1026" width="16.7109375" style="124" customWidth="1"/>
    <col min="1027" max="1027" width="31.7109375" style="124" customWidth="1"/>
    <col min="1028" max="1028" width="14.7109375" style="124" customWidth="1"/>
    <col min="1029" max="1029" width="13.85546875" style="124" bestFit="1" customWidth="1"/>
    <col min="1030" max="1030" width="13.28515625" style="124" customWidth="1"/>
    <col min="1031" max="1031" width="19.28515625" style="124" customWidth="1"/>
    <col min="1032" max="1044" width="13.28515625" style="124" customWidth="1"/>
    <col min="1045" max="1280" width="11.140625" style="124"/>
    <col min="1281" max="1281" width="5.7109375" style="124" bestFit="1" customWidth="1"/>
    <col min="1282" max="1282" width="16.7109375" style="124" customWidth="1"/>
    <col min="1283" max="1283" width="31.7109375" style="124" customWidth="1"/>
    <col min="1284" max="1284" width="14.7109375" style="124" customWidth="1"/>
    <col min="1285" max="1285" width="13.85546875" style="124" bestFit="1" customWidth="1"/>
    <col min="1286" max="1286" width="13.28515625" style="124" customWidth="1"/>
    <col min="1287" max="1287" width="19.28515625" style="124" customWidth="1"/>
    <col min="1288" max="1300" width="13.28515625" style="124" customWidth="1"/>
    <col min="1301" max="1536" width="11.140625" style="124"/>
    <col min="1537" max="1537" width="5.7109375" style="124" bestFit="1" customWidth="1"/>
    <col min="1538" max="1538" width="16.7109375" style="124" customWidth="1"/>
    <col min="1539" max="1539" width="31.7109375" style="124" customWidth="1"/>
    <col min="1540" max="1540" width="14.7109375" style="124" customWidth="1"/>
    <col min="1541" max="1541" width="13.85546875" style="124" bestFit="1" customWidth="1"/>
    <col min="1542" max="1542" width="13.28515625" style="124" customWidth="1"/>
    <col min="1543" max="1543" width="19.28515625" style="124" customWidth="1"/>
    <col min="1544" max="1556" width="13.28515625" style="124" customWidth="1"/>
    <col min="1557" max="1792" width="11.140625" style="124"/>
    <col min="1793" max="1793" width="5.7109375" style="124" bestFit="1" customWidth="1"/>
    <col min="1794" max="1794" width="16.7109375" style="124" customWidth="1"/>
    <col min="1795" max="1795" width="31.7109375" style="124" customWidth="1"/>
    <col min="1796" max="1796" width="14.7109375" style="124" customWidth="1"/>
    <col min="1797" max="1797" width="13.85546875" style="124" bestFit="1" customWidth="1"/>
    <col min="1798" max="1798" width="13.28515625" style="124" customWidth="1"/>
    <col min="1799" max="1799" width="19.28515625" style="124" customWidth="1"/>
    <col min="1800" max="1812" width="13.28515625" style="124" customWidth="1"/>
    <col min="1813" max="2048" width="11.140625" style="124"/>
    <col min="2049" max="2049" width="5.7109375" style="124" bestFit="1" customWidth="1"/>
    <col min="2050" max="2050" width="16.7109375" style="124" customWidth="1"/>
    <col min="2051" max="2051" width="31.7109375" style="124" customWidth="1"/>
    <col min="2052" max="2052" width="14.7109375" style="124" customWidth="1"/>
    <col min="2053" max="2053" width="13.85546875" style="124" bestFit="1" customWidth="1"/>
    <col min="2054" max="2054" width="13.28515625" style="124" customWidth="1"/>
    <col min="2055" max="2055" width="19.28515625" style="124" customWidth="1"/>
    <col min="2056" max="2068" width="13.28515625" style="124" customWidth="1"/>
    <col min="2069" max="2304" width="11.140625" style="124"/>
    <col min="2305" max="2305" width="5.7109375" style="124" bestFit="1" customWidth="1"/>
    <col min="2306" max="2306" width="16.7109375" style="124" customWidth="1"/>
    <col min="2307" max="2307" width="31.7109375" style="124" customWidth="1"/>
    <col min="2308" max="2308" width="14.7109375" style="124" customWidth="1"/>
    <col min="2309" max="2309" width="13.85546875" style="124" bestFit="1" customWidth="1"/>
    <col min="2310" max="2310" width="13.28515625" style="124" customWidth="1"/>
    <col min="2311" max="2311" width="19.28515625" style="124" customWidth="1"/>
    <col min="2312" max="2324" width="13.28515625" style="124" customWidth="1"/>
    <col min="2325" max="2560" width="11.140625" style="124"/>
    <col min="2561" max="2561" width="5.7109375" style="124" bestFit="1" customWidth="1"/>
    <col min="2562" max="2562" width="16.7109375" style="124" customWidth="1"/>
    <col min="2563" max="2563" width="31.7109375" style="124" customWidth="1"/>
    <col min="2564" max="2564" width="14.7109375" style="124" customWidth="1"/>
    <col min="2565" max="2565" width="13.85546875" style="124" bestFit="1" customWidth="1"/>
    <col min="2566" max="2566" width="13.28515625" style="124" customWidth="1"/>
    <col min="2567" max="2567" width="19.28515625" style="124" customWidth="1"/>
    <col min="2568" max="2580" width="13.28515625" style="124" customWidth="1"/>
    <col min="2581" max="2816" width="11.140625" style="124"/>
    <col min="2817" max="2817" width="5.7109375" style="124" bestFit="1" customWidth="1"/>
    <col min="2818" max="2818" width="16.7109375" style="124" customWidth="1"/>
    <col min="2819" max="2819" width="31.7109375" style="124" customWidth="1"/>
    <col min="2820" max="2820" width="14.7109375" style="124" customWidth="1"/>
    <col min="2821" max="2821" width="13.85546875" style="124" bestFit="1" customWidth="1"/>
    <col min="2822" max="2822" width="13.28515625" style="124" customWidth="1"/>
    <col min="2823" max="2823" width="19.28515625" style="124" customWidth="1"/>
    <col min="2824" max="2836" width="13.28515625" style="124" customWidth="1"/>
    <col min="2837" max="3072" width="11.140625" style="124"/>
    <col min="3073" max="3073" width="5.7109375" style="124" bestFit="1" customWidth="1"/>
    <col min="3074" max="3074" width="16.7109375" style="124" customWidth="1"/>
    <col min="3075" max="3075" width="31.7109375" style="124" customWidth="1"/>
    <col min="3076" max="3076" width="14.7109375" style="124" customWidth="1"/>
    <col min="3077" max="3077" width="13.85546875" style="124" bestFit="1" customWidth="1"/>
    <col min="3078" max="3078" width="13.28515625" style="124" customWidth="1"/>
    <col min="3079" max="3079" width="19.28515625" style="124" customWidth="1"/>
    <col min="3080" max="3092" width="13.28515625" style="124" customWidth="1"/>
    <col min="3093" max="3328" width="11.140625" style="124"/>
    <col min="3329" max="3329" width="5.7109375" style="124" bestFit="1" customWidth="1"/>
    <col min="3330" max="3330" width="16.7109375" style="124" customWidth="1"/>
    <col min="3331" max="3331" width="31.7109375" style="124" customWidth="1"/>
    <col min="3332" max="3332" width="14.7109375" style="124" customWidth="1"/>
    <col min="3333" max="3333" width="13.85546875" style="124" bestFit="1" customWidth="1"/>
    <col min="3334" max="3334" width="13.28515625" style="124" customWidth="1"/>
    <col min="3335" max="3335" width="19.28515625" style="124" customWidth="1"/>
    <col min="3336" max="3348" width="13.28515625" style="124" customWidth="1"/>
    <col min="3349" max="3584" width="11.140625" style="124"/>
    <col min="3585" max="3585" width="5.7109375" style="124" bestFit="1" customWidth="1"/>
    <col min="3586" max="3586" width="16.7109375" style="124" customWidth="1"/>
    <col min="3587" max="3587" width="31.7109375" style="124" customWidth="1"/>
    <col min="3588" max="3588" width="14.7109375" style="124" customWidth="1"/>
    <col min="3589" max="3589" width="13.85546875" style="124" bestFit="1" customWidth="1"/>
    <col min="3590" max="3590" width="13.28515625" style="124" customWidth="1"/>
    <col min="3591" max="3591" width="19.28515625" style="124" customWidth="1"/>
    <col min="3592" max="3604" width="13.28515625" style="124" customWidth="1"/>
    <col min="3605" max="3840" width="11.140625" style="124"/>
    <col min="3841" max="3841" width="5.7109375" style="124" bestFit="1" customWidth="1"/>
    <col min="3842" max="3842" width="16.7109375" style="124" customWidth="1"/>
    <col min="3843" max="3843" width="31.7109375" style="124" customWidth="1"/>
    <col min="3844" max="3844" width="14.7109375" style="124" customWidth="1"/>
    <col min="3845" max="3845" width="13.85546875" style="124" bestFit="1" customWidth="1"/>
    <col min="3846" max="3846" width="13.28515625" style="124" customWidth="1"/>
    <col min="3847" max="3847" width="19.28515625" style="124" customWidth="1"/>
    <col min="3848" max="3860" width="13.28515625" style="124" customWidth="1"/>
    <col min="3861" max="4096" width="11.140625" style="124"/>
    <col min="4097" max="4097" width="5.7109375" style="124" bestFit="1" customWidth="1"/>
    <col min="4098" max="4098" width="16.7109375" style="124" customWidth="1"/>
    <col min="4099" max="4099" width="31.7109375" style="124" customWidth="1"/>
    <col min="4100" max="4100" width="14.7109375" style="124" customWidth="1"/>
    <col min="4101" max="4101" width="13.85546875" style="124" bestFit="1" customWidth="1"/>
    <col min="4102" max="4102" width="13.28515625" style="124" customWidth="1"/>
    <col min="4103" max="4103" width="19.28515625" style="124" customWidth="1"/>
    <col min="4104" max="4116" width="13.28515625" style="124" customWidth="1"/>
    <col min="4117" max="4352" width="11.140625" style="124"/>
    <col min="4353" max="4353" width="5.7109375" style="124" bestFit="1" customWidth="1"/>
    <col min="4354" max="4354" width="16.7109375" style="124" customWidth="1"/>
    <col min="4355" max="4355" width="31.7109375" style="124" customWidth="1"/>
    <col min="4356" max="4356" width="14.7109375" style="124" customWidth="1"/>
    <col min="4357" max="4357" width="13.85546875" style="124" bestFit="1" customWidth="1"/>
    <col min="4358" max="4358" width="13.28515625" style="124" customWidth="1"/>
    <col min="4359" max="4359" width="19.28515625" style="124" customWidth="1"/>
    <col min="4360" max="4372" width="13.28515625" style="124" customWidth="1"/>
    <col min="4373" max="4608" width="11.140625" style="124"/>
    <col min="4609" max="4609" width="5.7109375" style="124" bestFit="1" customWidth="1"/>
    <col min="4610" max="4610" width="16.7109375" style="124" customWidth="1"/>
    <col min="4611" max="4611" width="31.7109375" style="124" customWidth="1"/>
    <col min="4612" max="4612" width="14.7109375" style="124" customWidth="1"/>
    <col min="4613" max="4613" width="13.85546875" style="124" bestFit="1" customWidth="1"/>
    <col min="4614" max="4614" width="13.28515625" style="124" customWidth="1"/>
    <col min="4615" max="4615" width="19.28515625" style="124" customWidth="1"/>
    <col min="4616" max="4628" width="13.28515625" style="124" customWidth="1"/>
    <col min="4629" max="4864" width="11.140625" style="124"/>
    <col min="4865" max="4865" width="5.7109375" style="124" bestFit="1" customWidth="1"/>
    <col min="4866" max="4866" width="16.7109375" style="124" customWidth="1"/>
    <col min="4867" max="4867" width="31.7109375" style="124" customWidth="1"/>
    <col min="4868" max="4868" width="14.7109375" style="124" customWidth="1"/>
    <col min="4869" max="4869" width="13.85546875" style="124" bestFit="1" customWidth="1"/>
    <col min="4870" max="4870" width="13.28515625" style="124" customWidth="1"/>
    <col min="4871" max="4871" width="19.28515625" style="124" customWidth="1"/>
    <col min="4872" max="4884" width="13.28515625" style="124" customWidth="1"/>
    <col min="4885" max="5120" width="11.140625" style="124"/>
    <col min="5121" max="5121" width="5.7109375" style="124" bestFit="1" customWidth="1"/>
    <col min="5122" max="5122" width="16.7109375" style="124" customWidth="1"/>
    <col min="5123" max="5123" width="31.7109375" style="124" customWidth="1"/>
    <col min="5124" max="5124" width="14.7109375" style="124" customWidth="1"/>
    <col min="5125" max="5125" width="13.85546875" style="124" bestFit="1" customWidth="1"/>
    <col min="5126" max="5126" width="13.28515625" style="124" customWidth="1"/>
    <col min="5127" max="5127" width="19.28515625" style="124" customWidth="1"/>
    <col min="5128" max="5140" width="13.28515625" style="124" customWidth="1"/>
    <col min="5141" max="5376" width="11.140625" style="124"/>
    <col min="5377" max="5377" width="5.7109375" style="124" bestFit="1" customWidth="1"/>
    <col min="5378" max="5378" width="16.7109375" style="124" customWidth="1"/>
    <col min="5379" max="5379" width="31.7109375" style="124" customWidth="1"/>
    <col min="5380" max="5380" width="14.7109375" style="124" customWidth="1"/>
    <col min="5381" max="5381" width="13.85546875" style="124" bestFit="1" customWidth="1"/>
    <col min="5382" max="5382" width="13.28515625" style="124" customWidth="1"/>
    <col min="5383" max="5383" width="19.28515625" style="124" customWidth="1"/>
    <col min="5384" max="5396" width="13.28515625" style="124" customWidth="1"/>
    <col min="5397" max="5632" width="11.140625" style="124"/>
    <col min="5633" max="5633" width="5.7109375" style="124" bestFit="1" customWidth="1"/>
    <col min="5634" max="5634" width="16.7109375" style="124" customWidth="1"/>
    <col min="5635" max="5635" width="31.7109375" style="124" customWidth="1"/>
    <col min="5636" max="5636" width="14.7109375" style="124" customWidth="1"/>
    <col min="5637" max="5637" width="13.85546875" style="124" bestFit="1" customWidth="1"/>
    <col min="5638" max="5638" width="13.28515625" style="124" customWidth="1"/>
    <col min="5639" max="5639" width="19.28515625" style="124" customWidth="1"/>
    <col min="5640" max="5652" width="13.28515625" style="124" customWidth="1"/>
    <col min="5653" max="5888" width="11.140625" style="124"/>
    <col min="5889" max="5889" width="5.7109375" style="124" bestFit="1" customWidth="1"/>
    <col min="5890" max="5890" width="16.7109375" style="124" customWidth="1"/>
    <col min="5891" max="5891" width="31.7109375" style="124" customWidth="1"/>
    <col min="5892" max="5892" width="14.7109375" style="124" customWidth="1"/>
    <col min="5893" max="5893" width="13.85546875" style="124" bestFit="1" customWidth="1"/>
    <col min="5894" max="5894" width="13.28515625" style="124" customWidth="1"/>
    <col min="5895" max="5895" width="19.28515625" style="124" customWidth="1"/>
    <col min="5896" max="5908" width="13.28515625" style="124" customWidth="1"/>
    <col min="5909" max="6144" width="11.140625" style="124"/>
    <col min="6145" max="6145" width="5.7109375" style="124" bestFit="1" customWidth="1"/>
    <col min="6146" max="6146" width="16.7109375" style="124" customWidth="1"/>
    <col min="6147" max="6147" width="31.7109375" style="124" customWidth="1"/>
    <col min="6148" max="6148" width="14.7109375" style="124" customWidth="1"/>
    <col min="6149" max="6149" width="13.85546875" style="124" bestFit="1" customWidth="1"/>
    <col min="6150" max="6150" width="13.28515625" style="124" customWidth="1"/>
    <col min="6151" max="6151" width="19.28515625" style="124" customWidth="1"/>
    <col min="6152" max="6164" width="13.28515625" style="124" customWidth="1"/>
    <col min="6165" max="6400" width="11.140625" style="124"/>
    <col min="6401" max="6401" width="5.7109375" style="124" bestFit="1" customWidth="1"/>
    <col min="6402" max="6402" width="16.7109375" style="124" customWidth="1"/>
    <col min="6403" max="6403" width="31.7109375" style="124" customWidth="1"/>
    <col min="6404" max="6404" width="14.7109375" style="124" customWidth="1"/>
    <col min="6405" max="6405" width="13.85546875" style="124" bestFit="1" customWidth="1"/>
    <col min="6406" max="6406" width="13.28515625" style="124" customWidth="1"/>
    <col min="6407" max="6407" width="19.28515625" style="124" customWidth="1"/>
    <col min="6408" max="6420" width="13.28515625" style="124" customWidth="1"/>
    <col min="6421" max="6656" width="11.140625" style="124"/>
    <col min="6657" max="6657" width="5.7109375" style="124" bestFit="1" customWidth="1"/>
    <col min="6658" max="6658" width="16.7109375" style="124" customWidth="1"/>
    <col min="6659" max="6659" width="31.7109375" style="124" customWidth="1"/>
    <col min="6660" max="6660" width="14.7109375" style="124" customWidth="1"/>
    <col min="6661" max="6661" width="13.85546875" style="124" bestFit="1" customWidth="1"/>
    <col min="6662" max="6662" width="13.28515625" style="124" customWidth="1"/>
    <col min="6663" max="6663" width="19.28515625" style="124" customWidth="1"/>
    <col min="6664" max="6676" width="13.28515625" style="124" customWidth="1"/>
    <col min="6677" max="6912" width="11.140625" style="124"/>
    <col min="6913" max="6913" width="5.7109375" style="124" bestFit="1" customWidth="1"/>
    <col min="6914" max="6914" width="16.7109375" style="124" customWidth="1"/>
    <col min="6915" max="6915" width="31.7109375" style="124" customWidth="1"/>
    <col min="6916" max="6916" width="14.7109375" style="124" customWidth="1"/>
    <col min="6917" max="6917" width="13.85546875" style="124" bestFit="1" customWidth="1"/>
    <col min="6918" max="6918" width="13.28515625" style="124" customWidth="1"/>
    <col min="6919" max="6919" width="19.28515625" style="124" customWidth="1"/>
    <col min="6920" max="6932" width="13.28515625" style="124" customWidth="1"/>
    <col min="6933" max="7168" width="11.140625" style="124"/>
    <col min="7169" max="7169" width="5.7109375" style="124" bestFit="1" customWidth="1"/>
    <col min="7170" max="7170" width="16.7109375" style="124" customWidth="1"/>
    <col min="7171" max="7171" width="31.7109375" style="124" customWidth="1"/>
    <col min="7172" max="7172" width="14.7109375" style="124" customWidth="1"/>
    <col min="7173" max="7173" width="13.85546875" style="124" bestFit="1" customWidth="1"/>
    <col min="7174" max="7174" width="13.28515625" style="124" customWidth="1"/>
    <col min="7175" max="7175" width="19.28515625" style="124" customWidth="1"/>
    <col min="7176" max="7188" width="13.28515625" style="124" customWidth="1"/>
    <col min="7189" max="7424" width="11.140625" style="124"/>
    <col min="7425" max="7425" width="5.7109375" style="124" bestFit="1" customWidth="1"/>
    <col min="7426" max="7426" width="16.7109375" style="124" customWidth="1"/>
    <col min="7427" max="7427" width="31.7109375" style="124" customWidth="1"/>
    <col min="7428" max="7428" width="14.7109375" style="124" customWidth="1"/>
    <col min="7429" max="7429" width="13.85546875" style="124" bestFit="1" customWidth="1"/>
    <col min="7430" max="7430" width="13.28515625" style="124" customWidth="1"/>
    <col min="7431" max="7431" width="19.28515625" style="124" customWidth="1"/>
    <col min="7432" max="7444" width="13.28515625" style="124" customWidth="1"/>
    <col min="7445" max="7680" width="11.140625" style="124"/>
    <col min="7681" max="7681" width="5.7109375" style="124" bestFit="1" customWidth="1"/>
    <col min="7682" max="7682" width="16.7109375" style="124" customWidth="1"/>
    <col min="7683" max="7683" width="31.7109375" style="124" customWidth="1"/>
    <col min="7684" max="7684" width="14.7109375" style="124" customWidth="1"/>
    <col min="7685" max="7685" width="13.85546875" style="124" bestFit="1" customWidth="1"/>
    <col min="7686" max="7686" width="13.28515625" style="124" customWidth="1"/>
    <col min="7687" max="7687" width="19.28515625" style="124" customWidth="1"/>
    <col min="7688" max="7700" width="13.28515625" style="124" customWidth="1"/>
    <col min="7701" max="7936" width="11.140625" style="124"/>
    <col min="7937" max="7937" width="5.7109375" style="124" bestFit="1" customWidth="1"/>
    <col min="7938" max="7938" width="16.7109375" style="124" customWidth="1"/>
    <col min="7939" max="7939" width="31.7109375" style="124" customWidth="1"/>
    <col min="7940" max="7940" width="14.7109375" style="124" customWidth="1"/>
    <col min="7941" max="7941" width="13.85546875" style="124" bestFit="1" customWidth="1"/>
    <col min="7942" max="7942" width="13.28515625" style="124" customWidth="1"/>
    <col min="7943" max="7943" width="19.28515625" style="124" customWidth="1"/>
    <col min="7944" max="7956" width="13.28515625" style="124" customWidth="1"/>
    <col min="7957" max="8192" width="11.140625" style="124"/>
    <col min="8193" max="8193" width="5.7109375" style="124" bestFit="1" customWidth="1"/>
    <col min="8194" max="8194" width="16.7109375" style="124" customWidth="1"/>
    <col min="8195" max="8195" width="31.7109375" style="124" customWidth="1"/>
    <col min="8196" max="8196" width="14.7109375" style="124" customWidth="1"/>
    <col min="8197" max="8197" width="13.85546875" style="124" bestFit="1" customWidth="1"/>
    <col min="8198" max="8198" width="13.28515625" style="124" customWidth="1"/>
    <col min="8199" max="8199" width="19.28515625" style="124" customWidth="1"/>
    <col min="8200" max="8212" width="13.28515625" style="124" customWidth="1"/>
    <col min="8213" max="8448" width="11.140625" style="124"/>
    <col min="8449" max="8449" width="5.7109375" style="124" bestFit="1" customWidth="1"/>
    <col min="8450" max="8450" width="16.7109375" style="124" customWidth="1"/>
    <col min="8451" max="8451" width="31.7109375" style="124" customWidth="1"/>
    <col min="8452" max="8452" width="14.7109375" style="124" customWidth="1"/>
    <col min="8453" max="8453" width="13.85546875" style="124" bestFit="1" customWidth="1"/>
    <col min="8454" max="8454" width="13.28515625" style="124" customWidth="1"/>
    <col min="8455" max="8455" width="19.28515625" style="124" customWidth="1"/>
    <col min="8456" max="8468" width="13.28515625" style="124" customWidth="1"/>
    <col min="8469" max="8704" width="11.140625" style="124"/>
    <col min="8705" max="8705" width="5.7109375" style="124" bestFit="1" customWidth="1"/>
    <col min="8706" max="8706" width="16.7109375" style="124" customWidth="1"/>
    <col min="8707" max="8707" width="31.7109375" style="124" customWidth="1"/>
    <col min="8708" max="8708" width="14.7109375" style="124" customWidth="1"/>
    <col min="8709" max="8709" width="13.85546875" style="124" bestFit="1" customWidth="1"/>
    <col min="8710" max="8710" width="13.28515625" style="124" customWidth="1"/>
    <col min="8711" max="8711" width="19.28515625" style="124" customWidth="1"/>
    <col min="8712" max="8724" width="13.28515625" style="124" customWidth="1"/>
    <col min="8725" max="8960" width="11.140625" style="124"/>
    <col min="8961" max="8961" width="5.7109375" style="124" bestFit="1" customWidth="1"/>
    <col min="8962" max="8962" width="16.7109375" style="124" customWidth="1"/>
    <col min="8963" max="8963" width="31.7109375" style="124" customWidth="1"/>
    <col min="8964" max="8964" width="14.7109375" style="124" customWidth="1"/>
    <col min="8965" max="8965" width="13.85546875" style="124" bestFit="1" customWidth="1"/>
    <col min="8966" max="8966" width="13.28515625" style="124" customWidth="1"/>
    <col min="8967" max="8967" width="19.28515625" style="124" customWidth="1"/>
    <col min="8968" max="8980" width="13.28515625" style="124" customWidth="1"/>
    <col min="8981" max="9216" width="11.140625" style="124"/>
    <col min="9217" max="9217" width="5.7109375" style="124" bestFit="1" customWidth="1"/>
    <col min="9218" max="9218" width="16.7109375" style="124" customWidth="1"/>
    <col min="9219" max="9219" width="31.7109375" style="124" customWidth="1"/>
    <col min="9220" max="9220" width="14.7109375" style="124" customWidth="1"/>
    <col min="9221" max="9221" width="13.85546875" style="124" bestFit="1" customWidth="1"/>
    <col min="9222" max="9222" width="13.28515625" style="124" customWidth="1"/>
    <col min="9223" max="9223" width="19.28515625" style="124" customWidth="1"/>
    <col min="9224" max="9236" width="13.28515625" style="124" customWidth="1"/>
    <col min="9237" max="9472" width="11.140625" style="124"/>
    <col min="9473" max="9473" width="5.7109375" style="124" bestFit="1" customWidth="1"/>
    <col min="9474" max="9474" width="16.7109375" style="124" customWidth="1"/>
    <col min="9475" max="9475" width="31.7109375" style="124" customWidth="1"/>
    <col min="9476" max="9476" width="14.7109375" style="124" customWidth="1"/>
    <col min="9477" max="9477" width="13.85546875" style="124" bestFit="1" customWidth="1"/>
    <col min="9478" max="9478" width="13.28515625" style="124" customWidth="1"/>
    <col min="9479" max="9479" width="19.28515625" style="124" customWidth="1"/>
    <col min="9480" max="9492" width="13.28515625" style="124" customWidth="1"/>
    <col min="9493" max="9728" width="11.140625" style="124"/>
    <col min="9729" max="9729" width="5.7109375" style="124" bestFit="1" customWidth="1"/>
    <col min="9730" max="9730" width="16.7109375" style="124" customWidth="1"/>
    <col min="9731" max="9731" width="31.7109375" style="124" customWidth="1"/>
    <col min="9732" max="9732" width="14.7109375" style="124" customWidth="1"/>
    <col min="9733" max="9733" width="13.85546875" style="124" bestFit="1" customWidth="1"/>
    <col min="9734" max="9734" width="13.28515625" style="124" customWidth="1"/>
    <col min="9735" max="9735" width="19.28515625" style="124" customWidth="1"/>
    <col min="9736" max="9748" width="13.28515625" style="124" customWidth="1"/>
    <col min="9749" max="9984" width="11.140625" style="124"/>
    <col min="9985" max="9985" width="5.7109375" style="124" bestFit="1" customWidth="1"/>
    <col min="9986" max="9986" width="16.7109375" style="124" customWidth="1"/>
    <col min="9987" max="9987" width="31.7109375" style="124" customWidth="1"/>
    <col min="9988" max="9988" width="14.7109375" style="124" customWidth="1"/>
    <col min="9989" max="9989" width="13.85546875" style="124" bestFit="1" customWidth="1"/>
    <col min="9990" max="9990" width="13.28515625" style="124" customWidth="1"/>
    <col min="9991" max="9991" width="19.28515625" style="124" customWidth="1"/>
    <col min="9992" max="10004" width="13.28515625" style="124" customWidth="1"/>
    <col min="10005" max="10240" width="11.140625" style="124"/>
    <col min="10241" max="10241" width="5.7109375" style="124" bestFit="1" customWidth="1"/>
    <col min="10242" max="10242" width="16.7109375" style="124" customWidth="1"/>
    <col min="10243" max="10243" width="31.7109375" style="124" customWidth="1"/>
    <col min="10244" max="10244" width="14.7109375" style="124" customWidth="1"/>
    <col min="10245" max="10245" width="13.85546875" style="124" bestFit="1" customWidth="1"/>
    <col min="10246" max="10246" width="13.28515625" style="124" customWidth="1"/>
    <col min="10247" max="10247" width="19.28515625" style="124" customWidth="1"/>
    <col min="10248" max="10260" width="13.28515625" style="124" customWidth="1"/>
    <col min="10261" max="10496" width="11.140625" style="124"/>
    <col min="10497" max="10497" width="5.7109375" style="124" bestFit="1" customWidth="1"/>
    <col min="10498" max="10498" width="16.7109375" style="124" customWidth="1"/>
    <col min="10499" max="10499" width="31.7109375" style="124" customWidth="1"/>
    <col min="10500" max="10500" width="14.7109375" style="124" customWidth="1"/>
    <col min="10501" max="10501" width="13.85546875" style="124" bestFit="1" customWidth="1"/>
    <col min="10502" max="10502" width="13.28515625" style="124" customWidth="1"/>
    <col min="10503" max="10503" width="19.28515625" style="124" customWidth="1"/>
    <col min="10504" max="10516" width="13.28515625" style="124" customWidth="1"/>
    <col min="10517" max="10752" width="11.140625" style="124"/>
    <col min="10753" max="10753" width="5.7109375" style="124" bestFit="1" customWidth="1"/>
    <col min="10754" max="10754" width="16.7109375" style="124" customWidth="1"/>
    <col min="10755" max="10755" width="31.7109375" style="124" customWidth="1"/>
    <col min="10756" max="10756" width="14.7109375" style="124" customWidth="1"/>
    <col min="10757" max="10757" width="13.85546875" style="124" bestFit="1" customWidth="1"/>
    <col min="10758" max="10758" width="13.28515625" style="124" customWidth="1"/>
    <col min="10759" max="10759" width="19.28515625" style="124" customWidth="1"/>
    <col min="10760" max="10772" width="13.28515625" style="124" customWidth="1"/>
    <col min="10773" max="11008" width="11.140625" style="124"/>
    <col min="11009" max="11009" width="5.7109375" style="124" bestFit="1" customWidth="1"/>
    <col min="11010" max="11010" width="16.7109375" style="124" customWidth="1"/>
    <col min="11011" max="11011" width="31.7109375" style="124" customWidth="1"/>
    <col min="11012" max="11012" width="14.7109375" style="124" customWidth="1"/>
    <col min="11013" max="11013" width="13.85546875" style="124" bestFit="1" customWidth="1"/>
    <col min="11014" max="11014" width="13.28515625" style="124" customWidth="1"/>
    <col min="11015" max="11015" width="19.28515625" style="124" customWidth="1"/>
    <col min="11016" max="11028" width="13.28515625" style="124" customWidth="1"/>
    <col min="11029" max="11264" width="11.140625" style="124"/>
    <col min="11265" max="11265" width="5.7109375" style="124" bestFit="1" customWidth="1"/>
    <col min="11266" max="11266" width="16.7109375" style="124" customWidth="1"/>
    <col min="11267" max="11267" width="31.7109375" style="124" customWidth="1"/>
    <col min="11268" max="11268" width="14.7109375" style="124" customWidth="1"/>
    <col min="11269" max="11269" width="13.85546875" style="124" bestFit="1" customWidth="1"/>
    <col min="11270" max="11270" width="13.28515625" style="124" customWidth="1"/>
    <col min="11271" max="11271" width="19.28515625" style="124" customWidth="1"/>
    <col min="11272" max="11284" width="13.28515625" style="124" customWidth="1"/>
    <col min="11285" max="11520" width="11.140625" style="124"/>
    <col min="11521" max="11521" width="5.7109375" style="124" bestFit="1" customWidth="1"/>
    <col min="11522" max="11522" width="16.7109375" style="124" customWidth="1"/>
    <col min="11523" max="11523" width="31.7109375" style="124" customWidth="1"/>
    <col min="11524" max="11524" width="14.7109375" style="124" customWidth="1"/>
    <col min="11525" max="11525" width="13.85546875" style="124" bestFit="1" customWidth="1"/>
    <col min="11526" max="11526" width="13.28515625" style="124" customWidth="1"/>
    <col min="11527" max="11527" width="19.28515625" style="124" customWidth="1"/>
    <col min="11528" max="11540" width="13.28515625" style="124" customWidth="1"/>
    <col min="11541" max="11776" width="11.140625" style="124"/>
    <col min="11777" max="11777" width="5.7109375" style="124" bestFit="1" customWidth="1"/>
    <col min="11778" max="11778" width="16.7109375" style="124" customWidth="1"/>
    <col min="11779" max="11779" width="31.7109375" style="124" customWidth="1"/>
    <col min="11780" max="11780" width="14.7109375" style="124" customWidth="1"/>
    <col min="11781" max="11781" width="13.85546875" style="124" bestFit="1" customWidth="1"/>
    <col min="11782" max="11782" width="13.28515625" style="124" customWidth="1"/>
    <col min="11783" max="11783" width="19.28515625" style="124" customWidth="1"/>
    <col min="11784" max="11796" width="13.28515625" style="124" customWidth="1"/>
    <col min="11797" max="12032" width="11.140625" style="124"/>
    <col min="12033" max="12033" width="5.7109375" style="124" bestFit="1" customWidth="1"/>
    <col min="12034" max="12034" width="16.7109375" style="124" customWidth="1"/>
    <col min="12035" max="12035" width="31.7109375" style="124" customWidth="1"/>
    <col min="12036" max="12036" width="14.7109375" style="124" customWidth="1"/>
    <col min="12037" max="12037" width="13.85546875" style="124" bestFit="1" customWidth="1"/>
    <col min="12038" max="12038" width="13.28515625" style="124" customWidth="1"/>
    <col min="12039" max="12039" width="19.28515625" style="124" customWidth="1"/>
    <col min="12040" max="12052" width="13.28515625" style="124" customWidth="1"/>
    <col min="12053" max="12288" width="11.140625" style="124"/>
    <col min="12289" max="12289" width="5.7109375" style="124" bestFit="1" customWidth="1"/>
    <col min="12290" max="12290" width="16.7109375" style="124" customWidth="1"/>
    <col min="12291" max="12291" width="31.7109375" style="124" customWidth="1"/>
    <col min="12292" max="12292" width="14.7109375" style="124" customWidth="1"/>
    <col min="12293" max="12293" width="13.85546875" style="124" bestFit="1" customWidth="1"/>
    <col min="12294" max="12294" width="13.28515625" style="124" customWidth="1"/>
    <col min="12295" max="12295" width="19.28515625" style="124" customWidth="1"/>
    <col min="12296" max="12308" width="13.28515625" style="124" customWidth="1"/>
    <col min="12309" max="12544" width="11.140625" style="124"/>
    <col min="12545" max="12545" width="5.7109375" style="124" bestFit="1" customWidth="1"/>
    <col min="12546" max="12546" width="16.7109375" style="124" customWidth="1"/>
    <col min="12547" max="12547" width="31.7109375" style="124" customWidth="1"/>
    <col min="12548" max="12548" width="14.7109375" style="124" customWidth="1"/>
    <col min="12549" max="12549" width="13.85546875" style="124" bestFit="1" customWidth="1"/>
    <col min="12550" max="12550" width="13.28515625" style="124" customWidth="1"/>
    <col min="12551" max="12551" width="19.28515625" style="124" customWidth="1"/>
    <col min="12552" max="12564" width="13.28515625" style="124" customWidth="1"/>
    <col min="12565" max="12800" width="11.140625" style="124"/>
    <col min="12801" max="12801" width="5.7109375" style="124" bestFit="1" customWidth="1"/>
    <col min="12802" max="12802" width="16.7109375" style="124" customWidth="1"/>
    <col min="12803" max="12803" width="31.7109375" style="124" customWidth="1"/>
    <col min="12804" max="12804" width="14.7109375" style="124" customWidth="1"/>
    <col min="12805" max="12805" width="13.85546875" style="124" bestFit="1" customWidth="1"/>
    <col min="12806" max="12806" width="13.28515625" style="124" customWidth="1"/>
    <col min="12807" max="12807" width="19.28515625" style="124" customWidth="1"/>
    <col min="12808" max="12820" width="13.28515625" style="124" customWidth="1"/>
    <col min="12821" max="13056" width="11.140625" style="124"/>
    <col min="13057" max="13057" width="5.7109375" style="124" bestFit="1" customWidth="1"/>
    <col min="13058" max="13058" width="16.7109375" style="124" customWidth="1"/>
    <col min="13059" max="13059" width="31.7109375" style="124" customWidth="1"/>
    <col min="13060" max="13060" width="14.7109375" style="124" customWidth="1"/>
    <col min="13061" max="13061" width="13.85546875" style="124" bestFit="1" customWidth="1"/>
    <col min="13062" max="13062" width="13.28515625" style="124" customWidth="1"/>
    <col min="13063" max="13063" width="19.28515625" style="124" customWidth="1"/>
    <col min="13064" max="13076" width="13.28515625" style="124" customWidth="1"/>
    <col min="13077" max="13312" width="11.140625" style="124"/>
    <col min="13313" max="13313" width="5.7109375" style="124" bestFit="1" customWidth="1"/>
    <col min="13314" max="13314" width="16.7109375" style="124" customWidth="1"/>
    <col min="13315" max="13315" width="31.7109375" style="124" customWidth="1"/>
    <col min="13316" max="13316" width="14.7109375" style="124" customWidth="1"/>
    <col min="13317" max="13317" width="13.85546875" style="124" bestFit="1" customWidth="1"/>
    <col min="13318" max="13318" width="13.28515625" style="124" customWidth="1"/>
    <col min="13319" max="13319" width="19.28515625" style="124" customWidth="1"/>
    <col min="13320" max="13332" width="13.28515625" style="124" customWidth="1"/>
    <col min="13333" max="13568" width="11.140625" style="124"/>
    <col min="13569" max="13569" width="5.7109375" style="124" bestFit="1" customWidth="1"/>
    <col min="13570" max="13570" width="16.7109375" style="124" customWidth="1"/>
    <col min="13571" max="13571" width="31.7109375" style="124" customWidth="1"/>
    <col min="13572" max="13572" width="14.7109375" style="124" customWidth="1"/>
    <col min="13573" max="13573" width="13.85546875" style="124" bestFit="1" customWidth="1"/>
    <col min="13574" max="13574" width="13.28515625" style="124" customWidth="1"/>
    <col min="13575" max="13575" width="19.28515625" style="124" customWidth="1"/>
    <col min="13576" max="13588" width="13.28515625" style="124" customWidth="1"/>
    <col min="13589" max="13824" width="11.140625" style="124"/>
    <col min="13825" max="13825" width="5.7109375" style="124" bestFit="1" customWidth="1"/>
    <col min="13826" max="13826" width="16.7109375" style="124" customWidth="1"/>
    <col min="13827" max="13827" width="31.7109375" style="124" customWidth="1"/>
    <col min="13828" max="13828" width="14.7109375" style="124" customWidth="1"/>
    <col min="13829" max="13829" width="13.85546875" style="124" bestFit="1" customWidth="1"/>
    <col min="13830" max="13830" width="13.28515625" style="124" customWidth="1"/>
    <col min="13831" max="13831" width="19.28515625" style="124" customWidth="1"/>
    <col min="13832" max="13844" width="13.28515625" style="124" customWidth="1"/>
    <col min="13845" max="14080" width="11.140625" style="124"/>
    <col min="14081" max="14081" width="5.7109375" style="124" bestFit="1" customWidth="1"/>
    <col min="14082" max="14082" width="16.7109375" style="124" customWidth="1"/>
    <col min="14083" max="14083" width="31.7109375" style="124" customWidth="1"/>
    <col min="14084" max="14084" width="14.7109375" style="124" customWidth="1"/>
    <col min="14085" max="14085" width="13.85546875" style="124" bestFit="1" customWidth="1"/>
    <col min="14086" max="14086" width="13.28515625" style="124" customWidth="1"/>
    <col min="14087" max="14087" width="19.28515625" style="124" customWidth="1"/>
    <col min="14088" max="14100" width="13.28515625" style="124" customWidth="1"/>
    <col min="14101" max="14336" width="11.140625" style="124"/>
    <col min="14337" max="14337" width="5.7109375" style="124" bestFit="1" customWidth="1"/>
    <col min="14338" max="14338" width="16.7109375" style="124" customWidth="1"/>
    <col min="14339" max="14339" width="31.7109375" style="124" customWidth="1"/>
    <col min="14340" max="14340" width="14.7109375" style="124" customWidth="1"/>
    <col min="14341" max="14341" width="13.85546875" style="124" bestFit="1" customWidth="1"/>
    <col min="14342" max="14342" width="13.28515625" style="124" customWidth="1"/>
    <col min="14343" max="14343" width="19.28515625" style="124" customWidth="1"/>
    <col min="14344" max="14356" width="13.28515625" style="124" customWidth="1"/>
    <col min="14357" max="14592" width="11.140625" style="124"/>
    <col min="14593" max="14593" width="5.7109375" style="124" bestFit="1" customWidth="1"/>
    <col min="14594" max="14594" width="16.7109375" style="124" customWidth="1"/>
    <col min="14595" max="14595" width="31.7109375" style="124" customWidth="1"/>
    <col min="14596" max="14596" width="14.7109375" style="124" customWidth="1"/>
    <col min="14597" max="14597" width="13.85546875" style="124" bestFit="1" customWidth="1"/>
    <col min="14598" max="14598" width="13.28515625" style="124" customWidth="1"/>
    <col min="14599" max="14599" width="19.28515625" style="124" customWidth="1"/>
    <col min="14600" max="14612" width="13.28515625" style="124" customWidth="1"/>
    <col min="14613" max="14848" width="11.140625" style="124"/>
    <col min="14849" max="14849" width="5.7109375" style="124" bestFit="1" customWidth="1"/>
    <col min="14850" max="14850" width="16.7109375" style="124" customWidth="1"/>
    <col min="14851" max="14851" width="31.7109375" style="124" customWidth="1"/>
    <col min="14852" max="14852" width="14.7109375" style="124" customWidth="1"/>
    <col min="14853" max="14853" width="13.85546875" style="124" bestFit="1" customWidth="1"/>
    <col min="14854" max="14854" width="13.28515625" style="124" customWidth="1"/>
    <col min="14855" max="14855" width="19.28515625" style="124" customWidth="1"/>
    <col min="14856" max="14868" width="13.28515625" style="124" customWidth="1"/>
    <col min="14869" max="15104" width="11.140625" style="124"/>
    <col min="15105" max="15105" width="5.7109375" style="124" bestFit="1" customWidth="1"/>
    <col min="15106" max="15106" width="16.7109375" style="124" customWidth="1"/>
    <col min="15107" max="15107" width="31.7109375" style="124" customWidth="1"/>
    <col min="15108" max="15108" width="14.7109375" style="124" customWidth="1"/>
    <col min="15109" max="15109" width="13.85546875" style="124" bestFit="1" customWidth="1"/>
    <col min="15110" max="15110" width="13.28515625" style="124" customWidth="1"/>
    <col min="15111" max="15111" width="19.28515625" style="124" customWidth="1"/>
    <col min="15112" max="15124" width="13.28515625" style="124" customWidth="1"/>
    <col min="15125" max="15360" width="11.140625" style="124"/>
    <col min="15361" max="15361" width="5.7109375" style="124" bestFit="1" customWidth="1"/>
    <col min="15362" max="15362" width="16.7109375" style="124" customWidth="1"/>
    <col min="15363" max="15363" width="31.7109375" style="124" customWidth="1"/>
    <col min="15364" max="15364" width="14.7109375" style="124" customWidth="1"/>
    <col min="15365" max="15365" width="13.85546875" style="124" bestFit="1" customWidth="1"/>
    <col min="15366" max="15366" width="13.28515625" style="124" customWidth="1"/>
    <col min="15367" max="15367" width="19.28515625" style="124" customWidth="1"/>
    <col min="15368" max="15380" width="13.28515625" style="124" customWidth="1"/>
    <col min="15381" max="15616" width="11.140625" style="124"/>
    <col min="15617" max="15617" width="5.7109375" style="124" bestFit="1" customWidth="1"/>
    <col min="15618" max="15618" width="16.7109375" style="124" customWidth="1"/>
    <col min="15619" max="15619" width="31.7109375" style="124" customWidth="1"/>
    <col min="15620" max="15620" width="14.7109375" style="124" customWidth="1"/>
    <col min="15621" max="15621" width="13.85546875" style="124" bestFit="1" customWidth="1"/>
    <col min="15622" max="15622" width="13.28515625" style="124" customWidth="1"/>
    <col min="15623" max="15623" width="19.28515625" style="124" customWidth="1"/>
    <col min="15624" max="15636" width="13.28515625" style="124" customWidth="1"/>
    <col min="15637" max="15872" width="11.140625" style="124"/>
    <col min="15873" max="15873" width="5.7109375" style="124" bestFit="1" customWidth="1"/>
    <col min="15874" max="15874" width="16.7109375" style="124" customWidth="1"/>
    <col min="15875" max="15875" width="31.7109375" style="124" customWidth="1"/>
    <col min="15876" max="15876" width="14.7109375" style="124" customWidth="1"/>
    <col min="15877" max="15877" width="13.85546875" style="124" bestFit="1" customWidth="1"/>
    <col min="15878" max="15878" width="13.28515625" style="124" customWidth="1"/>
    <col min="15879" max="15879" width="19.28515625" style="124" customWidth="1"/>
    <col min="15880" max="15892" width="13.28515625" style="124" customWidth="1"/>
    <col min="15893" max="16128" width="11.140625" style="124"/>
    <col min="16129" max="16129" width="5.7109375" style="124" bestFit="1" customWidth="1"/>
    <col min="16130" max="16130" width="16.7109375" style="124" customWidth="1"/>
    <col min="16131" max="16131" width="31.7109375" style="124" customWidth="1"/>
    <col min="16132" max="16132" width="14.7109375" style="124" customWidth="1"/>
    <col min="16133" max="16133" width="13.85546875" style="124" bestFit="1" customWidth="1"/>
    <col min="16134" max="16134" width="13.28515625" style="124" customWidth="1"/>
    <col min="16135" max="16135" width="19.28515625" style="124" customWidth="1"/>
    <col min="16136" max="16148" width="13.28515625" style="124" customWidth="1"/>
    <col min="16149" max="16384" width="11.140625" style="124"/>
  </cols>
  <sheetData>
    <row r="1" spans="1:25" s="118" customFormat="1" ht="11.25" x14ac:dyDescent="0.2">
      <c r="A1" s="1318" t="s">
        <v>541</v>
      </c>
      <c r="B1" s="1318"/>
      <c r="C1" s="1318"/>
      <c r="D1" s="1318"/>
      <c r="E1" s="1318"/>
      <c r="F1" s="1318"/>
      <c r="G1" s="1318"/>
      <c r="H1" s="1318"/>
      <c r="I1" s="1318"/>
      <c r="J1" s="1318"/>
      <c r="K1" s="1318"/>
      <c r="L1" s="1318"/>
      <c r="M1" s="1318"/>
      <c r="N1" s="1318"/>
      <c r="O1" s="1318"/>
      <c r="P1" s="1318"/>
      <c r="Q1" s="1318"/>
      <c r="R1" s="1318"/>
      <c r="S1" s="120"/>
      <c r="T1" s="120"/>
      <c r="U1" s="120"/>
      <c r="V1" s="120"/>
      <c r="W1" s="120"/>
      <c r="X1" s="120"/>
      <c r="Y1" s="120"/>
    </row>
    <row r="2" spans="1:25" s="122" customFormat="1" ht="21" x14ac:dyDescent="0.35">
      <c r="A2" s="1319" t="str">
        <f ca="1">MID(CELL("filename",$B$2),FIND("]",CELL("filename",$B$2))+1,256)</f>
        <v>Fuels CO2 factors</v>
      </c>
      <c r="B2" s="1319"/>
      <c r="C2" s="1319"/>
      <c r="D2" s="1319"/>
      <c r="E2" s="1319"/>
      <c r="F2" s="1319"/>
      <c r="G2" s="121"/>
      <c r="H2" s="121"/>
      <c r="I2" s="121"/>
      <c r="J2" s="121"/>
      <c r="K2" s="121"/>
      <c r="L2" s="121"/>
      <c r="M2" s="121"/>
      <c r="N2" s="121"/>
      <c r="O2" s="121"/>
      <c r="P2" s="121"/>
      <c r="Q2" s="121"/>
      <c r="R2" s="121"/>
      <c r="S2" s="121"/>
      <c r="T2" s="121"/>
      <c r="U2" s="121"/>
      <c r="V2" s="121"/>
      <c r="W2" s="121"/>
      <c r="X2" s="121"/>
      <c r="Y2" s="121"/>
    </row>
    <row r="3" spans="1:25" x14ac:dyDescent="0.25">
      <c r="A3" s="119" t="s">
        <v>389</v>
      </c>
    </row>
    <row r="4" spans="1:25" s="126" customFormat="1" ht="7.5" thickBot="1" x14ac:dyDescent="0.2">
      <c r="A4" s="125"/>
      <c r="B4" s="125"/>
      <c r="C4" s="125"/>
      <c r="D4" s="125"/>
      <c r="E4" s="125"/>
      <c r="F4" s="125"/>
      <c r="G4" s="125"/>
      <c r="H4" s="125"/>
      <c r="I4" s="125"/>
      <c r="J4" s="125"/>
      <c r="K4" s="125"/>
      <c r="L4" s="125"/>
      <c r="M4" s="125"/>
      <c r="N4" s="125"/>
      <c r="O4" s="125"/>
      <c r="P4" s="125"/>
      <c r="Q4" s="125"/>
      <c r="R4" s="125"/>
      <c r="S4" s="125"/>
      <c r="T4" s="125"/>
      <c r="U4" s="125"/>
      <c r="V4" s="125"/>
      <c r="W4" s="125"/>
      <c r="X4" s="125"/>
      <c r="Y4" s="125"/>
    </row>
    <row r="5" spans="1:25" ht="31.15" customHeight="1" thickTop="1" x14ac:dyDescent="0.25">
      <c r="B5" s="127" t="s">
        <v>390</v>
      </c>
      <c r="C5" s="128" t="s">
        <v>426</v>
      </c>
      <c r="D5" s="129" t="s">
        <v>392</v>
      </c>
      <c r="E5" s="130">
        <v>43312</v>
      </c>
      <c r="F5" s="129" t="s">
        <v>393</v>
      </c>
      <c r="G5" s="130" t="s">
        <v>542</v>
      </c>
    </row>
    <row r="6" spans="1:25" ht="15.75" thickBot="1" x14ac:dyDescent="0.3">
      <c r="B6" s="131" t="s">
        <v>394</v>
      </c>
      <c r="C6" s="132" t="s">
        <v>427</v>
      </c>
      <c r="D6" s="133" t="s">
        <v>396</v>
      </c>
      <c r="E6" s="134">
        <v>1</v>
      </c>
      <c r="F6" s="133" t="s">
        <v>397</v>
      </c>
      <c r="G6" s="135">
        <v>2017</v>
      </c>
    </row>
    <row r="7" spans="1:25" ht="16.5" thickTop="1" thickBot="1" x14ac:dyDescent="0.3"/>
    <row r="8" spans="1:25" ht="16.5" thickTop="1" thickBot="1" x14ac:dyDescent="0.3">
      <c r="B8" s="1320" t="s">
        <v>428</v>
      </c>
      <c r="C8" s="1321"/>
      <c r="D8" s="1321"/>
      <c r="E8" s="1321"/>
      <c r="F8" s="1321"/>
      <c r="G8" s="1321"/>
      <c r="H8" s="1321"/>
      <c r="I8" s="1321"/>
      <c r="J8" s="1321"/>
      <c r="K8" s="1321"/>
      <c r="L8" s="1321"/>
      <c r="M8" s="1322"/>
      <c r="N8" s="136"/>
    </row>
    <row r="9" spans="1:25" ht="15.75" thickTop="1" x14ac:dyDescent="0.25">
      <c r="B9" s="137"/>
      <c r="C9" s="137"/>
      <c r="D9" s="137"/>
      <c r="E9" s="137"/>
      <c r="F9" s="137"/>
      <c r="G9" s="137"/>
      <c r="H9" s="137"/>
      <c r="I9" s="138"/>
      <c r="J9" s="138"/>
      <c r="K9" s="138"/>
      <c r="L9" s="138"/>
      <c r="M9" s="138"/>
      <c r="N9" s="136"/>
    </row>
    <row r="10" spans="1:25" s="122" customFormat="1" ht="15.75" x14ac:dyDescent="0.25">
      <c r="A10" s="121"/>
      <c r="B10" s="1323" t="s">
        <v>399</v>
      </c>
      <c r="C10" s="1323"/>
      <c r="D10" s="1323"/>
      <c r="E10" s="1323"/>
      <c r="F10" s="1323"/>
      <c r="G10" s="1323"/>
      <c r="H10" s="1323"/>
      <c r="I10" s="1323"/>
      <c r="J10" s="1323"/>
      <c r="K10" s="1323"/>
      <c r="L10" s="1323"/>
      <c r="M10" s="1323"/>
      <c r="N10" s="139"/>
      <c r="O10" s="121"/>
      <c r="P10" s="121"/>
      <c r="Q10" s="121"/>
      <c r="R10" s="121"/>
      <c r="S10" s="121"/>
      <c r="T10" s="121"/>
      <c r="U10" s="121"/>
      <c r="V10" s="121"/>
      <c r="W10" s="121"/>
      <c r="X10" s="121"/>
      <c r="Y10" s="121"/>
    </row>
    <row r="11" spans="1:25" s="122" customFormat="1" ht="25.9" customHeight="1" x14ac:dyDescent="0.25">
      <c r="A11" s="121"/>
      <c r="B11" s="1324" t="s">
        <v>429</v>
      </c>
      <c r="C11" s="1324"/>
      <c r="D11" s="1324"/>
      <c r="E11" s="1324"/>
      <c r="F11" s="1324"/>
      <c r="G11" s="1324"/>
      <c r="H11" s="1324"/>
      <c r="I11" s="1324"/>
      <c r="J11" s="1324"/>
      <c r="K11" s="1324"/>
      <c r="L11" s="1324"/>
      <c r="M11" s="1324"/>
      <c r="N11" s="140"/>
      <c r="O11" s="121"/>
      <c r="P11" s="121"/>
      <c r="Q11" s="121"/>
      <c r="R11" s="121"/>
      <c r="S11" s="121"/>
      <c r="T11" s="121"/>
      <c r="U11" s="121"/>
      <c r="V11" s="121"/>
      <c r="W11" s="121"/>
      <c r="X11" s="121"/>
      <c r="Y11" s="121"/>
    </row>
    <row r="12" spans="1:25" s="122" customFormat="1" ht="48" customHeight="1" x14ac:dyDescent="0.25">
      <c r="A12" s="121"/>
      <c r="B12" s="1324" t="s">
        <v>430</v>
      </c>
      <c r="C12" s="1324"/>
      <c r="D12" s="1324"/>
      <c r="E12" s="1324"/>
      <c r="F12" s="1324"/>
      <c r="G12" s="1324"/>
      <c r="H12" s="1324"/>
      <c r="I12" s="1324"/>
      <c r="J12" s="1324"/>
      <c r="K12" s="1324"/>
      <c r="L12" s="1324"/>
      <c r="M12" s="1324"/>
      <c r="N12" s="1325"/>
      <c r="O12" s="1326"/>
      <c r="P12" s="1326"/>
      <c r="Q12" s="1326"/>
      <c r="R12" s="1326"/>
      <c r="S12" s="1326"/>
      <c r="T12" s="1326"/>
      <c r="U12" s="1326"/>
      <c r="V12" s="1326"/>
      <c r="W12" s="1326"/>
      <c r="X12" s="1326"/>
      <c r="Y12" s="1326"/>
    </row>
    <row r="13" spans="1:25" s="122" customFormat="1" ht="28.15" customHeight="1" x14ac:dyDescent="0.25">
      <c r="A13" s="121"/>
      <c r="B13" s="1324" t="s">
        <v>431</v>
      </c>
      <c r="C13" s="1324"/>
      <c r="D13" s="1324"/>
      <c r="E13" s="1324"/>
      <c r="F13" s="1324"/>
      <c r="G13" s="1324"/>
      <c r="H13" s="1324"/>
      <c r="I13" s="1324"/>
      <c r="J13" s="1324"/>
      <c r="K13" s="1324"/>
      <c r="L13" s="1324"/>
      <c r="M13" s="1324"/>
      <c r="N13" s="140"/>
      <c r="O13" s="121"/>
      <c r="P13" s="121"/>
      <c r="Q13" s="121"/>
      <c r="R13" s="121"/>
      <c r="S13" s="121"/>
      <c r="T13" s="121"/>
      <c r="U13" s="121"/>
      <c r="V13" s="121"/>
      <c r="W13" s="121"/>
      <c r="X13" s="121"/>
      <c r="Y13" s="121"/>
    </row>
    <row r="14" spans="1:25" s="122" customFormat="1" ht="15.75" x14ac:dyDescent="0.25">
      <c r="A14" s="121"/>
      <c r="B14" s="1327" t="s">
        <v>432</v>
      </c>
      <c r="C14" s="1328"/>
      <c r="D14" s="1328"/>
      <c r="E14" s="1328"/>
      <c r="F14" s="1328"/>
      <c r="G14" s="1328"/>
      <c r="H14" s="1328"/>
      <c r="I14" s="1328"/>
      <c r="J14" s="1328"/>
      <c r="K14" s="1328"/>
      <c r="L14" s="1328"/>
      <c r="M14" s="1328"/>
      <c r="N14" s="139"/>
      <c r="O14" s="121"/>
      <c r="P14" s="121"/>
      <c r="Q14" s="121"/>
      <c r="R14" s="121"/>
      <c r="S14" s="121"/>
      <c r="T14" s="121"/>
      <c r="U14" s="121"/>
      <c r="V14" s="121"/>
      <c r="W14" s="121"/>
      <c r="X14" s="121"/>
      <c r="Y14" s="121"/>
    </row>
    <row r="15" spans="1:25" s="122" customFormat="1" x14ac:dyDescent="0.25">
      <c r="A15" s="121"/>
      <c r="B15" s="1317" t="s">
        <v>433</v>
      </c>
      <c r="C15" s="1317"/>
      <c r="D15" s="1317"/>
      <c r="E15" s="1317"/>
      <c r="F15" s="1317"/>
      <c r="G15" s="1317"/>
      <c r="H15" s="1317"/>
      <c r="I15" s="1317"/>
      <c r="J15" s="1317"/>
      <c r="K15" s="1317"/>
      <c r="L15" s="1317"/>
      <c r="M15" s="1317"/>
      <c r="N15" s="139"/>
      <c r="O15" s="121"/>
      <c r="P15" s="121"/>
      <c r="Q15" s="121"/>
      <c r="R15" s="121"/>
      <c r="S15" s="121"/>
      <c r="T15" s="121"/>
      <c r="U15" s="121"/>
      <c r="V15" s="121"/>
      <c r="W15" s="121"/>
      <c r="X15" s="121"/>
      <c r="Y15" s="121"/>
    </row>
    <row r="16" spans="1:25" s="122" customFormat="1" ht="22.15" customHeight="1" x14ac:dyDescent="0.25">
      <c r="A16" s="121"/>
      <c r="B16" s="1317" t="s">
        <v>434</v>
      </c>
      <c r="C16" s="1317"/>
      <c r="D16" s="1317"/>
      <c r="E16" s="1317"/>
      <c r="F16" s="1317"/>
      <c r="G16" s="1317"/>
      <c r="H16" s="1317"/>
      <c r="I16" s="1317"/>
      <c r="J16" s="1317"/>
      <c r="K16" s="1317"/>
      <c r="L16" s="1317"/>
      <c r="M16" s="1317"/>
      <c r="N16" s="139"/>
      <c r="O16" s="121"/>
      <c r="P16" s="121"/>
      <c r="Q16" s="121"/>
      <c r="R16" s="121"/>
      <c r="S16" s="121"/>
      <c r="T16" s="121"/>
      <c r="U16" s="121"/>
      <c r="V16" s="121"/>
      <c r="W16" s="121"/>
      <c r="X16" s="121"/>
      <c r="Y16" s="121"/>
    </row>
    <row r="17" spans="2:14" s="121" customFormat="1" ht="36.6" customHeight="1" x14ac:dyDescent="0.25">
      <c r="B17" s="1317" t="s">
        <v>435</v>
      </c>
      <c r="C17" s="1317"/>
      <c r="D17" s="1317"/>
      <c r="E17" s="1317"/>
      <c r="F17" s="1317"/>
      <c r="G17" s="1317"/>
      <c r="H17" s="1317"/>
      <c r="I17" s="1317"/>
      <c r="J17" s="1317"/>
      <c r="K17" s="1317"/>
      <c r="L17" s="1317"/>
      <c r="M17" s="1317"/>
      <c r="N17" s="139"/>
    </row>
    <row r="18" spans="2:14" s="121" customFormat="1" ht="18" customHeight="1" x14ac:dyDescent="0.25">
      <c r="B18" s="1317" t="s">
        <v>436</v>
      </c>
      <c r="C18" s="1317"/>
      <c r="D18" s="1317"/>
      <c r="E18" s="1317"/>
      <c r="F18" s="1317"/>
      <c r="G18" s="1317"/>
      <c r="H18" s="1317"/>
      <c r="I18" s="1317"/>
      <c r="J18" s="1317"/>
      <c r="K18" s="1317"/>
      <c r="L18" s="1317"/>
      <c r="M18" s="1317"/>
      <c r="N18" s="139"/>
    </row>
    <row r="19" spans="2:14" s="121" customFormat="1" ht="51.75" customHeight="1" x14ac:dyDescent="0.25">
      <c r="B19" s="1317" t="s">
        <v>437</v>
      </c>
      <c r="C19" s="1317"/>
      <c r="D19" s="1317"/>
      <c r="E19" s="1317"/>
      <c r="F19" s="1317"/>
      <c r="G19" s="1317"/>
      <c r="H19" s="1317"/>
      <c r="I19" s="1317"/>
      <c r="J19" s="1317"/>
      <c r="K19" s="1317"/>
      <c r="L19" s="1317"/>
      <c r="M19" s="1317"/>
      <c r="N19" s="139"/>
    </row>
    <row r="20" spans="2:14" s="121" customFormat="1" ht="13.9" customHeight="1" x14ac:dyDescent="0.25">
      <c r="B20" s="1329" t="s">
        <v>438</v>
      </c>
      <c r="C20" s="1329"/>
      <c r="D20" s="1329"/>
      <c r="E20" s="1329"/>
      <c r="F20" s="1329"/>
      <c r="G20" s="1329"/>
      <c r="H20" s="1329"/>
      <c r="I20" s="1329"/>
      <c r="J20" s="1329"/>
      <c r="K20" s="1329"/>
      <c r="L20" s="1329"/>
      <c r="M20" s="1329"/>
      <c r="N20" s="139"/>
    </row>
    <row r="21" spans="2:14" s="121" customFormat="1" x14ac:dyDescent="0.25">
      <c r="B21" s="141"/>
      <c r="C21" s="141"/>
      <c r="D21" s="141"/>
      <c r="E21" s="141"/>
      <c r="F21" s="141"/>
      <c r="G21" s="141"/>
      <c r="H21" s="141"/>
      <c r="I21" s="141"/>
      <c r="J21" s="141"/>
      <c r="K21" s="141"/>
      <c r="L21" s="141"/>
      <c r="M21" s="141"/>
      <c r="N21" s="139"/>
    </row>
    <row r="22" spans="2:14" s="121" customFormat="1" ht="18" x14ac:dyDescent="0.35">
      <c r="B22" s="142" t="s">
        <v>408</v>
      </c>
      <c r="C22" s="142" t="s">
        <v>439</v>
      </c>
      <c r="D22" s="142" t="s">
        <v>410</v>
      </c>
      <c r="E22" s="143" t="s">
        <v>412</v>
      </c>
      <c r="F22" s="143" t="s">
        <v>413</v>
      </c>
      <c r="G22" s="144" t="s">
        <v>414</v>
      </c>
      <c r="H22" s="144" t="s">
        <v>415</v>
      </c>
      <c r="I22" s="145"/>
      <c r="J22" s="141"/>
      <c r="K22" s="141"/>
      <c r="L22" s="141"/>
      <c r="M22" s="141"/>
      <c r="N22" s="139"/>
    </row>
    <row r="23" spans="2:14" s="121" customFormat="1" x14ac:dyDescent="0.25">
      <c r="B23" s="1336" t="s">
        <v>440</v>
      </c>
      <c r="C23" s="1333" t="s">
        <v>441</v>
      </c>
      <c r="D23" s="143" t="s">
        <v>387</v>
      </c>
      <c r="E23" s="146">
        <v>2814.0077943581973</v>
      </c>
      <c r="F23" s="146">
        <v>2808.5695257604048</v>
      </c>
      <c r="G23" s="146">
        <v>3.9629558165093641</v>
      </c>
      <c r="H23" s="146">
        <v>1.4753127812831801</v>
      </c>
      <c r="M23" s="141"/>
      <c r="N23" s="139"/>
    </row>
    <row r="24" spans="2:14" s="121" customFormat="1" x14ac:dyDescent="0.25">
      <c r="B24" s="1337"/>
      <c r="C24" s="1334"/>
      <c r="D24" s="143" t="s">
        <v>442</v>
      </c>
      <c r="E24" s="146">
        <v>0.49245136401268447</v>
      </c>
      <c r="F24" s="146">
        <v>0.4914996670080708</v>
      </c>
      <c r="G24" s="146">
        <v>6.9351726788913865E-4</v>
      </c>
      <c r="H24" s="146">
        <v>2.5817973672455651E-4</v>
      </c>
      <c r="M24" s="141"/>
      <c r="N24" s="139"/>
    </row>
    <row r="25" spans="2:14" s="121" customFormat="1" x14ac:dyDescent="0.25">
      <c r="B25" s="1337"/>
      <c r="C25" s="1334"/>
      <c r="D25" s="143" t="s">
        <v>443</v>
      </c>
      <c r="E25" s="146">
        <v>0.20462665453041609</v>
      </c>
      <c r="F25" s="146">
        <v>0.20423119908362053</v>
      </c>
      <c r="G25" s="146">
        <v>2.8817489148750424E-4</v>
      </c>
      <c r="H25" s="146">
        <v>1.0728055530805434E-4</v>
      </c>
      <c r="M25" s="141"/>
      <c r="N25" s="139"/>
    </row>
    <row r="26" spans="2:14" s="121" customFormat="1" x14ac:dyDescent="0.25">
      <c r="B26" s="1337"/>
      <c r="C26" s="1335"/>
      <c r="D26" s="143" t="s">
        <v>444</v>
      </c>
      <c r="E26" s="146">
        <v>0.1841639890773745</v>
      </c>
      <c r="F26" s="146">
        <v>0.18380807917525849</v>
      </c>
      <c r="G26" s="146">
        <v>2.5935740233875377E-4</v>
      </c>
      <c r="H26" s="146">
        <v>9.6552499777248916E-5</v>
      </c>
      <c r="M26" s="141"/>
      <c r="N26" s="139"/>
    </row>
    <row r="27" spans="2:14" s="121" customFormat="1" x14ac:dyDescent="0.25">
      <c r="B27" s="1337"/>
      <c r="C27" s="1333" t="s">
        <v>445</v>
      </c>
      <c r="D27" s="143" t="s">
        <v>387</v>
      </c>
      <c r="E27" s="146">
        <v>2814.0077943581973</v>
      </c>
      <c r="F27" s="146">
        <v>2808.5695257604048</v>
      </c>
      <c r="G27" s="146">
        <v>3.9629558165093641</v>
      </c>
      <c r="H27" s="146">
        <v>1.4753127812831801</v>
      </c>
      <c r="M27" s="141"/>
      <c r="N27" s="139"/>
    </row>
    <row r="28" spans="2:14" s="121" customFormat="1" x14ac:dyDescent="0.25">
      <c r="B28" s="1337"/>
      <c r="C28" s="1334"/>
      <c r="D28" s="143" t="s">
        <v>442</v>
      </c>
      <c r="E28" s="146">
        <v>1.2733066942797273</v>
      </c>
      <c r="F28" s="146">
        <v>1.2708459392581017</v>
      </c>
      <c r="G28" s="146">
        <v>1.7931926771535584E-3</v>
      </c>
      <c r="H28" s="146">
        <v>6.675623444720272E-4</v>
      </c>
      <c r="M28" s="141"/>
      <c r="N28" s="139"/>
    </row>
    <row r="29" spans="2:14" s="121" customFormat="1" x14ac:dyDescent="0.25">
      <c r="B29" s="1337"/>
      <c r="C29" s="1334"/>
      <c r="D29" s="143" t="s">
        <v>443</v>
      </c>
      <c r="E29" s="146">
        <v>0.20462665453041609</v>
      </c>
      <c r="F29" s="147">
        <v>0.20423119908362053</v>
      </c>
      <c r="G29" s="146">
        <v>2.8817489148750424E-4</v>
      </c>
      <c r="H29" s="146">
        <v>1.0728055530805434E-4</v>
      </c>
      <c r="M29" s="141"/>
      <c r="N29" s="139"/>
    </row>
    <row r="30" spans="2:14" s="121" customFormat="1" x14ac:dyDescent="0.25">
      <c r="B30" s="1337"/>
      <c r="C30" s="1335"/>
      <c r="D30" s="143" t="s">
        <v>444</v>
      </c>
      <c r="E30" s="146">
        <v>0.1841639890773745</v>
      </c>
      <c r="F30" s="146">
        <v>0.18380807917525849</v>
      </c>
      <c r="G30" s="146">
        <v>2.5935740233875377E-4</v>
      </c>
      <c r="H30" s="146">
        <v>9.6552499777248916E-5</v>
      </c>
      <c r="M30" s="141"/>
      <c r="N30" s="139"/>
    </row>
    <row r="31" spans="2:14" s="121" customFormat="1" x14ac:dyDescent="0.25">
      <c r="B31" s="1337"/>
      <c r="C31" s="1333" t="s">
        <v>446</v>
      </c>
      <c r="D31" s="143" t="s">
        <v>387</v>
      </c>
      <c r="E31" s="146">
        <v>2940.4375327397174</v>
      </c>
      <c r="F31" s="146">
        <v>2936.075350410275</v>
      </c>
      <c r="G31" s="146">
        <v>2.1218795523186436</v>
      </c>
      <c r="H31" s="146">
        <v>2.2403027771237309</v>
      </c>
      <c r="M31" s="141"/>
      <c r="N31" s="139"/>
    </row>
    <row r="32" spans="2:14" s="121" customFormat="1" x14ac:dyDescent="0.25">
      <c r="B32" s="1337"/>
      <c r="C32" s="1334"/>
      <c r="D32" s="143" t="s">
        <v>442</v>
      </c>
      <c r="E32" s="146">
        <v>1.508071357441644</v>
      </c>
      <c r="F32" s="146">
        <v>1.5058341114013103</v>
      </c>
      <c r="G32" s="146">
        <v>1.0882549760583874E-3</v>
      </c>
      <c r="H32" s="146">
        <v>1.1489910642751722E-3</v>
      </c>
      <c r="M32" s="141"/>
      <c r="N32" s="139"/>
    </row>
    <row r="33" spans="2:14" s="121" customFormat="1" x14ac:dyDescent="0.25">
      <c r="B33" s="1337"/>
      <c r="C33" s="1334"/>
      <c r="D33" s="143" t="s">
        <v>443</v>
      </c>
      <c r="E33" s="146">
        <v>0.23033364417020644</v>
      </c>
      <c r="F33" s="146">
        <v>0.22999194082120206</v>
      </c>
      <c r="G33" s="146">
        <v>1.6621344420142181E-4</v>
      </c>
      <c r="H33" s="146">
        <v>1.7548990480295971E-4</v>
      </c>
      <c r="M33" s="141"/>
      <c r="N33" s="139"/>
    </row>
    <row r="34" spans="2:14" s="121" customFormat="1" x14ac:dyDescent="0.25">
      <c r="B34" s="1337"/>
      <c r="C34" s="1335"/>
      <c r="D34" s="143" t="s">
        <v>444</v>
      </c>
      <c r="E34" s="146">
        <v>0.21450972281571329</v>
      </c>
      <c r="F34" s="146">
        <v>0.21419149448678551</v>
      </c>
      <c r="G34" s="146">
        <v>1.5479458058478412E-4</v>
      </c>
      <c r="H34" s="146">
        <v>1.6343374834299639E-4</v>
      </c>
      <c r="M34" s="141"/>
      <c r="N34" s="139"/>
    </row>
    <row r="35" spans="2:14" s="121" customFormat="1" x14ac:dyDescent="0.25">
      <c r="B35" s="1337"/>
      <c r="C35" s="1333" t="s">
        <v>447</v>
      </c>
      <c r="D35" s="143" t="s">
        <v>387</v>
      </c>
      <c r="E35" s="146">
        <v>2814.0077943581973</v>
      </c>
      <c r="F35" s="146">
        <v>2808.5695257604048</v>
      </c>
      <c r="G35" s="146">
        <v>3.9629558165093641</v>
      </c>
      <c r="H35" s="146">
        <v>1.4753127812831801</v>
      </c>
      <c r="M35" s="141"/>
      <c r="N35" s="139"/>
    </row>
    <row r="36" spans="2:14" s="121" customFormat="1" x14ac:dyDescent="0.25">
      <c r="B36" s="1337"/>
      <c r="C36" s="1334"/>
      <c r="D36" s="143" t="s">
        <v>448</v>
      </c>
      <c r="E36" s="146">
        <v>2.0967241869496087</v>
      </c>
      <c r="F36" s="146">
        <v>2.0926721195292624</v>
      </c>
      <c r="G36" s="146">
        <v>2.952808207904392E-3</v>
      </c>
      <c r="H36" s="146">
        <v>1.0992592124421778E-3</v>
      </c>
      <c r="M36" s="141"/>
      <c r="N36" s="139"/>
    </row>
    <row r="37" spans="2:14" s="121" customFormat="1" x14ac:dyDescent="0.25">
      <c r="B37" s="1337"/>
      <c r="C37" s="1334"/>
      <c r="D37" s="143" t="s">
        <v>443</v>
      </c>
      <c r="E37" s="146">
        <v>0.20462665453041609</v>
      </c>
      <c r="F37" s="146">
        <v>0.20423119908362053</v>
      </c>
      <c r="G37" s="146">
        <v>2.8817489148750424E-4</v>
      </c>
      <c r="H37" s="146">
        <v>1.0728055530805434E-4</v>
      </c>
      <c r="M37" s="141"/>
      <c r="N37" s="139"/>
    </row>
    <row r="38" spans="2:14" s="121" customFormat="1" x14ac:dyDescent="0.25">
      <c r="B38" s="1337"/>
      <c r="C38" s="1335"/>
      <c r="D38" s="143" t="s">
        <v>444</v>
      </c>
      <c r="E38" s="146">
        <v>0.1841639890773745</v>
      </c>
      <c r="F38" s="146">
        <v>0.18380807917525849</v>
      </c>
      <c r="G38" s="146">
        <v>2.5935740233875377E-4</v>
      </c>
      <c r="H38" s="146">
        <v>9.6552499777248916E-5</v>
      </c>
      <c r="M38" s="141"/>
      <c r="N38" s="139"/>
    </row>
    <row r="39" spans="2:14" s="121" customFormat="1" x14ac:dyDescent="0.25">
      <c r="B39" s="1337"/>
      <c r="C39" s="1333" t="s">
        <v>449</v>
      </c>
      <c r="D39" s="143" t="s">
        <v>387</v>
      </c>
      <c r="E39" s="146">
        <v>2623.54376847397</v>
      </c>
      <c r="F39" s="146">
        <v>2621.0454902287815</v>
      </c>
      <c r="G39" s="146">
        <v>1.1397254768196199</v>
      </c>
      <c r="H39" s="146">
        <v>1.3585527683689866</v>
      </c>
      <c r="M39" s="141"/>
      <c r="N39" s="139"/>
    </row>
    <row r="40" spans="2:14" s="121" customFormat="1" x14ac:dyDescent="0.25">
      <c r="B40" s="1337"/>
      <c r="C40" s="1334"/>
      <c r="D40" s="143" t="s">
        <v>442</v>
      </c>
      <c r="E40" s="146">
        <v>0.96100504339705861</v>
      </c>
      <c r="F40" s="146">
        <v>0.96008992316072583</v>
      </c>
      <c r="G40" s="146">
        <v>4.174818596408864E-4</v>
      </c>
      <c r="H40" s="146">
        <v>4.9763837669193655E-4</v>
      </c>
      <c r="M40" s="141"/>
      <c r="N40" s="139"/>
    </row>
    <row r="41" spans="2:14" s="121" customFormat="1" x14ac:dyDescent="0.25">
      <c r="B41" s="1337"/>
      <c r="C41" s="1334"/>
      <c r="D41" s="143" t="s">
        <v>443</v>
      </c>
      <c r="E41" s="146">
        <v>0.20266908048015747</v>
      </c>
      <c r="F41" s="146">
        <v>0.20247608817683849</v>
      </c>
      <c r="G41" s="146">
        <v>8.8043933995886434E-5</v>
      </c>
      <c r="H41" s="146">
        <v>1.049483693230966E-4</v>
      </c>
      <c r="M41" s="141"/>
      <c r="N41" s="139"/>
    </row>
    <row r="42" spans="2:14" s="121" customFormat="1" x14ac:dyDescent="0.25">
      <c r="B42" s="1338"/>
      <c r="C42" s="1335"/>
      <c r="D42" s="143" t="s">
        <v>444</v>
      </c>
      <c r="E42" s="146">
        <v>0.18645555404174485</v>
      </c>
      <c r="F42" s="146">
        <v>0.18627800112269138</v>
      </c>
      <c r="G42" s="146">
        <v>8.1000419276215516E-5</v>
      </c>
      <c r="H42" s="146">
        <v>9.6552499777248876E-5</v>
      </c>
      <c r="M42" s="141"/>
      <c r="N42" s="139"/>
    </row>
    <row r="43" spans="2:14" s="121" customFormat="1" x14ac:dyDescent="0.25">
      <c r="B43" s="148"/>
      <c r="C43" s="148"/>
      <c r="D43" s="148"/>
      <c r="E43" s="149"/>
      <c r="F43" s="149"/>
      <c r="G43" s="149"/>
      <c r="H43" s="149"/>
      <c r="M43" s="141"/>
      <c r="N43" s="139"/>
    </row>
    <row r="44" spans="2:14" s="121" customFormat="1" x14ac:dyDescent="0.25">
      <c r="B44" s="148"/>
      <c r="C44" s="148"/>
      <c r="D44" s="148"/>
      <c r="E44" s="149"/>
      <c r="F44" s="149"/>
      <c r="G44" s="149"/>
      <c r="H44" s="149"/>
      <c r="M44" s="141"/>
      <c r="N44" s="139"/>
    </row>
    <row r="45" spans="2:14" s="121" customFormat="1" ht="18" x14ac:dyDescent="0.35">
      <c r="B45" s="142" t="s">
        <v>408</v>
      </c>
      <c r="C45" s="142" t="s">
        <v>439</v>
      </c>
      <c r="D45" s="142" t="s">
        <v>410</v>
      </c>
      <c r="E45" s="143" t="s">
        <v>412</v>
      </c>
      <c r="F45" s="143" t="s">
        <v>413</v>
      </c>
      <c r="G45" s="150" t="s">
        <v>414</v>
      </c>
      <c r="H45" s="150" t="s">
        <v>415</v>
      </c>
      <c r="M45" s="141"/>
      <c r="N45" s="139"/>
    </row>
    <row r="46" spans="2:14" s="121" customFormat="1" x14ac:dyDescent="0.25">
      <c r="B46" s="1336" t="s">
        <v>450</v>
      </c>
      <c r="C46" s="1333" t="s">
        <v>451</v>
      </c>
      <c r="D46" s="143" t="s">
        <v>387</v>
      </c>
      <c r="E46" s="151">
        <v>3175.0032896910893</v>
      </c>
      <c r="F46" s="151">
        <v>3127.6666666666656</v>
      </c>
      <c r="G46" s="151">
        <v>17.536623024423569</v>
      </c>
      <c r="H46" s="151">
        <v>29.800000000000004</v>
      </c>
      <c r="M46" s="141"/>
      <c r="N46" s="139"/>
    </row>
    <row r="47" spans="2:14" s="121" customFormat="1" x14ac:dyDescent="0.25">
      <c r="B47" s="1337"/>
      <c r="C47" s="1334"/>
      <c r="D47" s="143" t="s">
        <v>442</v>
      </c>
      <c r="E47" s="146">
        <v>2.2549739273374212</v>
      </c>
      <c r="F47" s="146">
        <v>2.2213541666666661</v>
      </c>
      <c r="G47" s="146">
        <v>1.2454987943482649E-2</v>
      </c>
      <c r="H47" s="146">
        <v>2.116477272727273E-2</v>
      </c>
      <c r="M47" s="141"/>
      <c r="N47" s="139"/>
    </row>
    <row r="48" spans="2:14" s="121" customFormat="1" x14ac:dyDescent="0.25">
      <c r="B48" s="1337"/>
      <c r="C48" s="1334"/>
      <c r="D48" s="143" t="s">
        <v>443</v>
      </c>
      <c r="E48" s="146">
        <v>0.25380859192676375</v>
      </c>
      <c r="F48" s="146">
        <v>0.25002451974157686</v>
      </c>
      <c r="G48" s="146">
        <v>1.4018711764586752E-3</v>
      </c>
      <c r="H48" s="146">
        <v>2.38220100872823E-3</v>
      </c>
      <c r="M48" s="141"/>
      <c r="N48" s="139"/>
    </row>
    <row r="49" spans="2:14" s="121" customFormat="1" x14ac:dyDescent="0.25">
      <c r="B49" s="1337"/>
      <c r="C49" s="1335"/>
      <c r="D49" s="143" t="s">
        <v>444</v>
      </c>
      <c r="E49" s="146">
        <v>0.24111816233042557</v>
      </c>
      <c r="F49" s="146">
        <v>0.23752329375449799</v>
      </c>
      <c r="G49" s="146">
        <v>1.3317776176357415E-3</v>
      </c>
      <c r="H49" s="146">
        <v>2.2630909582918184E-3</v>
      </c>
      <c r="M49" s="141"/>
      <c r="N49" s="139"/>
    </row>
    <row r="50" spans="2:14" s="121" customFormat="1" x14ac:dyDescent="0.25">
      <c r="B50" s="1337"/>
      <c r="C50" s="1333" t="s">
        <v>452</v>
      </c>
      <c r="D50" s="143" t="s">
        <v>387</v>
      </c>
      <c r="E50" s="151">
        <v>3181.2208931271657</v>
      </c>
      <c r="F50" s="151">
        <v>3149.666666666667</v>
      </c>
      <c r="G50" s="151">
        <v>1.7542264604984976</v>
      </c>
      <c r="H50" s="151">
        <v>29.8</v>
      </c>
      <c r="M50" s="141"/>
      <c r="N50" s="139"/>
    </row>
    <row r="51" spans="2:14" s="121" customFormat="1" x14ac:dyDescent="0.25">
      <c r="B51" s="1337"/>
      <c r="C51" s="1334"/>
      <c r="D51" s="143" t="s">
        <v>442</v>
      </c>
      <c r="E51" s="146">
        <v>2.5388833943552798</v>
      </c>
      <c r="F51" s="146">
        <v>2.5137004522479387</v>
      </c>
      <c r="G51" s="146">
        <v>1.400021117716279E-3</v>
      </c>
      <c r="H51" s="146">
        <v>2.3782920989624902E-2</v>
      </c>
      <c r="M51" s="141"/>
      <c r="N51" s="139"/>
    </row>
    <row r="52" spans="2:14" s="121" customFormat="1" x14ac:dyDescent="0.25">
      <c r="B52" s="1337"/>
      <c r="C52" s="1334"/>
      <c r="D52" s="143" t="s">
        <v>443</v>
      </c>
      <c r="E52" s="146">
        <v>0.26069462818943628</v>
      </c>
      <c r="F52" s="146">
        <v>0.25810882305006455</v>
      </c>
      <c r="G52" s="146">
        <v>1.4375531603848482E-4</v>
      </c>
      <c r="H52" s="146">
        <v>2.4420498233332383E-3</v>
      </c>
      <c r="M52" s="141"/>
      <c r="N52" s="139"/>
    </row>
    <row r="53" spans="2:14" s="121" customFormat="1" x14ac:dyDescent="0.25">
      <c r="B53" s="1337"/>
      <c r="C53" s="1335"/>
      <c r="D53" s="143" t="s">
        <v>444</v>
      </c>
      <c r="E53" s="146">
        <v>0.24765989677996447</v>
      </c>
      <c r="F53" s="146">
        <v>0.24520338189756133</v>
      </c>
      <c r="G53" s="146">
        <v>1.3656755023656059E-4</v>
      </c>
      <c r="H53" s="146">
        <v>2.3199473321665765E-3</v>
      </c>
      <c r="M53" s="141"/>
      <c r="N53" s="139"/>
    </row>
    <row r="54" spans="2:14" s="121" customFormat="1" x14ac:dyDescent="0.25">
      <c r="B54" s="1337"/>
      <c r="C54" s="1330" t="s">
        <v>453</v>
      </c>
      <c r="D54" s="143" t="s">
        <v>387</v>
      </c>
      <c r="E54" s="151">
        <v>3165.4122014809195</v>
      </c>
      <c r="F54" s="151">
        <v>3149.666666666667</v>
      </c>
      <c r="G54" s="151">
        <v>7.8997728791284096</v>
      </c>
      <c r="H54" s="151">
        <v>7.8457619351241901</v>
      </c>
      <c r="M54" s="141"/>
      <c r="N54" s="139"/>
    </row>
    <row r="55" spans="2:14" s="121" customFormat="1" x14ac:dyDescent="0.25">
      <c r="B55" s="1337"/>
      <c r="C55" s="1331"/>
      <c r="D55" s="143" t="s">
        <v>442</v>
      </c>
      <c r="E55" s="146">
        <v>2.5323297611847355</v>
      </c>
      <c r="F55" s="146">
        <v>2.5197333333333334</v>
      </c>
      <c r="G55" s="146">
        <v>6.319818303302728E-3</v>
      </c>
      <c r="H55" s="146">
        <v>6.2766095480993522E-3</v>
      </c>
      <c r="M55" s="141"/>
      <c r="N55" s="139"/>
    </row>
    <row r="56" spans="2:14" s="121" customFormat="1" x14ac:dyDescent="0.25">
      <c r="B56" s="1337"/>
      <c r="C56" s="1331"/>
      <c r="D56" s="143" t="s">
        <v>443</v>
      </c>
      <c r="E56" s="146">
        <v>0.25956929162893155</v>
      </c>
      <c r="F56" s="146">
        <v>0.25827813046005055</v>
      </c>
      <c r="G56" s="146">
        <v>6.4779507999162753E-4</v>
      </c>
      <c r="H56" s="146">
        <v>6.4336608888935468E-4</v>
      </c>
      <c r="M56" s="141"/>
      <c r="N56" s="139"/>
    </row>
    <row r="57" spans="2:14" s="121" customFormat="1" x14ac:dyDescent="0.25">
      <c r="B57" s="1337"/>
      <c r="C57" s="1332"/>
      <c r="D57" s="143" t="s">
        <v>444</v>
      </c>
      <c r="E57" s="146">
        <v>0.24659082704748492</v>
      </c>
      <c r="F57" s="146">
        <v>0.24536422393704799</v>
      </c>
      <c r="G57" s="146">
        <v>6.1540532599204615E-4</v>
      </c>
      <c r="H57" s="146">
        <v>6.1119778444488682E-4</v>
      </c>
      <c r="M57" s="141"/>
      <c r="N57" s="139"/>
    </row>
    <row r="58" spans="2:14" s="121" customFormat="1" x14ac:dyDescent="0.25">
      <c r="B58" s="1337"/>
      <c r="C58" s="1330" t="s">
        <v>454</v>
      </c>
      <c r="D58" s="143" t="s">
        <v>387</v>
      </c>
      <c r="E58" s="151">
        <v>3099.4108130635136</v>
      </c>
      <c r="F58" s="151">
        <v>3073.4572491529821</v>
      </c>
      <c r="G58" s="151">
        <v>0.61707147854789679</v>
      </c>
      <c r="H58" s="151">
        <v>25.336492431983412</v>
      </c>
      <c r="M58" s="141"/>
      <c r="N58" s="139"/>
    </row>
    <row r="59" spans="2:14" s="121" customFormat="1" x14ac:dyDescent="0.25">
      <c r="B59" s="1337"/>
      <c r="C59" s="1331"/>
      <c r="D59" s="143" t="s">
        <v>442</v>
      </c>
      <c r="E59" s="146">
        <v>2.6001627112482195</v>
      </c>
      <c r="F59" s="146">
        <v>2.5784260580568197</v>
      </c>
      <c r="G59" s="146">
        <v>5.1681028354095204E-4</v>
      </c>
      <c r="H59" s="146">
        <v>2.1219842907858805E-2</v>
      </c>
      <c r="M59" s="141"/>
      <c r="N59" s="139"/>
    </row>
    <row r="60" spans="2:14" s="121" customFormat="1" x14ac:dyDescent="0.25">
      <c r="B60" s="1337"/>
      <c r="C60" s="1331"/>
      <c r="D60" s="143" t="s">
        <v>443</v>
      </c>
      <c r="E60" s="146">
        <v>0.26087945460093387</v>
      </c>
      <c r="F60" s="146">
        <v>0.25870323430424319</v>
      </c>
      <c r="G60" s="146">
        <v>5.1741775455352273E-5</v>
      </c>
      <c r="H60" s="146">
        <v>2.1244785212353031E-3</v>
      </c>
      <c r="M60" s="141"/>
      <c r="N60" s="139"/>
    </row>
    <row r="61" spans="2:14" s="121" customFormat="1" x14ac:dyDescent="0.25">
      <c r="B61" s="1337"/>
      <c r="C61" s="1332"/>
      <c r="D61" s="143" t="s">
        <v>444</v>
      </c>
      <c r="E61" s="146">
        <v>0.24522668732487782</v>
      </c>
      <c r="F61" s="146">
        <v>0.24318104024598861</v>
      </c>
      <c r="G61" s="146">
        <v>4.8637268928031139E-5</v>
      </c>
      <c r="H61" s="146">
        <v>1.997009809961185E-3</v>
      </c>
      <c r="M61" s="141"/>
      <c r="N61" s="139"/>
    </row>
    <row r="62" spans="2:14" s="121" customFormat="1" x14ac:dyDescent="0.25">
      <c r="B62" s="1337"/>
      <c r="C62" s="1330" t="s">
        <v>455</v>
      </c>
      <c r="D62" s="143" t="s">
        <v>387</v>
      </c>
      <c r="E62" s="151">
        <v>3190.286897243865</v>
      </c>
      <c r="F62" s="151">
        <v>3164.3333333333335</v>
      </c>
      <c r="G62" s="151">
        <v>0.61707147854789679</v>
      </c>
      <c r="H62" s="151">
        <v>25.336492431983412</v>
      </c>
      <c r="M62" s="141"/>
      <c r="N62" s="139"/>
    </row>
    <row r="63" spans="2:14" s="121" customFormat="1" x14ac:dyDescent="0.25">
      <c r="B63" s="1337"/>
      <c r="C63" s="1331"/>
      <c r="D63" s="143" t="s">
        <v>442</v>
      </c>
      <c r="E63" s="146">
        <v>2.6719320747436055</v>
      </c>
      <c r="F63" s="146">
        <v>2.6501954215522057</v>
      </c>
      <c r="G63" s="146">
        <v>5.1681028354095204E-4</v>
      </c>
      <c r="H63" s="146">
        <v>2.1219842907858805E-2</v>
      </c>
      <c r="M63" s="141"/>
      <c r="N63" s="139"/>
    </row>
    <row r="64" spans="2:14" s="121" customFormat="1" x14ac:dyDescent="0.25">
      <c r="B64" s="1337"/>
      <c r="C64" s="1331"/>
      <c r="D64" s="143" t="s">
        <v>443</v>
      </c>
      <c r="E64" s="146">
        <v>0.26750727268061836</v>
      </c>
      <c r="F64" s="146">
        <v>0.26533105238392768</v>
      </c>
      <c r="G64" s="146">
        <v>5.1741775455352273E-5</v>
      </c>
      <c r="H64" s="146">
        <v>2.1244785212353031E-3</v>
      </c>
      <c r="M64" s="141"/>
      <c r="N64" s="139"/>
    </row>
    <row r="65" spans="2:14" s="121" customFormat="1" x14ac:dyDescent="0.25">
      <c r="B65" s="1337"/>
      <c r="C65" s="1332"/>
      <c r="D65" s="143" t="s">
        <v>444</v>
      </c>
      <c r="E65" s="146">
        <v>0.25145683631978127</v>
      </c>
      <c r="F65" s="146">
        <v>0.24941118924089203</v>
      </c>
      <c r="G65" s="146">
        <v>4.8637268928031139E-5</v>
      </c>
      <c r="H65" s="146">
        <v>1.997009809961185E-3</v>
      </c>
      <c r="M65" s="141"/>
      <c r="N65" s="139"/>
    </row>
    <row r="66" spans="2:14" s="121" customFormat="1" x14ac:dyDescent="0.25">
      <c r="B66" s="1337"/>
      <c r="C66" s="1330" t="s">
        <v>456</v>
      </c>
      <c r="D66" s="143" t="s">
        <v>387</v>
      </c>
      <c r="E66" s="151">
        <v>3226.8194164437027</v>
      </c>
      <c r="F66" s="151">
        <v>3215.512291474839</v>
      </c>
      <c r="G66" s="151">
        <v>4.015924065132161</v>
      </c>
      <c r="H66" s="151">
        <v>7.2912009037314176</v>
      </c>
      <c r="M66" s="141"/>
      <c r="N66" s="139"/>
    </row>
    <row r="67" spans="2:14" s="121" customFormat="1" x14ac:dyDescent="0.25">
      <c r="B67" s="1337"/>
      <c r="C67" s="1331"/>
      <c r="D67" s="143" t="s">
        <v>442</v>
      </c>
      <c r="E67" s="146">
        <v>3.1697636703769181</v>
      </c>
      <c r="F67" s="146">
        <v>3.1586564749261679</v>
      </c>
      <c r="G67" s="146">
        <v>3.9449155846091955E-3</v>
      </c>
      <c r="H67" s="146">
        <v>7.1622798661408818E-3</v>
      </c>
      <c r="M67" s="141"/>
      <c r="N67" s="139"/>
    </row>
    <row r="68" spans="2:14" s="121" customFormat="1" x14ac:dyDescent="0.25">
      <c r="B68" s="1337"/>
      <c r="C68" s="1331"/>
      <c r="D68" s="143" t="s">
        <v>443</v>
      </c>
      <c r="E68" s="146">
        <v>0.28499119171038706</v>
      </c>
      <c r="F68" s="146">
        <v>0.28399255168632082</v>
      </c>
      <c r="G68" s="146">
        <v>3.5468454767196124E-4</v>
      </c>
      <c r="H68" s="146">
        <v>6.4395547639426473E-4</v>
      </c>
      <c r="M68" s="141"/>
      <c r="N68" s="139"/>
    </row>
    <row r="69" spans="2:14" s="121" customFormat="1" x14ac:dyDescent="0.25">
      <c r="B69" s="1337"/>
      <c r="C69" s="1332"/>
      <c r="D69" s="143" t="s">
        <v>444</v>
      </c>
      <c r="E69" s="146">
        <v>0.26789172020776386</v>
      </c>
      <c r="F69" s="146">
        <v>0.2669529985851416</v>
      </c>
      <c r="G69" s="146">
        <v>3.3340347481164353E-4</v>
      </c>
      <c r="H69" s="146">
        <v>6.0531814781060878E-4</v>
      </c>
      <c r="M69" s="141"/>
      <c r="N69" s="139"/>
    </row>
    <row r="70" spans="2:14" s="121" customFormat="1" x14ac:dyDescent="0.25">
      <c r="B70" s="1337"/>
      <c r="C70" s="1330" t="s">
        <v>457</v>
      </c>
      <c r="D70" s="143" t="s">
        <v>387</v>
      </c>
      <c r="E70" s="151">
        <v>3470.3686840476507</v>
      </c>
      <c r="F70" s="151">
        <v>3190</v>
      </c>
      <c r="G70" s="151">
        <v>3.5550500329564585</v>
      </c>
      <c r="H70" s="151">
        <v>276.8136340146944</v>
      </c>
      <c r="M70" s="141"/>
      <c r="N70" s="139"/>
    </row>
    <row r="71" spans="2:14" s="121" customFormat="1" x14ac:dyDescent="0.25">
      <c r="B71" s="1337"/>
      <c r="C71" s="1331"/>
      <c r="D71" s="143" t="s">
        <v>442</v>
      </c>
      <c r="E71" s="146">
        <v>2.9535052630192773</v>
      </c>
      <c r="F71" s="146">
        <v>2.7148936170212767</v>
      </c>
      <c r="G71" s="146">
        <v>3.0255744961331563E-3</v>
      </c>
      <c r="H71" s="146">
        <v>0.23558607150186758</v>
      </c>
      <c r="M71" s="141"/>
      <c r="N71" s="139"/>
    </row>
    <row r="72" spans="2:14" s="121" customFormat="1" x14ac:dyDescent="0.25">
      <c r="B72" s="1337"/>
      <c r="C72" s="1331"/>
      <c r="D72" s="143" t="s">
        <v>443</v>
      </c>
      <c r="E72" s="146">
        <v>0.29348550438031412</v>
      </c>
      <c r="F72" s="146">
        <v>0.26977501361072881</v>
      </c>
      <c r="G72" s="146">
        <v>3.0064691881744531E-4</v>
      </c>
      <c r="H72" s="146">
        <v>2.3409843850767866E-2</v>
      </c>
      <c r="M72" s="141"/>
      <c r="N72" s="139"/>
    </row>
    <row r="73" spans="2:14" s="121" customFormat="1" x14ac:dyDescent="0.25">
      <c r="B73" s="1337"/>
      <c r="C73" s="1332"/>
      <c r="D73" s="143" t="s">
        <v>444</v>
      </c>
      <c r="E73" s="146">
        <v>0.27587637411749527</v>
      </c>
      <c r="F73" s="146">
        <v>0.25358851279408506</v>
      </c>
      <c r="G73" s="146">
        <v>2.8260810368839858E-4</v>
      </c>
      <c r="H73" s="146">
        <v>2.2005253219721792E-2</v>
      </c>
      <c r="M73" s="141"/>
      <c r="N73" s="139"/>
    </row>
    <row r="74" spans="2:14" s="121" customFormat="1" x14ac:dyDescent="0.25">
      <c r="B74" s="1337"/>
      <c r="C74" s="1330" t="s">
        <v>458</v>
      </c>
      <c r="D74" s="143" t="s">
        <v>387</v>
      </c>
      <c r="E74" s="151">
        <v>3181.9227746935999</v>
      </c>
      <c r="F74" s="151">
        <v>3171.0851575297288</v>
      </c>
      <c r="G74" s="151">
        <v>3.2026055448791251</v>
      </c>
      <c r="H74" s="151">
        <v>7.635011618991804</v>
      </c>
      <c r="M74" s="141"/>
      <c r="N74" s="139"/>
    </row>
    <row r="75" spans="2:14" s="121" customFormat="1" x14ac:dyDescent="0.25">
      <c r="B75" s="1337"/>
      <c r="C75" s="1331"/>
      <c r="D75" s="143" t="s">
        <v>442</v>
      </c>
      <c r="E75" s="152"/>
      <c r="F75" s="152"/>
      <c r="G75" s="152"/>
      <c r="H75" s="152"/>
      <c r="M75" s="141"/>
      <c r="N75" s="139"/>
    </row>
    <row r="76" spans="2:14" s="121" customFormat="1" x14ac:dyDescent="0.25">
      <c r="B76" s="1337"/>
      <c r="C76" s="1331"/>
      <c r="D76" s="143" t="s">
        <v>443</v>
      </c>
      <c r="E76" s="146">
        <v>0.28102594116957502</v>
      </c>
      <c r="F76" s="146">
        <v>0.28006876785671686</v>
      </c>
      <c r="G76" s="146">
        <v>2.8285263382334032E-4</v>
      </c>
      <c r="H76" s="146">
        <v>6.7432067903484068E-4</v>
      </c>
      <c r="M76" s="141"/>
      <c r="N76" s="139"/>
    </row>
    <row r="77" spans="2:14" s="121" customFormat="1" x14ac:dyDescent="0.25">
      <c r="B77" s="1337"/>
      <c r="C77" s="1332"/>
      <c r="D77" s="143" t="s">
        <v>444</v>
      </c>
      <c r="E77" s="146">
        <v>0.26416438469940051</v>
      </c>
      <c r="F77" s="146">
        <v>0.26326464178531384</v>
      </c>
      <c r="G77" s="146">
        <v>2.6588147579393988E-4</v>
      </c>
      <c r="H77" s="146">
        <v>6.3386143829275029E-4</v>
      </c>
      <c r="M77" s="141"/>
      <c r="N77" s="139"/>
    </row>
    <row r="78" spans="2:14" s="121" customFormat="1" x14ac:dyDescent="0.25">
      <c r="B78" s="1337"/>
      <c r="C78" s="1330" t="s">
        <v>459</v>
      </c>
      <c r="D78" s="143" t="s">
        <v>387</v>
      </c>
      <c r="E78" s="151">
        <v>3142.8158693281603</v>
      </c>
      <c r="F78" s="151">
        <v>3131.3333333333326</v>
      </c>
      <c r="G78" s="151">
        <v>3.3931843956346999</v>
      </c>
      <c r="H78" s="151">
        <v>8.089351599193094</v>
      </c>
      <c r="M78" s="141"/>
      <c r="N78" s="139"/>
    </row>
    <row r="79" spans="2:14" s="121" customFormat="1" x14ac:dyDescent="0.25">
      <c r="B79" s="1337"/>
      <c r="C79" s="1331"/>
      <c r="D79" s="143" t="s">
        <v>442</v>
      </c>
      <c r="E79" s="152"/>
      <c r="F79" s="152"/>
      <c r="G79" s="152"/>
      <c r="H79" s="152"/>
      <c r="M79" s="141"/>
      <c r="N79" s="139"/>
    </row>
    <row r="80" spans="2:14" s="121" customFormat="1" x14ac:dyDescent="0.25">
      <c r="B80" s="1337"/>
      <c r="C80" s="1331"/>
      <c r="D80" s="143" t="s">
        <v>443</v>
      </c>
      <c r="E80" s="146">
        <v>0.24906064832406294</v>
      </c>
      <c r="F80" s="146">
        <v>0.24815068478239113</v>
      </c>
      <c r="G80" s="146">
        <v>2.6890175581318124E-4</v>
      </c>
      <c r="H80" s="146">
        <v>6.4106178585862162E-4</v>
      </c>
      <c r="M80" s="141"/>
      <c r="N80" s="139"/>
    </row>
    <row r="81" spans="2:14" s="121" customFormat="1" x14ac:dyDescent="0.25">
      <c r="B81" s="1337"/>
      <c r="C81" s="1332"/>
      <c r="D81" s="143" t="s">
        <v>444</v>
      </c>
      <c r="E81" s="146">
        <v>0.23660761590785973</v>
      </c>
      <c r="F81" s="146">
        <v>0.23574315054327152</v>
      </c>
      <c r="G81" s="146">
        <v>2.5545666802252216E-4</v>
      </c>
      <c r="H81" s="146">
        <v>6.0900869656569051E-4</v>
      </c>
      <c r="M81" s="141"/>
      <c r="N81" s="139"/>
    </row>
    <row r="82" spans="2:14" s="121" customFormat="1" x14ac:dyDescent="0.25">
      <c r="B82" s="1337"/>
      <c r="C82" s="1330" t="s">
        <v>460</v>
      </c>
      <c r="D82" s="143" t="s">
        <v>387</v>
      </c>
      <c r="E82" s="151">
        <v>2997.8916392712363</v>
      </c>
      <c r="F82" s="151">
        <v>2983.1659114714075</v>
      </c>
      <c r="G82" s="151">
        <v>9.6351947441849184</v>
      </c>
      <c r="H82" s="151">
        <v>5.0905330556439541</v>
      </c>
      <c r="M82" s="141"/>
      <c r="N82" s="139"/>
    </row>
    <row r="83" spans="2:14" s="121" customFormat="1" x14ac:dyDescent="0.25">
      <c r="B83" s="1337"/>
      <c r="C83" s="1331"/>
      <c r="D83" s="143" t="s">
        <v>442</v>
      </c>
      <c r="E83" s="146">
        <v>2.1983536074047074</v>
      </c>
      <c r="F83" s="146">
        <v>2.1875970494793395</v>
      </c>
      <c r="G83" s="146">
        <v>7.0381261827501228E-3</v>
      </c>
      <c r="H83" s="146">
        <v>3.7184317426179358E-3</v>
      </c>
      <c r="M83" s="141"/>
      <c r="N83" s="139"/>
    </row>
    <row r="84" spans="2:14" s="121" customFormat="1" x14ac:dyDescent="0.25">
      <c r="B84" s="1337"/>
      <c r="C84" s="1331"/>
      <c r="D84" s="143" t="s">
        <v>443</v>
      </c>
      <c r="E84" s="146">
        <v>0.2456984732291464</v>
      </c>
      <c r="F84" s="146">
        <v>0.24451496154437211</v>
      </c>
      <c r="G84" s="146">
        <v>7.7438383486561101E-4</v>
      </c>
      <c r="H84" s="146">
        <v>4.0912784990867297E-4</v>
      </c>
      <c r="M84" s="141"/>
      <c r="N84" s="139"/>
    </row>
    <row r="85" spans="2:14" s="121" customFormat="1" x14ac:dyDescent="0.25">
      <c r="B85" s="1337"/>
      <c r="C85" s="1332"/>
      <c r="D85" s="143" t="s">
        <v>444</v>
      </c>
      <c r="E85" s="146">
        <v>0.23341354956768906</v>
      </c>
      <c r="F85" s="146">
        <v>0.2322892134671535</v>
      </c>
      <c r="G85" s="146">
        <v>7.3566464312233037E-4</v>
      </c>
      <c r="H85" s="146">
        <v>3.8867145741323928E-4</v>
      </c>
      <c r="M85" s="141"/>
      <c r="N85" s="139"/>
    </row>
    <row r="86" spans="2:14" s="121" customFormat="1" x14ac:dyDescent="0.25">
      <c r="B86" s="1337"/>
      <c r="C86" s="1330" t="s">
        <v>461</v>
      </c>
      <c r="D86" s="143" t="s">
        <v>387</v>
      </c>
      <c r="E86" s="151">
        <v>3149.7257277998278</v>
      </c>
      <c r="F86" s="151">
        <v>3134.9999999999991</v>
      </c>
      <c r="G86" s="151">
        <v>9.6351947441849184</v>
      </c>
      <c r="H86" s="151">
        <v>5.0905330556439541</v>
      </c>
      <c r="M86" s="141"/>
      <c r="N86" s="139"/>
    </row>
    <row r="87" spans="2:14" s="121" customFormat="1" x14ac:dyDescent="0.25">
      <c r="B87" s="1337"/>
      <c r="C87" s="1331"/>
      <c r="D87" s="143" t="s">
        <v>442</v>
      </c>
      <c r="E87" s="146">
        <v>2.3007492533234681</v>
      </c>
      <c r="F87" s="146">
        <v>2.2899926953981002</v>
      </c>
      <c r="G87" s="146">
        <v>7.0381261827501228E-3</v>
      </c>
      <c r="H87" s="146">
        <v>3.7184317426179358E-3</v>
      </c>
      <c r="M87" s="141"/>
      <c r="N87" s="139"/>
    </row>
    <row r="88" spans="2:14" s="121" customFormat="1" x14ac:dyDescent="0.25">
      <c r="B88" s="1337"/>
      <c r="C88" s="1331"/>
      <c r="D88" s="143" t="s">
        <v>443</v>
      </c>
      <c r="E88" s="146">
        <v>0.25314451369450153</v>
      </c>
      <c r="F88" s="146">
        <v>0.25196100200972726</v>
      </c>
      <c r="G88" s="146">
        <v>7.7438383486561101E-4</v>
      </c>
      <c r="H88" s="146">
        <v>4.0912784990867297E-4</v>
      </c>
      <c r="M88" s="141"/>
      <c r="N88" s="139"/>
    </row>
    <row r="89" spans="2:14" s="121" customFormat="1" x14ac:dyDescent="0.25">
      <c r="B89" s="1337"/>
      <c r="C89" s="1332"/>
      <c r="D89" s="143" t="s">
        <v>444</v>
      </c>
      <c r="E89" s="146">
        <v>0.24048728800977645</v>
      </c>
      <c r="F89" s="146">
        <v>0.2393629519092409</v>
      </c>
      <c r="G89" s="146">
        <v>7.3566464312233037E-4</v>
      </c>
      <c r="H89" s="146">
        <v>3.8867145741323928E-4</v>
      </c>
      <c r="M89" s="141"/>
      <c r="N89" s="139"/>
    </row>
    <row r="90" spans="2:14" s="121" customFormat="1" x14ac:dyDescent="0.25">
      <c r="B90" s="1337"/>
      <c r="C90" s="1330" t="s">
        <v>462</v>
      </c>
      <c r="D90" s="143" t="s">
        <v>387</v>
      </c>
      <c r="E90" s="151">
        <v>3226.8194164437027</v>
      </c>
      <c r="F90" s="151">
        <v>3215.512291474839</v>
      </c>
      <c r="G90" s="151">
        <v>4.015924065132161</v>
      </c>
      <c r="H90" s="151">
        <v>7.2912009037314176</v>
      </c>
      <c r="M90" s="141"/>
      <c r="N90" s="139"/>
    </row>
    <row r="91" spans="2:14" s="121" customFormat="1" x14ac:dyDescent="0.25">
      <c r="B91" s="1337"/>
      <c r="C91" s="1331"/>
      <c r="D91" s="143" t="s">
        <v>442</v>
      </c>
      <c r="E91" s="146">
        <v>3.1697636703769181</v>
      </c>
      <c r="F91" s="146">
        <v>3.1586564749261679</v>
      </c>
      <c r="G91" s="146">
        <v>3.9449155846091955E-3</v>
      </c>
      <c r="H91" s="146">
        <v>7.1622798661408818E-3</v>
      </c>
      <c r="M91" s="141"/>
      <c r="N91" s="139"/>
    </row>
    <row r="92" spans="2:14" s="121" customFormat="1" x14ac:dyDescent="0.25">
      <c r="B92" s="1337"/>
      <c r="C92" s="1331"/>
      <c r="D92" s="143" t="s">
        <v>443</v>
      </c>
      <c r="E92" s="146">
        <v>0.28499119171038706</v>
      </c>
      <c r="F92" s="146">
        <v>0.28399255168632082</v>
      </c>
      <c r="G92" s="146">
        <v>3.5468454767196124E-4</v>
      </c>
      <c r="H92" s="146">
        <v>6.4395547639426473E-4</v>
      </c>
      <c r="M92" s="141"/>
      <c r="N92" s="139"/>
    </row>
    <row r="93" spans="2:14" s="121" customFormat="1" x14ac:dyDescent="0.25">
      <c r="B93" s="1337"/>
      <c r="C93" s="1332"/>
      <c r="D93" s="143" t="s">
        <v>444</v>
      </c>
      <c r="E93" s="146">
        <v>0.26789172020776386</v>
      </c>
      <c r="F93" s="146">
        <v>0.2669529985851416</v>
      </c>
      <c r="G93" s="146">
        <v>3.3340347481164353E-4</v>
      </c>
      <c r="H93" s="146">
        <v>6.0531814781060878E-4</v>
      </c>
      <c r="M93" s="141"/>
      <c r="N93" s="139"/>
    </row>
    <row r="94" spans="2:14" s="121" customFormat="1" x14ac:dyDescent="0.25">
      <c r="B94" s="1337"/>
      <c r="C94" s="1330" t="s">
        <v>463</v>
      </c>
      <c r="D94" s="143" t="s">
        <v>387</v>
      </c>
      <c r="E94" s="151">
        <v>3470.3686840476507</v>
      </c>
      <c r="F94" s="151">
        <v>3190</v>
      </c>
      <c r="G94" s="151">
        <v>3.5550500329564585</v>
      </c>
      <c r="H94" s="151">
        <v>276.8136340146944</v>
      </c>
      <c r="M94" s="141"/>
      <c r="N94" s="139"/>
    </row>
    <row r="95" spans="2:14" s="148" customFormat="1" x14ac:dyDescent="0.25">
      <c r="B95" s="1337"/>
      <c r="C95" s="1331"/>
      <c r="D95" s="143" t="s">
        <v>442</v>
      </c>
      <c r="E95" s="146">
        <v>2.9535052630192773</v>
      </c>
      <c r="F95" s="146">
        <v>2.7148936170212767</v>
      </c>
      <c r="G95" s="146">
        <v>3.0255744961331563E-3</v>
      </c>
      <c r="H95" s="146">
        <v>0.23558607150186758</v>
      </c>
      <c r="I95" s="121"/>
      <c r="J95" s="121"/>
      <c r="K95" s="121"/>
      <c r="L95" s="121"/>
    </row>
    <row r="96" spans="2:14" s="148" customFormat="1" x14ac:dyDescent="0.25">
      <c r="B96" s="1337"/>
      <c r="C96" s="1331"/>
      <c r="D96" s="143" t="s">
        <v>443</v>
      </c>
      <c r="E96" s="146">
        <v>0.29348550438031412</v>
      </c>
      <c r="F96" s="146">
        <v>0.26977501361072881</v>
      </c>
      <c r="G96" s="146">
        <v>3.0064691881744531E-4</v>
      </c>
      <c r="H96" s="146">
        <v>2.3409843850767866E-2</v>
      </c>
      <c r="I96" s="121"/>
      <c r="J96" s="121"/>
      <c r="K96" s="121"/>
      <c r="L96" s="121"/>
    </row>
    <row r="97" spans="2:12" s="148" customFormat="1" x14ac:dyDescent="0.25">
      <c r="B97" s="1337"/>
      <c r="C97" s="1332"/>
      <c r="D97" s="143" t="s">
        <v>444</v>
      </c>
      <c r="E97" s="146">
        <v>0.27587637411749527</v>
      </c>
      <c r="F97" s="146">
        <v>0.25358851279408506</v>
      </c>
      <c r="G97" s="146">
        <v>2.8260810368839858E-4</v>
      </c>
      <c r="H97" s="146">
        <v>2.2005253219721792E-2</v>
      </c>
      <c r="I97" s="121"/>
      <c r="J97" s="121"/>
      <c r="K97" s="121"/>
      <c r="L97" s="121"/>
    </row>
    <row r="98" spans="2:12" s="121" customFormat="1" x14ac:dyDescent="0.25">
      <c r="B98" s="1337"/>
      <c r="C98" s="1330" t="s">
        <v>464</v>
      </c>
      <c r="D98" s="143" t="s">
        <v>387</v>
      </c>
      <c r="E98" s="151">
        <v>2944.8158693281607</v>
      </c>
      <c r="F98" s="151">
        <v>2933.333333333333</v>
      </c>
      <c r="G98" s="151">
        <v>3.3931843956346999</v>
      </c>
      <c r="H98" s="151">
        <v>8.089351599193094</v>
      </c>
    </row>
    <row r="99" spans="2:12" s="121" customFormat="1" x14ac:dyDescent="0.25">
      <c r="B99" s="1337"/>
      <c r="C99" s="1331"/>
      <c r="D99" s="143" t="s">
        <v>442</v>
      </c>
      <c r="E99" s="152"/>
      <c r="F99" s="152"/>
      <c r="G99" s="152"/>
      <c r="H99" s="152"/>
    </row>
    <row r="100" spans="2:12" s="121" customFormat="1" x14ac:dyDescent="0.25">
      <c r="B100" s="1337"/>
      <c r="C100" s="1331"/>
      <c r="D100" s="143" t="s">
        <v>443</v>
      </c>
      <c r="E100" s="146">
        <v>0.25943054637988711</v>
      </c>
      <c r="F100" s="146">
        <v>0.25841896510650703</v>
      </c>
      <c r="G100" s="146">
        <v>2.989306363416367E-4</v>
      </c>
      <c r="H100" s="146">
        <v>7.126506370384592E-4</v>
      </c>
    </row>
    <row r="101" spans="2:12" s="121" customFormat="1" x14ac:dyDescent="0.25">
      <c r="B101" s="1337"/>
      <c r="C101" s="1332"/>
      <c r="D101" s="143" t="s">
        <v>444</v>
      </c>
      <c r="E101" s="146">
        <v>0.24645901906089276</v>
      </c>
      <c r="F101" s="146">
        <v>0.24549801685118169</v>
      </c>
      <c r="G101" s="146">
        <v>2.839841045245549E-4</v>
      </c>
      <c r="H101" s="146">
        <v>6.7701810518653628E-4</v>
      </c>
    </row>
    <row r="102" spans="2:12" s="121" customFormat="1" x14ac:dyDescent="0.25">
      <c r="B102" s="1337"/>
      <c r="C102" s="1330" t="s">
        <v>465</v>
      </c>
      <c r="D102" s="143" t="s">
        <v>387</v>
      </c>
      <c r="E102" s="151">
        <v>3222.8957690994844</v>
      </c>
      <c r="F102" s="151">
        <v>3171.0851575297288</v>
      </c>
      <c r="G102" s="151">
        <v>3.2026055448791251</v>
      </c>
      <c r="H102" s="151">
        <v>48.608006024876225</v>
      </c>
    </row>
    <row r="103" spans="2:12" x14ac:dyDescent="0.25">
      <c r="B103" s="1337"/>
      <c r="C103" s="1331"/>
      <c r="D103" s="143" t="s">
        <v>442</v>
      </c>
      <c r="E103" s="152"/>
      <c r="F103" s="152"/>
      <c r="G103" s="152"/>
      <c r="H103" s="152"/>
      <c r="I103" s="121"/>
      <c r="J103" s="121"/>
      <c r="K103" s="121"/>
      <c r="L103" s="121"/>
    </row>
    <row r="104" spans="2:12" x14ac:dyDescent="0.25">
      <c r="B104" s="1337"/>
      <c r="C104" s="1331"/>
      <c r="D104" s="143" t="s">
        <v>443</v>
      </c>
      <c r="E104" s="146">
        <v>0.28464465699983532</v>
      </c>
      <c r="F104" s="146">
        <v>0.28006876785671686</v>
      </c>
      <c r="G104" s="146">
        <v>2.8285263382334032E-4</v>
      </c>
      <c r="H104" s="146">
        <v>4.2930365092951079E-3</v>
      </c>
      <c r="I104" s="121"/>
      <c r="J104" s="121"/>
      <c r="K104" s="121"/>
      <c r="L104" s="121"/>
    </row>
    <row r="105" spans="2:12" x14ac:dyDescent="0.25">
      <c r="B105" s="1337"/>
      <c r="C105" s="1332"/>
      <c r="D105" s="143" t="s">
        <v>444</v>
      </c>
      <c r="E105" s="146">
        <v>0.26756597757984518</v>
      </c>
      <c r="F105" s="146">
        <v>0.26326464178531384</v>
      </c>
      <c r="G105" s="146">
        <v>2.6588147579393988E-4</v>
      </c>
      <c r="H105" s="146">
        <v>4.035454318737401E-3</v>
      </c>
      <c r="I105" s="121"/>
      <c r="J105" s="121"/>
      <c r="K105" s="121"/>
      <c r="L105" s="121"/>
    </row>
    <row r="106" spans="2:12" x14ac:dyDescent="0.25">
      <c r="B106" s="1337"/>
      <c r="C106" s="1330" t="s">
        <v>466</v>
      </c>
      <c r="D106" s="143" t="s">
        <v>387</v>
      </c>
      <c r="E106" s="151">
        <v>3215.09</v>
      </c>
      <c r="F106" s="151">
        <v>3190</v>
      </c>
      <c r="G106" s="151">
        <v>1.25</v>
      </c>
      <c r="H106" s="151">
        <v>23.84</v>
      </c>
      <c r="I106" s="121"/>
      <c r="J106" s="121"/>
      <c r="K106" s="121"/>
      <c r="L106" s="121"/>
    </row>
    <row r="107" spans="2:12" x14ac:dyDescent="0.25">
      <c r="B107" s="1337"/>
      <c r="C107" s="1331"/>
      <c r="D107" s="143" t="s">
        <v>442</v>
      </c>
      <c r="E107" s="146">
        <v>2.7362468085106384</v>
      </c>
      <c r="F107" s="146">
        <v>2.7148936170212767</v>
      </c>
      <c r="G107" s="146">
        <v>1.0638297872340426E-3</v>
      </c>
      <c r="H107" s="146">
        <v>2.028936170212766E-2</v>
      </c>
      <c r="I107" s="121"/>
      <c r="J107" s="121"/>
      <c r="K107" s="121"/>
      <c r="L107" s="121"/>
    </row>
    <row r="108" spans="2:12" x14ac:dyDescent="0.25">
      <c r="B108" s="1337"/>
      <c r="C108" s="1331"/>
      <c r="D108" s="143" t="s">
        <v>443</v>
      </c>
      <c r="E108" s="146">
        <v>0.27189684906260753</v>
      </c>
      <c r="F108" s="146">
        <v>0.26977501361072881</v>
      </c>
      <c r="G108" s="146">
        <v>1.0571121222990942E-4</v>
      </c>
      <c r="H108" s="146">
        <v>2.0161242396488327E-3</v>
      </c>
      <c r="I108" s="121"/>
      <c r="J108" s="121"/>
      <c r="K108" s="121"/>
      <c r="L108" s="121"/>
    </row>
    <row r="109" spans="2:12" x14ac:dyDescent="0.25">
      <c r="B109" s="1337"/>
      <c r="C109" s="1332"/>
      <c r="D109" s="143" t="s">
        <v>444</v>
      </c>
      <c r="E109" s="146">
        <v>0.25558303811885108</v>
      </c>
      <c r="F109" s="146">
        <v>0.25358851279408506</v>
      </c>
      <c r="G109" s="146">
        <v>9.9368539496114843E-5</v>
      </c>
      <c r="H109" s="146">
        <v>1.8951567852699023E-3</v>
      </c>
      <c r="I109" s="121"/>
      <c r="J109" s="121"/>
      <c r="K109" s="121"/>
      <c r="L109" s="121"/>
    </row>
    <row r="110" spans="2:12" x14ac:dyDescent="0.25">
      <c r="B110" s="1337"/>
      <c r="C110" s="1330" t="s">
        <v>467</v>
      </c>
      <c r="D110" s="143" t="s">
        <v>387</v>
      </c>
      <c r="E110" s="151">
        <v>3248.0900000000006</v>
      </c>
      <c r="F110" s="151">
        <v>3223.0000000000005</v>
      </c>
      <c r="G110" s="151">
        <v>1.2500000000000002</v>
      </c>
      <c r="H110" s="151">
        <v>23.84</v>
      </c>
      <c r="I110" s="121"/>
      <c r="J110" s="121"/>
      <c r="K110" s="121"/>
      <c r="L110" s="121"/>
    </row>
    <row r="111" spans="2:12" x14ac:dyDescent="0.25">
      <c r="B111" s="1337"/>
      <c r="C111" s="1331"/>
      <c r="D111" s="143" t="s">
        <v>442</v>
      </c>
      <c r="E111" s="146">
        <v>3.1906581532416509</v>
      </c>
      <c r="F111" s="146">
        <v>3.166011787819254</v>
      </c>
      <c r="G111" s="146">
        <v>1.2278978388998037E-3</v>
      </c>
      <c r="H111" s="146">
        <v>2.3418467583497055E-2</v>
      </c>
      <c r="I111" s="121"/>
      <c r="J111" s="121"/>
      <c r="K111" s="121"/>
      <c r="L111" s="121"/>
    </row>
    <row r="112" spans="2:12" x14ac:dyDescent="0.25">
      <c r="B112" s="1337"/>
      <c r="C112" s="1331"/>
      <c r="D112" s="143" t="s">
        <v>443</v>
      </c>
      <c r="E112" s="146">
        <v>0.28686979976796639</v>
      </c>
      <c r="F112" s="146">
        <v>0.28465386262454417</v>
      </c>
      <c r="G112" s="146">
        <v>1.1039941926176862E-4</v>
      </c>
      <c r="H112" s="146">
        <v>2.105537724160451E-3</v>
      </c>
      <c r="I112" s="121"/>
      <c r="J112" s="121"/>
      <c r="K112" s="121"/>
      <c r="L112" s="121"/>
    </row>
    <row r="113" spans="2:12" x14ac:dyDescent="0.25">
      <c r="B113" s="1338"/>
      <c r="C113" s="1332"/>
      <c r="D113" s="143" t="s">
        <v>444</v>
      </c>
      <c r="E113" s="146">
        <v>0.26965761178188846</v>
      </c>
      <c r="F113" s="146">
        <v>0.26757463086707156</v>
      </c>
      <c r="G113" s="146">
        <v>1.037754541060625E-4</v>
      </c>
      <c r="H113" s="146">
        <v>1.9792054607108236E-3</v>
      </c>
      <c r="I113" s="121"/>
      <c r="J113" s="121"/>
      <c r="K113" s="121"/>
      <c r="L113" s="121"/>
    </row>
    <row r="114" spans="2:12" x14ac:dyDescent="0.25">
      <c r="B114" s="148"/>
      <c r="C114" s="148"/>
      <c r="D114" s="148"/>
      <c r="E114" s="149"/>
      <c r="F114" s="149"/>
      <c r="G114" s="149"/>
      <c r="H114" s="149"/>
      <c r="I114" s="121"/>
      <c r="J114" s="121"/>
      <c r="K114" s="121"/>
      <c r="L114" s="121"/>
    </row>
    <row r="115" spans="2:12" x14ac:dyDescent="0.25">
      <c r="B115" s="148"/>
      <c r="C115" s="148"/>
      <c r="D115" s="148"/>
      <c r="E115" s="149"/>
      <c r="F115" s="149"/>
      <c r="G115" s="149"/>
      <c r="H115" s="149"/>
      <c r="I115" s="121"/>
      <c r="J115" s="121"/>
      <c r="K115" s="121"/>
      <c r="L115" s="121"/>
    </row>
    <row r="116" spans="2:12" ht="18" x14ac:dyDescent="0.35">
      <c r="B116" s="142" t="s">
        <v>408</v>
      </c>
      <c r="C116" s="142" t="s">
        <v>439</v>
      </c>
      <c r="D116" s="142" t="s">
        <v>410</v>
      </c>
      <c r="E116" s="143" t="s">
        <v>412</v>
      </c>
      <c r="F116" s="143" t="s">
        <v>413</v>
      </c>
      <c r="G116" s="144" t="s">
        <v>414</v>
      </c>
      <c r="H116" s="144" t="s">
        <v>415</v>
      </c>
      <c r="I116" s="121"/>
      <c r="J116" s="121"/>
      <c r="K116" s="121"/>
      <c r="L116" s="121"/>
    </row>
    <row r="117" spans="2:12" x14ac:dyDescent="0.25">
      <c r="B117" s="1336" t="s">
        <v>468</v>
      </c>
      <c r="C117" s="1340" t="s">
        <v>469</v>
      </c>
      <c r="D117" s="143" t="s">
        <v>387</v>
      </c>
      <c r="E117" s="151">
        <v>2437.4869744996786</v>
      </c>
      <c r="F117" s="151">
        <v>2414.1905337147505</v>
      </c>
      <c r="G117" s="151">
        <v>6.6568909565092218</v>
      </c>
      <c r="H117" s="151">
        <v>16.63954982841884</v>
      </c>
      <c r="I117" s="121"/>
      <c r="J117" s="121"/>
      <c r="K117" s="121"/>
      <c r="L117" s="121"/>
    </row>
    <row r="118" spans="2:12" x14ac:dyDescent="0.25">
      <c r="B118" s="1337"/>
      <c r="C118" s="1341"/>
      <c r="D118" s="143" t="s">
        <v>443</v>
      </c>
      <c r="E118" s="146">
        <v>0.34149475517219807</v>
      </c>
      <c r="F118" s="146">
        <v>0.33823089676989188</v>
      </c>
      <c r="G118" s="146">
        <v>9.3263815199166541E-4</v>
      </c>
      <c r="H118" s="146">
        <v>2.3312202503145028E-3</v>
      </c>
      <c r="I118" s="121"/>
      <c r="J118" s="121"/>
      <c r="K118" s="121"/>
      <c r="L118" s="121"/>
    </row>
    <row r="119" spans="2:12" x14ac:dyDescent="0.25">
      <c r="B119" s="1337"/>
      <c r="C119" s="1342"/>
      <c r="D119" s="143" t="s">
        <v>444</v>
      </c>
      <c r="E119" s="146">
        <v>0.32442001741358806</v>
      </c>
      <c r="F119" s="146">
        <v>0.32131935193139721</v>
      </c>
      <c r="G119" s="146">
        <v>8.8600624439208204E-4</v>
      </c>
      <c r="H119" s="146">
        <v>2.2146592377987775E-3</v>
      </c>
      <c r="I119" s="121"/>
      <c r="J119" s="121"/>
      <c r="K119" s="121"/>
      <c r="L119" s="121"/>
    </row>
    <row r="120" spans="2:12" x14ac:dyDescent="0.25">
      <c r="B120" s="1337"/>
      <c r="C120" s="1340" t="s">
        <v>470</v>
      </c>
      <c r="D120" s="143" t="s">
        <v>387</v>
      </c>
      <c r="E120" s="151">
        <v>2244.6309385427576</v>
      </c>
      <c r="F120" s="151">
        <v>2231.398133868167</v>
      </c>
      <c r="G120" s="151">
        <v>0.63977113209106751</v>
      </c>
      <c r="H120" s="151">
        <v>12.593033542499613</v>
      </c>
      <c r="I120" s="121"/>
      <c r="J120" s="121"/>
      <c r="K120" s="121"/>
      <c r="L120" s="121"/>
    </row>
    <row r="121" spans="2:12" x14ac:dyDescent="0.25">
      <c r="B121" s="1337"/>
      <c r="C121" s="1341"/>
      <c r="D121" s="143" t="s">
        <v>443</v>
      </c>
      <c r="E121" s="146">
        <v>0.32489914299532596</v>
      </c>
      <c r="F121" s="146">
        <v>0.32298376045988331</v>
      </c>
      <c r="G121" s="146">
        <v>9.2603683287232656E-5</v>
      </c>
      <c r="H121" s="146">
        <v>1.8227788521554232E-3</v>
      </c>
      <c r="I121" s="121"/>
      <c r="J121" s="121"/>
      <c r="K121" s="121"/>
      <c r="L121" s="121"/>
    </row>
    <row r="122" spans="2:12" x14ac:dyDescent="0.25">
      <c r="B122" s="1337"/>
      <c r="C122" s="1342"/>
      <c r="D122" s="143" t="s">
        <v>444</v>
      </c>
      <c r="E122" s="146">
        <v>0.3086541858455597</v>
      </c>
      <c r="F122" s="146">
        <v>0.30683457243688916</v>
      </c>
      <c r="G122" s="146">
        <v>8.7973499122871024E-5</v>
      </c>
      <c r="H122" s="146">
        <v>1.7316399095476521E-3</v>
      </c>
      <c r="I122" s="121"/>
      <c r="J122" s="121"/>
      <c r="K122" s="121"/>
      <c r="L122" s="121"/>
    </row>
    <row r="123" spans="2:12" x14ac:dyDescent="0.25">
      <c r="B123" s="1337"/>
      <c r="C123" s="1340" t="s">
        <v>471</v>
      </c>
      <c r="D123" s="143" t="s">
        <v>387</v>
      </c>
      <c r="E123" s="151">
        <v>2861.9593380461006</v>
      </c>
      <c r="F123" s="151">
        <v>2632.9164953642389</v>
      </c>
      <c r="G123" s="151">
        <v>191.93133962732074</v>
      </c>
      <c r="H123" s="151">
        <v>37.111503054541167</v>
      </c>
      <c r="I123" s="121"/>
      <c r="J123" s="121"/>
      <c r="K123" s="121"/>
      <c r="L123" s="121"/>
    </row>
    <row r="124" spans="2:12" x14ac:dyDescent="0.25">
      <c r="B124" s="1337"/>
      <c r="C124" s="1341"/>
      <c r="D124" s="143" t="s">
        <v>443</v>
      </c>
      <c r="E124" s="146">
        <v>0.3600826983759417</v>
      </c>
      <c r="F124" s="146">
        <v>0.3312652502241844</v>
      </c>
      <c r="G124" s="146">
        <v>2.4148195873075578E-2</v>
      </c>
      <c r="H124" s="146">
        <v>4.6692522786817214E-3</v>
      </c>
      <c r="I124" s="121"/>
      <c r="J124" s="121"/>
      <c r="K124" s="121"/>
      <c r="L124" s="121"/>
    </row>
    <row r="125" spans="2:12" x14ac:dyDescent="0.25">
      <c r="B125" s="1337"/>
      <c r="C125" s="1342"/>
      <c r="D125" s="143" t="s">
        <v>444</v>
      </c>
      <c r="E125" s="146">
        <v>0.3420785634571446</v>
      </c>
      <c r="F125" s="146">
        <v>0.3147019877129752</v>
      </c>
      <c r="G125" s="146">
        <v>2.2940786079421797E-2</v>
      </c>
      <c r="H125" s="146">
        <v>4.4357896647476353E-3</v>
      </c>
      <c r="I125" s="121"/>
      <c r="J125" s="121"/>
      <c r="K125" s="121"/>
      <c r="L125" s="121"/>
    </row>
    <row r="126" spans="2:12" x14ac:dyDescent="0.25">
      <c r="B126" s="1337"/>
      <c r="C126" s="1340" t="s">
        <v>472</v>
      </c>
      <c r="D126" s="143" t="s">
        <v>387</v>
      </c>
      <c r="E126" s="151">
        <v>3126.8140314735815</v>
      </c>
      <c r="F126" s="151">
        <v>3069.9274671172102</v>
      </c>
      <c r="G126" s="151">
        <v>40.115803619798577</v>
      </c>
      <c r="H126" s="151">
        <v>16.770760736572946</v>
      </c>
      <c r="I126" s="121"/>
      <c r="J126" s="121"/>
      <c r="K126" s="121"/>
      <c r="L126" s="121"/>
    </row>
    <row r="127" spans="2:12" x14ac:dyDescent="0.25">
      <c r="B127" s="1337"/>
      <c r="C127" s="1341"/>
      <c r="D127" s="143" t="s">
        <v>443</v>
      </c>
      <c r="E127" s="146">
        <v>0.37223976565131911</v>
      </c>
      <c r="F127" s="146">
        <v>0.36546755560889937</v>
      </c>
      <c r="G127" s="146">
        <v>4.7756909071150584E-3</v>
      </c>
      <c r="H127" s="146">
        <v>1.9965191353047062E-3</v>
      </c>
      <c r="I127" s="121"/>
      <c r="J127" s="121"/>
      <c r="K127" s="121"/>
      <c r="L127" s="121"/>
    </row>
    <row r="128" spans="2:12" x14ac:dyDescent="0.25">
      <c r="B128" s="1337"/>
      <c r="C128" s="1342"/>
      <c r="D128" s="143" t="s">
        <v>444</v>
      </c>
      <c r="E128" s="146">
        <v>0.35362777736875312</v>
      </c>
      <c r="F128" s="146">
        <v>0.34719417782845435</v>
      </c>
      <c r="G128" s="146">
        <v>4.5369063617593051E-3</v>
      </c>
      <c r="H128" s="146">
        <v>1.8966931785394708E-3</v>
      </c>
      <c r="I128" s="121"/>
      <c r="J128" s="121"/>
      <c r="K128" s="121"/>
      <c r="L128" s="121"/>
    </row>
    <row r="129" spans="2:13" x14ac:dyDescent="0.25">
      <c r="B129" s="1337"/>
      <c r="C129" s="1340" t="s">
        <v>473</v>
      </c>
      <c r="D129" s="143" t="s">
        <v>387</v>
      </c>
      <c r="E129" s="151">
        <v>3385.3982597169188</v>
      </c>
      <c r="F129" s="151">
        <v>3375.1396381184941</v>
      </c>
      <c r="G129" s="151">
        <v>2.9358542576955036</v>
      </c>
      <c r="H129" s="151">
        <v>7.3227673407289586</v>
      </c>
      <c r="I129" s="121"/>
      <c r="J129" s="121"/>
      <c r="K129" s="121"/>
      <c r="L129" s="121"/>
    </row>
    <row r="130" spans="2:13" x14ac:dyDescent="0.25">
      <c r="B130" s="1337"/>
      <c r="C130" s="1341"/>
      <c r="D130" s="143" t="s">
        <v>443</v>
      </c>
      <c r="E130" s="146">
        <v>0.35874937404248086</v>
      </c>
      <c r="F130" s="146">
        <v>0.35766227178902804</v>
      </c>
      <c r="G130" s="146">
        <v>3.1111136605720477E-4</v>
      </c>
      <c r="H130" s="146">
        <v>7.7599088739559543E-4</v>
      </c>
      <c r="I130" s="121"/>
      <c r="J130" s="121"/>
      <c r="K130" s="121"/>
      <c r="L130" s="121"/>
    </row>
    <row r="131" spans="2:13" x14ac:dyDescent="0.25">
      <c r="B131" s="1337"/>
      <c r="C131" s="1342"/>
      <c r="D131" s="143" t="s">
        <v>444</v>
      </c>
      <c r="E131" s="146">
        <v>0.34081190534035677</v>
      </c>
      <c r="F131" s="146">
        <v>0.3397791581995766</v>
      </c>
      <c r="G131" s="146">
        <v>2.9555579775434454E-4</v>
      </c>
      <c r="H131" s="146">
        <v>7.3719134302581554E-4</v>
      </c>
      <c r="I131" s="121"/>
      <c r="J131" s="121"/>
      <c r="K131" s="121"/>
      <c r="L131" s="121"/>
    </row>
    <row r="132" spans="2:13" x14ac:dyDescent="0.25">
      <c r="B132" s="1337"/>
      <c r="C132" s="1340" t="s">
        <v>474</v>
      </c>
      <c r="D132" s="143" t="s">
        <v>387</v>
      </c>
      <c r="E132" s="151">
        <v>2244.6309385427576</v>
      </c>
      <c r="F132" s="151">
        <v>2231.398133868167</v>
      </c>
      <c r="G132" s="151">
        <v>0.63977113209106751</v>
      </c>
      <c r="H132" s="151">
        <v>12.593033542499613</v>
      </c>
      <c r="I132" s="121"/>
      <c r="J132" s="121"/>
      <c r="K132" s="121"/>
      <c r="L132" s="121"/>
    </row>
    <row r="133" spans="2:13" x14ac:dyDescent="0.25">
      <c r="B133" s="1337"/>
      <c r="C133" s="1341"/>
      <c r="D133" s="143" t="s">
        <v>443</v>
      </c>
      <c r="E133" s="146">
        <v>0.3386107877244709</v>
      </c>
      <c r="F133" s="146">
        <v>0.33661457073497503</v>
      </c>
      <c r="G133" s="146">
        <v>9.651181549755082E-5</v>
      </c>
      <c r="H133" s="146">
        <v>1.8997051739983635E-3</v>
      </c>
      <c r="I133" s="121"/>
      <c r="J133" s="121"/>
      <c r="K133" s="121"/>
      <c r="L133" s="121"/>
    </row>
    <row r="134" spans="2:13" x14ac:dyDescent="0.25">
      <c r="B134" s="1338"/>
      <c r="C134" s="1342"/>
      <c r="D134" s="143" t="s">
        <v>444</v>
      </c>
      <c r="E134" s="146">
        <v>0.32168024833824743</v>
      </c>
      <c r="F134" s="146">
        <v>0.31978384219822631</v>
      </c>
      <c r="G134" s="146">
        <v>9.168622472267328E-5</v>
      </c>
      <c r="H134" s="146">
        <v>1.8047199152984453E-3</v>
      </c>
      <c r="I134" s="121"/>
      <c r="J134" s="121"/>
      <c r="K134" s="121"/>
      <c r="L134" s="121"/>
    </row>
    <row r="136" spans="2:13" x14ac:dyDescent="0.25">
      <c r="B136" s="153"/>
      <c r="C136" s="153"/>
      <c r="D136" s="153"/>
      <c r="E136" s="153"/>
      <c r="F136" s="153"/>
      <c r="G136" s="153"/>
      <c r="H136" s="153"/>
      <c r="I136" s="153"/>
      <c r="J136" s="153"/>
      <c r="K136" s="153"/>
      <c r="L136" s="153"/>
      <c r="M136" s="153"/>
    </row>
    <row r="137" spans="2:13" ht="15.75" x14ac:dyDescent="0.25">
      <c r="B137" s="1343" t="s">
        <v>418</v>
      </c>
      <c r="C137" s="1343"/>
      <c r="D137" s="153"/>
      <c r="E137" s="153"/>
      <c r="F137" s="153"/>
      <c r="G137" s="153"/>
      <c r="H137" s="153"/>
      <c r="I137" s="153"/>
      <c r="J137" s="153"/>
      <c r="K137" s="153"/>
      <c r="L137" s="153"/>
      <c r="M137" s="153"/>
    </row>
    <row r="138" spans="2:13" x14ac:dyDescent="0.25">
      <c r="B138" s="1344" t="s">
        <v>475</v>
      </c>
      <c r="C138" s="1344"/>
      <c r="D138" s="1344"/>
      <c r="E138" s="1344"/>
      <c r="F138" s="1344"/>
      <c r="G138" s="1344"/>
      <c r="H138" s="1344"/>
      <c r="I138" s="1344"/>
      <c r="J138" s="1344"/>
      <c r="K138" s="1344"/>
      <c r="L138" s="1344"/>
      <c r="M138" s="154"/>
    </row>
    <row r="139" spans="2:13" ht="30.6" customHeight="1" x14ac:dyDescent="0.25">
      <c r="B139" s="1345" t="s">
        <v>476</v>
      </c>
      <c r="C139" s="1346"/>
      <c r="D139" s="1346"/>
      <c r="E139" s="1346"/>
      <c r="F139" s="1346"/>
      <c r="G139" s="1346"/>
      <c r="H139" s="1346"/>
      <c r="I139" s="1346"/>
      <c r="J139" s="1346"/>
      <c r="K139" s="1346"/>
      <c r="L139" s="1346"/>
      <c r="M139" s="141"/>
    </row>
    <row r="140" spans="2:13" x14ac:dyDescent="0.25">
      <c r="B140" s="1344" t="s">
        <v>477</v>
      </c>
      <c r="C140" s="1344"/>
      <c r="D140" s="1344"/>
      <c r="E140" s="1344"/>
      <c r="F140" s="1344"/>
      <c r="G140" s="1344"/>
      <c r="H140" s="1344"/>
      <c r="I140" s="1344"/>
      <c r="J140" s="1344"/>
      <c r="K140" s="1344"/>
      <c r="L140" s="1344"/>
      <c r="M140" s="154"/>
    </row>
    <row r="141" spans="2:13" s="123" customFormat="1" ht="118.15" customHeight="1" x14ac:dyDescent="0.25">
      <c r="B141" s="1317" t="s">
        <v>478</v>
      </c>
      <c r="C141" s="1317"/>
      <c r="D141" s="1317"/>
      <c r="E141" s="1317"/>
      <c r="F141" s="1317"/>
      <c r="G141" s="1317"/>
      <c r="H141" s="1317"/>
      <c r="I141" s="1317"/>
      <c r="J141" s="1317"/>
      <c r="K141" s="1317"/>
      <c r="L141" s="1317"/>
      <c r="M141" s="154"/>
    </row>
    <row r="142" spans="2:13" s="123" customFormat="1" x14ac:dyDescent="0.25">
      <c r="B142" s="1339" t="s">
        <v>425</v>
      </c>
      <c r="C142" s="1339"/>
      <c r="D142" s="1339"/>
      <c r="E142" s="1339"/>
      <c r="F142" s="1339"/>
      <c r="G142" s="1339"/>
      <c r="H142" s="1339"/>
      <c r="I142" s="1339"/>
      <c r="J142" s="1339"/>
      <c r="K142" s="1339"/>
      <c r="L142" s="1339"/>
      <c r="M142" s="1339"/>
    </row>
    <row r="143" spans="2:13" s="123" customFormat="1" x14ac:dyDescent="0.25">
      <c r="B143" s="155"/>
      <c r="C143" s="155"/>
      <c r="D143" s="155"/>
      <c r="E143" s="155"/>
      <c r="F143" s="155"/>
      <c r="G143" s="155"/>
      <c r="H143" s="155"/>
      <c r="I143" s="155"/>
      <c r="J143" s="155"/>
      <c r="K143" s="155"/>
      <c r="L143" s="155"/>
      <c r="M143" s="155"/>
    </row>
    <row r="144" spans="2:13" x14ac:dyDescent="0.25">
      <c r="B144" s="155"/>
      <c r="C144" s="155"/>
      <c r="D144" s="155"/>
      <c r="E144" s="155"/>
      <c r="F144" s="155"/>
      <c r="G144" s="155"/>
      <c r="H144" s="155"/>
      <c r="I144" s="155"/>
      <c r="J144" s="155"/>
      <c r="K144" s="155"/>
      <c r="L144" s="155"/>
      <c r="M144" s="155"/>
    </row>
    <row r="146" spans="4:4" x14ac:dyDescent="0.25">
      <c r="D146" s="156"/>
    </row>
  </sheetData>
  <mergeCells count="54">
    <mergeCell ref="B142:M142"/>
    <mergeCell ref="C102:C105"/>
    <mergeCell ref="C106:C109"/>
    <mergeCell ref="C110:C113"/>
    <mergeCell ref="B117:B134"/>
    <mergeCell ref="C117:C119"/>
    <mergeCell ref="C120:C122"/>
    <mergeCell ref="C123:C125"/>
    <mergeCell ref="C126:C128"/>
    <mergeCell ref="C129:C131"/>
    <mergeCell ref="C132:C134"/>
    <mergeCell ref="B137:C137"/>
    <mergeCell ref="B138:L138"/>
    <mergeCell ref="B139:L139"/>
    <mergeCell ref="B140:L140"/>
    <mergeCell ref="B141:L141"/>
    <mergeCell ref="C78:C81"/>
    <mergeCell ref="C82:C85"/>
    <mergeCell ref="C86:C89"/>
    <mergeCell ref="C90:C93"/>
    <mergeCell ref="C94:C97"/>
    <mergeCell ref="C98:C101"/>
    <mergeCell ref="C39:C42"/>
    <mergeCell ref="B46:B113"/>
    <mergeCell ref="C46:C49"/>
    <mergeCell ref="C50:C53"/>
    <mergeCell ref="C54:C57"/>
    <mergeCell ref="C58:C61"/>
    <mergeCell ref="C62:C65"/>
    <mergeCell ref="C66:C69"/>
    <mergeCell ref="C70:C73"/>
    <mergeCell ref="C74:C77"/>
    <mergeCell ref="B23:B42"/>
    <mergeCell ref="C23:C26"/>
    <mergeCell ref="C27:C30"/>
    <mergeCell ref="C31:C34"/>
    <mergeCell ref="C35:C38"/>
    <mergeCell ref="B16:M16"/>
    <mergeCell ref="B17:M17"/>
    <mergeCell ref="B18:M18"/>
    <mergeCell ref="B19:M19"/>
    <mergeCell ref="B20:M20"/>
    <mergeCell ref="B15:M15"/>
    <mergeCell ref="A1:F1"/>
    <mergeCell ref="G1:L1"/>
    <mergeCell ref="M1:R1"/>
    <mergeCell ref="A2:F2"/>
    <mergeCell ref="B8:M8"/>
    <mergeCell ref="B10:M10"/>
    <mergeCell ref="B11:M11"/>
    <mergeCell ref="B12:M12"/>
    <mergeCell ref="N12:Y12"/>
    <mergeCell ref="B13:M13"/>
    <mergeCell ref="B14:M14"/>
  </mergeCells>
  <hyperlinks>
    <hyperlink ref="B139:L139" location="Conversions!A1" display="Defra provide a specific conversion table at the back of these listings to allow organisations to convert the conversion factors into different units where required.   Please see the ‘conversions’ listing."/>
    <hyperlink ref="A3" location="Index!A1" display="Index"/>
    <hyperlink ref="B20:M20" location="'Outside of scopes'!A1" display="(For more information refer to the ‘outside of scopes’ tab for guidance)."/>
    <hyperlink ref="B12:M12" r:id="rId1" display="●  'Diesel (average biofuel blend)'/'diesel (100% mineral oil)' - typically organisations purchasing forecourt fuel should use 'diesel (average biofuel blend)'. It should be noted that any fuel an organisation reports in Scope 1 that has biofuel content m"/>
  </hyperlinks>
  <pageMargins left="0.7" right="0.7" top="0.75" bottom="0.75" header="0.3" footer="0.3"/>
  <pageSetup paperSize="9" scale="38" fitToHeight="0" orientation="landscape" r:id="rId2"/>
  <headerFooter alignWithMargins="0"/>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4" tint="-0.249977111117893"/>
    <pageSetUpPr fitToPage="1"/>
  </sheetPr>
  <dimension ref="A1:S129"/>
  <sheetViews>
    <sheetView workbookViewId="0">
      <pane xSplit="1" ySplit="3" topLeftCell="B10" activePane="bottomRight" state="frozen"/>
      <selection activeCell="B4" sqref="B4"/>
      <selection pane="topRight" activeCell="B4" sqref="B4"/>
      <selection pane="bottomLeft" activeCell="B4" sqref="B4"/>
      <selection pane="bottomRight" activeCell="B4" sqref="B4"/>
    </sheetView>
  </sheetViews>
  <sheetFormatPr defaultColWidth="11.140625" defaultRowHeight="15" x14ac:dyDescent="0.25"/>
  <cols>
    <col min="1" max="1" width="5.7109375" style="285" customWidth="1"/>
    <col min="2" max="2" width="20.85546875" style="285" customWidth="1"/>
    <col min="3" max="3" width="14.42578125" style="285" customWidth="1"/>
    <col min="4" max="4" width="8.42578125" style="285" customWidth="1"/>
    <col min="5" max="5" width="10.28515625" style="285" customWidth="1"/>
    <col min="6" max="6" width="13.28515625" style="285" customWidth="1"/>
    <col min="7" max="7" width="17.5703125" style="285" customWidth="1"/>
    <col min="8" max="9" width="13.28515625" style="285" customWidth="1"/>
    <col min="10" max="19" width="11.140625" style="285"/>
    <col min="20" max="16384" width="11.140625" style="284"/>
  </cols>
  <sheetData>
    <row r="1" spans="1:19" s="259" customFormat="1" ht="11.25" x14ac:dyDescent="0.2">
      <c r="A1" s="1305" t="s">
        <v>541</v>
      </c>
      <c r="B1" s="1305"/>
      <c r="C1" s="1305"/>
      <c r="D1" s="1305"/>
      <c r="E1" s="1305"/>
      <c r="F1" s="1305"/>
      <c r="G1" s="1305"/>
      <c r="H1" s="1305"/>
      <c r="I1" s="1305"/>
      <c r="J1" s="1305"/>
      <c r="K1" s="1305"/>
      <c r="L1" s="1305"/>
      <c r="M1" s="260"/>
      <c r="N1" s="260"/>
      <c r="O1" s="260"/>
      <c r="P1" s="260"/>
      <c r="Q1" s="260"/>
      <c r="R1" s="260"/>
      <c r="S1" s="260"/>
    </row>
    <row r="2" spans="1:19" ht="21" x14ac:dyDescent="0.35">
      <c r="A2" s="1306" t="str">
        <f ca="1">MID(CELL("filename",$B$2),FIND("]",CELL("filename",$B$2))+1,256)</f>
        <v>UK electricity main</v>
      </c>
      <c r="B2" s="1306"/>
      <c r="C2" s="1306"/>
      <c r="D2" s="1306"/>
      <c r="E2" s="1306"/>
      <c r="F2" s="1306"/>
      <c r="G2" s="284"/>
      <c r="H2" s="284"/>
      <c r="I2" s="284"/>
      <c r="J2" s="284"/>
      <c r="K2" s="284"/>
      <c r="L2" s="284"/>
      <c r="M2" s="284"/>
      <c r="N2" s="284"/>
      <c r="O2" s="284"/>
      <c r="P2" s="284"/>
      <c r="Q2" s="284"/>
      <c r="R2" s="284"/>
      <c r="S2" s="284"/>
    </row>
    <row r="3" spans="1:19" x14ac:dyDescent="0.25">
      <c r="A3" s="263" t="s">
        <v>389</v>
      </c>
      <c r="B3" s="284"/>
      <c r="C3" s="284"/>
      <c r="D3" s="284"/>
      <c r="E3" s="284"/>
      <c r="F3" s="284"/>
      <c r="G3" s="284"/>
      <c r="H3" s="284"/>
      <c r="I3" s="284"/>
      <c r="J3" s="284"/>
      <c r="K3" s="284"/>
      <c r="L3" s="284"/>
      <c r="M3" s="284"/>
      <c r="N3" s="284"/>
      <c r="O3" s="284"/>
      <c r="P3" s="284"/>
      <c r="Q3" s="284"/>
      <c r="R3" s="284"/>
      <c r="S3" s="284"/>
    </row>
    <row r="4" spans="1:19" s="311" customFormat="1" ht="7.5" thickBot="1" x14ac:dyDescent="0.2"/>
    <row r="5" spans="1:19" ht="15.75" thickTop="1" x14ac:dyDescent="0.25">
      <c r="A5" s="284"/>
      <c r="B5" s="351" t="s">
        <v>390</v>
      </c>
      <c r="C5" s="350" t="s">
        <v>391</v>
      </c>
      <c r="D5" s="271" t="s">
        <v>392</v>
      </c>
      <c r="E5" s="270">
        <v>43677</v>
      </c>
      <c r="F5" s="271" t="s">
        <v>393</v>
      </c>
      <c r="G5" s="270" t="s">
        <v>542</v>
      </c>
      <c r="H5" s="284"/>
      <c r="I5" s="284"/>
      <c r="J5" s="284"/>
      <c r="K5" s="284"/>
      <c r="L5" s="284"/>
      <c r="M5" s="284"/>
      <c r="N5" s="284"/>
      <c r="O5" s="284"/>
      <c r="P5" s="284"/>
      <c r="Q5" s="284"/>
      <c r="R5" s="284"/>
      <c r="S5" s="284"/>
    </row>
    <row r="6" spans="1:19" ht="15.75" thickBot="1" x14ac:dyDescent="0.3">
      <c r="A6" s="284"/>
      <c r="B6" s="349" t="s">
        <v>394</v>
      </c>
      <c r="C6" s="348" t="s">
        <v>395</v>
      </c>
      <c r="D6" s="275" t="s">
        <v>396</v>
      </c>
      <c r="E6" s="347">
        <v>1.01</v>
      </c>
      <c r="F6" s="275" t="s">
        <v>397</v>
      </c>
      <c r="G6" s="276">
        <v>2017</v>
      </c>
      <c r="H6" s="284"/>
      <c r="I6" s="284"/>
      <c r="J6" s="284"/>
      <c r="K6" s="284"/>
      <c r="L6" s="284"/>
      <c r="M6" s="284"/>
      <c r="N6" s="284"/>
      <c r="O6" s="284"/>
      <c r="P6" s="284"/>
      <c r="Q6" s="284"/>
      <c r="R6" s="284"/>
      <c r="S6" s="284"/>
    </row>
    <row r="7" spans="1:19" ht="16.5" thickTop="1" thickBot="1" x14ac:dyDescent="0.3">
      <c r="A7" s="284"/>
      <c r="B7" s="284"/>
      <c r="C7" s="284"/>
      <c r="D7" s="284"/>
      <c r="E7" s="284"/>
      <c r="F7" s="284"/>
      <c r="G7" s="284"/>
      <c r="H7" s="284"/>
      <c r="I7" s="284"/>
      <c r="J7" s="284"/>
      <c r="K7" s="284"/>
      <c r="L7" s="284"/>
      <c r="M7" s="284"/>
      <c r="N7" s="284"/>
      <c r="O7" s="284"/>
      <c r="P7" s="284"/>
      <c r="Q7" s="284"/>
      <c r="R7" s="284"/>
      <c r="S7" s="284"/>
    </row>
    <row r="8" spans="1:19" ht="50.25" customHeight="1" thickTop="1" thickBot="1" x14ac:dyDescent="0.3">
      <c r="A8" s="284"/>
      <c r="B8" s="1347" t="s">
        <v>398</v>
      </c>
      <c r="C8" s="1348"/>
      <c r="D8" s="1348"/>
      <c r="E8" s="1348"/>
      <c r="F8" s="1348"/>
      <c r="G8" s="1348"/>
      <c r="H8" s="1348"/>
      <c r="I8" s="1348"/>
      <c r="J8" s="1348"/>
      <c r="K8" s="1348"/>
      <c r="L8" s="1348"/>
      <c r="M8" s="1349"/>
      <c r="N8" s="284"/>
      <c r="O8" s="284"/>
      <c r="P8" s="284"/>
      <c r="Q8" s="284"/>
      <c r="R8" s="284"/>
      <c r="S8" s="284"/>
    </row>
    <row r="9" spans="1:19" ht="15.75" thickTop="1" x14ac:dyDescent="0.25">
      <c r="A9" s="284"/>
      <c r="B9" s="1299"/>
      <c r="C9" s="1350"/>
      <c r="D9" s="1350"/>
      <c r="E9" s="1350"/>
      <c r="F9" s="1350"/>
      <c r="G9" s="1350"/>
      <c r="H9" s="1350"/>
      <c r="I9" s="1350"/>
      <c r="J9" s="1350"/>
      <c r="K9" s="1350"/>
      <c r="L9" s="1350"/>
      <c r="M9" s="1350"/>
      <c r="N9" s="284"/>
      <c r="O9" s="284"/>
      <c r="P9" s="284"/>
      <c r="Q9" s="284"/>
      <c r="R9" s="284"/>
      <c r="S9" s="284"/>
    </row>
    <row r="10" spans="1:19" ht="15.75" x14ac:dyDescent="0.25">
      <c r="A10" s="284"/>
      <c r="B10" s="1351" t="s">
        <v>399</v>
      </c>
      <c r="C10" s="1351"/>
      <c r="D10" s="1351"/>
      <c r="E10" s="1351"/>
      <c r="F10" s="1351"/>
      <c r="G10" s="1351"/>
      <c r="H10" s="1351"/>
      <c r="I10" s="1351"/>
      <c r="J10" s="1351"/>
      <c r="K10" s="1351"/>
      <c r="L10" s="1351"/>
      <c r="M10" s="1351"/>
      <c r="N10" s="284"/>
      <c r="O10" s="284"/>
      <c r="P10" s="284"/>
      <c r="Q10" s="284"/>
      <c r="R10" s="284"/>
      <c r="S10" s="284"/>
    </row>
    <row r="11" spans="1:19" ht="18.75" customHeight="1" x14ac:dyDescent="0.25">
      <c r="A11" s="284"/>
      <c r="B11" s="1299" t="s">
        <v>400</v>
      </c>
      <c r="C11" s="1299"/>
      <c r="D11" s="1299"/>
      <c r="E11" s="1299"/>
      <c r="F11" s="1299"/>
      <c r="G11" s="1299"/>
      <c r="H11" s="1299"/>
      <c r="I11" s="1299"/>
      <c r="J11" s="1299"/>
      <c r="K11" s="1299"/>
      <c r="L11" s="1299"/>
      <c r="M11" s="1299"/>
      <c r="N11" s="284"/>
      <c r="O11" s="284"/>
      <c r="P11" s="284"/>
      <c r="Q11" s="284"/>
      <c r="R11" s="284"/>
      <c r="S11" s="284"/>
    </row>
    <row r="12" spans="1:19" ht="36.6" customHeight="1" x14ac:dyDescent="0.25">
      <c r="A12" s="284"/>
      <c r="B12" s="1299" t="s">
        <v>401</v>
      </c>
      <c r="C12" s="1299"/>
      <c r="D12" s="1299"/>
      <c r="E12" s="1299"/>
      <c r="F12" s="1299"/>
      <c r="G12" s="1299"/>
      <c r="H12" s="1299"/>
      <c r="I12" s="1299"/>
      <c r="J12" s="1299"/>
      <c r="K12" s="1299"/>
      <c r="L12" s="1299"/>
      <c r="M12" s="1299"/>
      <c r="N12" s="284"/>
      <c r="O12" s="284"/>
      <c r="P12" s="284"/>
      <c r="Q12" s="284"/>
      <c r="R12" s="284"/>
      <c r="S12" s="284"/>
    </row>
    <row r="13" spans="1:19" ht="34.9" customHeight="1" x14ac:dyDescent="0.25">
      <c r="A13" s="284"/>
      <c r="B13" s="1299" t="s">
        <v>402</v>
      </c>
      <c r="C13" s="1299"/>
      <c r="D13" s="1299"/>
      <c r="E13" s="1299"/>
      <c r="F13" s="1299"/>
      <c r="G13" s="1299"/>
      <c r="H13" s="1299"/>
      <c r="I13" s="1299"/>
      <c r="J13" s="1299"/>
      <c r="K13" s="1299"/>
      <c r="L13" s="1299"/>
      <c r="M13" s="1299"/>
      <c r="N13" s="284"/>
      <c r="O13" s="284"/>
      <c r="P13" s="284"/>
      <c r="Q13" s="284"/>
      <c r="R13" s="284"/>
      <c r="S13" s="284"/>
    </row>
    <row r="14" spans="1:19" ht="43.15" customHeight="1" x14ac:dyDescent="0.25">
      <c r="A14" s="284"/>
      <c r="B14" s="1299" t="s">
        <v>403</v>
      </c>
      <c r="C14" s="1299"/>
      <c r="D14" s="1299"/>
      <c r="E14" s="1299"/>
      <c r="F14" s="1299"/>
      <c r="G14" s="1299"/>
      <c r="H14" s="1299"/>
      <c r="I14" s="1299"/>
      <c r="J14" s="1299"/>
      <c r="K14" s="1299"/>
      <c r="L14" s="1299"/>
      <c r="M14" s="1299"/>
      <c r="N14" s="284"/>
      <c r="O14" s="284"/>
      <c r="P14" s="284"/>
      <c r="Q14" s="284"/>
      <c r="R14" s="284"/>
      <c r="S14" s="284"/>
    </row>
    <row r="15" spans="1:19" ht="10.5" customHeight="1" x14ac:dyDescent="0.25">
      <c r="A15" s="284"/>
      <c r="B15" s="346"/>
      <c r="C15" s="346"/>
      <c r="D15" s="346"/>
      <c r="E15" s="346"/>
      <c r="F15" s="346"/>
      <c r="G15" s="346"/>
      <c r="H15" s="346"/>
      <c r="I15" s="346"/>
      <c r="J15" s="346"/>
      <c r="K15" s="346"/>
      <c r="L15" s="346"/>
      <c r="M15" s="346"/>
      <c r="N15" s="284"/>
      <c r="O15" s="284"/>
      <c r="P15" s="284"/>
      <c r="Q15" s="284"/>
      <c r="R15" s="284"/>
      <c r="S15" s="284"/>
    </row>
    <row r="16" spans="1:19" ht="15.75" x14ac:dyDescent="0.25">
      <c r="A16" s="284"/>
      <c r="B16" s="345" t="s">
        <v>404</v>
      </c>
      <c r="C16" s="344"/>
      <c r="D16" s="344"/>
      <c r="E16" s="344"/>
      <c r="F16" s="344"/>
      <c r="G16" s="344"/>
      <c r="H16" s="344"/>
      <c r="I16" s="344"/>
      <c r="J16" s="344"/>
      <c r="K16" s="344"/>
      <c r="L16" s="344"/>
      <c r="M16" s="344"/>
      <c r="N16" s="284"/>
      <c r="O16" s="284"/>
      <c r="P16" s="284"/>
      <c r="Q16" s="284"/>
      <c r="R16" s="284"/>
      <c r="S16" s="284"/>
    </row>
    <row r="17" spans="1:19" s="330" customFormat="1" ht="156.75" customHeight="1" x14ac:dyDescent="0.2">
      <c r="B17" s="1299" t="s">
        <v>890</v>
      </c>
      <c r="C17" s="1299"/>
      <c r="D17" s="1299"/>
      <c r="E17" s="1299"/>
      <c r="F17" s="1299"/>
      <c r="G17" s="1299"/>
      <c r="H17" s="1299"/>
      <c r="I17" s="1299"/>
      <c r="J17" s="1299"/>
      <c r="K17" s="1299"/>
      <c r="L17" s="1299"/>
      <c r="M17" s="1299"/>
    </row>
    <row r="18" spans="1:19" ht="19.149999999999999" customHeight="1" x14ac:dyDescent="0.25">
      <c r="A18" s="284"/>
      <c r="B18" s="1351" t="s">
        <v>405</v>
      </c>
      <c r="C18" s="1351"/>
      <c r="D18" s="1351"/>
      <c r="E18" s="1351"/>
      <c r="F18" s="1351"/>
      <c r="G18" s="1351"/>
      <c r="H18" s="1351"/>
      <c r="I18" s="1351"/>
      <c r="J18" s="1351"/>
      <c r="K18" s="1351"/>
      <c r="L18" s="1351"/>
      <c r="M18" s="1351"/>
      <c r="N18" s="284"/>
      <c r="O18" s="284"/>
      <c r="P18" s="284"/>
      <c r="Q18" s="284"/>
      <c r="R18" s="284"/>
      <c r="S18" s="284"/>
    </row>
    <row r="19" spans="1:19" x14ac:dyDescent="0.25">
      <c r="A19" s="284"/>
      <c r="B19" s="1299" t="s">
        <v>406</v>
      </c>
      <c r="C19" s="1299"/>
      <c r="D19" s="1299"/>
      <c r="E19" s="1299"/>
      <c r="F19" s="1299"/>
      <c r="G19" s="1299"/>
      <c r="H19" s="1299"/>
      <c r="I19" s="1299"/>
      <c r="J19" s="1299"/>
      <c r="K19" s="1299"/>
      <c r="L19" s="1299"/>
      <c r="M19" s="1299"/>
      <c r="N19" s="284"/>
      <c r="O19" s="284"/>
      <c r="P19" s="284"/>
      <c r="Q19" s="284"/>
      <c r="R19" s="284"/>
      <c r="S19" s="284"/>
    </row>
    <row r="20" spans="1:19" x14ac:dyDescent="0.25">
      <c r="A20" s="284"/>
      <c r="B20" s="1299" t="s">
        <v>407</v>
      </c>
      <c r="C20" s="1299"/>
      <c r="D20" s="1299"/>
      <c r="E20" s="1299"/>
      <c r="F20" s="1299"/>
      <c r="G20" s="1299"/>
      <c r="H20" s="1299"/>
      <c r="I20" s="1299"/>
      <c r="J20" s="1299"/>
      <c r="K20" s="1299"/>
      <c r="L20" s="1299"/>
      <c r="M20" s="1299"/>
      <c r="N20" s="284"/>
      <c r="O20" s="284"/>
      <c r="P20" s="284"/>
      <c r="Q20" s="284"/>
      <c r="R20" s="284"/>
      <c r="S20" s="284"/>
    </row>
    <row r="21" spans="1:19" s="289" customFormat="1" ht="16.899999999999999" customHeight="1" x14ac:dyDescent="0.25">
      <c r="B21" s="338"/>
      <c r="C21" s="338"/>
      <c r="D21" s="338"/>
      <c r="E21" s="338"/>
      <c r="F21" s="338"/>
      <c r="G21" s="338"/>
      <c r="H21" s="338"/>
      <c r="I21" s="338"/>
      <c r="J21" s="338"/>
      <c r="K21" s="338"/>
      <c r="L21" s="338"/>
      <c r="M21" s="338"/>
    </row>
    <row r="22" spans="1:19" s="289" customFormat="1" ht="18" x14ac:dyDescent="0.35">
      <c r="B22" s="343" t="s">
        <v>408</v>
      </c>
      <c r="C22" s="290" t="s">
        <v>409</v>
      </c>
      <c r="D22" s="290" t="s">
        <v>410</v>
      </c>
      <c r="E22" s="291" t="s">
        <v>411</v>
      </c>
      <c r="F22" s="291" t="s">
        <v>412</v>
      </c>
      <c r="G22" s="291" t="s">
        <v>413</v>
      </c>
      <c r="H22" s="291" t="s">
        <v>414</v>
      </c>
      <c r="I22" s="291" t="s">
        <v>415</v>
      </c>
    </row>
    <row r="23" spans="1:19" s="289" customFormat="1" x14ac:dyDescent="0.25">
      <c r="B23" s="342" t="s">
        <v>416</v>
      </c>
      <c r="C23" s="291" t="s">
        <v>417</v>
      </c>
      <c r="D23" s="291" t="s">
        <v>0</v>
      </c>
      <c r="E23" s="341">
        <v>2017</v>
      </c>
      <c r="F23" s="292">
        <v>0.28306999999999999</v>
      </c>
      <c r="G23" s="292">
        <v>0.28088000000000002</v>
      </c>
      <c r="H23" s="292">
        <v>6.6E-4</v>
      </c>
      <c r="I23" s="292">
        <v>1.5299999999999999E-3</v>
      </c>
      <c r="N23" s="340"/>
    </row>
    <row r="24" spans="1:19" s="289" customFormat="1" x14ac:dyDescent="0.25">
      <c r="B24" s="338"/>
      <c r="C24" s="330"/>
      <c r="D24" s="330"/>
      <c r="E24" s="339"/>
      <c r="F24" s="330"/>
      <c r="G24" s="330"/>
      <c r="H24" s="330"/>
      <c r="I24" s="330"/>
      <c r="J24" s="330"/>
      <c r="K24" s="330"/>
      <c r="L24" s="330"/>
      <c r="M24" s="330"/>
    </row>
    <row r="25" spans="1:19" s="289" customFormat="1" x14ac:dyDescent="0.25">
      <c r="B25" s="338"/>
      <c r="C25" s="330"/>
      <c r="D25" s="330"/>
      <c r="E25" s="330"/>
      <c r="F25" s="330"/>
      <c r="G25" s="330"/>
      <c r="H25" s="330"/>
      <c r="I25" s="330"/>
      <c r="J25" s="330"/>
      <c r="K25" s="330"/>
      <c r="L25" s="330"/>
      <c r="M25" s="330"/>
    </row>
    <row r="26" spans="1:19" s="337" customFormat="1" ht="15.75" x14ac:dyDescent="0.25">
      <c r="B26" s="1351" t="s">
        <v>418</v>
      </c>
      <c r="C26" s="1351"/>
      <c r="D26" s="1351"/>
      <c r="E26" s="1351"/>
      <c r="F26" s="1351"/>
      <c r="G26" s="1351"/>
      <c r="H26" s="1351"/>
      <c r="I26" s="1351"/>
      <c r="J26" s="1351"/>
      <c r="K26" s="1351"/>
      <c r="L26" s="1351"/>
      <c r="M26" s="1351"/>
    </row>
    <row r="27" spans="1:19" s="336" customFormat="1" ht="18" customHeight="1" x14ac:dyDescent="0.25">
      <c r="B27" s="1352" t="s">
        <v>419</v>
      </c>
      <c r="C27" s="1352"/>
      <c r="D27" s="1352"/>
      <c r="E27" s="1352"/>
      <c r="F27" s="1352"/>
      <c r="G27" s="1352"/>
      <c r="H27" s="1352"/>
      <c r="I27" s="1352"/>
      <c r="J27" s="1352"/>
      <c r="K27" s="1352"/>
      <c r="L27" s="1352"/>
      <c r="M27" s="1352"/>
    </row>
    <row r="28" spans="1:19" s="335" customFormat="1" ht="54.75" customHeight="1" x14ac:dyDescent="0.25">
      <c r="B28" s="1299" t="s">
        <v>420</v>
      </c>
      <c r="C28" s="1299"/>
      <c r="D28" s="1299"/>
      <c r="E28" s="1299"/>
      <c r="F28" s="1299"/>
      <c r="G28" s="1299"/>
      <c r="H28" s="1299"/>
      <c r="I28" s="1299"/>
      <c r="J28" s="1299"/>
      <c r="K28" s="1299"/>
      <c r="L28" s="1299"/>
      <c r="M28" s="1299"/>
    </row>
    <row r="29" spans="1:19" s="336" customFormat="1" ht="21" customHeight="1" x14ac:dyDescent="0.25">
      <c r="B29" s="1352" t="s">
        <v>421</v>
      </c>
      <c r="C29" s="1352"/>
      <c r="D29" s="1352"/>
      <c r="E29" s="1352"/>
      <c r="F29" s="1352"/>
      <c r="G29" s="1352"/>
      <c r="H29" s="1352"/>
      <c r="I29" s="1352"/>
      <c r="J29" s="1352"/>
      <c r="K29" s="1352"/>
      <c r="L29" s="1352"/>
      <c r="M29" s="1352"/>
    </row>
    <row r="30" spans="1:19" s="335" customFormat="1" ht="42.75" customHeight="1" x14ac:dyDescent="0.25">
      <c r="A30" s="284"/>
      <c r="B30" s="1299" t="s">
        <v>422</v>
      </c>
      <c r="C30" s="1299"/>
      <c r="D30" s="1299"/>
      <c r="E30" s="1299"/>
      <c r="F30" s="1299"/>
      <c r="G30" s="1299"/>
      <c r="H30" s="1299"/>
      <c r="I30" s="1299"/>
      <c r="J30" s="1299"/>
      <c r="K30" s="1299"/>
      <c r="L30" s="1299"/>
      <c r="M30" s="1299"/>
    </row>
    <row r="31" spans="1:19" s="336" customFormat="1" ht="23.25" customHeight="1" x14ac:dyDescent="0.25">
      <c r="B31" s="1352" t="s">
        <v>423</v>
      </c>
      <c r="C31" s="1352"/>
      <c r="D31" s="1352"/>
      <c r="E31" s="1352"/>
      <c r="F31" s="1352"/>
      <c r="G31" s="1352"/>
      <c r="H31" s="1352"/>
      <c r="I31" s="1352"/>
      <c r="J31" s="1352"/>
      <c r="K31" s="1352"/>
      <c r="L31" s="1352"/>
      <c r="M31" s="1352"/>
    </row>
    <row r="32" spans="1:19" s="335" customFormat="1" ht="35.25" customHeight="1" x14ac:dyDescent="0.25">
      <c r="B32" s="1299" t="s">
        <v>424</v>
      </c>
      <c r="C32" s="1299"/>
      <c r="D32" s="1299"/>
      <c r="E32" s="1299"/>
      <c r="F32" s="1299"/>
      <c r="G32" s="1299"/>
      <c r="H32" s="1299"/>
      <c r="I32" s="1299"/>
      <c r="J32" s="1299"/>
      <c r="K32" s="1299"/>
      <c r="L32" s="1299"/>
      <c r="M32" s="1299"/>
    </row>
    <row r="33" spans="1:19" x14ac:dyDescent="0.25">
      <c r="A33" s="284"/>
      <c r="B33" s="334" t="s">
        <v>425</v>
      </c>
      <c r="C33" s="334"/>
      <c r="D33" s="334"/>
      <c r="E33" s="334"/>
      <c r="F33" s="334"/>
      <c r="G33" s="334"/>
      <c r="H33" s="334"/>
      <c r="I33" s="334"/>
      <c r="J33" s="334"/>
      <c r="K33" s="334"/>
      <c r="L33" s="334"/>
      <c r="M33" s="334"/>
      <c r="N33" s="284"/>
      <c r="O33" s="284"/>
      <c r="P33" s="284"/>
      <c r="Q33" s="284"/>
      <c r="R33" s="284"/>
      <c r="S33" s="284"/>
    </row>
    <row r="34" spans="1:19" x14ac:dyDescent="0.25">
      <c r="A34" s="284"/>
      <c r="B34" s="284"/>
      <c r="C34" s="284"/>
      <c r="D34" s="284"/>
      <c r="E34" s="284"/>
      <c r="F34" s="284"/>
      <c r="G34" s="284"/>
      <c r="H34" s="284"/>
      <c r="I34" s="284"/>
      <c r="J34" s="284"/>
      <c r="K34" s="284"/>
      <c r="L34" s="284"/>
      <c r="M34" s="284"/>
      <c r="N34" s="284"/>
      <c r="O34" s="284"/>
      <c r="P34" s="284"/>
      <c r="Q34" s="284"/>
      <c r="R34" s="284"/>
      <c r="S34" s="284"/>
    </row>
    <row r="35" spans="1:19" x14ac:dyDescent="0.25">
      <c r="A35" s="284"/>
      <c r="B35" s="284"/>
      <c r="C35" s="284"/>
      <c r="D35" s="284"/>
      <c r="E35" s="284"/>
      <c r="F35" s="284"/>
      <c r="G35" s="284"/>
      <c r="H35" s="284"/>
      <c r="I35" s="284"/>
      <c r="J35" s="284"/>
      <c r="K35" s="284"/>
      <c r="L35" s="284"/>
      <c r="M35" s="284"/>
      <c r="N35" s="284"/>
      <c r="O35" s="284"/>
      <c r="P35" s="284"/>
      <c r="Q35" s="284"/>
      <c r="R35" s="284"/>
      <c r="S35" s="284"/>
    </row>
    <row r="36" spans="1:19" x14ac:dyDescent="0.25">
      <c r="A36" s="284"/>
      <c r="B36" s="284"/>
      <c r="C36" s="284"/>
      <c r="D36" s="284"/>
      <c r="E36" s="284"/>
      <c r="F36" s="284"/>
      <c r="G36" s="284"/>
      <c r="H36" s="284"/>
      <c r="I36" s="284"/>
      <c r="J36" s="284"/>
      <c r="K36" s="284"/>
      <c r="L36" s="284"/>
      <c r="M36" s="284"/>
      <c r="N36" s="284"/>
      <c r="O36" s="284"/>
      <c r="P36" s="284"/>
      <c r="Q36" s="284"/>
      <c r="R36" s="284"/>
      <c r="S36" s="284"/>
    </row>
    <row r="37" spans="1:19" x14ac:dyDescent="0.25">
      <c r="A37" s="284"/>
      <c r="B37" s="284"/>
      <c r="C37" s="284"/>
      <c r="D37" s="284"/>
      <c r="E37" s="284"/>
      <c r="F37" s="284"/>
      <c r="G37" s="284"/>
      <c r="H37" s="284"/>
      <c r="I37" s="284"/>
      <c r="J37" s="284"/>
      <c r="K37" s="284"/>
      <c r="L37" s="284"/>
      <c r="M37" s="284"/>
      <c r="N37" s="284"/>
      <c r="O37" s="284"/>
      <c r="P37" s="284"/>
      <c r="Q37" s="284"/>
      <c r="R37" s="284"/>
      <c r="S37" s="284"/>
    </row>
    <row r="38" spans="1:19" x14ac:dyDescent="0.25">
      <c r="A38" s="284"/>
      <c r="B38" s="284"/>
      <c r="C38" s="284"/>
      <c r="D38" s="284"/>
      <c r="E38" s="284"/>
      <c r="F38" s="284"/>
      <c r="G38" s="284"/>
      <c r="H38" s="284"/>
      <c r="I38" s="284"/>
      <c r="J38" s="284"/>
      <c r="K38" s="284"/>
      <c r="L38" s="284"/>
      <c r="M38" s="284"/>
      <c r="N38" s="284"/>
      <c r="O38" s="284"/>
      <c r="P38" s="284"/>
      <c r="Q38" s="284"/>
      <c r="R38" s="284"/>
      <c r="S38" s="284"/>
    </row>
    <row r="39" spans="1:19" x14ac:dyDescent="0.25">
      <c r="A39" s="284"/>
      <c r="B39" s="284"/>
      <c r="C39" s="284"/>
      <c r="D39" s="284"/>
      <c r="E39" s="284"/>
      <c r="F39" s="284"/>
      <c r="G39" s="284"/>
      <c r="H39" s="284"/>
      <c r="I39" s="284"/>
      <c r="J39" s="284"/>
      <c r="K39" s="284"/>
      <c r="L39" s="284"/>
      <c r="M39" s="284"/>
      <c r="N39" s="284"/>
      <c r="O39" s="284"/>
      <c r="P39" s="284"/>
      <c r="Q39" s="284"/>
      <c r="R39" s="284"/>
      <c r="S39" s="284"/>
    </row>
    <row r="40" spans="1:19" x14ac:dyDescent="0.25">
      <c r="A40" s="284"/>
      <c r="B40" s="284"/>
      <c r="C40" s="284"/>
      <c r="D40" s="284"/>
      <c r="E40" s="284"/>
      <c r="F40" s="284"/>
      <c r="G40" s="284"/>
      <c r="H40" s="284"/>
      <c r="I40" s="284"/>
      <c r="J40" s="284"/>
      <c r="K40" s="284"/>
      <c r="L40" s="284"/>
      <c r="M40" s="284"/>
      <c r="N40" s="284"/>
      <c r="O40" s="284"/>
      <c r="P40" s="284"/>
      <c r="Q40" s="284"/>
      <c r="R40" s="284"/>
      <c r="S40" s="284"/>
    </row>
    <row r="41" spans="1:19" x14ac:dyDescent="0.25">
      <c r="A41" s="284"/>
      <c r="B41" s="284"/>
      <c r="C41" s="284"/>
      <c r="D41" s="284"/>
      <c r="E41" s="284"/>
      <c r="F41" s="284"/>
      <c r="G41" s="284"/>
      <c r="H41" s="284"/>
      <c r="I41" s="284"/>
      <c r="J41" s="284"/>
      <c r="K41" s="284"/>
      <c r="L41" s="284"/>
      <c r="M41" s="284"/>
      <c r="N41" s="284"/>
      <c r="O41" s="284"/>
      <c r="P41" s="284"/>
      <c r="Q41" s="284"/>
      <c r="R41" s="284"/>
      <c r="S41" s="284"/>
    </row>
    <row r="42" spans="1:19" x14ac:dyDescent="0.25">
      <c r="A42" s="284"/>
      <c r="B42" s="284"/>
      <c r="C42" s="284"/>
      <c r="D42" s="284"/>
      <c r="E42" s="284"/>
      <c r="F42" s="284"/>
      <c r="G42" s="284"/>
      <c r="H42" s="284"/>
      <c r="I42" s="284"/>
      <c r="J42" s="284"/>
      <c r="K42" s="284"/>
      <c r="L42" s="284"/>
      <c r="M42" s="284"/>
      <c r="N42" s="284"/>
      <c r="O42" s="284"/>
      <c r="P42" s="284"/>
      <c r="Q42" s="284"/>
      <c r="R42" s="284"/>
      <c r="S42" s="284"/>
    </row>
    <row r="43" spans="1:19" x14ac:dyDescent="0.25">
      <c r="A43" s="284"/>
      <c r="B43" s="284"/>
      <c r="C43" s="284"/>
      <c r="D43" s="284"/>
      <c r="E43" s="284"/>
      <c r="F43" s="284"/>
      <c r="G43" s="284"/>
      <c r="H43" s="284"/>
      <c r="I43" s="284"/>
      <c r="J43" s="284"/>
      <c r="K43" s="284"/>
      <c r="L43" s="284"/>
      <c r="M43" s="284"/>
      <c r="N43" s="284"/>
      <c r="O43" s="284"/>
      <c r="P43" s="284"/>
      <c r="Q43" s="284"/>
      <c r="R43" s="284"/>
      <c r="S43" s="284"/>
    </row>
    <row r="44" spans="1:19" x14ac:dyDescent="0.25">
      <c r="A44" s="284"/>
      <c r="B44" s="284"/>
      <c r="C44" s="284"/>
      <c r="D44" s="284"/>
      <c r="E44" s="284"/>
      <c r="F44" s="284"/>
      <c r="G44" s="284"/>
      <c r="H44" s="284"/>
      <c r="I44" s="284"/>
      <c r="J44" s="284"/>
      <c r="K44" s="284"/>
      <c r="L44" s="284"/>
      <c r="M44" s="284"/>
      <c r="N44" s="284"/>
      <c r="O44" s="284"/>
      <c r="P44" s="284"/>
      <c r="Q44" s="284"/>
      <c r="R44" s="284"/>
      <c r="S44" s="284"/>
    </row>
    <row r="45" spans="1:19" x14ac:dyDescent="0.25">
      <c r="A45" s="284"/>
      <c r="B45" s="284"/>
      <c r="C45" s="284"/>
      <c r="D45" s="284"/>
      <c r="E45" s="284"/>
      <c r="F45" s="284"/>
      <c r="G45" s="284"/>
      <c r="H45" s="284"/>
      <c r="I45" s="284"/>
      <c r="J45" s="284"/>
      <c r="K45" s="284"/>
      <c r="L45" s="284"/>
      <c r="M45" s="284"/>
      <c r="N45" s="284"/>
      <c r="O45" s="284"/>
      <c r="P45" s="284"/>
      <c r="Q45" s="284"/>
      <c r="R45" s="284"/>
      <c r="S45" s="284"/>
    </row>
    <row r="46" spans="1:19" x14ac:dyDescent="0.25">
      <c r="A46" s="284"/>
      <c r="B46" s="284"/>
      <c r="C46" s="284"/>
      <c r="D46" s="284"/>
      <c r="E46" s="284"/>
      <c r="F46" s="284"/>
      <c r="G46" s="284"/>
      <c r="H46" s="284"/>
      <c r="I46" s="284"/>
      <c r="J46" s="284"/>
      <c r="K46" s="284"/>
      <c r="L46" s="284"/>
      <c r="M46" s="284"/>
      <c r="N46" s="284"/>
      <c r="O46" s="284"/>
      <c r="P46" s="284"/>
      <c r="Q46" s="284"/>
      <c r="R46" s="284"/>
      <c r="S46" s="284"/>
    </row>
    <row r="47" spans="1:19" x14ac:dyDescent="0.25">
      <c r="A47" s="284"/>
      <c r="B47" s="284"/>
      <c r="C47" s="284"/>
      <c r="D47" s="284"/>
      <c r="E47" s="284"/>
      <c r="F47" s="284"/>
      <c r="G47" s="284"/>
      <c r="H47" s="284"/>
      <c r="I47" s="284"/>
      <c r="J47" s="284"/>
      <c r="K47" s="284"/>
      <c r="L47" s="284"/>
      <c r="M47" s="284"/>
      <c r="N47" s="284"/>
      <c r="O47" s="284"/>
      <c r="P47" s="284"/>
      <c r="Q47" s="284"/>
      <c r="R47" s="284"/>
      <c r="S47" s="284"/>
    </row>
    <row r="48" spans="1:19" x14ac:dyDescent="0.25">
      <c r="A48" s="284"/>
      <c r="B48" s="284"/>
      <c r="C48" s="284"/>
      <c r="D48" s="284"/>
      <c r="E48" s="284"/>
      <c r="F48" s="284"/>
      <c r="G48" s="284"/>
      <c r="H48" s="284"/>
      <c r="I48" s="284"/>
      <c r="J48" s="284"/>
      <c r="K48" s="284"/>
      <c r="L48" s="284"/>
      <c r="M48" s="284"/>
      <c r="N48" s="284"/>
      <c r="O48" s="284"/>
      <c r="P48" s="284"/>
      <c r="Q48" s="284"/>
      <c r="R48" s="284"/>
      <c r="S48" s="284"/>
    </row>
    <row r="49" spans="1:19" x14ac:dyDescent="0.25">
      <c r="A49" s="284"/>
      <c r="B49" s="284"/>
      <c r="C49" s="284"/>
      <c r="D49" s="284"/>
      <c r="E49" s="284"/>
      <c r="F49" s="284"/>
      <c r="G49" s="284"/>
      <c r="H49" s="284"/>
      <c r="I49" s="284"/>
      <c r="J49" s="284"/>
      <c r="K49" s="284"/>
      <c r="L49" s="284"/>
      <c r="M49" s="284"/>
      <c r="N49" s="284"/>
      <c r="O49" s="284"/>
      <c r="P49" s="284"/>
      <c r="Q49" s="284"/>
      <c r="R49" s="284"/>
      <c r="S49" s="284"/>
    </row>
    <row r="50" spans="1:19" x14ac:dyDescent="0.25">
      <c r="A50" s="284"/>
      <c r="B50" s="284"/>
      <c r="C50" s="284"/>
      <c r="D50" s="284"/>
      <c r="E50" s="284"/>
      <c r="F50" s="284"/>
      <c r="G50" s="284"/>
      <c r="H50" s="284"/>
      <c r="I50" s="284"/>
      <c r="J50" s="284"/>
      <c r="K50" s="284"/>
      <c r="L50" s="284"/>
      <c r="M50" s="284"/>
      <c r="N50" s="284"/>
      <c r="O50" s="284"/>
      <c r="P50" s="284"/>
      <c r="Q50" s="284"/>
      <c r="R50" s="284"/>
      <c r="S50" s="284"/>
    </row>
    <row r="51" spans="1:19" x14ac:dyDescent="0.25">
      <c r="A51" s="284"/>
      <c r="B51" s="284"/>
      <c r="C51" s="284"/>
      <c r="D51" s="284"/>
      <c r="E51" s="284"/>
      <c r="F51" s="284"/>
      <c r="G51" s="284"/>
      <c r="H51" s="284"/>
      <c r="I51" s="284"/>
      <c r="J51" s="284"/>
      <c r="K51" s="284"/>
      <c r="L51" s="284"/>
      <c r="M51" s="284"/>
      <c r="N51" s="284"/>
      <c r="O51" s="284"/>
      <c r="P51" s="284"/>
      <c r="Q51" s="284"/>
      <c r="R51" s="284"/>
      <c r="S51" s="284"/>
    </row>
    <row r="52" spans="1:19" x14ac:dyDescent="0.25">
      <c r="A52" s="284"/>
      <c r="B52" s="284"/>
      <c r="C52" s="284"/>
      <c r="D52" s="284"/>
      <c r="E52" s="284"/>
      <c r="F52" s="284"/>
      <c r="G52" s="284"/>
      <c r="H52" s="284"/>
      <c r="I52" s="284"/>
      <c r="J52" s="284"/>
      <c r="K52" s="284"/>
      <c r="L52" s="284"/>
      <c r="M52" s="284"/>
      <c r="N52" s="284"/>
      <c r="O52" s="284"/>
      <c r="P52" s="284"/>
      <c r="Q52" s="284"/>
      <c r="R52" s="284"/>
      <c r="S52" s="284"/>
    </row>
    <row r="53" spans="1:19" x14ac:dyDescent="0.25">
      <c r="A53" s="284"/>
      <c r="B53" s="284"/>
      <c r="C53" s="284"/>
      <c r="D53" s="284"/>
      <c r="E53" s="284"/>
      <c r="F53" s="284"/>
      <c r="G53" s="284"/>
      <c r="H53" s="284"/>
      <c r="I53" s="284"/>
      <c r="J53" s="284"/>
      <c r="K53" s="284"/>
      <c r="L53" s="284"/>
      <c r="M53" s="284"/>
      <c r="N53" s="284"/>
      <c r="O53" s="284"/>
      <c r="P53" s="284"/>
      <c r="Q53" s="284"/>
      <c r="R53" s="284"/>
      <c r="S53" s="284"/>
    </row>
    <row r="54" spans="1:19" x14ac:dyDescent="0.25">
      <c r="A54" s="284"/>
      <c r="B54" s="284"/>
      <c r="C54" s="284"/>
      <c r="D54" s="284"/>
      <c r="E54" s="284"/>
      <c r="F54" s="284"/>
      <c r="G54" s="284"/>
      <c r="H54" s="284"/>
      <c r="I54" s="284"/>
      <c r="J54" s="284"/>
      <c r="K54" s="284"/>
      <c r="L54" s="284"/>
      <c r="M54" s="284"/>
      <c r="N54" s="284"/>
      <c r="O54" s="284"/>
      <c r="P54" s="284"/>
      <c r="Q54" s="284"/>
      <c r="R54" s="284"/>
      <c r="S54" s="284"/>
    </row>
    <row r="55" spans="1:19" x14ac:dyDescent="0.25">
      <c r="A55" s="284"/>
      <c r="B55" s="284"/>
      <c r="C55" s="284"/>
      <c r="D55" s="284"/>
      <c r="E55" s="284"/>
      <c r="F55" s="284"/>
      <c r="G55" s="284"/>
      <c r="H55" s="284"/>
      <c r="I55" s="284"/>
      <c r="J55" s="284"/>
      <c r="K55" s="284"/>
      <c r="L55" s="284"/>
      <c r="M55" s="284"/>
      <c r="N55" s="284"/>
      <c r="O55" s="284"/>
      <c r="P55" s="284"/>
      <c r="Q55" s="284"/>
      <c r="R55" s="284"/>
      <c r="S55" s="284"/>
    </row>
    <row r="56" spans="1:19" x14ac:dyDescent="0.25">
      <c r="A56" s="284"/>
      <c r="B56" s="284"/>
      <c r="C56" s="284"/>
      <c r="D56" s="284"/>
      <c r="E56" s="284"/>
      <c r="F56" s="284"/>
      <c r="G56" s="284"/>
      <c r="H56" s="284"/>
      <c r="I56" s="284"/>
      <c r="J56" s="284"/>
      <c r="K56" s="284"/>
      <c r="L56" s="284"/>
      <c r="M56" s="284"/>
      <c r="N56" s="284"/>
      <c r="O56" s="284"/>
      <c r="P56" s="284"/>
      <c r="Q56" s="284"/>
      <c r="R56" s="284"/>
      <c r="S56" s="284"/>
    </row>
    <row r="57" spans="1:19" x14ac:dyDescent="0.25">
      <c r="A57" s="284"/>
      <c r="B57" s="284"/>
      <c r="C57" s="284"/>
      <c r="D57" s="284"/>
      <c r="E57" s="284"/>
      <c r="F57" s="284"/>
      <c r="G57" s="284"/>
      <c r="H57" s="284"/>
      <c r="I57" s="284"/>
      <c r="J57" s="284"/>
      <c r="K57" s="284"/>
      <c r="L57" s="284"/>
      <c r="M57" s="284"/>
      <c r="N57" s="284"/>
      <c r="O57" s="284"/>
      <c r="P57" s="284"/>
      <c r="Q57" s="284"/>
      <c r="R57" s="284"/>
      <c r="S57" s="284"/>
    </row>
    <row r="58" spans="1:19" x14ac:dyDescent="0.25">
      <c r="A58" s="284"/>
      <c r="B58" s="284"/>
      <c r="C58" s="284"/>
      <c r="D58" s="284"/>
      <c r="E58" s="284"/>
      <c r="F58" s="284"/>
      <c r="G58" s="284"/>
      <c r="H58" s="284"/>
      <c r="I58" s="284"/>
      <c r="J58" s="284"/>
      <c r="K58" s="284"/>
      <c r="L58" s="284"/>
      <c r="M58" s="284"/>
      <c r="N58" s="284"/>
      <c r="O58" s="284"/>
      <c r="P58" s="284"/>
      <c r="Q58" s="284"/>
      <c r="R58" s="284"/>
      <c r="S58" s="284"/>
    </row>
    <row r="59" spans="1:19" x14ac:dyDescent="0.25">
      <c r="A59" s="284"/>
      <c r="B59" s="284"/>
      <c r="C59" s="284"/>
      <c r="D59" s="284"/>
      <c r="E59" s="284"/>
      <c r="F59" s="284"/>
      <c r="G59" s="284"/>
      <c r="H59" s="284"/>
      <c r="I59" s="284"/>
      <c r="J59" s="284"/>
      <c r="K59" s="284"/>
      <c r="L59" s="284"/>
      <c r="M59" s="284"/>
      <c r="N59" s="284"/>
      <c r="O59" s="284"/>
      <c r="P59" s="284"/>
      <c r="Q59" s="284"/>
      <c r="R59" s="284"/>
      <c r="S59" s="284"/>
    </row>
    <row r="60" spans="1:19" x14ac:dyDescent="0.25">
      <c r="A60" s="284"/>
      <c r="B60" s="284"/>
      <c r="C60" s="284"/>
      <c r="D60" s="284"/>
      <c r="E60" s="284"/>
      <c r="F60" s="284"/>
      <c r="G60" s="284"/>
      <c r="H60" s="284"/>
      <c r="I60" s="284"/>
      <c r="J60" s="284"/>
      <c r="K60" s="284"/>
      <c r="L60" s="284"/>
      <c r="M60" s="284"/>
      <c r="N60" s="284"/>
      <c r="O60" s="284"/>
      <c r="P60" s="284"/>
      <c r="Q60" s="284"/>
      <c r="R60" s="284"/>
      <c r="S60" s="284"/>
    </row>
    <row r="61" spans="1:19" x14ac:dyDescent="0.25">
      <c r="A61" s="284"/>
      <c r="B61" s="284"/>
      <c r="C61" s="284"/>
      <c r="D61" s="284"/>
      <c r="E61" s="284"/>
      <c r="F61" s="284"/>
      <c r="G61" s="284"/>
      <c r="H61" s="284"/>
      <c r="I61" s="284"/>
      <c r="J61" s="284"/>
      <c r="K61" s="284"/>
      <c r="L61" s="284"/>
      <c r="M61" s="284"/>
      <c r="N61" s="284"/>
      <c r="O61" s="284"/>
      <c r="P61" s="284"/>
      <c r="Q61" s="284"/>
      <c r="R61" s="284"/>
      <c r="S61" s="284"/>
    </row>
    <row r="62" spans="1:19" x14ac:dyDescent="0.25">
      <c r="A62" s="284"/>
      <c r="B62" s="284"/>
      <c r="C62" s="284"/>
      <c r="D62" s="284"/>
      <c r="E62" s="284"/>
      <c r="F62" s="284"/>
      <c r="G62" s="284"/>
      <c r="H62" s="284"/>
      <c r="I62" s="284"/>
      <c r="J62" s="284"/>
      <c r="K62" s="284"/>
      <c r="L62" s="284"/>
      <c r="M62" s="284"/>
      <c r="N62" s="284"/>
      <c r="O62" s="284"/>
      <c r="P62" s="284"/>
      <c r="Q62" s="284"/>
      <c r="R62" s="284"/>
      <c r="S62" s="284"/>
    </row>
    <row r="63" spans="1:19" x14ac:dyDescent="0.25">
      <c r="A63" s="284"/>
      <c r="B63" s="284"/>
      <c r="C63" s="284"/>
      <c r="D63" s="284"/>
      <c r="E63" s="284"/>
      <c r="F63" s="284"/>
      <c r="G63" s="284"/>
      <c r="H63" s="284"/>
      <c r="I63" s="284"/>
      <c r="J63" s="284"/>
      <c r="K63" s="284"/>
      <c r="L63" s="284"/>
      <c r="M63" s="284"/>
      <c r="N63" s="284"/>
      <c r="O63" s="284"/>
      <c r="P63" s="284"/>
      <c r="Q63" s="284"/>
      <c r="R63" s="284"/>
      <c r="S63" s="284"/>
    </row>
    <row r="64" spans="1:19" x14ac:dyDescent="0.25">
      <c r="A64" s="284"/>
      <c r="B64" s="284"/>
      <c r="C64" s="284"/>
      <c r="D64" s="284"/>
      <c r="E64" s="284"/>
      <c r="F64" s="284"/>
      <c r="G64" s="284"/>
      <c r="H64" s="284"/>
      <c r="I64" s="284"/>
      <c r="J64" s="284"/>
      <c r="K64" s="284"/>
      <c r="L64" s="284"/>
      <c r="M64" s="284"/>
      <c r="N64" s="284"/>
      <c r="O64" s="284"/>
      <c r="P64" s="284"/>
      <c r="Q64" s="284"/>
      <c r="R64" s="284"/>
      <c r="S64" s="284"/>
    </row>
    <row r="65" spans="1:19" x14ac:dyDescent="0.25">
      <c r="A65" s="284"/>
      <c r="B65" s="284"/>
      <c r="C65" s="284"/>
      <c r="D65" s="284"/>
      <c r="E65" s="284"/>
      <c r="F65" s="284"/>
      <c r="G65" s="284"/>
      <c r="H65" s="284"/>
      <c r="I65" s="284"/>
      <c r="J65" s="284"/>
      <c r="K65" s="284"/>
      <c r="L65" s="284"/>
      <c r="M65" s="284"/>
      <c r="N65" s="284"/>
      <c r="O65" s="284"/>
      <c r="P65" s="284"/>
      <c r="Q65" s="284"/>
      <c r="R65" s="284"/>
      <c r="S65" s="284"/>
    </row>
    <row r="66" spans="1:19" x14ac:dyDescent="0.25">
      <c r="A66" s="284"/>
      <c r="B66" s="284"/>
      <c r="C66" s="284"/>
      <c r="D66" s="284"/>
      <c r="E66" s="284"/>
      <c r="F66" s="284"/>
      <c r="G66" s="284"/>
      <c r="H66" s="284"/>
      <c r="I66" s="284"/>
      <c r="J66" s="284"/>
      <c r="K66" s="284"/>
      <c r="L66" s="284"/>
      <c r="M66" s="284"/>
      <c r="N66" s="284"/>
      <c r="O66" s="284"/>
      <c r="P66" s="284"/>
      <c r="Q66" s="284"/>
      <c r="R66" s="284"/>
      <c r="S66" s="284"/>
    </row>
    <row r="67" spans="1:19" x14ac:dyDescent="0.25">
      <c r="A67" s="284"/>
      <c r="B67" s="284"/>
      <c r="C67" s="284"/>
      <c r="D67" s="284"/>
      <c r="E67" s="284"/>
      <c r="F67" s="284"/>
      <c r="G67" s="284"/>
      <c r="H67" s="284"/>
      <c r="I67" s="284"/>
      <c r="J67" s="284"/>
      <c r="K67" s="284"/>
      <c r="L67" s="284"/>
      <c r="M67" s="284"/>
      <c r="N67" s="284"/>
      <c r="O67" s="284"/>
      <c r="P67" s="284"/>
      <c r="Q67" s="284"/>
      <c r="R67" s="284"/>
      <c r="S67" s="284"/>
    </row>
    <row r="68" spans="1:19" x14ac:dyDescent="0.25">
      <c r="A68" s="284"/>
      <c r="B68" s="284"/>
      <c r="C68" s="284"/>
      <c r="D68" s="284"/>
      <c r="E68" s="284"/>
      <c r="F68" s="284"/>
      <c r="G68" s="284"/>
      <c r="H68" s="284"/>
      <c r="I68" s="284"/>
      <c r="J68" s="284"/>
      <c r="K68" s="284"/>
      <c r="L68" s="284"/>
      <c r="M68" s="284"/>
      <c r="N68" s="284"/>
      <c r="O68" s="284"/>
      <c r="P68" s="284"/>
      <c r="Q68" s="284"/>
      <c r="R68" s="284"/>
      <c r="S68" s="284"/>
    </row>
    <row r="69" spans="1:19" x14ac:dyDescent="0.25">
      <c r="A69" s="284"/>
      <c r="B69" s="284"/>
      <c r="C69" s="284"/>
      <c r="D69" s="284"/>
      <c r="E69" s="284"/>
      <c r="F69" s="284"/>
      <c r="G69" s="284"/>
      <c r="H69" s="284"/>
      <c r="I69" s="284"/>
      <c r="J69" s="284"/>
      <c r="K69" s="284"/>
      <c r="L69" s="284"/>
      <c r="M69" s="284"/>
      <c r="N69" s="284"/>
      <c r="O69" s="284"/>
      <c r="P69" s="284"/>
      <c r="Q69" s="284"/>
      <c r="R69" s="284"/>
      <c r="S69" s="284"/>
    </row>
    <row r="70" spans="1:19" x14ac:dyDescent="0.25">
      <c r="A70" s="284"/>
      <c r="B70" s="284"/>
      <c r="C70" s="284"/>
      <c r="D70" s="284"/>
      <c r="E70" s="284"/>
      <c r="F70" s="284"/>
      <c r="G70" s="284"/>
      <c r="H70" s="284"/>
      <c r="I70" s="284"/>
      <c r="J70" s="284"/>
      <c r="K70" s="284"/>
      <c r="L70" s="284"/>
      <c r="M70" s="284"/>
      <c r="N70" s="284"/>
      <c r="O70" s="284"/>
      <c r="P70" s="284"/>
      <c r="Q70" s="284"/>
      <c r="R70" s="284"/>
      <c r="S70" s="284"/>
    </row>
    <row r="71" spans="1:19" x14ac:dyDescent="0.25">
      <c r="A71" s="284"/>
      <c r="B71" s="284"/>
      <c r="C71" s="284"/>
      <c r="D71" s="284"/>
      <c r="E71" s="284"/>
      <c r="F71" s="284"/>
      <c r="G71" s="284"/>
      <c r="H71" s="284"/>
      <c r="I71" s="284"/>
      <c r="J71" s="284"/>
      <c r="K71" s="284"/>
      <c r="L71" s="284"/>
      <c r="M71" s="284"/>
      <c r="N71" s="284"/>
      <c r="O71" s="284"/>
      <c r="P71" s="284"/>
      <c r="Q71" s="284"/>
      <c r="R71" s="284"/>
      <c r="S71" s="284"/>
    </row>
    <row r="72" spans="1:19" x14ac:dyDescent="0.25">
      <c r="A72" s="284"/>
      <c r="B72" s="284"/>
      <c r="C72" s="284"/>
      <c r="D72" s="284"/>
      <c r="E72" s="284"/>
      <c r="F72" s="284"/>
      <c r="G72" s="284"/>
      <c r="H72" s="284"/>
      <c r="I72" s="284"/>
      <c r="J72" s="284"/>
      <c r="K72" s="284"/>
      <c r="L72" s="284"/>
      <c r="M72" s="284"/>
      <c r="N72" s="284"/>
      <c r="O72" s="284"/>
      <c r="P72" s="284"/>
      <c r="Q72" s="284"/>
      <c r="R72" s="284"/>
      <c r="S72" s="284"/>
    </row>
    <row r="73" spans="1:19" x14ac:dyDescent="0.25">
      <c r="A73" s="284"/>
      <c r="B73" s="284"/>
      <c r="C73" s="284"/>
      <c r="D73" s="284"/>
      <c r="E73" s="284"/>
      <c r="F73" s="284"/>
      <c r="G73" s="284"/>
      <c r="H73" s="284"/>
      <c r="I73" s="284"/>
      <c r="J73" s="284"/>
      <c r="K73" s="284"/>
      <c r="L73" s="284"/>
      <c r="M73" s="284"/>
      <c r="N73" s="284"/>
      <c r="O73" s="284"/>
      <c r="P73" s="284"/>
      <c r="Q73" s="284"/>
      <c r="R73" s="284"/>
      <c r="S73" s="284"/>
    </row>
    <row r="74" spans="1:19" x14ac:dyDescent="0.25">
      <c r="A74" s="284"/>
      <c r="B74" s="284"/>
      <c r="C74" s="284"/>
      <c r="D74" s="284"/>
      <c r="E74" s="284"/>
      <c r="F74" s="284"/>
      <c r="G74" s="284"/>
      <c r="H74" s="284"/>
      <c r="I74" s="284"/>
      <c r="J74" s="284"/>
      <c r="K74" s="284"/>
      <c r="L74" s="284"/>
      <c r="M74" s="284"/>
      <c r="N74" s="284"/>
      <c r="O74" s="284"/>
      <c r="P74" s="284"/>
      <c r="Q74" s="284"/>
      <c r="R74" s="284"/>
      <c r="S74" s="284"/>
    </row>
    <row r="75" spans="1:19" x14ac:dyDescent="0.25">
      <c r="A75" s="284"/>
      <c r="B75" s="284"/>
      <c r="C75" s="284"/>
      <c r="D75" s="284"/>
      <c r="E75" s="284"/>
      <c r="F75" s="284"/>
      <c r="G75" s="284"/>
      <c r="H75" s="284"/>
      <c r="I75" s="284"/>
      <c r="J75" s="284"/>
      <c r="K75" s="284"/>
      <c r="L75" s="284"/>
      <c r="M75" s="284"/>
      <c r="N75" s="284"/>
      <c r="O75" s="284"/>
      <c r="P75" s="284"/>
      <c r="Q75" s="284"/>
      <c r="R75" s="284"/>
      <c r="S75" s="284"/>
    </row>
    <row r="76" spans="1:19" x14ac:dyDescent="0.25">
      <c r="A76" s="284"/>
      <c r="B76" s="284"/>
      <c r="C76" s="284"/>
      <c r="D76" s="284"/>
      <c r="E76" s="284"/>
      <c r="F76" s="284"/>
      <c r="G76" s="284"/>
      <c r="H76" s="284"/>
      <c r="I76" s="284"/>
      <c r="J76" s="284"/>
      <c r="K76" s="284"/>
      <c r="L76" s="284"/>
      <c r="M76" s="284"/>
      <c r="N76" s="284"/>
      <c r="O76" s="284"/>
      <c r="P76" s="284"/>
      <c r="Q76" s="284"/>
      <c r="R76" s="284"/>
      <c r="S76" s="284"/>
    </row>
    <row r="77" spans="1:19" x14ac:dyDescent="0.25">
      <c r="A77" s="284"/>
      <c r="B77" s="284"/>
      <c r="C77" s="284"/>
      <c r="D77" s="284"/>
      <c r="E77" s="284"/>
      <c r="F77" s="284"/>
      <c r="G77" s="284"/>
      <c r="H77" s="284"/>
      <c r="I77" s="284"/>
      <c r="J77" s="284"/>
      <c r="K77" s="284"/>
      <c r="L77" s="284"/>
      <c r="M77" s="284"/>
      <c r="N77" s="284"/>
      <c r="O77" s="284"/>
      <c r="P77" s="284"/>
      <c r="Q77" s="284"/>
      <c r="R77" s="284"/>
      <c r="S77" s="284"/>
    </row>
    <row r="78" spans="1:19" x14ac:dyDescent="0.25">
      <c r="A78" s="284"/>
      <c r="B78" s="284"/>
      <c r="C78" s="284"/>
      <c r="D78" s="284"/>
      <c r="E78" s="284"/>
      <c r="F78" s="284"/>
      <c r="G78" s="284"/>
      <c r="H78" s="284"/>
      <c r="I78" s="284"/>
      <c r="J78" s="284"/>
      <c r="K78" s="284"/>
      <c r="L78" s="284"/>
      <c r="M78" s="284"/>
      <c r="N78" s="284"/>
      <c r="O78" s="284"/>
      <c r="P78" s="284"/>
      <c r="Q78" s="284"/>
      <c r="R78" s="284"/>
      <c r="S78" s="284"/>
    </row>
    <row r="79" spans="1:19" x14ac:dyDescent="0.25">
      <c r="A79" s="284"/>
      <c r="B79" s="284"/>
      <c r="C79" s="284"/>
      <c r="D79" s="284"/>
      <c r="E79" s="284"/>
      <c r="F79" s="284"/>
      <c r="G79" s="284"/>
      <c r="H79" s="284"/>
      <c r="I79" s="284"/>
      <c r="J79" s="284"/>
      <c r="K79" s="284"/>
      <c r="L79" s="284"/>
      <c r="M79" s="284"/>
      <c r="N79" s="284"/>
      <c r="O79" s="284"/>
      <c r="P79" s="284"/>
      <c r="Q79" s="284"/>
      <c r="R79" s="284"/>
      <c r="S79" s="284"/>
    </row>
    <row r="80" spans="1:19" x14ac:dyDescent="0.25">
      <c r="A80" s="284"/>
      <c r="B80" s="284"/>
      <c r="C80" s="284"/>
      <c r="D80" s="284"/>
      <c r="E80" s="284"/>
      <c r="F80" s="284"/>
      <c r="G80" s="284"/>
      <c r="H80" s="284"/>
      <c r="I80" s="284"/>
      <c r="J80" s="284"/>
      <c r="K80" s="284"/>
      <c r="L80" s="284"/>
      <c r="M80" s="284"/>
      <c r="N80" s="284"/>
      <c r="O80" s="284"/>
      <c r="P80" s="284"/>
      <c r="Q80" s="284"/>
      <c r="R80" s="284"/>
      <c r="S80" s="284"/>
    </row>
    <row r="81" spans="1:19" x14ac:dyDescent="0.25">
      <c r="A81" s="284"/>
      <c r="B81" s="284"/>
      <c r="C81" s="284"/>
      <c r="D81" s="284"/>
      <c r="E81" s="284"/>
      <c r="F81" s="284"/>
      <c r="G81" s="284"/>
      <c r="H81" s="284"/>
      <c r="I81" s="284"/>
      <c r="J81" s="284"/>
      <c r="K81" s="284"/>
      <c r="L81" s="284"/>
      <c r="M81" s="284"/>
      <c r="N81" s="284"/>
      <c r="O81" s="284"/>
      <c r="P81" s="284"/>
      <c r="Q81" s="284"/>
      <c r="R81" s="284"/>
      <c r="S81" s="284"/>
    </row>
    <row r="82" spans="1:19" x14ac:dyDescent="0.25">
      <c r="A82" s="284"/>
      <c r="B82" s="284"/>
      <c r="C82" s="284"/>
      <c r="D82" s="284"/>
      <c r="E82" s="284"/>
      <c r="F82" s="284"/>
      <c r="G82" s="284"/>
      <c r="H82" s="284"/>
      <c r="I82" s="284"/>
      <c r="J82" s="284"/>
      <c r="K82" s="284"/>
      <c r="L82" s="284"/>
      <c r="M82" s="284"/>
      <c r="N82" s="284"/>
      <c r="O82" s="284"/>
      <c r="P82" s="284"/>
      <c r="Q82" s="284"/>
      <c r="R82" s="284"/>
      <c r="S82" s="284"/>
    </row>
    <row r="83" spans="1:19" x14ac:dyDescent="0.25">
      <c r="A83" s="284"/>
      <c r="B83" s="284"/>
      <c r="C83" s="284"/>
      <c r="D83" s="284"/>
      <c r="E83" s="284"/>
      <c r="F83" s="284"/>
      <c r="G83" s="284"/>
      <c r="H83" s="284"/>
      <c r="I83" s="284"/>
      <c r="J83" s="284"/>
      <c r="K83" s="284"/>
      <c r="L83" s="284"/>
      <c r="M83" s="284"/>
      <c r="N83" s="284"/>
      <c r="O83" s="284"/>
      <c r="P83" s="284"/>
      <c r="Q83" s="284"/>
      <c r="R83" s="284"/>
      <c r="S83" s="284"/>
    </row>
    <row r="84" spans="1:19" x14ac:dyDescent="0.25">
      <c r="A84" s="284"/>
      <c r="B84" s="284"/>
      <c r="C84" s="284"/>
      <c r="D84" s="284"/>
      <c r="E84" s="284"/>
      <c r="F84" s="284"/>
      <c r="G84" s="284"/>
      <c r="H84" s="284"/>
      <c r="I84" s="284"/>
      <c r="J84" s="284"/>
      <c r="K84" s="284"/>
      <c r="L84" s="284"/>
      <c r="M84" s="284"/>
      <c r="N84" s="284"/>
      <c r="O84" s="284"/>
      <c r="P84" s="284"/>
      <c r="Q84" s="284"/>
      <c r="R84" s="284"/>
      <c r="S84" s="284"/>
    </row>
    <row r="85" spans="1:19" x14ac:dyDescent="0.25">
      <c r="A85" s="284"/>
      <c r="B85" s="284"/>
      <c r="C85" s="284"/>
      <c r="D85" s="284"/>
      <c r="E85" s="284"/>
      <c r="F85" s="284"/>
      <c r="G85" s="284"/>
      <c r="H85" s="284"/>
      <c r="I85" s="284"/>
      <c r="J85" s="284"/>
      <c r="K85" s="284"/>
      <c r="L85" s="284"/>
      <c r="M85" s="284"/>
      <c r="N85" s="284"/>
      <c r="O85" s="284"/>
      <c r="P85" s="284"/>
      <c r="Q85" s="284"/>
      <c r="R85" s="284"/>
      <c r="S85" s="284"/>
    </row>
    <row r="86" spans="1:19" x14ac:dyDescent="0.25">
      <c r="A86" s="284"/>
      <c r="B86" s="284"/>
      <c r="C86" s="284"/>
      <c r="D86" s="284"/>
      <c r="E86" s="284"/>
      <c r="F86" s="284"/>
      <c r="G86" s="284"/>
      <c r="H86" s="284"/>
      <c r="I86" s="284"/>
      <c r="J86" s="284"/>
      <c r="K86" s="284"/>
      <c r="L86" s="284"/>
      <c r="M86" s="284"/>
      <c r="N86" s="284"/>
      <c r="O86" s="284"/>
      <c r="P86" s="284"/>
      <c r="Q86" s="284"/>
      <c r="R86" s="284"/>
      <c r="S86" s="284"/>
    </row>
    <row r="87" spans="1:19" x14ac:dyDescent="0.25">
      <c r="A87" s="284"/>
      <c r="B87" s="284"/>
      <c r="C87" s="284"/>
      <c r="D87" s="284"/>
      <c r="E87" s="284"/>
      <c r="F87" s="284"/>
      <c r="G87" s="284"/>
      <c r="H87" s="284"/>
      <c r="I87" s="284"/>
      <c r="J87" s="284"/>
      <c r="K87" s="284"/>
      <c r="L87" s="284"/>
      <c r="M87" s="284"/>
      <c r="N87" s="284"/>
      <c r="O87" s="284"/>
      <c r="P87" s="284"/>
      <c r="Q87" s="284"/>
      <c r="R87" s="284"/>
      <c r="S87" s="284"/>
    </row>
    <row r="88" spans="1:19" x14ac:dyDescent="0.25">
      <c r="A88" s="284"/>
      <c r="B88" s="284"/>
      <c r="C88" s="284"/>
      <c r="D88" s="284"/>
      <c r="E88" s="284"/>
      <c r="F88" s="284"/>
      <c r="G88" s="284"/>
      <c r="H88" s="284"/>
      <c r="I88" s="284"/>
      <c r="J88" s="284"/>
      <c r="K88" s="284"/>
      <c r="L88" s="284"/>
      <c r="M88" s="284"/>
      <c r="N88" s="284"/>
      <c r="O88" s="284"/>
      <c r="P88" s="284"/>
      <c r="Q88" s="284"/>
      <c r="R88" s="284"/>
      <c r="S88" s="284"/>
    </row>
    <row r="89" spans="1:19" x14ac:dyDescent="0.25">
      <c r="A89" s="284"/>
      <c r="B89" s="284"/>
      <c r="C89" s="284"/>
      <c r="D89" s="284"/>
      <c r="E89" s="284"/>
      <c r="F89" s="284"/>
      <c r="G89" s="284"/>
      <c r="H89" s="284"/>
      <c r="I89" s="284"/>
      <c r="J89" s="284"/>
      <c r="K89" s="284"/>
      <c r="L89" s="284"/>
      <c r="M89" s="284"/>
      <c r="N89" s="284"/>
      <c r="O89" s="284"/>
      <c r="P89" s="284"/>
      <c r="Q89" s="284"/>
      <c r="R89" s="284"/>
      <c r="S89" s="284"/>
    </row>
    <row r="90" spans="1:19" x14ac:dyDescent="0.25">
      <c r="A90" s="284"/>
      <c r="B90" s="284"/>
      <c r="C90" s="284"/>
      <c r="D90" s="284"/>
      <c r="E90" s="284"/>
      <c r="F90" s="284"/>
      <c r="G90" s="284"/>
      <c r="H90" s="284"/>
      <c r="I90" s="284"/>
      <c r="J90" s="284"/>
      <c r="K90" s="284"/>
      <c r="L90" s="284"/>
      <c r="M90" s="284"/>
      <c r="N90" s="284"/>
      <c r="O90" s="284"/>
      <c r="P90" s="284"/>
      <c r="Q90" s="284"/>
      <c r="R90" s="284"/>
      <c r="S90" s="284"/>
    </row>
    <row r="91" spans="1:19" x14ac:dyDescent="0.25">
      <c r="A91" s="284"/>
      <c r="B91" s="284"/>
      <c r="C91" s="284"/>
      <c r="D91" s="284"/>
      <c r="E91" s="284"/>
      <c r="F91" s="284"/>
      <c r="G91" s="284"/>
      <c r="H91" s="284"/>
      <c r="I91" s="284"/>
      <c r="J91" s="284"/>
      <c r="K91" s="284"/>
      <c r="L91" s="284"/>
      <c r="M91" s="284"/>
      <c r="N91" s="284"/>
      <c r="O91" s="284"/>
      <c r="P91" s="284"/>
      <c r="Q91" s="284"/>
      <c r="R91" s="284"/>
      <c r="S91" s="284"/>
    </row>
    <row r="92" spans="1:19" x14ac:dyDescent="0.25">
      <c r="A92" s="284"/>
      <c r="B92" s="284"/>
      <c r="C92" s="284"/>
      <c r="D92" s="284"/>
      <c r="E92" s="284"/>
      <c r="F92" s="284"/>
      <c r="G92" s="284"/>
      <c r="H92" s="284"/>
      <c r="I92" s="284"/>
      <c r="J92" s="284"/>
      <c r="K92" s="284"/>
      <c r="L92" s="284"/>
      <c r="M92" s="284"/>
      <c r="N92" s="284"/>
      <c r="O92" s="284"/>
      <c r="P92" s="284"/>
      <c r="Q92" s="284"/>
      <c r="R92" s="284"/>
      <c r="S92" s="284"/>
    </row>
    <row r="93" spans="1:19" x14ac:dyDescent="0.25">
      <c r="A93" s="284"/>
      <c r="B93" s="284"/>
      <c r="C93" s="284"/>
      <c r="D93" s="284"/>
      <c r="E93" s="284"/>
      <c r="F93" s="284"/>
      <c r="G93" s="284"/>
      <c r="H93" s="284"/>
      <c r="I93" s="284"/>
      <c r="J93" s="284"/>
      <c r="K93" s="284"/>
      <c r="L93" s="284"/>
      <c r="M93" s="284"/>
      <c r="N93" s="284"/>
      <c r="O93" s="284"/>
      <c r="P93" s="284"/>
      <c r="Q93" s="284"/>
      <c r="R93" s="284"/>
      <c r="S93" s="284"/>
    </row>
    <row r="94" spans="1:19" x14ac:dyDescent="0.25">
      <c r="A94" s="284"/>
      <c r="B94" s="284"/>
      <c r="C94" s="284"/>
      <c r="D94" s="284"/>
      <c r="E94" s="284"/>
      <c r="F94" s="284"/>
      <c r="G94" s="284"/>
      <c r="H94" s="284"/>
      <c r="I94" s="284"/>
      <c r="J94" s="284"/>
      <c r="K94" s="284"/>
      <c r="L94" s="284"/>
      <c r="M94" s="284"/>
      <c r="N94" s="284"/>
      <c r="O94" s="284"/>
      <c r="P94" s="284"/>
      <c r="Q94" s="284"/>
      <c r="R94" s="284"/>
      <c r="S94" s="284"/>
    </row>
    <row r="95" spans="1:19" x14ac:dyDescent="0.25">
      <c r="A95" s="284"/>
      <c r="B95" s="284"/>
      <c r="C95" s="284"/>
      <c r="D95" s="284"/>
      <c r="E95" s="284"/>
      <c r="F95" s="284"/>
      <c r="G95" s="284"/>
      <c r="H95" s="284"/>
      <c r="I95" s="284"/>
      <c r="J95" s="284"/>
      <c r="K95" s="284"/>
      <c r="L95" s="284"/>
      <c r="M95" s="284"/>
      <c r="N95" s="284"/>
      <c r="O95" s="284"/>
      <c r="P95" s="284"/>
      <c r="Q95" s="284"/>
      <c r="R95" s="284"/>
      <c r="S95" s="284"/>
    </row>
    <row r="96" spans="1:19" x14ac:dyDescent="0.25">
      <c r="A96" s="284"/>
      <c r="B96" s="284"/>
      <c r="C96" s="284"/>
      <c r="D96" s="284"/>
      <c r="E96" s="284"/>
      <c r="F96" s="284"/>
      <c r="G96" s="284"/>
      <c r="H96" s="284"/>
      <c r="I96" s="284"/>
      <c r="J96" s="284"/>
      <c r="K96" s="284"/>
      <c r="L96" s="284"/>
      <c r="M96" s="284"/>
      <c r="N96" s="284"/>
      <c r="O96" s="284"/>
      <c r="P96" s="284"/>
      <c r="Q96" s="284"/>
      <c r="R96" s="284"/>
      <c r="S96" s="284"/>
    </row>
    <row r="97" spans="1:19" x14ac:dyDescent="0.25">
      <c r="A97" s="284"/>
      <c r="B97" s="284"/>
      <c r="C97" s="284"/>
      <c r="D97" s="284"/>
      <c r="E97" s="284"/>
      <c r="F97" s="284"/>
      <c r="G97" s="284"/>
      <c r="H97" s="284"/>
      <c r="I97" s="284"/>
      <c r="J97" s="284"/>
      <c r="K97" s="284"/>
      <c r="L97" s="284"/>
      <c r="M97" s="284"/>
      <c r="N97" s="284"/>
      <c r="O97" s="284"/>
      <c r="P97" s="284"/>
      <c r="Q97" s="284"/>
      <c r="R97" s="284"/>
      <c r="S97" s="284"/>
    </row>
    <row r="98" spans="1:19" x14ac:dyDescent="0.25">
      <c r="A98" s="284"/>
      <c r="B98" s="284"/>
      <c r="C98" s="284"/>
      <c r="D98" s="284"/>
      <c r="E98" s="284"/>
      <c r="F98" s="284"/>
      <c r="G98" s="284"/>
      <c r="H98" s="284"/>
      <c r="I98" s="284"/>
      <c r="J98" s="284"/>
      <c r="K98" s="284"/>
      <c r="L98" s="284"/>
      <c r="M98" s="284"/>
      <c r="N98" s="284"/>
      <c r="O98" s="284"/>
      <c r="P98" s="284"/>
      <c r="Q98" s="284"/>
      <c r="R98" s="284"/>
      <c r="S98" s="284"/>
    </row>
    <row r="99" spans="1:19" x14ac:dyDescent="0.25">
      <c r="A99" s="284"/>
      <c r="B99" s="284"/>
      <c r="C99" s="284"/>
      <c r="D99" s="284"/>
      <c r="E99" s="284"/>
      <c r="F99" s="284"/>
      <c r="G99" s="284"/>
      <c r="H99" s="284"/>
      <c r="I99" s="284"/>
      <c r="J99" s="284"/>
      <c r="K99" s="284"/>
      <c r="L99" s="284"/>
      <c r="M99" s="284"/>
      <c r="N99" s="284"/>
      <c r="O99" s="284"/>
      <c r="P99" s="284"/>
      <c r="Q99" s="284"/>
      <c r="R99" s="284"/>
      <c r="S99" s="284"/>
    </row>
    <row r="100" spans="1:19" x14ac:dyDescent="0.25">
      <c r="A100" s="284"/>
      <c r="B100" s="284"/>
      <c r="C100" s="284"/>
      <c r="D100" s="284"/>
      <c r="E100" s="284"/>
      <c r="F100" s="284"/>
      <c r="G100" s="284"/>
      <c r="H100" s="284"/>
      <c r="I100" s="284"/>
      <c r="J100" s="284"/>
      <c r="K100" s="284"/>
      <c r="L100" s="284"/>
      <c r="M100" s="284"/>
      <c r="N100" s="284"/>
      <c r="O100" s="284"/>
      <c r="P100" s="284"/>
      <c r="Q100" s="284"/>
      <c r="R100" s="284"/>
      <c r="S100" s="284"/>
    </row>
    <row r="101" spans="1:19" x14ac:dyDescent="0.25">
      <c r="A101" s="284"/>
      <c r="B101" s="284"/>
      <c r="C101" s="284"/>
      <c r="D101" s="284"/>
      <c r="E101" s="284"/>
      <c r="F101" s="284"/>
      <c r="G101" s="284"/>
      <c r="H101" s="284"/>
      <c r="I101" s="284"/>
      <c r="J101" s="284"/>
      <c r="K101" s="284"/>
      <c r="L101" s="284"/>
      <c r="M101" s="284"/>
      <c r="N101" s="284"/>
      <c r="O101" s="284"/>
      <c r="P101" s="284"/>
      <c r="Q101" s="284"/>
      <c r="R101" s="284"/>
      <c r="S101" s="284"/>
    </row>
    <row r="102" spans="1:19" x14ac:dyDescent="0.25">
      <c r="A102" s="284"/>
      <c r="B102" s="284"/>
      <c r="C102" s="284"/>
      <c r="D102" s="284"/>
      <c r="E102" s="284"/>
      <c r="F102" s="284"/>
      <c r="G102" s="284"/>
      <c r="H102" s="284"/>
      <c r="I102" s="284"/>
      <c r="J102" s="284"/>
      <c r="K102" s="284"/>
      <c r="L102" s="284"/>
      <c r="M102" s="284"/>
      <c r="N102" s="284"/>
      <c r="O102" s="284"/>
      <c r="P102" s="284"/>
      <c r="Q102" s="284"/>
      <c r="R102" s="284"/>
      <c r="S102" s="284"/>
    </row>
    <row r="103" spans="1:19" x14ac:dyDescent="0.25">
      <c r="A103" s="284"/>
      <c r="B103" s="284"/>
      <c r="C103" s="284"/>
      <c r="D103" s="284"/>
      <c r="E103" s="284"/>
      <c r="F103" s="284"/>
      <c r="G103" s="284"/>
      <c r="H103" s="284"/>
      <c r="I103" s="284"/>
      <c r="J103" s="284"/>
      <c r="K103" s="284"/>
      <c r="L103" s="284"/>
      <c r="M103" s="284"/>
      <c r="N103" s="284"/>
      <c r="O103" s="284"/>
      <c r="P103" s="284"/>
      <c r="Q103" s="284"/>
      <c r="R103" s="284"/>
      <c r="S103" s="284"/>
    </row>
    <row r="104" spans="1:19" x14ac:dyDescent="0.25">
      <c r="A104" s="284"/>
      <c r="B104" s="284"/>
      <c r="C104" s="284"/>
      <c r="D104" s="284"/>
      <c r="E104" s="284"/>
      <c r="F104" s="284"/>
      <c r="G104" s="284"/>
      <c r="H104" s="284"/>
      <c r="I104" s="284"/>
      <c r="J104" s="284"/>
      <c r="K104" s="284"/>
      <c r="L104" s="284"/>
      <c r="M104" s="284"/>
      <c r="N104" s="284"/>
      <c r="O104" s="284"/>
      <c r="P104" s="284"/>
      <c r="Q104" s="284"/>
      <c r="R104" s="284"/>
      <c r="S104" s="284"/>
    </row>
    <row r="105" spans="1:19" x14ac:dyDescent="0.25">
      <c r="A105" s="284"/>
      <c r="B105" s="284"/>
      <c r="C105" s="284"/>
      <c r="D105" s="284"/>
      <c r="E105" s="284"/>
      <c r="F105" s="284"/>
      <c r="G105" s="284"/>
      <c r="H105" s="284"/>
      <c r="I105" s="284"/>
      <c r="J105" s="284"/>
      <c r="K105" s="284"/>
      <c r="L105" s="284"/>
      <c r="M105" s="284"/>
      <c r="N105" s="284"/>
      <c r="O105" s="284"/>
      <c r="P105" s="284"/>
      <c r="Q105" s="284"/>
      <c r="R105" s="284"/>
      <c r="S105" s="284"/>
    </row>
    <row r="106" spans="1:19" x14ac:dyDescent="0.25">
      <c r="A106" s="284"/>
      <c r="B106" s="284"/>
      <c r="C106" s="284"/>
      <c r="D106" s="284"/>
      <c r="E106" s="284"/>
      <c r="F106" s="284"/>
      <c r="G106" s="284"/>
      <c r="H106" s="284"/>
      <c r="I106" s="284"/>
      <c r="J106" s="284"/>
      <c r="K106" s="284"/>
      <c r="L106" s="284"/>
      <c r="M106" s="284"/>
      <c r="N106" s="284"/>
      <c r="O106" s="284"/>
      <c r="P106" s="284"/>
      <c r="Q106" s="284"/>
      <c r="R106" s="284"/>
      <c r="S106" s="284"/>
    </row>
    <row r="107" spans="1:19" x14ac:dyDescent="0.25">
      <c r="A107" s="284"/>
      <c r="B107" s="284"/>
      <c r="C107" s="284"/>
      <c r="D107" s="284"/>
      <c r="E107" s="284"/>
      <c r="F107" s="284"/>
      <c r="G107" s="284"/>
      <c r="H107" s="284"/>
      <c r="I107" s="284"/>
      <c r="J107" s="284"/>
      <c r="K107" s="284"/>
      <c r="L107" s="284"/>
      <c r="M107" s="284"/>
      <c r="N107" s="284"/>
      <c r="O107" s="284"/>
      <c r="P107" s="284"/>
      <c r="Q107" s="284"/>
      <c r="R107" s="284"/>
      <c r="S107" s="284"/>
    </row>
    <row r="108" spans="1:19" x14ac:dyDescent="0.25">
      <c r="A108" s="284"/>
      <c r="B108" s="284"/>
      <c r="C108" s="284"/>
      <c r="D108" s="284"/>
      <c r="E108" s="284"/>
      <c r="F108" s="284"/>
      <c r="G108" s="284"/>
      <c r="H108" s="284"/>
      <c r="I108" s="284"/>
      <c r="J108" s="284"/>
      <c r="K108" s="284"/>
      <c r="L108" s="284"/>
      <c r="M108" s="284"/>
      <c r="N108" s="284"/>
      <c r="O108" s="284"/>
      <c r="P108" s="284"/>
      <c r="Q108" s="284"/>
      <c r="R108" s="284"/>
      <c r="S108" s="284"/>
    </row>
    <row r="109" spans="1:19" x14ac:dyDescent="0.25">
      <c r="A109" s="284"/>
      <c r="B109" s="284"/>
      <c r="C109" s="284"/>
      <c r="D109" s="284"/>
      <c r="E109" s="284"/>
      <c r="F109" s="284"/>
      <c r="G109" s="284"/>
      <c r="H109" s="284"/>
      <c r="I109" s="284"/>
      <c r="J109" s="284"/>
      <c r="K109" s="284"/>
      <c r="L109" s="284"/>
      <c r="M109" s="284"/>
      <c r="N109" s="284"/>
      <c r="O109" s="284"/>
      <c r="P109" s="284"/>
      <c r="Q109" s="284"/>
      <c r="R109" s="284"/>
      <c r="S109" s="284"/>
    </row>
    <row r="110" spans="1:19" x14ac:dyDescent="0.25">
      <c r="A110" s="284"/>
      <c r="B110" s="284"/>
      <c r="C110" s="284"/>
      <c r="D110" s="284"/>
      <c r="E110" s="284"/>
      <c r="F110" s="284"/>
      <c r="G110" s="284"/>
      <c r="H110" s="284"/>
      <c r="I110" s="284"/>
      <c r="J110" s="284"/>
      <c r="K110" s="284"/>
      <c r="L110" s="284"/>
      <c r="M110" s="284"/>
      <c r="N110" s="284"/>
      <c r="O110" s="284"/>
      <c r="P110" s="284"/>
      <c r="Q110" s="284"/>
      <c r="R110" s="284"/>
      <c r="S110" s="284"/>
    </row>
    <row r="111" spans="1:19" x14ac:dyDescent="0.25">
      <c r="A111" s="284"/>
      <c r="B111" s="284"/>
      <c r="C111" s="284"/>
      <c r="D111" s="284"/>
      <c r="E111" s="284"/>
      <c r="F111" s="284"/>
      <c r="G111" s="284"/>
      <c r="H111" s="284"/>
      <c r="I111" s="284"/>
      <c r="J111" s="284"/>
      <c r="K111" s="284"/>
      <c r="L111" s="284"/>
      <c r="M111" s="284"/>
      <c r="N111" s="284"/>
      <c r="O111" s="284"/>
      <c r="P111" s="284"/>
      <c r="Q111" s="284"/>
      <c r="R111" s="284"/>
      <c r="S111" s="284"/>
    </row>
    <row r="112" spans="1:19" x14ac:dyDescent="0.25">
      <c r="A112" s="284"/>
      <c r="B112" s="284"/>
      <c r="C112" s="284"/>
      <c r="D112" s="284"/>
      <c r="E112" s="284"/>
      <c r="F112" s="284"/>
      <c r="G112" s="284"/>
      <c r="H112" s="284"/>
      <c r="I112" s="284"/>
      <c r="J112" s="284"/>
      <c r="K112" s="284"/>
      <c r="L112" s="284"/>
      <c r="M112" s="284"/>
      <c r="N112" s="284"/>
      <c r="O112" s="284"/>
      <c r="P112" s="284"/>
      <c r="Q112" s="284"/>
      <c r="R112" s="284"/>
      <c r="S112" s="284"/>
    </row>
    <row r="113" spans="1:19" x14ac:dyDescent="0.25">
      <c r="A113" s="284"/>
      <c r="B113" s="284"/>
      <c r="C113" s="284"/>
      <c r="D113" s="284"/>
      <c r="E113" s="284"/>
      <c r="F113" s="284"/>
      <c r="G113" s="284"/>
      <c r="H113" s="284"/>
      <c r="I113" s="284"/>
      <c r="J113" s="284"/>
      <c r="K113" s="284"/>
      <c r="L113" s="284"/>
      <c r="M113" s="284"/>
      <c r="N113" s="284"/>
      <c r="O113" s="284"/>
      <c r="P113" s="284"/>
      <c r="Q113" s="284"/>
      <c r="R113" s="284"/>
      <c r="S113" s="284"/>
    </row>
    <row r="114" spans="1:19" x14ac:dyDescent="0.25">
      <c r="A114" s="284"/>
      <c r="B114" s="284"/>
      <c r="C114" s="284"/>
      <c r="D114" s="284"/>
      <c r="E114" s="284"/>
      <c r="F114" s="284"/>
      <c r="G114" s="284"/>
      <c r="H114" s="284"/>
      <c r="I114" s="284"/>
      <c r="J114" s="284"/>
      <c r="K114" s="284"/>
      <c r="L114" s="284"/>
      <c r="M114" s="284"/>
      <c r="N114" s="284"/>
      <c r="O114" s="284"/>
      <c r="P114" s="284"/>
      <c r="Q114" s="284"/>
      <c r="R114" s="284"/>
      <c r="S114" s="284"/>
    </row>
    <row r="115" spans="1:19" x14ac:dyDescent="0.25">
      <c r="A115" s="284"/>
      <c r="B115" s="284"/>
      <c r="C115" s="284"/>
      <c r="D115" s="284"/>
      <c r="E115" s="284"/>
      <c r="F115" s="284"/>
      <c r="G115" s="284"/>
      <c r="H115" s="284"/>
      <c r="I115" s="284"/>
      <c r="J115" s="284"/>
      <c r="K115" s="284"/>
      <c r="L115" s="284"/>
      <c r="M115" s="284"/>
      <c r="N115" s="284"/>
      <c r="O115" s="284"/>
      <c r="P115" s="284"/>
      <c r="Q115" s="284"/>
      <c r="R115" s="284"/>
      <c r="S115" s="284"/>
    </row>
    <row r="116" spans="1:19" x14ac:dyDescent="0.25">
      <c r="A116" s="284"/>
      <c r="B116" s="284"/>
      <c r="C116" s="284"/>
      <c r="D116" s="284"/>
      <c r="E116" s="284"/>
      <c r="F116" s="284"/>
      <c r="G116" s="284"/>
      <c r="H116" s="284"/>
      <c r="I116" s="284"/>
      <c r="J116" s="284"/>
      <c r="K116" s="284"/>
      <c r="L116" s="284"/>
      <c r="M116" s="284"/>
      <c r="N116" s="284"/>
      <c r="O116" s="284"/>
      <c r="P116" s="284"/>
      <c r="Q116" s="284"/>
      <c r="R116" s="284"/>
      <c r="S116" s="284"/>
    </row>
    <row r="117" spans="1:19" x14ac:dyDescent="0.25">
      <c r="A117" s="284"/>
      <c r="B117" s="284"/>
      <c r="C117" s="284"/>
      <c r="D117" s="284"/>
      <c r="E117" s="284"/>
      <c r="F117" s="284"/>
      <c r="G117" s="284"/>
      <c r="H117" s="284"/>
      <c r="I117" s="284"/>
      <c r="J117" s="284"/>
      <c r="K117" s="284"/>
      <c r="L117" s="284"/>
      <c r="M117" s="284"/>
      <c r="N117" s="284"/>
      <c r="O117" s="284"/>
      <c r="P117" s="284"/>
      <c r="Q117" s="284"/>
      <c r="R117" s="284"/>
      <c r="S117" s="284"/>
    </row>
    <row r="118" spans="1:19" x14ac:dyDescent="0.25">
      <c r="A118" s="284"/>
      <c r="B118" s="284"/>
      <c r="C118" s="284"/>
      <c r="D118" s="284"/>
      <c r="E118" s="284"/>
      <c r="F118" s="284"/>
      <c r="G118" s="284"/>
      <c r="H118" s="284"/>
      <c r="I118" s="284"/>
      <c r="J118" s="284"/>
      <c r="K118" s="284"/>
      <c r="L118" s="284"/>
      <c r="M118" s="284"/>
      <c r="N118" s="284"/>
      <c r="O118" s="284"/>
      <c r="P118" s="284"/>
      <c r="Q118" s="284"/>
      <c r="R118" s="284"/>
      <c r="S118" s="284"/>
    </row>
    <row r="119" spans="1:19" x14ac:dyDescent="0.25">
      <c r="A119" s="284"/>
      <c r="B119" s="284"/>
      <c r="C119" s="284"/>
      <c r="D119" s="284"/>
      <c r="E119" s="284"/>
      <c r="F119" s="284"/>
      <c r="G119" s="284"/>
      <c r="H119" s="284"/>
      <c r="I119" s="284"/>
      <c r="J119" s="284"/>
      <c r="K119" s="284"/>
      <c r="L119" s="284"/>
      <c r="M119" s="284"/>
      <c r="N119" s="284"/>
      <c r="O119" s="284"/>
      <c r="P119" s="284"/>
      <c r="Q119" s="284"/>
      <c r="R119" s="284"/>
      <c r="S119" s="284"/>
    </row>
    <row r="120" spans="1:19" x14ac:dyDescent="0.25">
      <c r="A120" s="284"/>
      <c r="B120" s="284"/>
      <c r="C120" s="284"/>
      <c r="D120" s="284"/>
      <c r="E120" s="284"/>
      <c r="F120" s="284"/>
      <c r="G120" s="284"/>
      <c r="H120" s="284"/>
      <c r="I120" s="284"/>
      <c r="J120" s="284"/>
      <c r="K120" s="284"/>
      <c r="L120" s="284"/>
      <c r="M120" s="284"/>
      <c r="N120" s="284"/>
      <c r="O120" s="284"/>
      <c r="P120" s="284"/>
      <c r="Q120" s="284"/>
      <c r="R120" s="284"/>
      <c r="S120" s="284"/>
    </row>
    <row r="121" spans="1:19" x14ac:dyDescent="0.25">
      <c r="A121" s="284"/>
      <c r="B121" s="284"/>
      <c r="C121" s="284"/>
      <c r="D121" s="284"/>
      <c r="E121" s="284"/>
      <c r="F121" s="284"/>
      <c r="G121" s="284"/>
      <c r="H121" s="284"/>
      <c r="I121" s="284"/>
      <c r="J121" s="284"/>
      <c r="K121" s="284"/>
      <c r="L121" s="284"/>
      <c r="M121" s="284"/>
      <c r="N121" s="284"/>
      <c r="O121" s="284"/>
      <c r="P121" s="284"/>
      <c r="Q121" s="284"/>
      <c r="R121" s="284"/>
      <c r="S121" s="284"/>
    </row>
    <row r="122" spans="1:19" x14ac:dyDescent="0.25">
      <c r="A122" s="284"/>
      <c r="B122" s="284"/>
      <c r="C122" s="284"/>
      <c r="D122" s="284"/>
      <c r="E122" s="284"/>
      <c r="F122" s="284"/>
      <c r="G122" s="284"/>
      <c r="H122" s="284"/>
      <c r="I122" s="284"/>
      <c r="J122" s="284"/>
      <c r="K122" s="284"/>
      <c r="L122" s="284"/>
      <c r="M122" s="284"/>
      <c r="N122" s="284"/>
      <c r="O122" s="284"/>
      <c r="P122" s="284"/>
      <c r="Q122" s="284"/>
      <c r="R122" s="284"/>
      <c r="S122" s="284"/>
    </row>
    <row r="123" spans="1:19" x14ac:dyDescent="0.25">
      <c r="A123" s="284"/>
      <c r="B123" s="284"/>
      <c r="C123" s="284"/>
      <c r="D123" s="284"/>
      <c r="E123" s="284"/>
      <c r="F123" s="284"/>
      <c r="G123" s="284"/>
      <c r="H123" s="284"/>
      <c r="I123" s="284"/>
      <c r="J123" s="284"/>
      <c r="K123" s="284"/>
      <c r="L123" s="284"/>
      <c r="M123" s="284"/>
      <c r="N123" s="284"/>
      <c r="O123" s="284"/>
      <c r="P123" s="284"/>
      <c r="Q123" s="284"/>
      <c r="R123" s="284"/>
      <c r="S123" s="284"/>
    </row>
    <row r="124" spans="1:19" x14ac:dyDescent="0.25">
      <c r="A124" s="284"/>
      <c r="B124" s="284"/>
      <c r="C124" s="284"/>
      <c r="D124" s="284"/>
      <c r="E124" s="284"/>
      <c r="F124" s="284"/>
      <c r="G124" s="284"/>
      <c r="H124" s="284"/>
      <c r="I124" s="284"/>
      <c r="J124" s="284"/>
      <c r="K124" s="284"/>
      <c r="L124" s="284"/>
      <c r="M124" s="284"/>
      <c r="N124" s="284"/>
      <c r="O124" s="284"/>
      <c r="P124" s="284"/>
      <c r="Q124" s="284"/>
      <c r="R124" s="284"/>
      <c r="S124" s="284"/>
    </row>
    <row r="125" spans="1:19" x14ac:dyDescent="0.25">
      <c r="A125" s="284"/>
      <c r="B125" s="284"/>
      <c r="C125" s="284"/>
      <c r="D125" s="284"/>
      <c r="E125" s="284"/>
      <c r="F125" s="284"/>
      <c r="G125" s="284"/>
      <c r="H125" s="284"/>
      <c r="I125" s="284"/>
      <c r="J125" s="284"/>
      <c r="K125" s="284"/>
      <c r="L125" s="284"/>
      <c r="M125" s="284"/>
      <c r="N125" s="284"/>
      <c r="O125" s="284"/>
      <c r="P125" s="284"/>
      <c r="Q125" s="284"/>
      <c r="R125" s="284"/>
      <c r="S125" s="284"/>
    </row>
    <row r="126" spans="1:19" x14ac:dyDescent="0.25">
      <c r="A126" s="284"/>
      <c r="B126" s="284"/>
      <c r="C126" s="284"/>
      <c r="D126" s="284"/>
      <c r="E126" s="284"/>
      <c r="F126" s="284"/>
      <c r="G126" s="284"/>
      <c r="H126" s="284"/>
      <c r="I126" s="284"/>
      <c r="J126" s="284"/>
      <c r="K126" s="284"/>
      <c r="L126" s="284"/>
      <c r="M126" s="284"/>
      <c r="N126" s="284"/>
      <c r="O126" s="284"/>
      <c r="P126" s="284"/>
      <c r="Q126" s="284"/>
      <c r="R126" s="284"/>
      <c r="S126" s="284"/>
    </row>
    <row r="127" spans="1:19" x14ac:dyDescent="0.25">
      <c r="A127" s="284"/>
      <c r="B127" s="284"/>
      <c r="C127" s="284"/>
      <c r="D127" s="284"/>
      <c r="E127" s="284"/>
      <c r="F127" s="284"/>
      <c r="G127" s="284"/>
      <c r="H127" s="284"/>
      <c r="I127" s="284"/>
      <c r="J127" s="284"/>
      <c r="K127" s="284"/>
      <c r="L127" s="284"/>
      <c r="M127" s="284"/>
      <c r="N127" s="284"/>
      <c r="O127" s="284"/>
      <c r="P127" s="284"/>
      <c r="Q127" s="284"/>
      <c r="R127" s="284"/>
      <c r="S127" s="284"/>
    </row>
    <row r="128" spans="1:19" x14ac:dyDescent="0.25">
      <c r="A128" s="284"/>
      <c r="B128" s="284"/>
      <c r="C128" s="284"/>
      <c r="D128" s="284"/>
      <c r="E128" s="284"/>
      <c r="F128" s="284"/>
      <c r="G128" s="284"/>
      <c r="H128" s="284"/>
      <c r="I128" s="284"/>
      <c r="J128" s="284"/>
      <c r="K128" s="284"/>
      <c r="L128" s="284"/>
      <c r="M128" s="284"/>
      <c r="N128" s="284"/>
      <c r="O128" s="284"/>
      <c r="P128" s="284"/>
      <c r="Q128" s="284"/>
      <c r="R128" s="284"/>
      <c r="S128" s="284"/>
    </row>
    <row r="129" spans="1:19" x14ac:dyDescent="0.25">
      <c r="A129" s="284"/>
      <c r="B129" s="284"/>
      <c r="C129" s="284"/>
      <c r="D129" s="284"/>
      <c r="E129" s="284"/>
      <c r="F129" s="284"/>
      <c r="G129" s="284"/>
      <c r="H129" s="284"/>
      <c r="I129" s="284"/>
      <c r="J129" s="284"/>
      <c r="K129" s="284"/>
      <c r="L129" s="284"/>
      <c r="M129" s="284"/>
      <c r="N129" s="284"/>
      <c r="O129" s="284"/>
      <c r="P129" s="284"/>
      <c r="Q129" s="284"/>
      <c r="R129" s="284"/>
      <c r="S129" s="284"/>
    </row>
  </sheetData>
  <mergeCells count="21">
    <mergeCell ref="B18:M18"/>
    <mergeCell ref="B12:M12"/>
    <mergeCell ref="B26:M26"/>
    <mergeCell ref="B14:M14"/>
    <mergeCell ref="B17:M17"/>
    <mergeCell ref="B19:M19"/>
    <mergeCell ref="B20:M20"/>
    <mergeCell ref="B13:M13"/>
    <mergeCell ref="B31:M31"/>
    <mergeCell ref="B29:M29"/>
    <mergeCell ref="B30:M30"/>
    <mergeCell ref="B32:M32"/>
    <mergeCell ref="B27:M27"/>
    <mergeCell ref="B28:M28"/>
    <mergeCell ref="A1:F1"/>
    <mergeCell ref="B8:M8"/>
    <mergeCell ref="B9:M9"/>
    <mergeCell ref="B10:M10"/>
    <mergeCell ref="B11:M11"/>
    <mergeCell ref="A2:F2"/>
    <mergeCell ref="G1:L1"/>
  </mergeCells>
  <hyperlinks>
    <hyperlink ref="B13:M13" r:id="rId1" display="●  Organisations that generate renewable energy or purchase green energy should refer to Defra's  'Environmental reporting guidelines' for information on how to account for their electricity usage"/>
    <hyperlink ref="B30:M30" r:id="rId2" display="At this time factors for CRC reporting are not aligned with Defra’s conversion factors.  If you are reporting to CRC you should refer to specific CRC guidance on conversion factors."/>
    <hyperlink ref="A3" location="Index!A1" display="Index"/>
  </hyperlinks>
  <pageMargins left="0.7" right="0.7" top="0.75" bottom="0.75" header="0.3" footer="0.3"/>
  <pageSetup paperSize="9" scale="57" fitToHeight="0" orientation="landscape" r:id="rId3"/>
  <headerFooter alignWithMargins="0"/>
  <legacy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4" tint="-0.249977111117893"/>
  </sheetPr>
  <dimension ref="A1:IV121"/>
  <sheetViews>
    <sheetView zoomScaleNormal="10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11.140625" defaultRowHeight="15" x14ac:dyDescent="0.25"/>
  <cols>
    <col min="1" max="1" width="7.28515625" style="285" customWidth="1"/>
    <col min="2" max="2" width="20.85546875" style="285" customWidth="1"/>
    <col min="3" max="3" width="20.28515625" style="285" customWidth="1"/>
    <col min="4" max="4" width="13" style="285" customWidth="1"/>
    <col min="5" max="5" width="23.42578125" style="285" customWidth="1"/>
    <col min="6" max="6" width="13.28515625" style="285" customWidth="1"/>
    <col min="7" max="7" width="17.5703125" style="285" customWidth="1"/>
    <col min="8" max="9" width="13.28515625" style="285" customWidth="1"/>
    <col min="10" max="10" width="11.5703125" style="285" customWidth="1"/>
    <col min="11" max="11" width="14.42578125" style="285" customWidth="1"/>
    <col min="12" max="12" width="11.5703125" style="285" customWidth="1"/>
    <col min="13" max="13" width="11.140625" style="285"/>
    <col min="14" max="14" width="14.140625" style="285" customWidth="1"/>
    <col min="15" max="18" width="11.140625" style="285"/>
    <col min="19" max="19" width="13.7109375" style="285" customWidth="1"/>
    <col min="20" max="16384" width="11.140625" style="285"/>
  </cols>
  <sheetData>
    <row r="1" spans="1:256" x14ac:dyDescent="0.25">
      <c r="A1" s="1305" t="s">
        <v>541</v>
      </c>
      <c r="B1" s="1305"/>
      <c r="C1" s="1305"/>
      <c r="D1" s="1305"/>
      <c r="E1" s="1305"/>
      <c r="F1" s="1305"/>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ht="21" x14ac:dyDescent="0.35">
      <c r="A2" s="1306" t="str">
        <f ca="1">MID(CELL("filename",$B$2),FIND("]",CELL("filename",$B$2))+1,256)</f>
        <v>UK electricity for EVs</v>
      </c>
      <c r="B2" s="1306"/>
      <c r="C2" s="1306"/>
      <c r="D2" s="1306"/>
      <c r="E2" s="1306"/>
      <c r="F2" s="1306"/>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row>
    <row r="3" spans="1:256" x14ac:dyDescent="0.25">
      <c r="A3" s="359" t="s">
        <v>389</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row>
    <row r="4" spans="1:256" s="358" customFormat="1" ht="7.5" thickBot="1" x14ac:dyDescent="0.2">
      <c r="A4" s="311"/>
      <c r="B4" s="311"/>
      <c r="C4" s="311"/>
      <c r="D4" s="311"/>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row>
    <row r="5" spans="1:256" ht="24" customHeight="1" thickTop="1" x14ac:dyDescent="0.25">
      <c r="A5" s="284"/>
      <c r="B5" s="351" t="s">
        <v>390</v>
      </c>
      <c r="C5" s="350" t="str">
        <f ca="1">MID(CELL("filename",$B$2),FIND("]",CELL("filename",$B$2))+1,256)</f>
        <v>UK electricity for EVs</v>
      </c>
      <c r="D5" s="271" t="s">
        <v>392</v>
      </c>
      <c r="E5" s="270">
        <v>43677</v>
      </c>
      <c r="F5" s="271" t="s">
        <v>393</v>
      </c>
      <c r="G5" s="270" t="s">
        <v>542</v>
      </c>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row>
    <row r="6" spans="1:256" ht="15.75" thickBot="1" x14ac:dyDescent="0.3">
      <c r="A6" s="284"/>
      <c r="B6" s="349" t="s">
        <v>394</v>
      </c>
      <c r="C6" s="348" t="s">
        <v>395</v>
      </c>
      <c r="D6" s="275" t="s">
        <v>396</v>
      </c>
      <c r="E6" s="347">
        <v>1.01</v>
      </c>
      <c r="F6" s="275" t="s">
        <v>397</v>
      </c>
      <c r="G6" s="276">
        <v>2017</v>
      </c>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row>
    <row r="7" spans="1:256" ht="16.5" thickTop="1" thickBot="1" x14ac:dyDescent="0.3">
      <c r="A7" s="284"/>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row>
    <row r="8" spans="1:256" ht="62.45" customHeight="1" thickTop="1" thickBot="1" x14ac:dyDescent="0.3">
      <c r="A8" s="284"/>
      <c r="B8" s="1347" t="s">
        <v>910</v>
      </c>
      <c r="C8" s="1348"/>
      <c r="D8" s="1348"/>
      <c r="E8" s="1348"/>
      <c r="F8" s="1348"/>
      <c r="G8" s="1348"/>
      <c r="H8" s="1348"/>
      <c r="I8" s="1348"/>
      <c r="J8" s="1348"/>
      <c r="K8" s="1348"/>
      <c r="L8" s="1348"/>
      <c r="M8" s="1349"/>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row>
    <row r="9" spans="1:256" ht="15.75" thickTop="1" x14ac:dyDescent="0.25">
      <c r="A9" s="284"/>
      <c r="B9" s="1299"/>
      <c r="C9" s="1350"/>
      <c r="D9" s="1350"/>
      <c r="E9" s="1350"/>
      <c r="F9" s="1350"/>
      <c r="G9" s="1350"/>
      <c r="H9" s="1350"/>
      <c r="I9" s="1350"/>
      <c r="J9" s="1350"/>
      <c r="K9" s="1350"/>
      <c r="L9" s="1350"/>
      <c r="M9" s="1350"/>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row>
    <row r="10" spans="1:256" ht="15.75" x14ac:dyDescent="0.25">
      <c r="A10" s="284"/>
      <c r="B10" s="1351" t="s">
        <v>399</v>
      </c>
      <c r="C10" s="1351"/>
      <c r="D10" s="1351"/>
      <c r="E10" s="1351"/>
      <c r="F10" s="1351"/>
      <c r="G10" s="1351"/>
      <c r="H10" s="1351"/>
      <c r="I10" s="1351"/>
      <c r="J10" s="1351"/>
      <c r="K10" s="1351"/>
      <c r="L10" s="1351"/>
      <c r="M10" s="1351"/>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c r="CY10" s="284"/>
      <c r="CZ10" s="284"/>
      <c r="DA10" s="284"/>
      <c r="DB10" s="284"/>
      <c r="DC10" s="284"/>
      <c r="DD10" s="284"/>
      <c r="DE10" s="284"/>
      <c r="DF10" s="284"/>
      <c r="DG10" s="284"/>
      <c r="DH10" s="284"/>
      <c r="DI10" s="284"/>
      <c r="DJ10" s="284"/>
      <c r="DK10" s="284"/>
      <c r="DL10" s="284"/>
      <c r="DM10" s="284"/>
      <c r="DN10" s="284"/>
      <c r="DO10" s="284"/>
      <c r="DP10" s="284"/>
      <c r="DQ10" s="284"/>
      <c r="DR10" s="284"/>
      <c r="DS10" s="284"/>
      <c r="DT10" s="284"/>
      <c r="DU10" s="284"/>
      <c r="DV10" s="284"/>
      <c r="DW10" s="284"/>
      <c r="DX10" s="284"/>
      <c r="DY10" s="284"/>
      <c r="DZ10" s="284"/>
      <c r="EA10" s="284"/>
      <c r="EB10" s="284"/>
      <c r="EC10" s="284"/>
      <c r="ED10" s="284"/>
      <c r="EE10" s="284"/>
      <c r="EF10" s="284"/>
      <c r="EG10" s="284"/>
      <c r="EH10" s="284"/>
      <c r="EI10" s="284"/>
      <c r="EJ10" s="284"/>
      <c r="EK10" s="284"/>
      <c r="EL10" s="284"/>
      <c r="EM10" s="284"/>
      <c r="EN10" s="284"/>
      <c r="EO10" s="284"/>
      <c r="EP10" s="284"/>
      <c r="EQ10" s="284"/>
      <c r="ER10" s="284"/>
      <c r="ES10" s="284"/>
      <c r="ET10" s="284"/>
      <c r="EU10" s="284"/>
      <c r="EV10" s="284"/>
      <c r="EW10" s="284"/>
      <c r="EX10" s="284"/>
      <c r="EY10" s="284"/>
      <c r="EZ10" s="284"/>
      <c r="FA10" s="284"/>
      <c r="FB10" s="284"/>
      <c r="FC10" s="284"/>
      <c r="FD10" s="284"/>
      <c r="FE10" s="284"/>
      <c r="FF10" s="284"/>
      <c r="FG10" s="284"/>
      <c r="FH10" s="284"/>
      <c r="FI10" s="284"/>
      <c r="FJ10" s="284"/>
      <c r="FK10" s="284"/>
      <c r="FL10" s="284"/>
      <c r="FM10" s="284"/>
      <c r="FN10" s="284"/>
      <c r="FO10" s="284"/>
      <c r="FP10" s="284"/>
      <c r="FQ10" s="284"/>
      <c r="FR10" s="284"/>
      <c r="FS10" s="284"/>
      <c r="FT10" s="284"/>
      <c r="FU10" s="284"/>
      <c r="FV10" s="284"/>
      <c r="FW10" s="284"/>
      <c r="FX10" s="284"/>
      <c r="FY10" s="284"/>
      <c r="FZ10" s="284"/>
      <c r="GA10" s="284"/>
      <c r="GB10" s="284"/>
      <c r="GC10" s="284"/>
      <c r="GD10" s="284"/>
      <c r="GE10" s="284"/>
      <c r="GF10" s="284"/>
      <c r="GG10" s="284"/>
      <c r="GH10" s="284"/>
      <c r="GI10" s="284"/>
      <c r="GJ10" s="284"/>
      <c r="GK10" s="284"/>
      <c r="GL10" s="284"/>
      <c r="GM10" s="284"/>
      <c r="GN10" s="284"/>
      <c r="GO10" s="284"/>
      <c r="GP10" s="284"/>
      <c r="GQ10" s="284"/>
      <c r="GR10" s="284"/>
      <c r="GS10" s="284"/>
      <c r="GT10" s="284"/>
      <c r="GU10" s="284"/>
      <c r="GV10" s="284"/>
      <c r="GW10" s="284"/>
      <c r="GX10" s="284"/>
      <c r="GY10" s="284"/>
      <c r="GZ10" s="284"/>
      <c r="HA10" s="284"/>
      <c r="HB10" s="284"/>
      <c r="HC10" s="284"/>
      <c r="HD10" s="284"/>
      <c r="HE10" s="284"/>
      <c r="HF10" s="284"/>
      <c r="HG10" s="284"/>
      <c r="HH10" s="284"/>
      <c r="HI10" s="284"/>
      <c r="HJ10" s="284"/>
      <c r="HK10" s="284"/>
      <c r="HL10" s="284"/>
      <c r="HM10" s="284"/>
      <c r="HN10" s="284"/>
      <c r="HO10" s="284"/>
      <c r="HP10" s="284"/>
      <c r="HQ10" s="284"/>
      <c r="HR10" s="284"/>
      <c r="HS10" s="284"/>
      <c r="HT10" s="284"/>
      <c r="HU10" s="284"/>
      <c r="HV10" s="284"/>
      <c r="HW10" s="284"/>
      <c r="HX10" s="284"/>
      <c r="HY10" s="284"/>
      <c r="HZ10" s="284"/>
      <c r="IA10" s="284"/>
      <c r="IB10" s="284"/>
      <c r="IC10" s="284"/>
      <c r="ID10" s="284"/>
      <c r="IE10" s="284"/>
      <c r="IF10" s="284"/>
      <c r="IG10" s="284"/>
      <c r="IH10" s="284"/>
      <c r="II10" s="284"/>
      <c r="IJ10" s="284"/>
      <c r="IK10" s="284"/>
      <c r="IL10" s="284"/>
      <c r="IM10" s="284"/>
      <c r="IN10" s="284"/>
      <c r="IO10" s="284"/>
      <c r="IP10" s="284"/>
      <c r="IQ10" s="284"/>
      <c r="IR10" s="284"/>
      <c r="IS10" s="284"/>
      <c r="IT10" s="284"/>
      <c r="IU10" s="284"/>
      <c r="IV10" s="284"/>
    </row>
    <row r="11" spans="1:256" ht="36" customHeight="1" x14ac:dyDescent="0.25">
      <c r="A11" s="284"/>
      <c r="B11" s="1299" t="s">
        <v>909</v>
      </c>
      <c r="C11" s="1299"/>
      <c r="D11" s="1299"/>
      <c r="E11" s="1299"/>
      <c r="F11" s="1299"/>
      <c r="G11" s="1299"/>
      <c r="H11" s="1299"/>
      <c r="I11" s="1299"/>
      <c r="J11" s="1299"/>
      <c r="K11" s="1299"/>
      <c r="L11" s="1299"/>
      <c r="M11" s="1299"/>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84"/>
      <c r="CI11" s="284"/>
      <c r="CJ11" s="284"/>
      <c r="CK11" s="284"/>
      <c r="CL11" s="284"/>
      <c r="CM11" s="284"/>
      <c r="CN11" s="284"/>
      <c r="CO11" s="284"/>
      <c r="CP11" s="284"/>
      <c r="CQ11" s="284"/>
      <c r="CR11" s="284"/>
      <c r="CS11" s="284"/>
      <c r="CT11" s="284"/>
      <c r="CU11" s="284"/>
      <c r="CV11" s="284"/>
      <c r="CW11" s="284"/>
      <c r="CX11" s="284"/>
      <c r="CY11" s="284"/>
      <c r="CZ11" s="284"/>
      <c r="DA11" s="284"/>
      <c r="DB11" s="284"/>
      <c r="DC11" s="284"/>
      <c r="DD11" s="284"/>
      <c r="DE11" s="284"/>
      <c r="DF11" s="284"/>
      <c r="DG11" s="284"/>
      <c r="DH11" s="284"/>
      <c r="DI11" s="284"/>
      <c r="DJ11" s="284"/>
      <c r="DK11" s="284"/>
      <c r="DL11" s="284"/>
      <c r="DM11" s="284"/>
      <c r="DN11" s="284"/>
      <c r="DO11" s="284"/>
      <c r="DP11" s="284"/>
      <c r="DQ11" s="284"/>
      <c r="DR11" s="284"/>
      <c r="DS11" s="284"/>
      <c r="DT11" s="284"/>
      <c r="DU11" s="284"/>
      <c r="DV11" s="284"/>
      <c r="DW11" s="284"/>
      <c r="DX11" s="284"/>
      <c r="DY11" s="284"/>
      <c r="DZ11" s="284"/>
      <c r="EA11" s="284"/>
      <c r="EB11" s="284"/>
      <c r="EC11" s="284"/>
      <c r="ED11" s="284"/>
      <c r="EE11" s="284"/>
      <c r="EF11" s="284"/>
      <c r="EG11" s="284"/>
      <c r="EH11" s="284"/>
      <c r="EI11" s="284"/>
      <c r="EJ11" s="284"/>
      <c r="EK11" s="284"/>
      <c r="EL11" s="284"/>
      <c r="EM11" s="284"/>
      <c r="EN11" s="284"/>
      <c r="EO11" s="284"/>
      <c r="EP11" s="284"/>
      <c r="EQ11" s="284"/>
      <c r="ER11" s="284"/>
      <c r="ES11" s="284"/>
      <c r="ET11" s="284"/>
      <c r="EU11" s="284"/>
      <c r="EV11" s="284"/>
      <c r="EW11" s="284"/>
      <c r="EX11" s="284"/>
      <c r="EY11" s="284"/>
      <c r="EZ11" s="284"/>
      <c r="FA11" s="284"/>
      <c r="FB11" s="284"/>
      <c r="FC11" s="284"/>
      <c r="FD11" s="284"/>
      <c r="FE11" s="284"/>
      <c r="FF11" s="284"/>
      <c r="FG11" s="284"/>
      <c r="FH11" s="284"/>
      <c r="FI11" s="284"/>
      <c r="FJ11" s="284"/>
      <c r="FK11" s="284"/>
      <c r="FL11" s="284"/>
      <c r="FM11" s="284"/>
      <c r="FN11" s="284"/>
      <c r="FO11" s="284"/>
      <c r="FP11" s="284"/>
      <c r="FQ11" s="284"/>
      <c r="FR11" s="284"/>
      <c r="FS11" s="284"/>
      <c r="FT11" s="284"/>
      <c r="FU11" s="284"/>
      <c r="FV11" s="284"/>
      <c r="FW11" s="284"/>
      <c r="FX11" s="284"/>
      <c r="FY11" s="284"/>
      <c r="FZ11" s="284"/>
      <c r="GA11" s="284"/>
      <c r="GB11" s="284"/>
      <c r="GC11" s="284"/>
      <c r="GD11" s="284"/>
      <c r="GE11" s="284"/>
      <c r="GF11" s="284"/>
      <c r="GG11" s="284"/>
      <c r="GH11" s="284"/>
      <c r="GI11" s="284"/>
      <c r="GJ11" s="284"/>
      <c r="GK11" s="284"/>
      <c r="GL11" s="284"/>
      <c r="GM11" s="284"/>
      <c r="GN11" s="284"/>
      <c r="GO11" s="284"/>
      <c r="GP11" s="284"/>
      <c r="GQ11" s="284"/>
      <c r="GR11" s="284"/>
      <c r="GS11" s="284"/>
      <c r="GT11" s="284"/>
      <c r="GU11" s="284"/>
      <c r="GV11" s="284"/>
      <c r="GW11" s="284"/>
      <c r="GX11" s="284"/>
      <c r="GY11" s="284"/>
      <c r="GZ11" s="284"/>
      <c r="HA11" s="284"/>
      <c r="HB11" s="284"/>
      <c r="HC11" s="284"/>
      <c r="HD11" s="284"/>
      <c r="HE11" s="284"/>
      <c r="HF11" s="284"/>
      <c r="HG11" s="284"/>
      <c r="HH11" s="284"/>
      <c r="HI11" s="284"/>
      <c r="HJ11" s="284"/>
      <c r="HK11" s="284"/>
      <c r="HL11" s="284"/>
      <c r="HM11" s="284"/>
      <c r="HN11" s="284"/>
      <c r="HO11" s="284"/>
      <c r="HP11" s="284"/>
      <c r="HQ11" s="284"/>
      <c r="HR11" s="284"/>
      <c r="HS11" s="284"/>
      <c r="HT11" s="284"/>
      <c r="HU11" s="284"/>
      <c r="HV11" s="284"/>
      <c r="HW11" s="284"/>
      <c r="HX11" s="284"/>
      <c r="HY11" s="284"/>
      <c r="HZ11" s="284"/>
      <c r="IA11" s="284"/>
      <c r="IB11" s="284"/>
      <c r="IC11" s="284"/>
      <c r="ID11" s="284"/>
      <c r="IE11" s="284"/>
      <c r="IF11" s="284"/>
      <c r="IG11" s="284"/>
      <c r="IH11" s="284"/>
      <c r="II11" s="284"/>
      <c r="IJ11" s="284"/>
      <c r="IK11" s="284"/>
      <c r="IL11" s="284"/>
      <c r="IM11" s="284"/>
      <c r="IN11" s="284"/>
      <c r="IO11" s="284"/>
      <c r="IP11" s="284"/>
      <c r="IQ11" s="284"/>
      <c r="IR11" s="284"/>
      <c r="IS11" s="284"/>
      <c r="IT11" s="284"/>
      <c r="IU11" s="284"/>
      <c r="IV11" s="284"/>
    </row>
    <row r="12" spans="1:256" ht="36.6" customHeight="1" x14ac:dyDescent="0.25">
      <c r="A12" s="284"/>
      <c r="B12" s="1299" t="s">
        <v>402</v>
      </c>
      <c r="C12" s="1299"/>
      <c r="D12" s="1299"/>
      <c r="E12" s="1299"/>
      <c r="F12" s="1299"/>
      <c r="G12" s="1299"/>
      <c r="H12" s="1299"/>
      <c r="I12" s="1299"/>
      <c r="J12" s="1299"/>
      <c r="K12" s="1299"/>
      <c r="L12" s="1299"/>
      <c r="M12" s="1299"/>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c r="AL12" s="284"/>
      <c r="AM12" s="284"/>
      <c r="AN12" s="284"/>
      <c r="AO12" s="284"/>
      <c r="AP12" s="284"/>
      <c r="AQ12" s="284"/>
      <c r="AR12" s="284"/>
      <c r="AS12" s="284"/>
      <c r="AT12" s="284"/>
      <c r="AU12" s="284"/>
      <c r="AV12" s="284"/>
      <c r="AW12" s="284"/>
      <c r="AX12" s="284"/>
      <c r="AY12" s="284"/>
      <c r="AZ12" s="284"/>
      <c r="BA12" s="284"/>
      <c r="BB12" s="284"/>
      <c r="BC12" s="284"/>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c r="CA12" s="284"/>
      <c r="CB12" s="284"/>
      <c r="CC12" s="284"/>
      <c r="CD12" s="284"/>
      <c r="CE12" s="284"/>
      <c r="CF12" s="284"/>
      <c r="CG12" s="284"/>
      <c r="CH12" s="284"/>
      <c r="CI12" s="284"/>
      <c r="CJ12" s="284"/>
      <c r="CK12" s="284"/>
      <c r="CL12" s="284"/>
      <c r="CM12" s="284"/>
      <c r="CN12" s="284"/>
      <c r="CO12" s="284"/>
      <c r="CP12" s="284"/>
      <c r="CQ12" s="284"/>
      <c r="CR12" s="284"/>
      <c r="CS12" s="284"/>
      <c r="CT12" s="284"/>
      <c r="CU12" s="284"/>
      <c r="CV12" s="284"/>
      <c r="CW12" s="284"/>
      <c r="CX12" s="284"/>
      <c r="CY12" s="284"/>
      <c r="CZ12" s="284"/>
      <c r="DA12" s="284"/>
      <c r="DB12" s="284"/>
      <c r="DC12" s="284"/>
      <c r="DD12" s="284"/>
      <c r="DE12" s="284"/>
      <c r="DF12" s="284"/>
      <c r="DG12" s="284"/>
      <c r="DH12" s="284"/>
      <c r="DI12" s="284"/>
      <c r="DJ12" s="284"/>
      <c r="DK12" s="284"/>
      <c r="DL12" s="284"/>
      <c r="DM12" s="284"/>
      <c r="DN12" s="284"/>
      <c r="DO12" s="284"/>
      <c r="DP12" s="284"/>
      <c r="DQ12" s="284"/>
      <c r="DR12" s="284"/>
      <c r="DS12" s="284"/>
      <c r="DT12" s="284"/>
      <c r="DU12" s="284"/>
      <c r="DV12" s="284"/>
      <c r="DW12" s="284"/>
      <c r="DX12" s="284"/>
      <c r="DY12" s="284"/>
      <c r="DZ12" s="284"/>
      <c r="EA12" s="284"/>
      <c r="EB12" s="284"/>
      <c r="EC12" s="284"/>
      <c r="ED12" s="284"/>
      <c r="EE12" s="284"/>
      <c r="EF12" s="284"/>
      <c r="EG12" s="284"/>
      <c r="EH12" s="284"/>
      <c r="EI12" s="284"/>
      <c r="EJ12" s="284"/>
      <c r="EK12" s="284"/>
      <c r="EL12" s="284"/>
      <c r="EM12" s="284"/>
      <c r="EN12" s="284"/>
      <c r="EO12" s="284"/>
      <c r="EP12" s="284"/>
      <c r="EQ12" s="284"/>
      <c r="ER12" s="284"/>
      <c r="ES12" s="284"/>
      <c r="ET12" s="284"/>
      <c r="EU12" s="284"/>
      <c r="EV12" s="284"/>
      <c r="EW12" s="284"/>
      <c r="EX12" s="284"/>
      <c r="EY12" s="284"/>
      <c r="EZ12" s="284"/>
      <c r="FA12" s="284"/>
      <c r="FB12" s="284"/>
      <c r="FC12" s="284"/>
      <c r="FD12" s="284"/>
      <c r="FE12" s="284"/>
      <c r="FF12" s="284"/>
      <c r="FG12" s="284"/>
      <c r="FH12" s="284"/>
      <c r="FI12" s="284"/>
      <c r="FJ12" s="284"/>
      <c r="FK12" s="284"/>
      <c r="FL12" s="284"/>
      <c r="FM12" s="284"/>
      <c r="FN12" s="284"/>
      <c r="FO12" s="284"/>
      <c r="FP12" s="284"/>
      <c r="FQ12" s="284"/>
      <c r="FR12" s="284"/>
      <c r="FS12" s="284"/>
      <c r="FT12" s="284"/>
      <c r="FU12" s="284"/>
      <c r="FV12" s="284"/>
      <c r="FW12" s="284"/>
      <c r="FX12" s="284"/>
      <c r="FY12" s="284"/>
      <c r="FZ12" s="284"/>
      <c r="GA12" s="284"/>
      <c r="GB12" s="284"/>
      <c r="GC12" s="284"/>
      <c r="GD12" s="284"/>
      <c r="GE12" s="284"/>
      <c r="GF12" s="284"/>
      <c r="GG12" s="284"/>
      <c r="GH12" s="284"/>
      <c r="GI12" s="284"/>
      <c r="GJ12" s="284"/>
      <c r="GK12" s="284"/>
      <c r="GL12" s="284"/>
      <c r="GM12" s="284"/>
      <c r="GN12" s="284"/>
      <c r="GO12" s="284"/>
      <c r="GP12" s="284"/>
      <c r="GQ12" s="284"/>
      <c r="GR12" s="284"/>
      <c r="GS12" s="284"/>
      <c r="GT12" s="284"/>
      <c r="GU12" s="284"/>
      <c r="GV12" s="284"/>
      <c r="GW12" s="284"/>
      <c r="GX12" s="284"/>
      <c r="GY12" s="284"/>
      <c r="GZ12" s="284"/>
      <c r="HA12" s="284"/>
      <c r="HB12" s="284"/>
      <c r="HC12" s="284"/>
      <c r="HD12" s="284"/>
      <c r="HE12" s="284"/>
      <c r="HF12" s="284"/>
      <c r="HG12" s="284"/>
      <c r="HH12" s="284"/>
      <c r="HI12" s="284"/>
      <c r="HJ12" s="284"/>
      <c r="HK12" s="284"/>
      <c r="HL12" s="284"/>
      <c r="HM12" s="284"/>
      <c r="HN12" s="284"/>
      <c r="HO12" s="284"/>
      <c r="HP12" s="284"/>
      <c r="HQ12" s="284"/>
      <c r="HR12" s="284"/>
      <c r="HS12" s="284"/>
      <c r="HT12" s="284"/>
      <c r="HU12" s="284"/>
      <c r="HV12" s="284"/>
      <c r="HW12" s="284"/>
      <c r="HX12" s="284"/>
      <c r="HY12" s="284"/>
      <c r="HZ12" s="284"/>
      <c r="IA12" s="284"/>
      <c r="IB12" s="284"/>
      <c r="IC12" s="284"/>
      <c r="ID12" s="284"/>
      <c r="IE12" s="284"/>
      <c r="IF12" s="284"/>
      <c r="IG12" s="284"/>
      <c r="IH12" s="284"/>
      <c r="II12" s="284"/>
      <c r="IJ12" s="284"/>
      <c r="IK12" s="284"/>
      <c r="IL12" s="284"/>
      <c r="IM12" s="284"/>
      <c r="IN12" s="284"/>
      <c r="IO12" s="284"/>
      <c r="IP12" s="284"/>
      <c r="IQ12" s="284"/>
      <c r="IR12" s="284"/>
      <c r="IS12" s="284"/>
      <c r="IT12" s="284"/>
      <c r="IU12" s="284"/>
      <c r="IV12" s="284"/>
    </row>
    <row r="13" spans="1:256" ht="38.450000000000003" customHeight="1" x14ac:dyDescent="0.25">
      <c r="A13" s="284"/>
      <c r="B13" s="1299" t="s">
        <v>908</v>
      </c>
      <c r="C13" s="1299"/>
      <c r="D13" s="1299"/>
      <c r="E13" s="1299"/>
      <c r="F13" s="1299"/>
      <c r="G13" s="1299"/>
      <c r="H13" s="1299"/>
      <c r="I13" s="1299"/>
      <c r="J13" s="1299"/>
      <c r="K13" s="1299"/>
      <c r="L13" s="1299"/>
      <c r="M13" s="1299"/>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c r="AL13" s="284"/>
      <c r="AM13" s="284"/>
      <c r="AN13" s="284"/>
      <c r="AO13" s="284"/>
      <c r="AP13" s="284"/>
      <c r="AQ13" s="284"/>
      <c r="AR13" s="284"/>
      <c r="AS13" s="284"/>
      <c r="AT13" s="284"/>
      <c r="AU13" s="284"/>
      <c r="AV13" s="284"/>
      <c r="AW13" s="284"/>
      <c r="AX13" s="284"/>
      <c r="AY13" s="284"/>
      <c r="AZ13" s="284"/>
      <c r="BA13" s="284"/>
      <c r="BB13" s="284"/>
      <c r="BC13" s="284"/>
      <c r="BD13" s="284"/>
      <c r="BE13" s="284"/>
      <c r="BF13" s="284"/>
      <c r="BG13" s="284"/>
      <c r="BH13" s="284"/>
      <c r="BI13" s="284"/>
      <c r="BJ13" s="284"/>
      <c r="BK13" s="284"/>
      <c r="BL13" s="284"/>
      <c r="BM13" s="284"/>
      <c r="BN13" s="284"/>
      <c r="BO13" s="284"/>
      <c r="BP13" s="284"/>
      <c r="BQ13" s="284"/>
      <c r="BR13" s="284"/>
      <c r="BS13" s="284"/>
      <c r="BT13" s="284"/>
      <c r="BU13" s="284"/>
      <c r="BV13" s="284"/>
      <c r="BW13" s="284"/>
      <c r="BX13" s="284"/>
      <c r="BY13" s="284"/>
      <c r="BZ13" s="284"/>
      <c r="CA13" s="284"/>
      <c r="CB13" s="284"/>
      <c r="CC13" s="284"/>
      <c r="CD13" s="284"/>
      <c r="CE13" s="284"/>
      <c r="CF13" s="284"/>
      <c r="CG13" s="284"/>
      <c r="CH13" s="284"/>
      <c r="CI13" s="284"/>
      <c r="CJ13" s="284"/>
      <c r="CK13" s="284"/>
      <c r="CL13" s="284"/>
      <c r="CM13" s="284"/>
      <c r="CN13" s="284"/>
      <c r="CO13" s="284"/>
      <c r="CP13" s="284"/>
      <c r="CQ13" s="284"/>
      <c r="CR13" s="284"/>
      <c r="CS13" s="284"/>
      <c r="CT13" s="284"/>
      <c r="CU13" s="284"/>
      <c r="CV13" s="284"/>
      <c r="CW13" s="284"/>
      <c r="CX13" s="284"/>
      <c r="CY13" s="284"/>
      <c r="CZ13" s="284"/>
      <c r="DA13" s="284"/>
      <c r="DB13" s="284"/>
      <c r="DC13" s="284"/>
      <c r="DD13" s="284"/>
      <c r="DE13" s="284"/>
      <c r="DF13" s="284"/>
      <c r="DG13" s="284"/>
      <c r="DH13" s="284"/>
      <c r="DI13" s="284"/>
      <c r="DJ13" s="284"/>
      <c r="DK13" s="284"/>
      <c r="DL13" s="284"/>
      <c r="DM13" s="284"/>
      <c r="DN13" s="284"/>
      <c r="DO13" s="284"/>
      <c r="DP13" s="284"/>
      <c r="DQ13" s="284"/>
      <c r="DR13" s="284"/>
      <c r="DS13" s="284"/>
      <c r="DT13" s="284"/>
      <c r="DU13" s="284"/>
      <c r="DV13" s="284"/>
      <c r="DW13" s="284"/>
      <c r="DX13" s="284"/>
      <c r="DY13" s="284"/>
      <c r="DZ13" s="284"/>
      <c r="EA13" s="284"/>
      <c r="EB13" s="284"/>
      <c r="EC13" s="284"/>
      <c r="ED13" s="284"/>
      <c r="EE13" s="284"/>
      <c r="EF13" s="284"/>
      <c r="EG13" s="284"/>
      <c r="EH13" s="284"/>
      <c r="EI13" s="284"/>
      <c r="EJ13" s="284"/>
      <c r="EK13" s="284"/>
      <c r="EL13" s="284"/>
      <c r="EM13" s="284"/>
      <c r="EN13" s="284"/>
      <c r="EO13" s="284"/>
      <c r="EP13" s="284"/>
      <c r="EQ13" s="284"/>
      <c r="ER13" s="284"/>
      <c r="ES13" s="284"/>
      <c r="ET13" s="284"/>
      <c r="EU13" s="284"/>
      <c r="EV13" s="284"/>
      <c r="EW13" s="284"/>
      <c r="EX13" s="284"/>
      <c r="EY13" s="284"/>
      <c r="EZ13" s="284"/>
      <c r="FA13" s="284"/>
      <c r="FB13" s="284"/>
      <c r="FC13" s="284"/>
      <c r="FD13" s="284"/>
      <c r="FE13" s="284"/>
      <c r="FF13" s="284"/>
      <c r="FG13" s="284"/>
      <c r="FH13" s="284"/>
      <c r="FI13" s="284"/>
      <c r="FJ13" s="284"/>
      <c r="FK13" s="284"/>
      <c r="FL13" s="284"/>
      <c r="FM13" s="284"/>
      <c r="FN13" s="284"/>
      <c r="FO13" s="284"/>
      <c r="FP13" s="284"/>
      <c r="FQ13" s="284"/>
      <c r="FR13" s="284"/>
      <c r="FS13" s="284"/>
      <c r="FT13" s="284"/>
      <c r="FU13" s="284"/>
      <c r="FV13" s="284"/>
      <c r="FW13" s="284"/>
      <c r="FX13" s="284"/>
      <c r="FY13" s="284"/>
      <c r="FZ13" s="284"/>
      <c r="GA13" s="284"/>
      <c r="GB13" s="284"/>
      <c r="GC13" s="284"/>
      <c r="GD13" s="284"/>
      <c r="GE13" s="284"/>
      <c r="GF13" s="284"/>
      <c r="GG13" s="284"/>
      <c r="GH13" s="284"/>
      <c r="GI13" s="284"/>
      <c r="GJ13" s="284"/>
      <c r="GK13" s="284"/>
      <c r="GL13" s="284"/>
      <c r="GM13" s="284"/>
      <c r="GN13" s="284"/>
      <c r="GO13" s="284"/>
      <c r="GP13" s="284"/>
      <c r="GQ13" s="284"/>
      <c r="GR13" s="284"/>
      <c r="GS13" s="284"/>
      <c r="GT13" s="284"/>
      <c r="GU13" s="284"/>
      <c r="GV13" s="284"/>
      <c r="GW13" s="284"/>
      <c r="GX13" s="284"/>
      <c r="GY13" s="284"/>
      <c r="GZ13" s="284"/>
      <c r="HA13" s="284"/>
      <c r="HB13" s="284"/>
      <c r="HC13" s="284"/>
      <c r="HD13" s="284"/>
      <c r="HE13" s="284"/>
      <c r="HF13" s="284"/>
      <c r="HG13" s="284"/>
      <c r="HH13" s="284"/>
      <c r="HI13" s="284"/>
      <c r="HJ13" s="284"/>
      <c r="HK13" s="284"/>
      <c r="HL13" s="284"/>
      <c r="HM13" s="284"/>
      <c r="HN13" s="284"/>
      <c r="HO13" s="284"/>
      <c r="HP13" s="284"/>
      <c r="HQ13" s="284"/>
      <c r="HR13" s="284"/>
      <c r="HS13" s="284"/>
      <c r="HT13" s="284"/>
      <c r="HU13" s="284"/>
      <c r="HV13" s="284"/>
      <c r="HW13" s="284"/>
      <c r="HX13" s="284"/>
      <c r="HY13" s="284"/>
      <c r="HZ13" s="284"/>
      <c r="IA13" s="284"/>
      <c r="IB13" s="284"/>
      <c r="IC13" s="284"/>
      <c r="ID13" s="284"/>
      <c r="IE13" s="284"/>
      <c r="IF13" s="284"/>
      <c r="IG13" s="284"/>
      <c r="IH13" s="284"/>
      <c r="II13" s="284"/>
      <c r="IJ13" s="284"/>
      <c r="IK13" s="284"/>
      <c r="IL13" s="284"/>
      <c r="IM13" s="284"/>
      <c r="IN13" s="284"/>
      <c r="IO13" s="284"/>
      <c r="IP13" s="284"/>
      <c r="IQ13" s="284"/>
      <c r="IR13" s="284"/>
      <c r="IS13" s="284"/>
      <c r="IT13" s="284"/>
      <c r="IU13" s="284"/>
      <c r="IV13" s="284"/>
    </row>
    <row r="14" spans="1:256" ht="33.6" customHeight="1" x14ac:dyDescent="0.25">
      <c r="A14" s="284"/>
      <c r="B14" s="1299" t="s">
        <v>907</v>
      </c>
      <c r="C14" s="1299"/>
      <c r="D14" s="1299"/>
      <c r="E14" s="1299"/>
      <c r="F14" s="1299"/>
      <c r="G14" s="1299"/>
      <c r="H14" s="1299"/>
      <c r="I14" s="1299"/>
      <c r="J14" s="1299"/>
      <c r="K14" s="1299"/>
      <c r="L14" s="1299"/>
      <c r="M14" s="1299"/>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row>
    <row r="15" spans="1:256" ht="33.6" customHeight="1" x14ac:dyDescent="0.25">
      <c r="A15" s="284"/>
      <c r="B15" s="1299" t="s">
        <v>906</v>
      </c>
      <c r="C15" s="1299"/>
      <c r="D15" s="1299"/>
      <c r="E15" s="1299"/>
      <c r="F15" s="1299"/>
      <c r="G15" s="1299"/>
      <c r="H15" s="1299"/>
      <c r="I15" s="1299"/>
      <c r="J15" s="1299"/>
      <c r="K15" s="1299"/>
      <c r="L15" s="1299"/>
      <c r="M15" s="1299"/>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row>
    <row r="16" spans="1:256" ht="15.75" x14ac:dyDescent="0.25">
      <c r="A16" s="284"/>
      <c r="B16" s="1351" t="s">
        <v>905</v>
      </c>
      <c r="C16" s="1351"/>
      <c r="D16" s="1351"/>
      <c r="E16" s="1351"/>
      <c r="F16" s="1351"/>
      <c r="G16" s="1351"/>
      <c r="H16" s="1351"/>
      <c r="I16" s="1351"/>
      <c r="J16" s="1351"/>
      <c r="K16" s="1351"/>
      <c r="L16" s="1351"/>
      <c r="M16" s="1351"/>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row>
    <row r="17" spans="1:256" ht="35.25" customHeight="1" x14ac:dyDescent="0.25">
      <c r="A17" s="289"/>
      <c r="B17" s="1275" t="s">
        <v>904</v>
      </c>
      <c r="C17" s="1275"/>
      <c r="D17" s="1275"/>
      <c r="E17" s="1275"/>
      <c r="F17" s="1275"/>
      <c r="G17" s="1275"/>
      <c r="H17" s="1275"/>
      <c r="I17" s="1356"/>
      <c r="J17" s="1356"/>
      <c r="K17" s="1356"/>
      <c r="L17" s="1356"/>
      <c r="M17" s="1356"/>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84"/>
      <c r="CV17" s="284"/>
      <c r="CW17" s="284"/>
      <c r="CX17" s="284"/>
      <c r="CY17" s="284"/>
      <c r="CZ17" s="284"/>
      <c r="DA17" s="284"/>
      <c r="DB17" s="284"/>
      <c r="DC17" s="284"/>
      <c r="DD17" s="284"/>
      <c r="DE17" s="284"/>
      <c r="DF17" s="284"/>
      <c r="DG17" s="284"/>
      <c r="DH17" s="284"/>
      <c r="DI17" s="284"/>
      <c r="DJ17" s="284"/>
      <c r="DK17" s="284"/>
      <c r="DL17" s="284"/>
      <c r="DM17" s="284"/>
      <c r="DN17" s="284"/>
      <c r="DO17" s="284"/>
      <c r="DP17" s="284"/>
      <c r="DQ17" s="284"/>
      <c r="DR17" s="284"/>
      <c r="DS17" s="284"/>
      <c r="DT17" s="284"/>
      <c r="DU17" s="284"/>
      <c r="DV17" s="284"/>
      <c r="DW17" s="284"/>
      <c r="DX17" s="284"/>
      <c r="DY17" s="284"/>
      <c r="DZ17" s="284"/>
      <c r="EA17" s="284"/>
      <c r="EB17" s="284"/>
      <c r="EC17" s="284"/>
      <c r="ED17" s="284"/>
      <c r="EE17" s="284"/>
      <c r="EF17" s="284"/>
      <c r="EG17" s="284"/>
      <c r="EH17" s="284"/>
      <c r="EI17" s="284"/>
      <c r="EJ17" s="284"/>
      <c r="EK17" s="284"/>
      <c r="EL17" s="284"/>
      <c r="EM17" s="284"/>
      <c r="EN17" s="284"/>
      <c r="EO17" s="284"/>
      <c r="EP17" s="284"/>
      <c r="EQ17" s="284"/>
      <c r="ER17" s="284"/>
      <c r="ES17" s="284"/>
      <c r="ET17" s="284"/>
      <c r="EU17" s="284"/>
      <c r="EV17" s="284"/>
      <c r="EW17" s="284"/>
      <c r="EX17" s="284"/>
      <c r="EY17" s="284"/>
      <c r="EZ17" s="284"/>
      <c r="FA17" s="284"/>
      <c r="FB17" s="284"/>
      <c r="FC17" s="284"/>
      <c r="FD17" s="284"/>
      <c r="FE17" s="284"/>
      <c r="FF17" s="284"/>
      <c r="FG17" s="284"/>
      <c r="FH17" s="284"/>
      <c r="FI17" s="284"/>
      <c r="FJ17" s="284"/>
      <c r="FK17" s="284"/>
      <c r="FL17" s="284"/>
      <c r="FM17" s="284"/>
      <c r="FN17" s="284"/>
      <c r="FO17" s="284"/>
      <c r="FP17" s="284"/>
      <c r="FQ17" s="284"/>
      <c r="FR17" s="284"/>
      <c r="FS17" s="284"/>
      <c r="FT17" s="284"/>
      <c r="FU17" s="284"/>
      <c r="FV17" s="284"/>
      <c r="FW17" s="284"/>
      <c r="FX17" s="284"/>
      <c r="FY17" s="284"/>
      <c r="FZ17" s="284"/>
      <c r="GA17" s="284"/>
      <c r="GB17" s="284"/>
      <c r="GC17" s="284"/>
      <c r="GD17" s="284"/>
      <c r="GE17" s="284"/>
      <c r="GF17" s="284"/>
      <c r="GG17" s="284"/>
      <c r="GH17" s="284"/>
      <c r="GI17" s="284"/>
      <c r="GJ17" s="284"/>
      <c r="GK17" s="284"/>
      <c r="GL17" s="284"/>
      <c r="GM17" s="284"/>
      <c r="GN17" s="284"/>
      <c r="GO17" s="284"/>
      <c r="GP17" s="284"/>
      <c r="GQ17" s="284"/>
      <c r="GR17" s="284"/>
      <c r="GS17" s="284"/>
      <c r="GT17" s="284"/>
      <c r="GU17" s="284"/>
      <c r="GV17" s="284"/>
      <c r="GW17" s="284"/>
      <c r="GX17" s="284"/>
      <c r="GY17" s="284"/>
      <c r="GZ17" s="284"/>
      <c r="HA17" s="284"/>
      <c r="HB17" s="284"/>
      <c r="HC17" s="284"/>
      <c r="HD17" s="284"/>
      <c r="HE17" s="284"/>
      <c r="HF17" s="284"/>
      <c r="HG17" s="284"/>
      <c r="HH17" s="284"/>
      <c r="HI17" s="284"/>
      <c r="HJ17" s="284"/>
      <c r="HK17" s="284"/>
      <c r="HL17" s="284"/>
      <c r="HM17" s="284"/>
      <c r="HN17" s="284"/>
      <c r="HO17" s="284"/>
      <c r="HP17" s="284"/>
      <c r="HQ17" s="284"/>
      <c r="HR17" s="284"/>
      <c r="HS17" s="284"/>
      <c r="HT17" s="284"/>
      <c r="HU17" s="284"/>
      <c r="HV17" s="284"/>
      <c r="HW17" s="284"/>
      <c r="HX17" s="284"/>
      <c r="HY17" s="284"/>
      <c r="HZ17" s="284"/>
      <c r="IA17" s="284"/>
      <c r="IB17" s="284"/>
      <c r="IC17" s="284"/>
      <c r="ID17" s="284"/>
      <c r="IE17" s="284"/>
      <c r="IF17" s="284"/>
      <c r="IG17" s="284"/>
      <c r="IH17" s="284"/>
      <c r="II17" s="284"/>
      <c r="IJ17" s="284"/>
      <c r="IK17" s="284"/>
      <c r="IL17" s="284"/>
      <c r="IM17" s="284"/>
      <c r="IN17" s="284"/>
      <c r="IO17" s="284"/>
      <c r="IP17" s="284"/>
      <c r="IQ17" s="284"/>
      <c r="IR17" s="284"/>
      <c r="IS17" s="284"/>
      <c r="IT17" s="284"/>
      <c r="IU17" s="284"/>
      <c r="IV17" s="284"/>
    </row>
    <row r="18" spans="1:256" ht="40.15" customHeight="1" x14ac:dyDescent="0.25">
      <c r="A18" s="289"/>
      <c r="B18" s="1275" t="s">
        <v>903</v>
      </c>
      <c r="C18" s="1275"/>
      <c r="D18" s="1275"/>
      <c r="E18" s="1275"/>
      <c r="F18" s="1275"/>
      <c r="G18" s="1275"/>
      <c r="H18" s="1275"/>
      <c r="I18" s="1356"/>
      <c r="J18" s="1356"/>
      <c r="K18" s="1356"/>
      <c r="L18" s="1356"/>
      <c r="M18" s="1356"/>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284"/>
      <c r="AR18" s="284"/>
      <c r="AS18" s="284"/>
      <c r="AT18" s="284"/>
      <c r="AU18" s="284"/>
      <c r="AV18" s="284"/>
      <c r="AW18" s="284"/>
      <c r="AX18" s="284"/>
      <c r="AY18" s="284"/>
      <c r="AZ18" s="284"/>
      <c r="BA18" s="284"/>
      <c r="BB18" s="284"/>
      <c r="BC18" s="284"/>
      <c r="BD18" s="284"/>
      <c r="BE18" s="284"/>
      <c r="BF18" s="284"/>
      <c r="BG18" s="284"/>
      <c r="BH18" s="284"/>
      <c r="BI18" s="284"/>
      <c r="BJ18" s="284"/>
      <c r="BK18" s="284"/>
      <c r="BL18" s="284"/>
      <c r="BM18" s="284"/>
      <c r="BN18" s="284"/>
      <c r="BO18" s="284"/>
      <c r="BP18" s="284"/>
      <c r="BQ18" s="284"/>
      <c r="BR18" s="284"/>
      <c r="BS18" s="284"/>
      <c r="BT18" s="284"/>
      <c r="BU18" s="284"/>
      <c r="BV18" s="284"/>
      <c r="BW18" s="284"/>
      <c r="BX18" s="284"/>
      <c r="BY18" s="284"/>
      <c r="BZ18" s="284"/>
      <c r="CA18" s="284"/>
      <c r="CB18" s="284"/>
      <c r="CC18" s="284"/>
      <c r="CD18" s="284"/>
      <c r="CE18" s="284"/>
      <c r="CF18" s="284"/>
      <c r="CG18" s="284"/>
      <c r="CH18" s="284"/>
      <c r="CI18" s="284"/>
      <c r="CJ18" s="284"/>
      <c r="CK18" s="284"/>
      <c r="CL18" s="284"/>
      <c r="CM18" s="284"/>
      <c r="CN18" s="284"/>
      <c r="CO18" s="284"/>
      <c r="CP18" s="284"/>
      <c r="CQ18" s="284"/>
      <c r="CR18" s="284"/>
      <c r="CS18" s="284"/>
      <c r="CT18" s="284"/>
      <c r="CU18" s="284"/>
      <c r="CV18" s="284"/>
      <c r="CW18" s="284"/>
      <c r="CX18" s="284"/>
      <c r="CY18" s="284"/>
      <c r="CZ18" s="284"/>
      <c r="DA18" s="284"/>
      <c r="DB18" s="284"/>
      <c r="DC18" s="284"/>
      <c r="DD18" s="284"/>
      <c r="DE18" s="284"/>
      <c r="DF18" s="284"/>
      <c r="DG18" s="284"/>
      <c r="DH18" s="284"/>
      <c r="DI18" s="284"/>
      <c r="DJ18" s="284"/>
      <c r="DK18" s="284"/>
      <c r="DL18" s="284"/>
      <c r="DM18" s="284"/>
      <c r="DN18" s="284"/>
      <c r="DO18" s="284"/>
      <c r="DP18" s="284"/>
      <c r="DQ18" s="284"/>
      <c r="DR18" s="284"/>
      <c r="DS18" s="284"/>
      <c r="DT18" s="284"/>
      <c r="DU18" s="284"/>
      <c r="DV18" s="284"/>
      <c r="DW18" s="284"/>
      <c r="DX18" s="284"/>
      <c r="DY18" s="284"/>
      <c r="DZ18" s="284"/>
      <c r="EA18" s="284"/>
      <c r="EB18" s="284"/>
      <c r="EC18" s="284"/>
      <c r="ED18" s="284"/>
      <c r="EE18" s="284"/>
      <c r="EF18" s="284"/>
      <c r="EG18" s="284"/>
      <c r="EH18" s="284"/>
      <c r="EI18" s="284"/>
      <c r="EJ18" s="284"/>
      <c r="EK18" s="284"/>
      <c r="EL18" s="284"/>
      <c r="EM18" s="284"/>
      <c r="EN18" s="284"/>
      <c r="EO18" s="284"/>
      <c r="EP18" s="284"/>
      <c r="EQ18" s="284"/>
      <c r="ER18" s="284"/>
      <c r="ES18" s="284"/>
      <c r="ET18" s="284"/>
      <c r="EU18" s="284"/>
      <c r="EV18" s="284"/>
      <c r="EW18" s="284"/>
      <c r="EX18" s="284"/>
      <c r="EY18" s="284"/>
      <c r="EZ18" s="284"/>
      <c r="FA18" s="284"/>
      <c r="FB18" s="284"/>
      <c r="FC18" s="284"/>
      <c r="FD18" s="284"/>
      <c r="FE18" s="284"/>
      <c r="FF18" s="284"/>
      <c r="FG18" s="284"/>
      <c r="FH18" s="284"/>
      <c r="FI18" s="284"/>
      <c r="FJ18" s="284"/>
      <c r="FK18" s="284"/>
      <c r="FL18" s="284"/>
      <c r="FM18" s="284"/>
      <c r="FN18" s="284"/>
      <c r="FO18" s="284"/>
      <c r="FP18" s="284"/>
      <c r="FQ18" s="284"/>
      <c r="FR18" s="284"/>
      <c r="FS18" s="284"/>
      <c r="FT18" s="284"/>
      <c r="FU18" s="284"/>
      <c r="FV18" s="284"/>
      <c r="FW18" s="284"/>
      <c r="FX18" s="284"/>
      <c r="FY18" s="284"/>
      <c r="FZ18" s="284"/>
      <c r="GA18" s="284"/>
      <c r="GB18" s="284"/>
      <c r="GC18" s="284"/>
      <c r="GD18" s="284"/>
      <c r="GE18" s="284"/>
      <c r="GF18" s="284"/>
      <c r="GG18" s="284"/>
      <c r="GH18" s="284"/>
      <c r="GI18" s="284"/>
      <c r="GJ18" s="284"/>
      <c r="GK18" s="284"/>
      <c r="GL18" s="284"/>
      <c r="GM18" s="284"/>
      <c r="GN18" s="284"/>
      <c r="GO18" s="284"/>
      <c r="GP18" s="284"/>
      <c r="GQ18" s="284"/>
      <c r="GR18" s="284"/>
      <c r="GS18" s="284"/>
      <c r="GT18" s="284"/>
      <c r="GU18" s="284"/>
      <c r="GV18" s="284"/>
      <c r="GW18" s="284"/>
      <c r="GX18" s="284"/>
      <c r="GY18" s="284"/>
      <c r="GZ18" s="284"/>
      <c r="HA18" s="284"/>
      <c r="HB18" s="284"/>
      <c r="HC18" s="284"/>
      <c r="HD18" s="284"/>
      <c r="HE18" s="284"/>
      <c r="HF18" s="284"/>
      <c r="HG18" s="284"/>
      <c r="HH18" s="284"/>
      <c r="HI18" s="284"/>
      <c r="HJ18" s="284"/>
      <c r="HK18" s="284"/>
      <c r="HL18" s="284"/>
      <c r="HM18" s="284"/>
      <c r="HN18" s="284"/>
      <c r="HO18" s="284"/>
      <c r="HP18" s="284"/>
      <c r="HQ18" s="284"/>
      <c r="HR18" s="284"/>
      <c r="HS18" s="284"/>
      <c r="HT18" s="284"/>
      <c r="HU18" s="284"/>
      <c r="HV18" s="284"/>
      <c r="HW18" s="284"/>
      <c r="HX18" s="284"/>
      <c r="HY18" s="284"/>
      <c r="HZ18" s="284"/>
      <c r="IA18" s="284"/>
      <c r="IB18" s="284"/>
      <c r="IC18" s="284"/>
      <c r="ID18" s="284"/>
      <c r="IE18" s="284"/>
      <c r="IF18" s="284"/>
      <c r="IG18" s="284"/>
      <c r="IH18" s="284"/>
      <c r="II18" s="284"/>
      <c r="IJ18" s="284"/>
      <c r="IK18" s="284"/>
      <c r="IL18" s="284"/>
      <c r="IM18" s="284"/>
      <c r="IN18" s="284"/>
      <c r="IO18" s="284"/>
      <c r="IP18" s="284"/>
      <c r="IQ18" s="284"/>
      <c r="IR18" s="284"/>
      <c r="IS18" s="284"/>
      <c r="IT18" s="284"/>
      <c r="IU18" s="284"/>
      <c r="IV18" s="284"/>
    </row>
    <row r="19" spans="1:256" ht="16.149999999999999" customHeight="1" x14ac:dyDescent="0.25">
      <c r="A19" s="289"/>
      <c r="B19" s="1275" t="s">
        <v>812</v>
      </c>
      <c r="C19" s="1275"/>
      <c r="D19" s="1275"/>
      <c r="E19" s="1275"/>
      <c r="F19" s="1275"/>
      <c r="G19" s="1275"/>
      <c r="H19" s="1275"/>
      <c r="I19" s="1356"/>
      <c r="J19" s="1356"/>
      <c r="K19" s="1356"/>
      <c r="L19" s="1356"/>
      <c r="M19" s="1356"/>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84"/>
      <c r="ER19" s="284"/>
      <c r="ES19" s="284"/>
      <c r="ET19" s="284"/>
      <c r="EU19" s="284"/>
      <c r="EV19" s="284"/>
      <c r="EW19" s="284"/>
      <c r="EX19" s="284"/>
      <c r="EY19" s="284"/>
      <c r="EZ19" s="284"/>
      <c r="FA19" s="284"/>
      <c r="FB19" s="284"/>
      <c r="FC19" s="284"/>
      <c r="FD19" s="284"/>
      <c r="FE19" s="284"/>
      <c r="FF19" s="284"/>
      <c r="FG19" s="284"/>
      <c r="FH19" s="284"/>
      <c r="FI19" s="284"/>
      <c r="FJ19" s="284"/>
      <c r="FK19" s="284"/>
      <c r="FL19" s="284"/>
      <c r="FM19" s="284"/>
      <c r="FN19" s="284"/>
      <c r="FO19" s="284"/>
      <c r="FP19" s="284"/>
      <c r="FQ19" s="284"/>
      <c r="FR19" s="284"/>
      <c r="FS19" s="284"/>
      <c r="FT19" s="284"/>
      <c r="FU19" s="284"/>
      <c r="FV19" s="284"/>
      <c r="FW19" s="284"/>
      <c r="FX19" s="284"/>
      <c r="FY19" s="284"/>
      <c r="FZ19" s="284"/>
      <c r="GA19" s="284"/>
      <c r="GB19" s="284"/>
      <c r="GC19" s="284"/>
      <c r="GD19" s="284"/>
      <c r="GE19" s="284"/>
      <c r="GF19" s="284"/>
      <c r="GG19" s="284"/>
      <c r="GH19" s="284"/>
      <c r="GI19" s="284"/>
      <c r="GJ19" s="284"/>
      <c r="GK19" s="284"/>
      <c r="GL19" s="284"/>
      <c r="GM19" s="284"/>
      <c r="GN19" s="284"/>
      <c r="GO19" s="284"/>
      <c r="GP19" s="284"/>
      <c r="GQ19" s="284"/>
      <c r="GR19" s="284"/>
      <c r="GS19" s="284"/>
      <c r="GT19" s="284"/>
      <c r="GU19" s="284"/>
      <c r="GV19" s="284"/>
      <c r="GW19" s="284"/>
      <c r="GX19" s="284"/>
      <c r="GY19" s="284"/>
      <c r="GZ19" s="284"/>
      <c r="HA19" s="284"/>
      <c r="HB19" s="284"/>
      <c r="HC19" s="284"/>
      <c r="HD19" s="284"/>
      <c r="HE19" s="284"/>
      <c r="HF19" s="284"/>
      <c r="HG19" s="284"/>
      <c r="HH19" s="284"/>
      <c r="HI19" s="284"/>
      <c r="HJ19" s="284"/>
      <c r="HK19" s="284"/>
      <c r="HL19" s="284"/>
      <c r="HM19" s="284"/>
      <c r="HN19" s="284"/>
      <c r="HO19" s="284"/>
      <c r="HP19" s="284"/>
      <c r="HQ19" s="284"/>
      <c r="HR19" s="284"/>
      <c r="HS19" s="284"/>
      <c r="HT19" s="284"/>
      <c r="HU19" s="284"/>
      <c r="HV19" s="284"/>
      <c r="HW19" s="284"/>
      <c r="HX19" s="284"/>
      <c r="HY19" s="284"/>
      <c r="HZ19" s="284"/>
      <c r="IA19" s="284"/>
      <c r="IB19" s="284"/>
      <c r="IC19" s="284"/>
      <c r="ID19" s="284"/>
      <c r="IE19" s="284"/>
      <c r="IF19" s="284"/>
      <c r="IG19" s="284"/>
      <c r="IH19" s="284"/>
      <c r="II19" s="284"/>
      <c r="IJ19" s="284"/>
      <c r="IK19" s="284"/>
      <c r="IL19" s="284"/>
      <c r="IM19" s="284"/>
      <c r="IN19" s="284"/>
      <c r="IO19" s="284"/>
      <c r="IP19" s="284"/>
      <c r="IQ19" s="284"/>
      <c r="IR19" s="284"/>
      <c r="IS19" s="284"/>
      <c r="IT19" s="284"/>
      <c r="IU19" s="284"/>
      <c r="IV19" s="284"/>
    </row>
    <row r="20" spans="1:256" ht="52.5" customHeight="1" x14ac:dyDescent="0.25">
      <c r="A20" s="289"/>
      <c r="B20" s="1275" t="s">
        <v>902</v>
      </c>
      <c r="C20" s="1275"/>
      <c r="D20" s="1275"/>
      <c r="E20" s="1275"/>
      <c r="F20" s="1275"/>
      <c r="G20" s="1275"/>
      <c r="H20" s="1275"/>
      <c r="I20" s="1356"/>
      <c r="J20" s="1356"/>
      <c r="K20" s="1356"/>
      <c r="L20" s="1356"/>
      <c r="M20" s="1356"/>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84"/>
      <c r="AY20" s="284"/>
      <c r="AZ20" s="284"/>
      <c r="BA20" s="284"/>
      <c r="BB20" s="284"/>
      <c r="BC20" s="284"/>
      <c r="BD20" s="284"/>
      <c r="BE20" s="284"/>
      <c r="BF20" s="284"/>
      <c r="BG20" s="284"/>
      <c r="BH20" s="284"/>
      <c r="BI20" s="284"/>
      <c r="BJ20" s="284"/>
      <c r="BK20" s="284"/>
      <c r="BL20" s="284"/>
      <c r="BM20" s="284"/>
      <c r="BN20" s="284"/>
      <c r="BO20" s="284"/>
      <c r="BP20" s="284"/>
      <c r="BQ20" s="284"/>
      <c r="BR20" s="284"/>
      <c r="BS20" s="284"/>
      <c r="BT20" s="284"/>
      <c r="BU20" s="284"/>
      <c r="BV20" s="284"/>
      <c r="BW20" s="284"/>
      <c r="BX20" s="284"/>
      <c r="BY20" s="284"/>
      <c r="BZ20" s="284"/>
      <c r="CA20" s="284"/>
      <c r="CB20" s="284"/>
      <c r="CC20" s="284"/>
      <c r="CD20" s="284"/>
      <c r="CE20" s="284"/>
      <c r="CF20" s="284"/>
      <c r="CG20" s="284"/>
      <c r="CH20" s="284"/>
      <c r="CI20" s="284"/>
      <c r="CJ20" s="284"/>
      <c r="CK20" s="284"/>
      <c r="CL20" s="284"/>
      <c r="CM20" s="284"/>
      <c r="CN20" s="284"/>
      <c r="CO20" s="284"/>
      <c r="CP20" s="284"/>
      <c r="CQ20" s="284"/>
      <c r="CR20" s="284"/>
      <c r="CS20" s="284"/>
      <c r="CT20" s="284"/>
      <c r="CU20" s="284"/>
      <c r="CV20" s="284"/>
      <c r="CW20" s="284"/>
      <c r="CX20" s="284"/>
      <c r="CY20" s="284"/>
      <c r="CZ20" s="284"/>
      <c r="DA20" s="284"/>
      <c r="DB20" s="284"/>
      <c r="DC20" s="284"/>
      <c r="DD20" s="284"/>
      <c r="DE20" s="284"/>
      <c r="DF20" s="284"/>
      <c r="DG20" s="284"/>
      <c r="DH20" s="284"/>
      <c r="DI20" s="284"/>
      <c r="DJ20" s="284"/>
      <c r="DK20" s="284"/>
      <c r="DL20" s="284"/>
      <c r="DM20" s="284"/>
      <c r="DN20" s="284"/>
      <c r="DO20" s="284"/>
      <c r="DP20" s="284"/>
      <c r="DQ20" s="284"/>
      <c r="DR20" s="284"/>
      <c r="DS20" s="284"/>
      <c r="DT20" s="284"/>
      <c r="DU20" s="284"/>
      <c r="DV20" s="284"/>
      <c r="DW20" s="284"/>
      <c r="DX20" s="284"/>
      <c r="DY20" s="284"/>
      <c r="DZ20" s="284"/>
      <c r="EA20" s="284"/>
      <c r="EB20" s="284"/>
      <c r="EC20" s="284"/>
      <c r="ED20" s="284"/>
      <c r="EE20" s="284"/>
      <c r="EF20" s="284"/>
      <c r="EG20" s="284"/>
      <c r="EH20" s="284"/>
      <c r="EI20" s="284"/>
      <c r="EJ20" s="284"/>
      <c r="EK20" s="284"/>
      <c r="EL20" s="284"/>
      <c r="EM20" s="284"/>
      <c r="EN20" s="284"/>
      <c r="EO20" s="284"/>
      <c r="EP20" s="284"/>
      <c r="EQ20" s="284"/>
      <c r="ER20" s="284"/>
      <c r="ES20" s="284"/>
      <c r="ET20" s="284"/>
      <c r="EU20" s="284"/>
      <c r="EV20" s="284"/>
      <c r="EW20" s="284"/>
      <c r="EX20" s="284"/>
      <c r="EY20" s="284"/>
      <c r="EZ20" s="284"/>
      <c r="FA20" s="284"/>
      <c r="FB20" s="284"/>
      <c r="FC20" s="284"/>
      <c r="FD20" s="284"/>
      <c r="FE20" s="284"/>
      <c r="FF20" s="284"/>
      <c r="FG20" s="284"/>
      <c r="FH20" s="284"/>
      <c r="FI20" s="284"/>
      <c r="FJ20" s="284"/>
      <c r="FK20" s="284"/>
      <c r="FL20" s="284"/>
      <c r="FM20" s="284"/>
      <c r="FN20" s="284"/>
      <c r="FO20" s="284"/>
      <c r="FP20" s="284"/>
      <c r="FQ20" s="284"/>
      <c r="FR20" s="284"/>
      <c r="FS20" s="284"/>
      <c r="FT20" s="284"/>
      <c r="FU20" s="284"/>
      <c r="FV20" s="284"/>
      <c r="FW20" s="284"/>
      <c r="FX20" s="284"/>
      <c r="FY20" s="284"/>
      <c r="FZ20" s="284"/>
      <c r="GA20" s="284"/>
      <c r="GB20" s="284"/>
      <c r="GC20" s="284"/>
      <c r="GD20" s="284"/>
      <c r="GE20" s="284"/>
      <c r="GF20" s="284"/>
      <c r="GG20" s="284"/>
      <c r="GH20" s="284"/>
      <c r="GI20" s="284"/>
      <c r="GJ20" s="284"/>
      <c r="GK20" s="284"/>
      <c r="GL20" s="284"/>
      <c r="GM20" s="284"/>
      <c r="GN20" s="284"/>
      <c r="GO20" s="284"/>
      <c r="GP20" s="284"/>
      <c r="GQ20" s="284"/>
      <c r="GR20" s="284"/>
      <c r="GS20" s="284"/>
      <c r="GT20" s="284"/>
      <c r="GU20" s="284"/>
      <c r="GV20" s="284"/>
      <c r="GW20" s="284"/>
      <c r="GX20" s="284"/>
      <c r="GY20" s="284"/>
      <c r="GZ20" s="284"/>
      <c r="HA20" s="284"/>
      <c r="HB20" s="284"/>
      <c r="HC20" s="284"/>
      <c r="HD20" s="284"/>
      <c r="HE20" s="284"/>
      <c r="HF20" s="284"/>
      <c r="HG20" s="284"/>
      <c r="HH20" s="284"/>
      <c r="HI20" s="284"/>
      <c r="HJ20" s="284"/>
      <c r="HK20" s="284"/>
      <c r="HL20" s="284"/>
      <c r="HM20" s="284"/>
      <c r="HN20" s="284"/>
      <c r="HO20" s="284"/>
      <c r="HP20" s="284"/>
      <c r="HQ20" s="284"/>
      <c r="HR20" s="284"/>
      <c r="HS20" s="284"/>
      <c r="HT20" s="284"/>
      <c r="HU20" s="284"/>
      <c r="HV20" s="284"/>
      <c r="HW20" s="284"/>
      <c r="HX20" s="284"/>
      <c r="HY20" s="284"/>
      <c r="HZ20" s="284"/>
      <c r="IA20" s="284"/>
      <c r="IB20" s="284"/>
      <c r="IC20" s="284"/>
      <c r="ID20" s="284"/>
      <c r="IE20" s="284"/>
      <c r="IF20" s="284"/>
      <c r="IG20" s="284"/>
      <c r="IH20" s="284"/>
      <c r="II20" s="284"/>
      <c r="IJ20" s="284"/>
      <c r="IK20" s="284"/>
      <c r="IL20" s="284"/>
      <c r="IM20" s="284"/>
      <c r="IN20" s="284"/>
      <c r="IO20" s="284"/>
      <c r="IP20" s="284"/>
      <c r="IQ20" s="284"/>
      <c r="IR20" s="284"/>
      <c r="IS20" s="284"/>
      <c r="IT20" s="284"/>
      <c r="IU20" s="284"/>
      <c r="IV20" s="284"/>
    </row>
    <row r="21" spans="1:256" ht="12.6" customHeight="1" x14ac:dyDescent="0.25">
      <c r="A21" s="289"/>
      <c r="B21" s="346"/>
      <c r="C21" s="346"/>
      <c r="D21" s="346"/>
      <c r="E21" s="346"/>
      <c r="F21" s="346"/>
      <c r="G21" s="346"/>
      <c r="H21" s="346"/>
      <c r="I21" s="346"/>
      <c r="J21" s="346"/>
      <c r="K21" s="346"/>
      <c r="L21" s="346"/>
      <c r="M21" s="346"/>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4"/>
      <c r="DI21" s="284"/>
      <c r="DJ21" s="284"/>
      <c r="DK21" s="284"/>
      <c r="DL21" s="284"/>
      <c r="DM21" s="284"/>
      <c r="DN21" s="284"/>
      <c r="DO21" s="284"/>
      <c r="DP21" s="284"/>
      <c r="DQ21" s="284"/>
      <c r="DR21" s="284"/>
      <c r="DS21" s="284"/>
      <c r="DT21" s="284"/>
      <c r="DU21" s="284"/>
      <c r="DV21" s="284"/>
      <c r="DW21" s="284"/>
      <c r="DX21" s="284"/>
      <c r="DY21" s="284"/>
      <c r="DZ21" s="284"/>
      <c r="EA21" s="284"/>
      <c r="EB21" s="284"/>
      <c r="EC21" s="284"/>
      <c r="ED21" s="284"/>
      <c r="EE21" s="284"/>
      <c r="EF21" s="284"/>
      <c r="EG21" s="284"/>
      <c r="EH21" s="284"/>
      <c r="EI21" s="284"/>
      <c r="EJ21" s="284"/>
      <c r="EK21" s="284"/>
      <c r="EL21" s="284"/>
      <c r="EM21" s="284"/>
      <c r="EN21" s="284"/>
      <c r="EO21" s="284"/>
      <c r="EP21" s="284"/>
      <c r="EQ21" s="284"/>
      <c r="ER21" s="284"/>
      <c r="ES21" s="284"/>
      <c r="ET21" s="284"/>
      <c r="EU21" s="284"/>
      <c r="EV21" s="284"/>
      <c r="EW21" s="284"/>
      <c r="EX21" s="284"/>
      <c r="EY21" s="284"/>
      <c r="EZ21" s="284"/>
      <c r="FA21" s="284"/>
      <c r="FB21" s="284"/>
      <c r="FC21" s="284"/>
      <c r="FD21" s="284"/>
      <c r="FE21" s="284"/>
      <c r="FF21" s="284"/>
      <c r="FG21" s="284"/>
      <c r="FH21" s="284"/>
      <c r="FI21" s="284"/>
      <c r="FJ21" s="284"/>
      <c r="FK21" s="284"/>
      <c r="FL21" s="284"/>
      <c r="FM21" s="284"/>
      <c r="FN21" s="284"/>
      <c r="FO21" s="284"/>
      <c r="FP21" s="284"/>
      <c r="FQ21" s="284"/>
      <c r="FR21" s="284"/>
      <c r="FS21" s="284"/>
      <c r="FT21" s="284"/>
      <c r="FU21" s="284"/>
      <c r="FV21" s="284"/>
      <c r="FW21" s="284"/>
      <c r="FX21" s="284"/>
      <c r="FY21" s="284"/>
      <c r="FZ21" s="284"/>
      <c r="GA21" s="284"/>
      <c r="GB21" s="284"/>
      <c r="GC21" s="284"/>
      <c r="GD21" s="284"/>
      <c r="GE21" s="284"/>
      <c r="GF21" s="284"/>
      <c r="GG21" s="284"/>
      <c r="GH21" s="284"/>
      <c r="GI21" s="284"/>
      <c r="GJ21" s="284"/>
      <c r="GK21" s="284"/>
      <c r="GL21" s="284"/>
      <c r="GM21" s="284"/>
      <c r="GN21" s="284"/>
      <c r="GO21" s="284"/>
      <c r="GP21" s="284"/>
      <c r="GQ21" s="284"/>
      <c r="GR21" s="284"/>
      <c r="GS21" s="284"/>
      <c r="GT21" s="284"/>
      <c r="GU21" s="284"/>
      <c r="GV21" s="284"/>
      <c r="GW21" s="284"/>
      <c r="GX21" s="284"/>
      <c r="GY21" s="284"/>
      <c r="GZ21" s="284"/>
      <c r="HA21" s="284"/>
      <c r="HB21" s="284"/>
      <c r="HC21" s="284"/>
      <c r="HD21" s="284"/>
      <c r="HE21" s="284"/>
      <c r="HF21" s="284"/>
      <c r="HG21" s="284"/>
      <c r="HH21" s="284"/>
      <c r="HI21" s="284"/>
      <c r="HJ21" s="284"/>
      <c r="HK21" s="284"/>
      <c r="HL21" s="284"/>
      <c r="HM21" s="284"/>
      <c r="HN21" s="284"/>
      <c r="HO21" s="284"/>
      <c r="HP21" s="284"/>
      <c r="HQ21" s="284"/>
      <c r="HR21" s="284"/>
      <c r="HS21" s="284"/>
      <c r="HT21" s="284"/>
      <c r="HU21" s="284"/>
      <c r="HV21" s="284"/>
      <c r="HW21" s="284"/>
      <c r="HX21" s="284"/>
      <c r="HY21" s="284"/>
      <c r="HZ21" s="284"/>
      <c r="IA21" s="284"/>
      <c r="IB21" s="284"/>
      <c r="IC21" s="284"/>
      <c r="ID21" s="284"/>
      <c r="IE21" s="284"/>
      <c r="IF21" s="284"/>
      <c r="IG21" s="284"/>
      <c r="IH21" s="284"/>
      <c r="II21" s="284"/>
      <c r="IJ21" s="284"/>
      <c r="IK21" s="284"/>
      <c r="IL21" s="284"/>
      <c r="IM21" s="284"/>
      <c r="IN21" s="284"/>
      <c r="IO21" s="284"/>
      <c r="IP21" s="284"/>
      <c r="IQ21" s="284"/>
      <c r="IR21" s="284"/>
      <c r="IS21" s="284"/>
      <c r="IT21" s="284"/>
      <c r="IU21" s="284"/>
      <c r="IV21" s="284"/>
    </row>
    <row r="22" spans="1:256" ht="10.5" customHeight="1" x14ac:dyDescent="0.25">
      <c r="A22" s="289"/>
      <c r="B22" s="338"/>
      <c r="C22" s="338"/>
      <c r="D22" s="338"/>
      <c r="E22" s="338"/>
      <c r="F22" s="338"/>
      <c r="G22" s="338"/>
      <c r="H22" s="338"/>
      <c r="I22" s="338"/>
      <c r="J22" s="338"/>
      <c r="K22" s="338"/>
      <c r="L22" s="338"/>
      <c r="M22" s="338"/>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353"/>
      <c r="AT22" s="353"/>
      <c r="AU22" s="353"/>
      <c r="AV22" s="353"/>
      <c r="AW22" s="353"/>
      <c r="AX22" s="353"/>
      <c r="AY22" s="353"/>
      <c r="AZ22" s="353"/>
      <c r="BA22" s="353"/>
      <c r="BB22" s="353"/>
      <c r="BC22" s="353"/>
      <c r="BD22" s="353"/>
      <c r="BE22" s="353"/>
      <c r="BF22" s="353"/>
      <c r="BG22" s="353"/>
      <c r="BH22" s="353"/>
      <c r="BI22" s="353"/>
      <c r="BJ22" s="353"/>
      <c r="BK22" s="353"/>
      <c r="BL22" s="353"/>
      <c r="BM22" s="353"/>
      <c r="BN22" s="353"/>
      <c r="BO22" s="353"/>
      <c r="BP22" s="353"/>
      <c r="BQ22" s="353"/>
      <c r="BR22" s="353"/>
      <c r="BS22" s="353"/>
      <c r="BT22" s="353"/>
      <c r="BU22" s="353"/>
      <c r="BV22" s="353"/>
      <c r="BW22" s="353"/>
      <c r="BX22" s="353"/>
      <c r="BY22" s="353"/>
      <c r="BZ22" s="353"/>
      <c r="CA22" s="353"/>
      <c r="CB22" s="353"/>
      <c r="CC22" s="353"/>
      <c r="CD22" s="353"/>
      <c r="CE22" s="353"/>
      <c r="CF22" s="353"/>
      <c r="CG22" s="353"/>
      <c r="CH22" s="353"/>
      <c r="CI22" s="353"/>
      <c r="CJ22" s="353"/>
      <c r="CK22" s="353"/>
      <c r="CL22" s="353"/>
      <c r="CM22" s="353"/>
      <c r="CN22" s="353"/>
      <c r="CO22" s="353"/>
      <c r="CP22" s="353"/>
      <c r="CQ22" s="353"/>
      <c r="CR22" s="353"/>
      <c r="CS22" s="353"/>
      <c r="CT22" s="353"/>
      <c r="CU22" s="353"/>
      <c r="CV22" s="353"/>
      <c r="CW22" s="353"/>
      <c r="CX22" s="353"/>
      <c r="CY22" s="353"/>
      <c r="CZ22" s="353"/>
      <c r="DA22" s="353"/>
      <c r="DB22" s="353"/>
      <c r="DC22" s="353"/>
      <c r="DD22" s="353"/>
      <c r="DE22" s="353"/>
      <c r="DF22" s="353"/>
      <c r="DG22" s="353"/>
      <c r="DH22" s="353"/>
      <c r="DI22" s="353"/>
      <c r="DJ22" s="353"/>
      <c r="DK22" s="353"/>
      <c r="DL22" s="353"/>
      <c r="DM22" s="353"/>
      <c r="DN22" s="353"/>
      <c r="DO22" s="353"/>
      <c r="DP22" s="353"/>
      <c r="DQ22" s="353"/>
      <c r="DR22" s="353"/>
      <c r="DS22" s="353"/>
      <c r="DT22" s="353"/>
      <c r="DU22" s="353"/>
      <c r="DV22" s="353"/>
      <c r="DW22" s="353"/>
      <c r="DX22" s="353"/>
      <c r="DY22" s="353"/>
      <c r="DZ22" s="353"/>
      <c r="EA22" s="353"/>
      <c r="EB22" s="353"/>
      <c r="EC22" s="353"/>
      <c r="ED22" s="353"/>
      <c r="EE22" s="353"/>
      <c r="EF22" s="353"/>
      <c r="EG22" s="353"/>
      <c r="EH22" s="353"/>
      <c r="EI22" s="353"/>
      <c r="EJ22" s="353"/>
      <c r="EK22" s="353"/>
      <c r="EL22" s="353"/>
      <c r="EM22" s="353"/>
      <c r="EN22" s="353"/>
      <c r="EO22" s="353"/>
      <c r="EP22" s="353"/>
      <c r="EQ22" s="353"/>
      <c r="ER22" s="353"/>
      <c r="ES22" s="353"/>
      <c r="ET22" s="353"/>
      <c r="EU22" s="353"/>
      <c r="EV22" s="353"/>
      <c r="EW22" s="353"/>
      <c r="EX22" s="353"/>
      <c r="EY22" s="353"/>
      <c r="EZ22" s="353"/>
      <c r="FA22" s="353"/>
      <c r="FB22" s="353"/>
      <c r="FC22" s="353"/>
      <c r="FD22" s="353"/>
      <c r="FE22" s="353"/>
      <c r="FF22" s="353"/>
      <c r="FG22" s="353"/>
      <c r="FH22" s="353"/>
      <c r="FI22" s="353"/>
      <c r="FJ22" s="353"/>
      <c r="FK22" s="353"/>
      <c r="FL22" s="353"/>
      <c r="FM22" s="353"/>
      <c r="FN22" s="353"/>
      <c r="FO22" s="353"/>
      <c r="FP22" s="353"/>
      <c r="FQ22" s="353"/>
      <c r="FR22" s="353"/>
      <c r="FS22" s="353"/>
      <c r="FT22" s="353"/>
      <c r="FU22" s="353"/>
      <c r="FV22" s="353"/>
      <c r="FW22" s="353"/>
      <c r="FX22" s="353"/>
      <c r="FY22" s="353"/>
      <c r="FZ22" s="353"/>
      <c r="GA22" s="353"/>
      <c r="GB22" s="353"/>
      <c r="GC22" s="353"/>
      <c r="GD22" s="353"/>
      <c r="GE22" s="353"/>
      <c r="GF22" s="353"/>
      <c r="GG22" s="353"/>
      <c r="GH22" s="353"/>
      <c r="GI22" s="353"/>
      <c r="GJ22" s="353"/>
      <c r="GK22" s="353"/>
      <c r="GL22" s="353"/>
      <c r="GM22" s="353"/>
      <c r="GN22" s="353"/>
      <c r="GO22" s="353"/>
      <c r="GP22" s="353"/>
      <c r="GQ22" s="353"/>
      <c r="GR22" s="353"/>
      <c r="GS22" s="353"/>
      <c r="GT22" s="353"/>
      <c r="GU22" s="353"/>
      <c r="GV22" s="353"/>
      <c r="GW22" s="353"/>
      <c r="GX22" s="353"/>
      <c r="GY22" s="353"/>
      <c r="GZ22" s="353"/>
      <c r="HA22" s="353"/>
      <c r="HB22" s="353"/>
      <c r="HC22" s="353"/>
      <c r="HD22" s="353"/>
      <c r="HE22" s="353"/>
      <c r="HF22" s="353"/>
      <c r="HG22" s="353"/>
      <c r="HH22" s="353"/>
      <c r="HI22" s="353"/>
      <c r="HJ22" s="353"/>
      <c r="HK22" s="353"/>
      <c r="HL22" s="353"/>
      <c r="HM22" s="353"/>
      <c r="HN22" s="353"/>
      <c r="HO22" s="353"/>
      <c r="HP22" s="353"/>
      <c r="HQ22" s="353"/>
      <c r="HR22" s="353"/>
      <c r="HS22" s="353"/>
      <c r="HT22" s="353"/>
      <c r="HU22" s="353"/>
      <c r="HV22" s="353"/>
      <c r="HW22" s="353"/>
      <c r="HX22" s="353"/>
      <c r="HY22" s="353"/>
      <c r="HZ22" s="353"/>
      <c r="IA22" s="353"/>
      <c r="IB22" s="353"/>
      <c r="IC22" s="353"/>
      <c r="ID22" s="353"/>
      <c r="IE22" s="353"/>
      <c r="IF22" s="353"/>
      <c r="IG22" s="353"/>
      <c r="IH22" s="353"/>
      <c r="II22" s="353"/>
      <c r="IJ22" s="353"/>
      <c r="IK22" s="353"/>
      <c r="IL22" s="353"/>
      <c r="IM22" s="353"/>
      <c r="IN22" s="353"/>
      <c r="IO22" s="353"/>
      <c r="IP22" s="353"/>
      <c r="IQ22" s="353"/>
      <c r="IR22" s="353"/>
      <c r="IS22" s="353"/>
      <c r="IT22" s="353"/>
      <c r="IU22" s="353"/>
      <c r="IV22" s="353"/>
    </row>
    <row r="23" spans="1:256" hidden="1" x14ac:dyDescent="0.25">
      <c r="A23" s="289"/>
      <c r="B23" s="338"/>
      <c r="C23" s="330"/>
      <c r="D23" s="330"/>
      <c r="E23" s="288"/>
      <c r="F23" s="288"/>
      <c r="G23" s="288"/>
      <c r="H23" s="288"/>
      <c r="I23" s="288"/>
      <c r="J23" s="288"/>
      <c r="K23" s="288"/>
      <c r="L23" s="288"/>
      <c r="M23" s="330"/>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353"/>
      <c r="AT23" s="353"/>
      <c r="AU23" s="353"/>
      <c r="AV23" s="353"/>
      <c r="AW23" s="353"/>
      <c r="AX23" s="353"/>
      <c r="AY23" s="353"/>
      <c r="AZ23" s="353"/>
      <c r="BA23" s="353"/>
      <c r="BB23" s="353"/>
      <c r="BC23" s="353"/>
      <c r="BD23" s="353"/>
      <c r="BE23" s="353"/>
      <c r="BF23" s="353"/>
      <c r="BG23" s="353"/>
      <c r="BH23" s="353"/>
      <c r="BI23" s="353"/>
      <c r="BJ23" s="353"/>
      <c r="BK23" s="353"/>
      <c r="BL23" s="353"/>
      <c r="BM23" s="353"/>
      <c r="BN23" s="353"/>
      <c r="BO23" s="353"/>
      <c r="BP23" s="353"/>
      <c r="BQ23" s="353"/>
      <c r="BR23" s="353"/>
      <c r="BS23" s="353"/>
      <c r="BT23" s="353"/>
      <c r="BU23" s="353"/>
      <c r="BV23" s="353"/>
      <c r="BW23" s="353"/>
      <c r="BX23" s="353"/>
      <c r="BY23" s="353"/>
      <c r="BZ23" s="353"/>
      <c r="CA23" s="353"/>
      <c r="CB23" s="353"/>
      <c r="CC23" s="353"/>
      <c r="CD23" s="353"/>
      <c r="CE23" s="353"/>
      <c r="CF23" s="353"/>
      <c r="CG23" s="353"/>
      <c r="CH23" s="353"/>
      <c r="CI23" s="353"/>
      <c r="CJ23" s="353"/>
      <c r="CK23" s="353"/>
      <c r="CL23" s="353"/>
      <c r="CM23" s="353"/>
      <c r="CN23" s="353"/>
      <c r="CO23" s="353"/>
      <c r="CP23" s="353"/>
      <c r="CQ23" s="353"/>
      <c r="CR23" s="353"/>
      <c r="CS23" s="353"/>
      <c r="CT23" s="353"/>
      <c r="CU23" s="353"/>
      <c r="CV23" s="353"/>
      <c r="CW23" s="353"/>
      <c r="CX23" s="353"/>
      <c r="CY23" s="353"/>
      <c r="CZ23" s="353"/>
      <c r="DA23" s="353"/>
      <c r="DB23" s="353"/>
      <c r="DC23" s="353"/>
      <c r="DD23" s="353"/>
      <c r="DE23" s="353"/>
      <c r="DF23" s="353"/>
      <c r="DG23" s="353"/>
      <c r="DH23" s="353"/>
      <c r="DI23" s="353"/>
      <c r="DJ23" s="353"/>
      <c r="DK23" s="353"/>
      <c r="DL23" s="353"/>
      <c r="DM23" s="353"/>
      <c r="DN23" s="353"/>
      <c r="DO23" s="353"/>
      <c r="DP23" s="353"/>
      <c r="DQ23" s="353"/>
      <c r="DR23" s="353"/>
      <c r="DS23" s="353"/>
      <c r="DT23" s="353"/>
      <c r="DU23" s="353"/>
      <c r="DV23" s="353"/>
      <c r="DW23" s="353"/>
      <c r="DX23" s="353"/>
      <c r="DY23" s="353"/>
      <c r="DZ23" s="353"/>
      <c r="EA23" s="353"/>
      <c r="EB23" s="353"/>
      <c r="EC23" s="353"/>
      <c r="ED23" s="353"/>
      <c r="EE23" s="353"/>
      <c r="EF23" s="353"/>
      <c r="EG23" s="353"/>
      <c r="EH23" s="353"/>
      <c r="EI23" s="353"/>
      <c r="EJ23" s="353"/>
      <c r="EK23" s="353"/>
      <c r="EL23" s="353"/>
      <c r="EM23" s="353"/>
      <c r="EN23" s="353"/>
      <c r="EO23" s="353"/>
      <c r="EP23" s="353"/>
      <c r="EQ23" s="353"/>
      <c r="ER23" s="353"/>
      <c r="ES23" s="353"/>
      <c r="ET23" s="353"/>
      <c r="EU23" s="353"/>
      <c r="EV23" s="353"/>
      <c r="EW23" s="353"/>
      <c r="EX23" s="353"/>
      <c r="EY23" s="353"/>
      <c r="EZ23" s="353"/>
      <c r="FA23" s="353"/>
      <c r="FB23" s="353"/>
      <c r="FC23" s="353"/>
      <c r="FD23" s="353"/>
      <c r="FE23" s="353"/>
      <c r="FF23" s="353"/>
      <c r="FG23" s="353"/>
      <c r="FH23" s="353"/>
      <c r="FI23" s="353"/>
      <c r="FJ23" s="353"/>
      <c r="FK23" s="353"/>
      <c r="FL23" s="353"/>
      <c r="FM23" s="353"/>
      <c r="FN23" s="353"/>
      <c r="FO23" s="353"/>
      <c r="FP23" s="353"/>
      <c r="FQ23" s="353"/>
      <c r="FR23" s="353"/>
      <c r="FS23" s="353"/>
      <c r="FT23" s="353"/>
      <c r="FU23" s="353"/>
      <c r="FV23" s="353"/>
      <c r="FW23" s="353"/>
      <c r="FX23" s="353"/>
      <c r="FY23" s="353"/>
      <c r="FZ23" s="353"/>
      <c r="GA23" s="353"/>
      <c r="GB23" s="353"/>
      <c r="GC23" s="353"/>
      <c r="GD23" s="353"/>
      <c r="GE23" s="353"/>
      <c r="GF23" s="353"/>
      <c r="GG23" s="353"/>
      <c r="GH23" s="353"/>
      <c r="GI23" s="353"/>
      <c r="GJ23" s="353"/>
      <c r="GK23" s="353"/>
      <c r="GL23" s="353"/>
      <c r="GM23" s="353"/>
      <c r="GN23" s="353"/>
      <c r="GO23" s="353"/>
      <c r="GP23" s="353"/>
      <c r="GQ23" s="353"/>
      <c r="GR23" s="353"/>
      <c r="GS23" s="353"/>
      <c r="GT23" s="353"/>
      <c r="GU23" s="353"/>
      <c r="GV23" s="353"/>
      <c r="GW23" s="353"/>
      <c r="GX23" s="353"/>
      <c r="GY23" s="353"/>
      <c r="GZ23" s="353"/>
      <c r="HA23" s="353"/>
      <c r="HB23" s="353"/>
      <c r="HC23" s="353"/>
      <c r="HD23" s="353"/>
      <c r="HE23" s="353"/>
      <c r="HF23" s="353"/>
      <c r="HG23" s="353"/>
      <c r="HH23" s="353"/>
      <c r="HI23" s="353"/>
      <c r="HJ23" s="353"/>
      <c r="HK23" s="353"/>
      <c r="HL23" s="353"/>
      <c r="HM23" s="353"/>
      <c r="HN23" s="353"/>
      <c r="HO23" s="353"/>
      <c r="HP23" s="353"/>
      <c r="HQ23" s="353"/>
      <c r="HR23" s="353"/>
      <c r="HS23" s="353"/>
      <c r="HT23" s="353"/>
      <c r="HU23" s="353"/>
      <c r="HV23" s="353"/>
      <c r="HW23" s="353"/>
      <c r="HX23" s="353"/>
      <c r="HY23" s="353"/>
      <c r="HZ23" s="353"/>
      <c r="IA23" s="353"/>
      <c r="IB23" s="353"/>
      <c r="IC23" s="353"/>
      <c r="ID23" s="353"/>
      <c r="IE23" s="353"/>
      <c r="IF23" s="353"/>
      <c r="IG23" s="353"/>
      <c r="IH23" s="353"/>
      <c r="II23" s="353"/>
      <c r="IJ23" s="353"/>
      <c r="IK23" s="353"/>
      <c r="IL23" s="353"/>
      <c r="IM23" s="353"/>
      <c r="IN23" s="353"/>
      <c r="IO23" s="353"/>
      <c r="IP23" s="353"/>
      <c r="IQ23" s="353"/>
      <c r="IR23" s="353"/>
      <c r="IS23" s="353"/>
      <c r="IT23" s="353"/>
      <c r="IU23" s="353"/>
      <c r="IV23" s="353"/>
    </row>
    <row r="24" spans="1:256" x14ac:dyDescent="0.25">
      <c r="A24" s="289"/>
      <c r="B24" s="289"/>
      <c r="C24" s="289"/>
      <c r="D24" s="289"/>
      <c r="E24" s="1353" t="s">
        <v>817</v>
      </c>
      <c r="F24" s="1353"/>
      <c r="G24" s="1353"/>
      <c r="H24" s="1353"/>
      <c r="I24" s="1353" t="s">
        <v>818</v>
      </c>
      <c r="J24" s="1353"/>
      <c r="K24" s="1353"/>
      <c r="L24" s="1353"/>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c r="BA24" s="289"/>
      <c r="BB24" s="289"/>
      <c r="BC24" s="289"/>
      <c r="BD24" s="289"/>
      <c r="BE24" s="289"/>
      <c r="BF24" s="289"/>
      <c r="BG24" s="289"/>
      <c r="BH24" s="289"/>
      <c r="BI24" s="289"/>
      <c r="BJ24" s="289"/>
      <c r="BK24" s="289"/>
      <c r="BL24" s="289"/>
      <c r="BM24" s="289"/>
      <c r="BN24" s="289"/>
      <c r="BO24" s="289"/>
      <c r="BP24" s="289"/>
      <c r="BQ24" s="289"/>
      <c r="BR24" s="289"/>
      <c r="BS24" s="289"/>
      <c r="BT24" s="289"/>
      <c r="BU24" s="289"/>
      <c r="BV24" s="289"/>
      <c r="BW24" s="289"/>
      <c r="BX24" s="289"/>
      <c r="BY24" s="289"/>
      <c r="BZ24" s="289"/>
      <c r="CA24" s="289"/>
      <c r="CB24" s="289"/>
      <c r="CC24" s="289"/>
      <c r="CD24" s="289"/>
      <c r="CE24" s="289"/>
      <c r="CF24" s="289"/>
      <c r="CG24" s="289"/>
      <c r="CH24" s="289"/>
      <c r="CI24" s="289"/>
      <c r="CJ24" s="289"/>
      <c r="CK24" s="289"/>
      <c r="CL24" s="289"/>
      <c r="CM24" s="289"/>
      <c r="CN24" s="289"/>
      <c r="CO24" s="289"/>
      <c r="CP24" s="289"/>
      <c r="CQ24" s="289"/>
      <c r="CR24" s="289"/>
      <c r="CS24" s="289"/>
      <c r="CT24" s="289"/>
      <c r="CU24" s="289"/>
      <c r="CV24" s="289"/>
      <c r="CW24" s="289"/>
      <c r="CX24" s="289"/>
      <c r="CY24" s="289"/>
      <c r="CZ24" s="289"/>
      <c r="DA24" s="289"/>
      <c r="DB24" s="289"/>
      <c r="DC24" s="289"/>
      <c r="DD24" s="289"/>
      <c r="DE24" s="289"/>
      <c r="DF24" s="289"/>
      <c r="DG24" s="289"/>
      <c r="DH24" s="289"/>
      <c r="DI24" s="289"/>
      <c r="DJ24" s="289"/>
      <c r="DK24" s="289"/>
      <c r="DL24" s="289"/>
      <c r="DM24" s="289"/>
      <c r="DN24" s="289"/>
      <c r="DO24" s="289"/>
      <c r="DP24" s="289"/>
      <c r="DQ24" s="289"/>
      <c r="DR24" s="289"/>
      <c r="DS24" s="289"/>
      <c r="DT24" s="289"/>
      <c r="DU24" s="289"/>
      <c r="DV24" s="289"/>
      <c r="DW24" s="289"/>
      <c r="DX24" s="289"/>
      <c r="DY24" s="289"/>
      <c r="DZ24" s="289"/>
      <c r="EA24" s="289"/>
      <c r="EB24" s="289"/>
      <c r="EC24" s="289"/>
      <c r="ED24" s="289"/>
      <c r="EE24" s="289"/>
      <c r="EF24" s="289"/>
      <c r="EG24" s="289"/>
      <c r="EH24" s="289"/>
      <c r="EI24" s="289"/>
      <c r="EJ24" s="289"/>
      <c r="EK24" s="289"/>
      <c r="EL24" s="289"/>
      <c r="EM24" s="289"/>
      <c r="EN24" s="289"/>
      <c r="EO24" s="289"/>
      <c r="EP24" s="289"/>
      <c r="EQ24" s="289"/>
      <c r="ER24" s="289"/>
      <c r="ES24" s="289"/>
      <c r="ET24" s="289"/>
      <c r="EU24" s="289"/>
      <c r="EV24" s="289"/>
      <c r="EW24" s="289"/>
      <c r="EX24" s="289"/>
      <c r="EY24" s="289"/>
      <c r="EZ24" s="289"/>
      <c r="FA24" s="289"/>
      <c r="FB24" s="289"/>
      <c r="FC24" s="289"/>
      <c r="FD24" s="289"/>
      <c r="FE24" s="289"/>
      <c r="FF24" s="289"/>
      <c r="FG24" s="289"/>
      <c r="FH24" s="289"/>
      <c r="FI24" s="289"/>
      <c r="FJ24" s="289"/>
      <c r="FK24" s="289"/>
      <c r="FL24" s="289"/>
      <c r="FM24" s="289"/>
      <c r="FN24" s="289"/>
      <c r="FO24" s="289"/>
      <c r="FP24" s="289"/>
      <c r="FQ24" s="289"/>
      <c r="FR24" s="289"/>
      <c r="FS24" s="289"/>
      <c r="FT24" s="289"/>
      <c r="FU24" s="289"/>
      <c r="FV24" s="289"/>
      <c r="FW24" s="289"/>
      <c r="FX24" s="289"/>
      <c r="FY24" s="289"/>
      <c r="FZ24" s="289"/>
      <c r="GA24" s="289"/>
      <c r="GB24" s="289"/>
      <c r="GC24" s="289"/>
      <c r="GD24" s="289"/>
      <c r="GE24" s="289"/>
      <c r="GF24" s="289"/>
      <c r="GG24" s="289"/>
      <c r="GH24" s="289"/>
      <c r="GI24" s="289"/>
      <c r="GJ24" s="289"/>
      <c r="GK24" s="289"/>
      <c r="GL24" s="289"/>
      <c r="GM24" s="289"/>
      <c r="GN24" s="289"/>
      <c r="GO24" s="289"/>
      <c r="GP24" s="289"/>
      <c r="GQ24" s="289"/>
      <c r="GR24" s="289"/>
      <c r="GS24" s="289"/>
      <c r="GT24" s="289"/>
      <c r="GU24" s="289"/>
      <c r="GV24" s="289"/>
      <c r="GW24" s="289"/>
      <c r="GX24" s="289"/>
      <c r="GY24" s="289"/>
      <c r="GZ24" s="289"/>
      <c r="HA24" s="289"/>
      <c r="HB24" s="289"/>
      <c r="HC24" s="289"/>
      <c r="HD24" s="289"/>
      <c r="HE24" s="289"/>
      <c r="HF24" s="289"/>
      <c r="HG24" s="289"/>
      <c r="HH24" s="289"/>
      <c r="HI24" s="289"/>
      <c r="HJ24" s="289"/>
      <c r="HK24" s="289"/>
      <c r="HL24" s="289"/>
      <c r="HM24" s="289"/>
      <c r="HN24" s="289"/>
      <c r="HO24" s="289"/>
      <c r="HP24" s="289"/>
      <c r="HQ24" s="289"/>
      <c r="HR24" s="289"/>
      <c r="HS24" s="289"/>
      <c r="HT24" s="289"/>
      <c r="HU24" s="289"/>
      <c r="HV24" s="289"/>
      <c r="HW24" s="289"/>
      <c r="HX24" s="289"/>
      <c r="HY24" s="289"/>
      <c r="HZ24" s="289"/>
      <c r="IA24" s="289"/>
      <c r="IB24" s="289"/>
      <c r="IC24" s="289"/>
      <c r="ID24" s="289"/>
      <c r="IE24" s="289"/>
      <c r="IF24" s="289"/>
      <c r="IG24" s="289"/>
      <c r="IH24" s="289"/>
      <c r="II24" s="289"/>
      <c r="IJ24" s="289"/>
      <c r="IK24" s="289"/>
      <c r="IL24" s="289"/>
      <c r="IM24" s="289"/>
      <c r="IN24" s="289"/>
      <c r="IO24" s="289"/>
      <c r="IP24" s="289"/>
      <c r="IQ24" s="289"/>
      <c r="IR24" s="289"/>
      <c r="IS24" s="289"/>
      <c r="IT24" s="289"/>
      <c r="IU24" s="289"/>
      <c r="IV24" s="289"/>
    </row>
    <row r="25" spans="1:256" ht="18" x14ac:dyDescent="0.35">
      <c r="A25" s="289"/>
      <c r="B25" s="290" t="s">
        <v>408</v>
      </c>
      <c r="C25" s="290" t="s">
        <v>660</v>
      </c>
      <c r="D25" s="290" t="s">
        <v>410</v>
      </c>
      <c r="E25" s="291" t="s">
        <v>412</v>
      </c>
      <c r="F25" s="291" t="s">
        <v>413</v>
      </c>
      <c r="G25" s="291" t="s">
        <v>414</v>
      </c>
      <c r="H25" s="291" t="s">
        <v>415</v>
      </c>
      <c r="I25" s="291" t="s">
        <v>412</v>
      </c>
      <c r="J25" s="291" t="s">
        <v>413</v>
      </c>
      <c r="K25" s="291" t="s">
        <v>414</v>
      </c>
      <c r="L25" s="291" t="s">
        <v>415</v>
      </c>
      <c r="M25" s="289"/>
      <c r="N25" s="289"/>
      <c r="O25" s="289"/>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c r="BA25" s="289"/>
      <c r="BB25" s="289"/>
      <c r="BC25" s="289"/>
      <c r="BD25" s="289"/>
      <c r="BE25" s="289"/>
      <c r="BF25" s="289"/>
      <c r="BG25" s="289"/>
      <c r="BH25" s="289"/>
      <c r="BI25" s="289"/>
      <c r="BJ25" s="289"/>
      <c r="BK25" s="289"/>
      <c r="BL25" s="289"/>
      <c r="BM25" s="289"/>
      <c r="BN25" s="289"/>
      <c r="BO25" s="289"/>
      <c r="BP25" s="289"/>
      <c r="BQ25" s="289"/>
      <c r="BR25" s="289"/>
      <c r="BS25" s="289"/>
      <c r="BT25" s="289"/>
      <c r="BU25" s="289"/>
      <c r="BV25" s="289"/>
      <c r="BW25" s="289"/>
      <c r="BX25" s="289"/>
      <c r="BY25" s="289"/>
      <c r="BZ25" s="289"/>
      <c r="CA25" s="289"/>
      <c r="CB25" s="289"/>
      <c r="CC25" s="289"/>
      <c r="CD25" s="289"/>
      <c r="CE25" s="289"/>
      <c r="CF25" s="289"/>
      <c r="CG25" s="289"/>
      <c r="CH25" s="289"/>
      <c r="CI25" s="289"/>
      <c r="CJ25" s="289"/>
      <c r="CK25" s="289"/>
      <c r="CL25" s="289"/>
      <c r="CM25" s="289"/>
      <c r="CN25" s="289"/>
      <c r="CO25" s="289"/>
      <c r="CP25" s="289"/>
      <c r="CQ25" s="289"/>
      <c r="CR25" s="289"/>
      <c r="CS25" s="289"/>
      <c r="CT25" s="289"/>
      <c r="CU25" s="289"/>
      <c r="CV25" s="289"/>
      <c r="CW25" s="289"/>
      <c r="CX25" s="289"/>
      <c r="CY25" s="289"/>
      <c r="CZ25" s="289"/>
      <c r="DA25" s="289"/>
      <c r="DB25" s="289"/>
      <c r="DC25" s="289"/>
      <c r="DD25" s="289"/>
      <c r="DE25" s="289"/>
      <c r="DF25" s="289"/>
      <c r="DG25" s="289"/>
      <c r="DH25" s="289"/>
      <c r="DI25" s="289"/>
      <c r="DJ25" s="289"/>
      <c r="DK25" s="289"/>
      <c r="DL25" s="289"/>
      <c r="DM25" s="289"/>
      <c r="DN25" s="289"/>
      <c r="DO25" s="289"/>
      <c r="DP25" s="289"/>
      <c r="DQ25" s="289"/>
      <c r="DR25" s="289"/>
      <c r="DS25" s="289"/>
      <c r="DT25" s="289"/>
      <c r="DU25" s="289"/>
      <c r="DV25" s="289"/>
      <c r="DW25" s="289"/>
      <c r="DX25" s="289"/>
      <c r="DY25" s="289"/>
      <c r="DZ25" s="289"/>
      <c r="EA25" s="289"/>
      <c r="EB25" s="289"/>
      <c r="EC25" s="289"/>
      <c r="ED25" s="289"/>
      <c r="EE25" s="289"/>
      <c r="EF25" s="289"/>
      <c r="EG25" s="289"/>
      <c r="EH25" s="289"/>
      <c r="EI25" s="289"/>
      <c r="EJ25" s="289"/>
      <c r="EK25" s="289"/>
      <c r="EL25" s="289"/>
      <c r="EM25" s="289"/>
      <c r="EN25" s="289"/>
      <c r="EO25" s="289"/>
      <c r="EP25" s="289"/>
      <c r="EQ25" s="289"/>
      <c r="ER25" s="289"/>
      <c r="ES25" s="289"/>
      <c r="ET25" s="289"/>
      <c r="EU25" s="289"/>
      <c r="EV25" s="289"/>
      <c r="EW25" s="289"/>
      <c r="EX25" s="289"/>
      <c r="EY25" s="289"/>
      <c r="EZ25" s="289"/>
      <c r="FA25" s="289"/>
      <c r="FB25" s="289"/>
      <c r="FC25" s="289"/>
      <c r="FD25" s="289"/>
      <c r="FE25" s="289"/>
      <c r="FF25" s="289"/>
      <c r="FG25" s="289"/>
      <c r="FH25" s="289"/>
      <c r="FI25" s="289"/>
      <c r="FJ25" s="289"/>
      <c r="FK25" s="289"/>
      <c r="FL25" s="289"/>
      <c r="FM25" s="289"/>
      <c r="FN25" s="289"/>
      <c r="FO25" s="289"/>
      <c r="FP25" s="289"/>
      <c r="FQ25" s="289"/>
      <c r="FR25" s="289"/>
      <c r="FS25" s="289"/>
      <c r="FT25" s="289"/>
      <c r="FU25" s="289"/>
      <c r="FV25" s="289"/>
      <c r="FW25" s="289"/>
      <c r="FX25" s="289"/>
      <c r="FY25" s="289"/>
      <c r="FZ25" s="289"/>
      <c r="GA25" s="289"/>
      <c r="GB25" s="289"/>
      <c r="GC25" s="289"/>
      <c r="GD25" s="289"/>
      <c r="GE25" s="289"/>
      <c r="GF25" s="289"/>
      <c r="GG25" s="289"/>
      <c r="GH25" s="289"/>
      <c r="GI25" s="289"/>
      <c r="GJ25" s="289"/>
      <c r="GK25" s="289"/>
      <c r="GL25" s="289"/>
      <c r="GM25" s="289"/>
      <c r="GN25" s="289"/>
      <c r="GO25" s="289"/>
      <c r="GP25" s="289"/>
      <c r="GQ25" s="289"/>
      <c r="GR25" s="289"/>
      <c r="GS25" s="289"/>
      <c r="GT25" s="289"/>
      <c r="GU25" s="289"/>
      <c r="GV25" s="289"/>
      <c r="GW25" s="289"/>
      <c r="GX25" s="289"/>
      <c r="GY25" s="289"/>
      <c r="GZ25" s="289"/>
      <c r="HA25" s="289"/>
      <c r="HB25" s="289"/>
      <c r="HC25" s="289"/>
      <c r="HD25" s="289"/>
      <c r="HE25" s="289"/>
      <c r="HF25" s="289"/>
      <c r="HG25" s="289"/>
      <c r="HH25" s="289"/>
      <c r="HI25" s="289"/>
      <c r="HJ25" s="289"/>
      <c r="HK25" s="289"/>
      <c r="HL25" s="289"/>
      <c r="HM25" s="289"/>
      <c r="HN25" s="289"/>
      <c r="HO25" s="289"/>
      <c r="HP25" s="289"/>
      <c r="HQ25" s="289"/>
      <c r="HR25" s="289"/>
      <c r="HS25" s="289"/>
      <c r="HT25" s="289"/>
      <c r="HU25" s="289"/>
      <c r="HV25" s="289"/>
      <c r="HW25" s="289"/>
      <c r="HX25" s="289"/>
      <c r="HY25" s="289"/>
      <c r="HZ25" s="289"/>
      <c r="IA25" s="289"/>
      <c r="IB25" s="289"/>
      <c r="IC25" s="289"/>
      <c r="ID25" s="289"/>
      <c r="IE25" s="289"/>
      <c r="IF25" s="289"/>
      <c r="IG25" s="289"/>
      <c r="IH25" s="289"/>
      <c r="II25" s="289"/>
      <c r="IJ25" s="289"/>
      <c r="IK25" s="289"/>
      <c r="IL25" s="289"/>
      <c r="IM25" s="289"/>
      <c r="IN25" s="289"/>
      <c r="IO25" s="289"/>
      <c r="IP25" s="289"/>
      <c r="IQ25" s="289"/>
      <c r="IR25" s="289"/>
      <c r="IS25" s="289"/>
      <c r="IT25" s="289"/>
      <c r="IU25" s="289"/>
      <c r="IV25" s="289"/>
    </row>
    <row r="26" spans="1:256" x14ac:dyDescent="0.25">
      <c r="A26" s="289"/>
      <c r="B26" s="1293" t="s">
        <v>819</v>
      </c>
      <c r="C26" s="1293" t="s">
        <v>820</v>
      </c>
      <c r="D26" s="291" t="s">
        <v>821</v>
      </c>
      <c r="E26" s="299"/>
      <c r="F26" s="299"/>
      <c r="G26" s="299" t="s">
        <v>547</v>
      </c>
      <c r="H26" s="299" t="s">
        <v>547</v>
      </c>
      <c r="I26" s="299">
        <v>5.3109999999999997E-2</v>
      </c>
      <c r="J26" s="299">
        <v>5.2699999999999997E-2</v>
      </c>
      <c r="K26" s="299">
        <v>1.2E-4</v>
      </c>
      <c r="L26" s="299">
        <v>2.9E-4</v>
      </c>
      <c r="M26" s="288"/>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c r="BA26" s="289"/>
      <c r="BB26" s="289"/>
      <c r="BC26" s="289"/>
      <c r="BD26" s="289"/>
      <c r="BE26" s="289"/>
      <c r="BF26" s="289"/>
      <c r="BG26" s="289"/>
      <c r="BH26" s="289"/>
      <c r="BI26" s="289"/>
      <c r="BJ26" s="289"/>
      <c r="BK26" s="289"/>
      <c r="BL26" s="289"/>
      <c r="BM26" s="289"/>
      <c r="BN26" s="289"/>
      <c r="BO26" s="289"/>
      <c r="BP26" s="289"/>
      <c r="BQ26" s="289"/>
      <c r="BR26" s="289"/>
      <c r="BS26" s="289"/>
      <c r="BT26" s="289"/>
      <c r="BU26" s="289"/>
      <c r="BV26" s="289"/>
      <c r="BW26" s="289"/>
      <c r="BX26" s="289"/>
      <c r="BY26" s="289"/>
      <c r="BZ26" s="289"/>
      <c r="CA26" s="289"/>
      <c r="CB26" s="289"/>
      <c r="CC26" s="289"/>
      <c r="CD26" s="289"/>
      <c r="CE26" s="289"/>
      <c r="CF26" s="289"/>
      <c r="CG26" s="289"/>
      <c r="CH26" s="289"/>
      <c r="CI26" s="289"/>
      <c r="CJ26" s="289"/>
      <c r="CK26" s="289"/>
      <c r="CL26" s="289"/>
      <c r="CM26" s="289"/>
      <c r="CN26" s="289"/>
      <c r="CO26" s="289"/>
      <c r="CP26" s="289"/>
      <c r="CQ26" s="289"/>
      <c r="CR26" s="289"/>
      <c r="CS26" s="289"/>
      <c r="CT26" s="289"/>
      <c r="CU26" s="289"/>
      <c r="CV26" s="289"/>
      <c r="CW26" s="289"/>
      <c r="CX26" s="289"/>
      <c r="CY26" s="289"/>
      <c r="CZ26" s="289"/>
      <c r="DA26" s="289"/>
      <c r="DB26" s="289"/>
      <c r="DC26" s="289"/>
      <c r="DD26" s="289"/>
      <c r="DE26" s="289"/>
      <c r="DF26" s="289"/>
      <c r="DG26" s="289"/>
      <c r="DH26" s="289"/>
      <c r="DI26" s="289"/>
      <c r="DJ26" s="289"/>
      <c r="DK26" s="289"/>
      <c r="DL26" s="289"/>
      <c r="DM26" s="289"/>
      <c r="DN26" s="289"/>
      <c r="DO26" s="289"/>
      <c r="DP26" s="289"/>
      <c r="DQ26" s="289"/>
      <c r="DR26" s="289"/>
      <c r="DS26" s="289"/>
      <c r="DT26" s="289"/>
      <c r="DU26" s="289"/>
      <c r="DV26" s="289"/>
      <c r="DW26" s="289"/>
      <c r="DX26" s="289"/>
      <c r="DY26" s="289"/>
      <c r="DZ26" s="289"/>
      <c r="EA26" s="289"/>
      <c r="EB26" s="289"/>
      <c r="EC26" s="289"/>
      <c r="ED26" s="289"/>
      <c r="EE26" s="289"/>
      <c r="EF26" s="289"/>
      <c r="EG26" s="289"/>
      <c r="EH26" s="289"/>
      <c r="EI26" s="289"/>
      <c r="EJ26" s="289"/>
      <c r="EK26" s="289"/>
      <c r="EL26" s="289"/>
      <c r="EM26" s="289"/>
      <c r="EN26" s="289"/>
      <c r="EO26" s="289"/>
      <c r="EP26" s="289"/>
      <c r="EQ26" s="289"/>
      <c r="ER26" s="289"/>
      <c r="ES26" s="289"/>
      <c r="ET26" s="289"/>
      <c r="EU26" s="289"/>
      <c r="EV26" s="289"/>
      <c r="EW26" s="289"/>
      <c r="EX26" s="289"/>
      <c r="EY26" s="289"/>
      <c r="EZ26" s="289"/>
      <c r="FA26" s="289"/>
      <c r="FB26" s="289"/>
      <c r="FC26" s="289"/>
      <c r="FD26" s="289"/>
      <c r="FE26" s="289"/>
      <c r="FF26" s="289"/>
      <c r="FG26" s="289"/>
      <c r="FH26" s="289"/>
      <c r="FI26" s="289"/>
      <c r="FJ26" s="289"/>
      <c r="FK26" s="289"/>
      <c r="FL26" s="289"/>
      <c r="FM26" s="289"/>
      <c r="FN26" s="289"/>
      <c r="FO26" s="289"/>
      <c r="FP26" s="289"/>
      <c r="FQ26" s="289"/>
      <c r="FR26" s="289"/>
      <c r="FS26" s="289"/>
      <c r="FT26" s="289"/>
      <c r="FU26" s="289"/>
      <c r="FV26" s="289"/>
      <c r="FW26" s="289"/>
      <c r="FX26" s="289"/>
      <c r="FY26" s="289"/>
      <c r="FZ26" s="289"/>
      <c r="GA26" s="289"/>
      <c r="GB26" s="289"/>
      <c r="GC26" s="289"/>
      <c r="GD26" s="289"/>
      <c r="GE26" s="289"/>
      <c r="GF26" s="289"/>
      <c r="GG26" s="289"/>
      <c r="GH26" s="289"/>
      <c r="GI26" s="289"/>
      <c r="GJ26" s="289"/>
      <c r="GK26" s="289"/>
      <c r="GL26" s="289"/>
      <c r="GM26" s="289"/>
      <c r="GN26" s="289"/>
      <c r="GO26" s="289"/>
      <c r="GP26" s="289"/>
      <c r="GQ26" s="289"/>
      <c r="GR26" s="289"/>
      <c r="GS26" s="289"/>
      <c r="GT26" s="289"/>
      <c r="GU26" s="289"/>
      <c r="GV26" s="289"/>
      <c r="GW26" s="289"/>
      <c r="GX26" s="289"/>
      <c r="GY26" s="289"/>
      <c r="GZ26" s="289"/>
      <c r="HA26" s="289"/>
      <c r="HB26" s="289"/>
      <c r="HC26" s="289"/>
      <c r="HD26" s="289"/>
      <c r="HE26" s="289"/>
      <c r="HF26" s="289"/>
      <c r="HG26" s="289"/>
      <c r="HH26" s="289"/>
      <c r="HI26" s="289"/>
      <c r="HJ26" s="289"/>
      <c r="HK26" s="289"/>
      <c r="HL26" s="289"/>
      <c r="HM26" s="289"/>
      <c r="HN26" s="289"/>
      <c r="HO26" s="289"/>
      <c r="HP26" s="289"/>
      <c r="HQ26" s="289"/>
      <c r="HR26" s="289"/>
      <c r="HS26" s="289"/>
      <c r="HT26" s="289"/>
      <c r="HU26" s="289"/>
      <c r="HV26" s="289"/>
      <c r="HW26" s="289"/>
      <c r="HX26" s="289"/>
      <c r="HY26" s="289"/>
      <c r="HZ26" s="289"/>
      <c r="IA26" s="289"/>
      <c r="IB26" s="289"/>
      <c r="IC26" s="289"/>
      <c r="ID26" s="289"/>
      <c r="IE26" s="289"/>
      <c r="IF26" s="289"/>
      <c r="IG26" s="289"/>
      <c r="IH26" s="289"/>
      <c r="II26" s="289"/>
      <c r="IJ26" s="289"/>
      <c r="IK26" s="289"/>
      <c r="IL26" s="289"/>
      <c r="IM26" s="289"/>
      <c r="IN26" s="289"/>
      <c r="IO26" s="289"/>
      <c r="IP26" s="289"/>
      <c r="IQ26" s="289"/>
      <c r="IR26" s="289"/>
      <c r="IS26" s="289"/>
      <c r="IT26" s="289"/>
      <c r="IU26" s="289"/>
      <c r="IV26" s="289"/>
    </row>
    <row r="27" spans="1:256" x14ac:dyDescent="0.25">
      <c r="A27" s="289"/>
      <c r="B27" s="1293"/>
      <c r="C27" s="1293"/>
      <c r="D27" s="291" t="s">
        <v>822</v>
      </c>
      <c r="E27" s="299"/>
      <c r="F27" s="299"/>
      <c r="G27" s="299" t="s">
        <v>547</v>
      </c>
      <c r="H27" s="299" t="s">
        <v>547</v>
      </c>
      <c r="I27" s="299">
        <v>8.5480000000000014E-2</v>
      </c>
      <c r="J27" s="299">
        <v>8.4820000000000007E-2</v>
      </c>
      <c r="K27" s="299">
        <v>2.0000000000000001E-4</v>
      </c>
      <c r="L27" s="299">
        <v>4.6000000000000001E-4</v>
      </c>
      <c r="M27" s="288"/>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289"/>
      <c r="BA27" s="289"/>
      <c r="BB27" s="289"/>
      <c r="BC27" s="289"/>
      <c r="BD27" s="289"/>
      <c r="BE27" s="289"/>
      <c r="BF27" s="289"/>
      <c r="BG27" s="289"/>
      <c r="BH27" s="289"/>
      <c r="BI27" s="289"/>
      <c r="BJ27" s="289"/>
      <c r="BK27" s="289"/>
      <c r="BL27" s="289"/>
      <c r="BM27" s="289"/>
      <c r="BN27" s="289"/>
      <c r="BO27" s="289"/>
      <c r="BP27" s="289"/>
      <c r="BQ27" s="289"/>
      <c r="BR27" s="289"/>
      <c r="BS27" s="289"/>
      <c r="BT27" s="289"/>
      <c r="BU27" s="289"/>
      <c r="BV27" s="289"/>
      <c r="BW27" s="289"/>
      <c r="BX27" s="289"/>
      <c r="BY27" s="289"/>
      <c r="BZ27" s="289"/>
      <c r="CA27" s="289"/>
      <c r="CB27" s="289"/>
      <c r="CC27" s="289"/>
      <c r="CD27" s="289"/>
      <c r="CE27" s="289"/>
      <c r="CF27" s="289"/>
      <c r="CG27" s="289"/>
      <c r="CH27" s="289"/>
      <c r="CI27" s="289"/>
      <c r="CJ27" s="289"/>
      <c r="CK27" s="289"/>
      <c r="CL27" s="289"/>
      <c r="CM27" s="289"/>
      <c r="CN27" s="289"/>
      <c r="CO27" s="289"/>
      <c r="CP27" s="289"/>
      <c r="CQ27" s="289"/>
      <c r="CR27" s="289"/>
      <c r="CS27" s="289"/>
      <c r="CT27" s="289"/>
      <c r="CU27" s="289"/>
      <c r="CV27" s="289"/>
      <c r="CW27" s="289"/>
      <c r="CX27" s="289"/>
      <c r="CY27" s="289"/>
      <c r="CZ27" s="289"/>
      <c r="DA27" s="289"/>
      <c r="DB27" s="289"/>
      <c r="DC27" s="289"/>
      <c r="DD27" s="289"/>
      <c r="DE27" s="289"/>
      <c r="DF27" s="289"/>
      <c r="DG27" s="289"/>
      <c r="DH27" s="289"/>
      <c r="DI27" s="289"/>
      <c r="DJ27" s="289"/>
      <c r="DK27" s="289"/>
      <c r="DL27" s="289"/>
      <c r="DM27" s="289"/>
      <c r="DN27" s="289"/>
      <c r="DO27" s="289"/>
      <c r="DP27" s="289"/>
      <c r="DQ27" s="289"/>
      <c r="DR27" s="289"/>
      <c r="DS27" s="289"/>
      <c r="DT27" s="289"/>
      <c r="DU27" s="289"/>
      <c r="DV27" s="289"/>
      <c r="DW27" s="289"/>
      <c r="DX27" s="289"/>
      <c r="DY27" s="289"/>
      <c r="DZ27" s="289"/>
      <c r="EA27" s="289"/>
      <c r="EB27" s="289"/>
      <c r="EC27" s="289"/>
      <c r="ED27" s="289"/>
      <c r="EE27" s="289"/>
      <c r="EF27" s="289"/>
      <c r="EG27" s="289"/>
      <c r="EH27" s="289"/>
      <c r="EI27" s="289"/>
      <c r="EJ27" s="289"/>
      <c r="EK27" s="289"/>
      <c r="EL27" s="289"/>
      <c r="EM27" s="289"/>
      <c r="EN27" s="289"/>
      <c r="EO27" s="289"/>
      <c r="EP27" s="289"/>
      <c r="EQ27" s="289"/>
      <c r="ER27" s="289"/>
      <c r="ES27" s="289"/>
      <c r="ET27" s="289"/>
      <c r="EU27" s="289"/>
      <c r="EV27" s="289"/>
      <c r="EW27" s="289"/>
      <c r="EX27" s="289"/>
      <c r="EY27" s="289"/>
      <c r="EZ27" s="289"/>
      <c r="FA27" s="289"/>
      <c r="FB27" s="289"/>
      <c r="FC27" s="289"/>
      <c r="FD27" s="289"/>
      <c r="FE27" s="289"/>
      <c r="FF27" s="289"/>
      <c r="FG27" s="289"/>
      <c r="FH27" s="289"/>
      <c r="FI27" s="289"/>
      <c r="FJ27" s="289"/>
      <c r="FK27" s="289"/>
      <c r="FL27" s="289"/>
      <c r="FM27" s="289"/>
      <c r="FN27" s="289"/>
      <c r="FO27" s="289"/>
      <c r="FP27" s="289"/>
      <c r="FQ27" s="289"/>
      <c r="FR27" s="289"/>
      <c r="FS27" s="289"/>
      <c r="FT27" s="289"/>
      <c r="FU27" s="289"/>
      <c r="FV27" s="289"/>
      <c r="FW27" s="289"/>
      <c r="FX27" s="289"/>
      <c r="FY27" s="289"/>
      <c r="FZ27" s="289"/>
      <c r="GA27" s="289"/>
      <c r="GB27" s="289"/>
      <c r="GC27" s="289"/>
      <c r="GD27" s="289"/>
      <c r="GE27" s="289"/>
      <c r="GF27" s="289"/>
      <c r="GG27" s="289"/>
      <c r="GH27" s="289"/>
      <c r="GI27" s="289"/>
      <c r="GJ27" s="289"/>
      <c r="GK27" s="289"/>
      <c r="GL27" s="289"/>
      <c r="GM27" s="289"/>
      <c r="GN27" s="289"/>
      <c r="GO27" s="289"/>
      <c r="GP27" s="289"/>
      <c r="GQ27" s="289"/>
      <c r="GR27" s="289"/>
      <c r="GS27" s="289"/>
      <c r="GT27" s="289"/>
      <c r="GU27" s="289"/>
      <c r="GV27" s="289"/>
      <c r="GW27" s="289"/>
      <c r="GX27" s="289"/>
      <c r="GY27" s="289"/>
      <c r="GZ27" s="289"/>
      <c r="HA27" s="289"/>
      <c r="HB27" s="289"/>
      <c r="HC27" s="289"/>
      <c r="HD27" s="289"/>
      <c r="HE27" s="289"/>
      <c r="HF27" s="289"/>
      <c r="HG27" s="289"/>
      <c r="HH27" s="289"/>
      <c r="HI27" s="289"/>
      <c r="HJ27" s="289"/>
      <c r="HK27" s="289"/>
      <c r="HL27" s="289"/>
      <c r="HM27" s="289"/>
      <c r="HN27" s="289"/>
      <c r="HO27" s="289"/>
      <c r="HP27" s="289"/>
      <c r="HQ27" s="289"/>
      <c r="HR27" s="289"/>
      <c r="HS27" s="289"/>
      <c r="HT27" s="289"/>
      <c r="HU27" s="289"/>
      <c r="HV27" s="289"/>
      <c r="HW27" s="289"/>
      <c r="HX27" s="289"/>
      <c r="HY27" s="289"/>
      <c r="HZ27" s="289"/>
      <c r="IA27" s="289"/>
      <c r="IB27" s="289"/>
      <c r="IC27" s="289"/>
      <c r="ID27" s="289"/>
      <c r="IE27" s="289"/>
      <c r="IF27" s="289"/>
      <c r="IG27" s="289"/>
      <c r="IH27" s="289"/>
      <c r="II27" s="289"/>
      <c r="IJ27" s="289"/>
      <c r="IK27" s="289"/>
      <c r="IL27" s="289"/>
      <c r="IM27" s="289"/>
      <c r="IN27" s="289"/>
      <c r="IO27" s="289"/>
      <c r="IP27" s="289"/>
      <c r="IQ27" s="289"/>
      <c r="IR27" s="289"/>
      <c r="IS27" s="289"/>
      <c r="IT27" s="289"/>
      <c r="IU27" s="289"/>
      <c r="IV27" s="289"/>
    </row>
    <row r="28" spans="1:256" x14ac:dyDescent="0.25">
      <c r="A28" s="289"/>
      <c r="B28" s="1293"/>
      <c r="C28" s="1293" t="s">
        <v>823</v>
      </c>
      <c r="D28" s="291" t="s">
        <v>821</v>
      </c>
      <c r="E28" s="299">
        <v>4.3679999999999997E-2</v>
      </c>
      <c r="F28" s="299">
        <v>4.3339999999999997E-2</v>
      </c>
      <c r="G28" s="299">
        <v>1E-4</v>
      </c>
      <c r="H28" s="299">
        <v>2.4000000000000001E-4</v>
      </c>
      <c r="I28" s="299">
        <v>4.8150000000000005E-2</v>
      </c>
      <c r="J28" s="299">
        <v>4.7780000000000003E-2</v>
      </c>
      <c r="K28" s="299">
        <v>1.1E-4</v>
      </c>
      <c r="L28" s="299">
        <v>2.5999999999999998E-4</v>
      </c>
      <c r="M28" s="288"/>
      <c r="N28" s="289"/>
      <c r="O28" s="289"/>
      <c r="P28" s="289"/>
      <c r="Q28" s="289"/>
      <c r="R28" s="289"/>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c r="BA28" s="289"/>
      <c r="BB28" s="289"/>
      <c r="BC28" s="289"/>
      <c r="BD28" s="289"/>
      <c r="BE28" s="289"/>
      <c r="BF28" s="289"/>
      <c r="BG28" s="289"/>
      <c r="BH28" s="289"/>
      <c r="BI28" s="289"/>
      <c r="BJ28" s="289"/>
      <c r="BK28" s="289"/>
      <c r="BL28" s="289"/>
      <c r="BM28" s="289"/>
      <c r="BN28" s="289"/>
      <c r="BO28" s="289"/>
      <c r="BP28" s="289"/>
      <c r="BQ28" s="289"/>
      <c r="BR28" s="289"/>
      <c r="BS28" s="289"/>
      <c r="BT28" s="289"/>
      <c r="BU28" s="289"/>
      <c r="BV28" s="289"/>
      <c r="BW28" s="289"/>
      <c r="BX28" s="289"/>
      <c r="BY28" s="289"/>
      <c r="BZ28" s="289"/>
      <c r="CA28" s="289"/>
      <c r="CB28" s="289"/>
      <c r="CC28" s="289"/>
      <c r="CD28" s="289"/>
      <c r="CE28" s="289"/>
      <c r="CF28" s="289"/>
      <c r="CG28" s="289"/>
      <c r="CH28" s="289"/>
      <c r="CI28" s="289"/>
      <c r="CJ28" s="289"/>
      <c r="CK28" s="289"/>
      <c r="CL28" s="289"/>
      <c r="CM28" s="289"/>
      <c r="CN28" s="289"/>
      <c r="CO28" s="289"/>
      <c r="CP28" s="289"/>
      <c r="CQ28" s="289"/>
      <c r="CR28" s="289"/>
      <c r="CS28" s="289"/>
      <c r="CT28" s="289"/>
      <c r="CU28" s="289"/>
      <c r="CV28" s="289"/>
      <c r="CW28" s="289"/>
      <c r="CX28" s="289"/>
      <c r="CY28" s="289"/>
      <c r="CZ28" s="289"/>
      <c r="DA28" s="289"/>
      <c r="DB28" s="289"/>
      <c r="DC28" s="289"/>
      <c r="DD28" s="289"/>
      <c r="DE28" s="289"/>
      <c r="DF28" s="289"/>
      <c r="DG28" s="289"/>
      <c r="DH28" s="289"/>
      <c r="DI28" s="289"/>
      <c r="DJ28" s="289"/>
      <c r="DK28" s="289"/>
      <c r="DL28" s="289"/>
      <c r="DM28" s="289"/>
      <c r="DN28" s="289"/>
      <c r="DO28" s="289"/>
      <c r="DP28" s="289"/>
      <c r="DQ28" s="289"/>
      <c r="DR28" s="289"/>
      <c r="DS28" s="289"/>
      <c r="DT28" s="289"/>
      <c r="DU28" s="289"/>
      <c r="DV28" s="289"/>
      <c r="DW28" s="289"/>
      <c r="DX28" s="289"/>
      <c r="DY28" s="289"/>
      <c r="DZ28" s="289"/>
      <c r="EA28" s="289"/>
      <c r="EB28" s="289"/>
      <c r="EC28" s="289"/>
      <c r="ED28" s="289"/>
      <c r="EE28" s="289"/>
      <c r="EF28" s="289"/>
      <c r="EG28" s="289"/>
      <c r="EH28" s="289"/>
      <c r="EI28" s="289"/>
      <c r="EJ28" s="289"/>
      <c r="EK28" s="289"/>
      <c r="EL28" s="289"/>
      <c r="EM28" s="289"/>
      <c r="EN28" s="289"/>
      <c r="EO28" s="289"/>
      <c r="EP28" s="289"/>
      <c r="EQ28" s="289"/>
      <c r="ER28" s="289"/>
      <c r="ES28" s="289"/>
      <c r="ET28" s="289"/>
      <c r="EU28" s="289"/>
      <c r="EV28" s="289"/>
      <c r="EW28" s="289"/>
      <c r="EX28" s="289"/>
      <c r="EY28" s="289"/>
      <c r="EZ28" s="289"/>
      <c r="FA28" s="289"/>
      <c r="FB28" s="289"/>
      <c r="FC28" s="289"/>
      <c r="FD28" s="289"/>
      <c r="FE28" s="289"/>
      <c r="FF28" s="289"/>
      <c r="FG28" s="289"/>
      <c r="FH28" s="289"/>
      <c r="FI28" s="289"/>
      <c r="FJ28" s="289"/>
      <c r="FK28" s="289"/>
      <c r="FL28" s="289"/>
      <c r="FM28" s="289"/>
      <c r="FN28" s="289"/>
      <c r="FO28" s="289"/>
      <c r="FP28" s="289"/>
      <c r="FQ28" s="289"/>
      <c r="FR28" s="289"/>
      <c r="FS28" s="289"/>
      <c r="FT28" s="289"/>
      <c r="FU28" s="289"/>
      <c r="FV28" s="289"/>
      <c r="FW28" s="289"/>
      <c r="FX28" s="289"/>
      <c r="FY28" s="289"/>
      <c r="FZ28" s="289"/>
      <c r="GA28" s="289"/>
      <c r="GB28" s="289"/>
      <c r="GC28" s="289"/>
      <c r="GD28" s="289"/>
      <c r="GE28" s="289"/>
      <c r="GF28" s="289"/>
      <c r="GG28" s="289"/>
      <c r="GH28" s="289"/>
      <c r="GI28" s="289"/>
      <c r="GJ28" s="289"/>
      <c r="GK28" s="289"/>
      <c r="GL28" s="289"/>
      <c r="GM28" s="289"/>
      <c r="GN28" s="289"/>
      <c r="GO28" s="289"/>
      <c r="GP28" s="289"/>
      <c r="GQ28" s="289"/>
      <c r="GR28" s="289"/>
      <c r="GS28" s="289"/>
      <c r="GT28" s="289"/>
      <c r="GU28" s="289"/>
      <c r="GV28" s="289"/>
      <c r="GW28" s="289"/>
      <c r="GX28" s="289"/>
      <c r="GY28" s="289"/>
      <c r="GZ28" s="289"/>
      <c r="HA28" s="289"/>
      <c r="HB28" s="289"/>
      <c r="HC28" s="289"/>
      <c r="HD28" s="289"/>
      <c r="HE28" s="289"/>
      <c r="HF28" s="289"/>
      <c r="HG28" s="289"/>
      <c r="HH28" s="289"/>
      <c r="HI28" s="289"/>
      <c r="HJ28" s="289"/>
      <c r="HK28" s="289"/>
      <c r="HL28" s="289"/>
      <c r="HM28" s="289"/>
      <c r="HN28" s="289"/>
      <c r="HO28" s="289"/>
      <c r="HP28" s="289"/>
      <c r="HQ28" s="289"/>
      <c r="HR28" s="289"/>
      <c r="HS28" s="289"/>
      <c r="HT28" s="289"/>
      <c r="HU28" s="289"/>
      <c r="HV28" s="289"/>
      <c r="HW28" s="289"/>
      <c r="HX28" s="289"/>
      <c r="HY28" s="289"/>
      <c r="HZ28" s="289"/>
      <c r="IA28" s="289"/>
      <c r="IB28" s="289"/>
      <c r="IC28" s="289"/>
      <c r="ID28" s="289"/>
      <c r="IE28" s="289"/>
      <c r="IF28" s="289"/>
      <c r="IG28" s="289"/>
      <c r="IH28" s="289"/>
      <c r="II28" s="289"/>
      <c r="IJ28" s="289"/>
      <c r="IK28" s="289"/>
      <c r="IL28" s="289"/>
      <c r="IM28" s="289"/>
      <c r="IN28" s="289"/>
      <c r="IO28" s="289"/>
      <c r="IP28" s="289"/>
      <c r="IQ28" s="289"/>
      <c r="IR28" s="289"/>
      <c r="IS28" s="289"/>
      <c r="IT28" s="289"/>
      <c r="IU28" s="289"/>
      <c r="IV28" s="289"/>
    </row>
    <row r="29" spans="1:256" x14ac:dyDescent="0.25">
      <c r="A29" s="289"/>
      <c r="B29" s="1293"/>
      <c r="C29" s="1293"/>
      <c r="D29" s="291" t="s">
        <v>822</v>
      </c>
      <c r="E29" s="299">
        <v>7.0290000000000005E-2</v>
      </c>
      <c r="F29" s="299">
        <v>6.9750000000000006E-2</v>
      </c>
      <c r="G29" s="299">
        <v>1.6000000000000001E-4</v>
      </c>
      <c r="H29" s="299">
        <v>3.8000000000000002E-4</v>
      </c>
      <c r="I29" s="299">
        <v>7.7499999999999999E-2</v>
      </c>
      <c r="J29" s="299">
        <v>7.6899999999999996E-2</v>
      </c>
      <c r="K29" s="299">
        <v>1.8000000000000001E-4</v>
      </c>
      <c r="L29" s="299">
        <v>4.2000000000000002E-4</v>
      </c>
      <c r="M29" s="288"/>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c r="BA29" s="289"/>
      <c r="BB29" s="289"/>
      <c r="BC29" s="289"/>
      <c r="BD29" s="289"/>
      <c r="BE29" s="289"/>
      <c r="BF29" s="289"/>
      <c r="BG29" s="289"/>
      <c r="BH29" s="289"/>
      <c r="BI29" s="289"/>
      <c r="BJ29" s="289"/>
      <c r="BK29" s="289"/>
      <c r="BL29" s="289"/>
      <c r="BM29" s="289"/>
      <c r="BN29" s="289"/>
      <c r="BO29" s="289"/>
      <c r="BP29" s="289"/>
      <c r="BQ29" s="289"/>
      <c r="BR29" s="289"/>
      <c r="BS29" s="289"/>
      <c r="BT29" s="289"/>
      <c r="BU29" s="289"/>
      <c r="BV29" s="289"/>
      <c r="BW29" s="289"/>
      <c r="BX29" s="289"/>
      <c r="BY29" s="289"/>
      <c r="BZ29" s="289"/>
      <c r="CA29" s="289"/>
      <c r="CB29" s="289"/>
      <c r="CC29" s="289"/>
      <c r="CD29" s="289"/>
      <c r="CE29" s="289"/>
      <c r="CF29" s="289"/>
      <c r="CG29" s="289"/>
      <c r="CH29" s="289"/>
      <c r="CI29" s="289"/>
      <c r="CJ29" s="289"/>
      <c r="CK29" s="289"/>
      <c r="CL29" s="289"/>
      <c r="CM29" s="289"/>
      <c r="CN29" s="289"/>
      <c r="CO29" s="289"/>
      <c r="CP29" s="289"/>
      <c r="CQ29" s="289"/>
      <c r="CR29" s="289"/>
      <c r="CS29" s="289"/>
      <c r="CT29" s="289"/>
      <c r="CU29" s="289"/>
      <c r="CV29" s="289"/>
      <c r="CW29" s="289"/>
      <c r="CX29" s="289"/>
      <c r="CY29" s="289"/>
      <c r="CZ29" s="289"/>
      <c r="DA29" s="289"/>
      <c r="DB29" s="289"/>
      <c r="DC29" s="289"/>
      <c r="DD29" s="289"/>
      <c r="DE29" s="289"/>
      <c r="DF29" s="289"/>
      <c r="DG29" s="289"/>
      <c r="DH29" s="289"/>
      <c r="DI29" s="289"/>
      <c r="DJ29" s="289"/>
      <c r="DK29" s="289"/>
      <c r="DL29" s="289"/>
      <c r="DM29" s="289"/>
      <c r="DN29" s="289"/>
      <c r="DO29" s="289"/>
      <c r="DP29" s="289"/>
      <c r="DQ29" s="289"/>
      <c r="DR29" s="289"/>
      <c r="DS29" s="289"/>
      <c r="DT29" s="289"/>
      <c r="DU29" s="289"/>
      <c r="DV29" s="289"/>
      <c r="DW29" s="289"/>
      <c r="DX29" s="289"/>
      <c r="DY29" s="289"/>
      <c r="DZ29" s="289"/>
      <c r="EA29" s="289"/>
      <c r="EB29" s="289"/>
      <c r="EC29" s="289"/>
      <c r="ED29" s="289"/>
      <c r="EE29" s="289"/>
      <c r="EF29" s="289"/>
      <c r="EG29" s="289"/>
      <c r="EH29" s="289"/>
      <c r="EI29" s="289"/>
      <c r="EJ29" s="289"/>
      <c r="EK29" s="289"/>
      <c r="EL29" s="289"/>
      <c r="EM29" s="289"/>
      <c r="EN29" s="289"/>
      <c r="EO29" s="289"/>
      <c r="EP29" s="289"/>
      <c r="EQ29" s="289"/>
      <c r="ER29" s="289"/>
      <c r="ES29" s="289"/>
      <c r="ET29" s="289"/>
      <c r="EU29" s="289"/>
      <c r="EV29" s="289"/>
      <c r="EW29" s="289"/>
      <c r="EX29" s="289"/>
      <c r="EY29" s="289"/>
      <c r="EZ29" s="289"/>
      <c r="FA29" s="289"/>
      <c r="FB29" s="289"/>
      <c r="FC29" s="289"/>
      <c r="FD29" s="289"/>
      <c r="FE29" s="289"/>
      <c r="FF29" s="289"/>
      <c r="FG29" s="289"/>
      <c r="FH29" s="289"/>
      <c r="FI29" s="289"/>
      <c r="FJ29" s="289"/>
      <c r="FK29" s="289"/>
      <c r="FL29" s="289"/>
      <c r="FM29" s="289"/>
      <c r="FN29" s="289"/>
      <c r="FO29" s="289"/>
      <c r="FP29" s="289"/>
      <c r="FQ29" s="289"/>
      <c r="FR29" s="289"/>
      <c r="FS29" s="289"/>
      <c r="FT29" s="289"/>
      <c r="FU29" s="289"/>
      <c r="FV29" s="289"/>
      <c r="FW29" s="289"/>
      <c r="FX29" s="289"/>
      <c r="FY29" s="289"/>
      <c r="FZ29" s="289"/>
      <c r="GA29" s="289"/>
      <c r="GB29" s="289"/>
      <c r="GC29" s="289"/>
      <c r="GD29" s="289"/>
      <c r="GE29" s="289"/>
      <c r="GF29" s="289"/>
      <c r="GG29" s="289"/>
      <c r="GH29" s="289"/>
      <c r="GI29" s="289"/>
      <c r="GJ29" s="289"/>
      <c r="GK29" s="289"/>
      <c r="GL29" s="289"/>
      <c r="GM29" s="289"/>
      <c r="GN29" s="289"/>
      <c r="GO29" s="289"/>
      <c r="GP29" s="289"/>
      <c r="GQ29" s="289"/>
      <c r="GR29" s="289"/>
      <c r="GS29" s="289"/>
      <c r="GT29" s="289"/>
      <c r="GU29" s="289"/>
      <c r="GV29" s="289"/>
      <c r="GW29" s="289"/>
      <c r="GX29" s="289"/>
      <c r="GY29" s="289"/>
      <c r="GZ29" s="289"/>
      <c r="HA29" s="289"/>
      <c r="HB29" s="289"/>
      <c r="HC29" s="289"/>
      <c r="HD29" s="289"/>
      <c r="HE29" s="289"/>
      <c r="HF29" s="289"/>
      <c r="HG29" s="289"/>
      <c r="HH29" s="289"/>
      <c r="HI29" s="289"/>
      <c r="HJ29" s="289"/>
      <c r="HK29" s="289"/>
      <c r="HL29" s="289"/>
      <c r="HM29" s="289"/>
      <c r="HN29" s="289"/>
      <c r="HO29" s="289"/>
      <c r="HP29" s="289"/>
      <c r="HQ29" s="289"/>
      <c r="HR29" s="289"/>
      <c r="HS29" s="289"/>
      <c r="HT29" s="289"/>
      <c r="HU29" s="289"/>
      <c r="HV29" s="289"/>
      <c r="HW29" s="289"/>
      <c r="HX29" s="289"/>
      <c r="HY29" s="289"/>
      <c r="HZ29" s="289"/>
      <c r="IA29" s="289"/>
      <c r="IB29" s="289"/>
      <c r="IC29" s="289"/>
      <c r="ID29" s="289"/>
      <c r="IE29" s="289"/>
      <c r="IF29" s="289"/>
      <c r="IG29" s="289"/>
      <c r="IH29" s="289"/>
      <c r="II29" s="289"/>
      <c r="IJ29" s="289"/>
      <c r="IK29" s="289"/>
      <c r="IL29" s="289"/>
      <c r="IM29" s="289"/>
      <c r="IN29" s="289"/>
      <c r="IO29" s="289"/>
      <c r="IP29" s="289"/>
      <c r="IQ29" s="289"/>
      <c r="IR29" s="289"/>
      <c r="IS29" s="289"/>
      <c r="IT29" s="289"/>
      <c r="IU29" s="289"/>
      <c r="IV29" s="289"/>
    </row>
    <row r="30" spans="1:256" x14ac:dyDescent="0.25">
      <c r="A30" s="289"/>
      <c r="B30" s="1293"/>
      <c r="C30" s="1293" t="s">
        <v>824</v>
      </c>
      <c r="D30" s="291" t="s">
        <v>821</v>
      </c>
      <c r="E30" s="299">
        <v>3.5810000000000002E-2</v>
      </c>
      <c r="F30" s="299">
        <v>3.5540000000000002E-2</v>
      </c>
      <c r="G30" s="299">
        <v>8.0000000000000007E-5</v>
      </c>
      <c r="H30" s="299">
        <v>1.9000000000000001E-4</v>
      </c>
      <c r="I30" s="299">
        <v>5.8980000000000005E-2</v>
      </c>
      <c r="J30" s="299">
        <v>5.8520000000000003E-2</v>
      </c>
      <c r="K30" s="299">
        <v>1.3999999999999999E-4</v>
      </c>
      <c r="L30" s="299">
        <v>3.2000000000000003E-4</v>
      </c>
      <c r="M30" s="288"/>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c r="BA30" s="289"/>
      <c r="BB30" s="289"/>
      <c r="BC30" s="289"/>
      <c r="BD30" s="289"/>
      <c r="BE30" s="289"/>
      <c r="BF30" s="289"/>
      <c r="BG30" s="289"/>
      <c r="BH30" s="289"/>
      <c r="BI30" s="289"/>
      <c r="BJ30" s="289"/>
      <c r="BK30" s="289"/>
      <c r="BL30" s="289"/>
      <c r="BM30" s="289"/>
      <c r="BN30" s="289"/>
      <c r="BO30" s="289"/>
      <c r="BP30" s="289"/>
      <c r="BQ30" s="289"/>
      <c r="BR30" s="289"/>
      <c r="BS30" s="289"/>
      <c r="BT30" s="289"/>
      <c r="BU30" s="289"/>
      <c r="BV30" s="289"/>
      <c r="BW30" s="289"/>
      <c r="BX30" s="289"/>
      <c r="BY30" s="289"/>
      <c r="BZ30" s="289"/>
      <c r="CA30" s="289"/>
      <c r="CB30" s="289"/>
      <c r="CC30" s="289"/>
      <c r="CD30" s="289"/>
      <c r="CE30" s="289"/>
      <c r="CF30" s="289"/>
      <c r="CG30" s="289"/>
      <c r="CH30" s="289"/>
      <c r="CI30" s="289"/>
      <c r="CJ30" s="289"/>
      <c r="CK30" s="289"/>
      <c r="CL30" s="289"/>
      <c r="CM30" s="289"/>
      <c r="CN30" s="289"/>
      <c r="CO30" s="289"/>
      <c r="CP30" s="289"/>
      <c r="CQ30" s="289"/>
      <c r="CR30" s="289"/>
      <c r="CS30" s="289"/>
      <c r="CT30" s="289"/>
      <c r="CU30" s="289"/>
      <c r="CV30" s="289"/>
      <c r="CW30" s="289"/>
      <c r="CX30" s="289"/>
      <c r="CY30" s="289"/>
      <c r="CZ30" s="289"/>
      <c r="DA30" s="289"/>
      <c r="DB30" s="289"/>
      <c r="DC30" s="289"/>
      <c r="DD30" s="289"/>
      <c r="DE30" s="289"/>
      <c r="DF30" s="289"/>
      <c r="DG30" s="289"/>
      <c r="DH30" s="289"/>
      <c r="DI30" s="289"/>
      <c r="DJ30" s="289"/>
      <c r="DK30" s="289"/>
      <c r="DL30" s="289"/>
      <c r="DM30" s="289"/>
      <c r="DN30" s="289"/>
      <c r="DO30" s="289"/>
      <c r="DP30" s="289"/>
      <c r="DQ30" s="289"/>
      <c r="DR30" s="289"/>
      <c r="DS30" s="289"/>
      <c r="DT30" s="289"/>
      <c r="DU30" s="289"/>
      <c r="DV30" s="289"/>
      <c r="DW30" s="289"/>
      <c r="DX30" s="289"/>
      <c r="DY30" s="289"/>
      <c r="DZ30" s="289"/>
      <c r="EA30" s="289"/>
      <c r="EB30" s="289"/>
      <c r="EC30" s="289"/>
      <c r="ED30" s="289"/>
      <c r="EE30" s="289"/>
      <c r="EF30" s="289"/>
      <c r="EG30" s="289"/>
      <c r="EH30" s="289"/>
      <c r="EI30" s="289"/>
      <c r="EJ30" s="289"/>
      <c r="EK30" s="289"/>
      <c r="EL30" s="289"/>
      <c r="EM30" s="289"/>
      <c r="EN30" s="289"/>
      <c r="EO30" s="289"/>
      <c r="EP30" s="289"/>
      <c r="EQ30" s="289"/>
      <c r="ER30" s="289"/>
      <c r="ES30" s="289"/>
      <c r="ET30" s="289"/>
      <c r="EU30" s="289"/>
      <c r="EV30" s="289"/>
      <c r="EW30" s="289"/>
      <c r="EX30" s="289"/>
      <c r="EY30" s="289"/>
      <c r="EZ30" s="289"/>
      <c r="FA30" s="289"/>
      <c r="FB30" s="289"/>
      <c r="FC30" s="289"/>
      <c r="FD30" s="289"/>
      <c r="FE30" s="289"/>
      <c r="FF30" s="289"/>
      <c r="FG30" s="289"/>
      <c r="FH30" s="289"/>
      <c r="FI30" s="289"/>
      <c r="FJ30" s="289"/>
      <c r="FK30" s="289"/>
      <c r="FL30" s="289"/>
      <c r="FM30" s="289"/>
      <c r="FN30" s="289"/>
      <c r="FO30" s="289"/>
      <c r="FP30" s="289"/>
      <c r="FQ30" s="289"/>
      <c r="FR30" s="289"/>
      <c r="FS30" s="289"/>
      <c r="FT30" s="289"/>
      <c r="FU30" s="289"/>
      <c r="FV30" s="289"/>
      <c r="FW30" s="289"/>
      <c r="FX30" s="289"/>
      <c r="FY30" s="289"/>
      <c r="FZ30" s="289"/>
      <c r="GA30" s="289"/>
      <c r="GB30" s="289"/>
      <c r="GC30" s="289"/>
      <c r="GD30" s="289"/>
      <c r="GE30" s="289"/>
      <c r="GF30" s="289"/>
      <c r="GG30" s="289"/>
      <c r="GH30" s="289"/>
      <c r="GI30" s="289"/>
      <c r="GJ30" s="289"/>
      <c r="GK30" s="289"/>
      <c r="GL30" s="289"/>
      <c r="GM30" s="289"/>
      <c r="GN30" s="289"/>
      <c r="GO30" s="289"/>
      <c r="GP30" s="289"/>
      <c r="GQ30" s="289"/>
      <c r="GR30" s="289"/>
      <c r="GS30" s="289"/>
      <c r="GT30" s="289"/>
      <c r="GU30" s="289"/>
      <c r="GV30" s="289"/>
      <c r="GW30" s="289"/>
      <c r="GX30" s="289"/>
      <c r="GY30" s="289"/>
      <c r="GZ30" s="289"/>
      <c r="HA30" s="289"/>
      <c r="HB30" s="289"/>
      <c r="HC30" s="289"/>
      <c r="HD30" s="289"/>
      <c r="HE30" s="289"/>
      <c r="HF30" s="289"/>
      <c r="HG30" s="289"/>
      <c r="HH30" s="289"/>
      <c r="HI30" s="289"/>
      <c r="HJ30" s="289"/>
      <c r="HK30" s="289"/>
      <c r="HL30" s="289"/>
      <c r="HM30" s="289"/>
      <c r="HN30" s="289"/>
      <c r="HO30" s="289"/>
      <c r="HP30" s="289"/>
      <c r="HQ30" s="289"/>
      <c r="HR30" s="289"/>
      <c r="HS30" s="289"/>
      <c r="HT30" s="289"/>
      <c r="HU30" s="289"/>
      <c r="HV30" s="289"/>
      <c r="HW30" s="289"/>
      <c r="HX30" s="289"/>
      <c r="HY30" s="289"/>
      <c r="HZ30" s="289"/>
      <c r="IA30" s="289"/>
      <c r="IB30" s="289"/>
      <c r="IC30" s="289"/>
      <c r="ID30" s="289"/>
      <c r="IE30" s="289"/>
      <c r="IF30" s="289"/>
      <c r="IG30" s="289"/>
      <c r="IH30" s="289"/>
      <c r="II30" s="289"/>
      <c r="IJ30" s="289"/>
      <c r="IK30" s="289"/>
      <c r="IL30" s="289"/>
      <c r="IM30" s="289"/>
      <c r="IN30" s="289"/>
      <c r="IO30" s="289"/>
      <c r="IP30" s="289"/>
      <c r="IQ30" s="289"/>
      <c r="IR30" s="289"/>
      <c r="IS30" s="289"/>
      <c r="IT30" s="289"/>
      <c r="IU30" s="289"/>
      <c r="IV30" s="289"/>
    </row>
    <row r="31" spans="1:256" x14ac:dyDescent="0.25">
      <c r="A31" s="289"/>
      <c r="B31" s="1293"/>
      <c r="C31" s="1293"/>
      <c r="D31" s="291" t="s">
        <v>822</v>
      </c>
      <c r="E31" s="299">
        <v>5.7629999999999994E-2</v>
      </c>
      <c r="F31" s="299">
        <v>5.7189999999999998E-2</v>
      </c>
      <c r="G31" s="299">
        <v>1.2999999999999999E-4</v>
      </c>
      <c r="H31" s="299">
        <v>3.1E-4</v>
      </c>
      <c r="I31" s="299">
        <v>9.4909999999999994E-2</v>
      </c>
      <c r="J31" s="299">
        <v>9.418E-2</v>
      </c>
      <c r="K31" s="299">
        <v>2.2000000000000001E-4</v>
      </c>
      <c r="L31" s="299">
        <v>5.1000000000000004E-4</v>
      </c>
      <c r="M31" s="288"/>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c r="BA31" s="289"/>
      <c r="BB31" s="289"/>
      <c r="BC31" s="289"/>
      <c r="BD31" s="289"/>
      <c r="BE31" s="289"/>
      <c r="BF31" s="289"/>
      <c r="BG31" s="289"/>
      <c r="BH31" s="289"/>
      <c r="BI31" s="289"/>
      <c r="BJ31" s="289"/>
      <c r="BK31" s="289"/>
      <c r="BL31" s="289"/>
      <c r="BM31" s="289"/>
      <c r="BN31" s="289"/>
      <c r="BO31" s="289"/>
      <c r="BP31" s="289"/>
      <c r="BQ31" s="289"/>
      <c r="BR31" s="289"/>
      <c r="BS31" s="289"/>
      <c r="BT31" s="289"/>
      <c r="BU31" s="289"/>
      <c r="BV31" s="289"/>
      <c r="BW31" s="289"/>
      <c r="BX31" s="289"/>
      <c r="BY31" s="289"/>
      <c r="BZ31" s="289"/>
      <c r="CA31" s="289"/>
      <c r="CB31" s="289"/>
      <c r="CC31" s="289"/>
      <c r="CD31" s="289"/>
      <c r="CE31" s="289"/>
      <c r="CF31" s="289"/>
      <c r="CG31" s="289"/>
      <c r="CH31" s="289"/>
      <c r="CI31" s="289"/>
      <c r="CJ31" s="289"/>
      <c r="CK31" s="289"/>
      <c r="CL31" s="289"/>
      <c r="CM31" s="289"/>
      <c r="CN31" s="289"/>
      <c r="CO31" s="289"/>
      <c r="CP31" s="289"/>
      <c r="CQ31" s="289"/>
      <c r="CR31" s="289"/>
      <c r="CS31" s="289"/>
      <c r="CT31" s="289"/>
      <c r="CU31" s="289"/>
      <c r="CV31" s="289"/>
      <c r="CW31" s="289"/>
      <c r="CX31" s="289"/>
      <c r="CY31" s="289"/>
      <c r="CZ31" s="289"/>
      <c r="DA31" s="289"/>
      <c r="DB31" s="289"/>
      <c r="DC31" s="289"/>
      <c r="DD31" s="289"/>
      <c r="DE31" s="289"/>
      <c r="DF31" s="289"/>
      <c r="DG31" s="289"/>
      <c r="DH31" s="289"/>
      <c r="DI31" s="289"/>
      <c r="DJ31" s="289"/>
      <c r="DK31" s="289"/>
      <c r="DL31" s="289"/>
      <c r="DM31" s="289"/>
      <c r="DN31" s="289"/>
      <c r="DO31" s="289"/>
      <c r="DP31" s="289"/>
      <c r="DQ31" s="289"/>
      <c r="DR31" s="289"/>
      <c r="DS31" s="289"/>
      <c r="DT31" s="289"/>
      <c r="DU31" s="289"/>
      <c r="DV31" s="289"/>
      <c r="DW31" s="289"/>
      <c r="DX31" s="289"/>
      <c r="DY31" s="289"/>
      <c r="DZ31" s="289"/>
      <c r="EA31" s="289"/>
      <c r="EB31" s="289"/>
      <c r="EC31" s="289"/>
      <c r="ED31" s="289"/>
      <c r="EE31" s="289"/>
      <c r="EF31" s="289"/>
      <c r="EG31" s="289"/>
      <c r="EH31" s="289"/>
      <c r="EI31" s="289"/>
      <c r="EJ31" s="289"/>
      <c r="EK31" s="289"/>
      <c r="EL31" s="289"/>
      <c r="EM31" s="289"/>
      <c r="EN31" s="289"/>
      <c r="EO31" s="289"/>
      <c r="EP31" s="289"/>
      <c r="EQ31" s="289"/>
      <c r="ER31" s="289"/>
      <c r="ES31" s="289"/>
      <c r="ET31" s="289"/>
      <c r="EU31" s="289"/>
      <c r="EV31" s="289"/>
      <c r="EW31" s="289"/>
      <c r="EX31" s="289"/>
      <c r="EY31" s="289"/>
      <c r="EZ31" s="289"/>
      <c r="FA31" s="289"/>
      <c r="FB31" s="289"/>
      <c r="FC31" s="289"/>
      <c r="FD31" s="289"/>
      <c r="FE31" s="289"/>
      <c r="FF31" s="289"/>
      <c r="FG31" s="289"/>
      <c r="FH31" s="289"/>
      <c r="FI31" s="289"/>
      <c r="FJ31" s="289"/>
      <c r="FK31" s="289"/>
      <c r="FL31" s="289"/>
      <c r="FM31" s="289"/>
      <c r="FN31" s="289"/>
      <c r="FO31" s="289"/>
      <c r="FP31" s="289"/>
      <c r="FQ31" s="289"/>
      <c r="FR31" s="289"/>
      <c r="FS31" s="289"/>
      <c r="FT31" s="289"/>
      <c r="FU31" s="289"/>
      <c r="FV31" s="289"/>
      <c r="FW31" s="289"/>
      <c r="FX31" s="289"/>
      <c r="FY31" s="289"/>
      <c r="FZ31" s="289"/>
      <c r="GA31" s="289"/>
      <c r="GB31" s="289"/>
      <c r="GC31" s="289"/>
      <c r="GD31" s="289"/>
      <c r="GE31" s="289"/>
      <c r="GF31" s="289"/>
      <c r="GG31" s="289"/>
      <c r="GH31" s="289"/>
      <c r="GI31" s="289"/>
      <c r="GJ31" s="289"/>
      <c r="GK31" s="289"/>
      <c r="GL31" s="289"/>
      <c r="GM31" s="289"/>
      <c r="GN31" s="289"/>
      <c r="GO31" s="289"/>
      <c r="GP31" s="289"/>
      <c r="GQ31" s="289"/>
      <c r="GR31" s="289"/>
      <c r="GS31" s="289"/>
      <c r="GT31" s="289"/>
      <c r="GU31" s="289"/>
      <c r="GV31" s="289"/>
      <c r="GW31" s="289"/>
      <c r="GX31" s="289"/>
      <c r="GY31" s="289"/>
      <c r="GZ31" s="289"/>
      <c r="HA31" s="289"/>
      <c r="HB31" s="289"/>
      <c r="HC31" s="289"/>
      <c r="HD31" s="289"/>
      <c r="HE31" s="289"/>
      <c r="HF31" s="289"/>
      <c r="HG31" s="289"/>
      <c r="HH31" s="289"/>
      <c r="HI31" s="289"/>
      <c r="HJ31" s="289"/>
      <c r="HK31" s="289"/>
      <c r="HL31" s="289"/>
      <c r="HM31" s="289"/>
      <c r="HN31" s="289"/>
      <c r="HO31" s="289"/>
      <c r="HP31" s="289"/>
      <c r="HQ31" s="289"/>
      <c r="HR31" s="289"/>
      <c r="HS31" s="289"/>
      <c r="HT31" s="289"/>
      <c r="HU31" s="289"/>
      <c r="HV31" s="289"/>
      <c r="HW31" s="289"/>
      <c r="HX31" s="289"/>
      <c r="HY31" s="289"/>
      <c r="HZ31" s="289"/>
      <c r="IA31" s="289"/>
      <c r="IB31" s="289"/>
      <c r="IC31" s="289"/>
      <c r="ID31" s="289"/>
      <c r="IE31" s="289"/>
      <c r="IF31" s="289"/>
      <c r="IG31" s="289"/>
      <c r="IH31" s="289"/>
      <c r="II31" s="289"/>
      <c r="IJ31" s="289"/>
      <c r="IK31" s="289"/>
      <c r="IL31" s="289"/>
      <c r="IM31" s="289"/>
      <c r="IN31" s="289"/>
      <c r="IO31" s="289"/>
      <c r="IP31" s="289"/>
      <c r="IQ31" s="289"/>
      <c r="IR31" s="289"/>
      <c r="IS31" s="289"/>
      <c r="IT31" s="289"/>
      <c r="IU31" s="289"/>
      <c r="IV31" s="289"/>
    </row>
    <row r="32" spans="1:256" x14ac:dyDescent="0.25">
      <c r="A32" s="289"/>
      <c r="B32" s="1293"/>
      <c r="C32" s="1293" t="s">
        <v>825</v>
      </c>
      <c r="D32" s="291" t="s">
        <v>821</v>
      </c>
      <c r="E32" s="299">
        <v>4.1300000000000003E-2</v>
      </c>
      <c r="F32" s="299">
        <v>4.0980000000000003E-2</v>
      </c>
      <c r="G32" s="299">
        <v>1E-4</v>
      </c>
      <c r="H32" s="299">
        <v>2.2000000000000001E-4</v>
      </c>
      <c r="I32" s="299">
        <v>4.7560000000000005E-2</v>
      </c>
      <c r="J32" s="299">
        <v>4.7190000000000003E-2</v>
      </c>
      <c r="K32" s="299">
        <v>1.1E-4</v>
      </c>
      <c r="L32" s="299">
        <v>2.5999999999999998E-4</v>
      </c>
      <c r="M32" s="288"/>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c r="BA32" s="289"/>
      <c r="BB32" s="289"/>
      <c r="BC32" s="289"/>
      <c r="BD32" s="289"/>
      <c r="BE32" s="289"/>
      <c r="BF32" s="289"/>
      <c r="BG32" s="289"/>
      <c r="BH32" s="289"/>
      <c r="BI32" s="289"/>
      <c r="BJ32" s="289"/>
      <c r="BK32" s="289"/>
      <c r="BL32" s="289"/>
      <c r="BM32" s="289"/>
      <c r="BN32" s="289"/>
      <c r="BO32" s="289"/>
      <c r="BP32" s="289"/>
      <c r="BQ32" s="289"/>
      <c r="BR32" s="289"/>
      <c r="BS32" s="289"/>
      <c r="BT32" s="289"/>
      <c r="BU32" s="289"/>
      <c r="BV32" s="289"/>
      <c r="BW32" s="289"/>
      <c r="BX32" s="289"/>
      <c r="BY32" s="289"/>
      <c r="BZ32" s="289"/>
      <c r="CA32" s="289"/>
      <c r="CB32" s="289"/>
      <c r="CC32" s="289"/>
      <c r="CD32" s="289"/>
      <c r="CE32" s="289"/>
      <c r="CF32" s="289"/>
      <c r="CG32" s="289"/>
      <c r="CH32" s="289"/>
      <c r="CI32" s="289"/>
      <c r="CJ32" s="289"/>
      <c r="CK32" s="289"/>
      <c r="CL32" s="289"/>
      <c r="CM32" s="289"/>
      <c r="CN32" s="289"/>
      <c r="CO32" s="289"/>
      <c r="CP32" s="289"/>
      <c r="CQ32" s="289"/>
      <c r="CR32" s="289"/>
      <c r="CS32" s="289"/>
      <c r="CT32" s="289"/>
      <c r="CU32" s="289"/>
      <c r="CV32" s="289"/>
      <c r="CW32" s="289"/>
      <c r="CX32" s="289"/>
      <c r="CY32" s="289"/>
      <c r="CZ32" s="289"/>
      <c r="DA32" s="289"/>
      <c r="DB32" s="289"/>
      <c r="DC32" s="289"/>
      <c r="DD32" s="289"/>
      <c r="DE32" s="289"/>
      <c r="DF32" s="289"/>
      <c r="DG32" s="289"/>
      <c r="DH32" s="289"/>
      <c r="DI32" s="289"/>
      <c r="DJ32" s="289"/>
      <c r="DK32" s="289"/>
      <c r="DL32" s="289"/>
      <c r="DM32" s="289"/>
      <c r="DN32" s="289"/>
      <c r="DO32" s="289"/>
      <c r="DP32" s="289"/>
      <c r="DQ32" s="289"/>
      <c r="DR32" s="289"/>
      <c r="DS32" s="289"/>
      <c r="DT32" s="289"/>
      <c r="DU32" s="289"/>
      <c r="DV32" s="289"/>
      <c r="DW32" s="289"/>
      <c r="DX32" s="289"/>
      <c r="DY32" s="289"/>
      <c r="DZ32" s="289"/>
      <c r="EA32" s="289"/>
      <c r="EB32" s="289"/>
      <c r="EC32" s="289"/>
      <c r="ED32" s="289"/>
      <c r="EE32" s="289"/>
      <c r="EF32" s="289"/>
      <c r="EG32" s="289"/>
      <c r="EH32" s="289"/>
      <c r="EI32" s="289"/>
      <c r="EJ32" s="289"/>
      <c r="EK32" s="289"/>
      <c r="EL32" s="289"/>
      <c r="EM32" s="289"/>
      <c r="EN32" s="289"/>
      <c r="EO32" s="289"/>
      <c r="EP32" s="289"/>
      <c r="EQ32" s="289"/>
      <c r="ER32" s="289"/>
      <c r="ES32" s="289"/>
      <c r="ET32" s="289"/>
      <c r="EU32" s="289"/>
      <c r="EV32" s="289"/>
      <c r="EW32" s="289"/>
      <c r="EX32" s="289"/>
      <c r="EY32" s="289"/>
      <c r="EZ32" s="289"/>
      <c r="FA32" s="289"/>
      <c r="FB32" s="289"/>
      <c r="FC32" s="289"/>
      <c r="FD32" s="289"/>
      <c r="FE32" s="289"/>
      <c r="FF32" s="289"/>
      <c r="FG32" s="289"/>
      <c r="FH32" s="289"/>
      <c r="FI32" s="289"/>
      <c r="FJ32" s="289"/>
      <c r="FK32" s="289"/>
      <c r="FL32" s="289"/>
      <c r="FM32" s="289"/>
      <c r="FN32" s="289"/>
      <c r="FO32" s="289"/>
      <c r="FP32" s="289"/>
      <c r="FQ32" s="289"/>
      <c r="FR32" s="289"/>
      <c r="FS32" s="289"/>
      <c r="FT32" s="289"/>
      <c r="FU32" s="289"/>
      <c r="FV32" s="289"/>
      <c r="FW32" s="289"/>
      <c r="FX32" s="289"/>
      <c r="FY32" s="289"/>
      <c r="FZ32" s="289"/>
      <c r="GA32" s="289"/>
      <c r="GB32" s="289"/>
      <c r="GC32" s="289"/>
      <c r="GD32" s="289"/>
      <c r="GE32" s="289"/>
      <c r="GF32" s="289"/>
      <c r="GG32" s="289"/>
      <c r="GH32" s="289"/>
      <c r="GI32" s="289"/>
      <c r="GJ32" s="289"/>
      <c r="GK32" s="289"/>
      <c r="GL32" s="289"/>
      <c r="GM32" s="289"/>
      <c r="GN32" s="289"/>
      <c r="GO32" s="289"/>
      <c r="GP32" s="289"/>
      <c r="GQ32" s="289"/>
      <c r="GR32" s="289"/>
      <c r="GS32" s="289"/>
      <c r="GT32" s="289"/>
      <c r="GU32" s="289"/>
      <c r="GV32" s="289"/>
      <c r="GW32" s="289"/>
      <c r="GX32" s="289"/>
      <c r="GY32" s="289"/>
      <c r="GZ32" s="289"/>
      <c r="HA32" s="289"/>
      <c r="HB32" s="289"/>
      <c r="HC32" s="289"/>
      <c r="HD32" s="289"/>
      <c r="HE32" s="289"/>
      <c r="HF32" s="289"/>
      <c r="HG32" s="289"/>
      <c r="HH32" s="289"/>
      <c r="HI32" s="289"/>
      <c r="HJ32" s="289"/>
      <c r="HK32" s="289"/>
      <c r="HL32" s="289"/>
      <c r="HM32" s="289"/>
      <c r="HN32" s="289"/>
      <c r="HO32" s="289"/>
      <c r="HP32" s="289"/>
      <c r="HQ32" s="289"/>
      <c r="HR32" s="289"/>
      <c r="HS32" s="289"/>
      <c r="HT32" s="289"/>
      <c r="HU32" s="289"/>
      <c r="HV32" s="289"/>
      <c r="HW32" s="289"/>
      <c r="HX32" s="289"/>
      <c r="HY32" s="289"/>
      <c r="HZ32" s="289"/>
      <c r="IA32" s="289"/>
      <c r="IB32" s="289"/>
      <c r="IC32" s="289"/>
      <c r="ID32" s="289"/>
      <c r="IE32" s="289"/>
      <c r="IF32" s="289"/>
      <c r="IG32" s="289"/>
      <c r="IH32" s="289"/>
      <c r="II32" s="289"/>
      <c r="IJ32" s="289"/>
      <c r="IK32" s="289"/>
      <c r="IL32" s="289"/>
      <c r="IM32" s="289"/>
      <c r="IN32" s="289"/>
      <c r="IO32" s="289"/>
      <c r="IP32" s="289"/>
      <c r="IQ32" s="289"/>
      <c r="IR32" s="289"/>
      <c r="IS32" s="289"/>
      <c r="IT32" s="289"/>
      <c r="IU32" s="289"/>
      <c r="IV32" s="289"/>
    </row>
    <row r="33" spans="1:256" x14ac:dyDescent="0.25">
      <c r="A33" s="289"/>
      <c r="B33" s="1293"/>
      <c r="C33" s="1293"/>
      <c r="D33" s="291" t="s">
        <v>822</v>
      </c>
      <c r="E33" s="299">
        <v>6.6459999999999991E-2</v>
      </c>
      <c r="F33" s="299">
        <v>6.5949999999999995E-2</v>
      </c>
      <c r="G33" s="299">
        <v>1.4999999999999999E-4</v>
      </c>
      <c r="H33" s="299">
        <v>3.6000000000000002E-4</v>
      </c>
      <c r="I33" s="299">
        <v>7.6529999999999987E-2</v>
      </c>
      <c r="J33" s="299">
        <v>7.5939999999999994E-2</v>
      </c>
      <c r="K33" s="299">
        <v>1.8000000000000001E-4</v>
      </c>
      <c r="L33" s="299">
        <v>4.0999999999999999E-4</v>
      </c>
      <c r="M33" s="288"/>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c r="BA33" s="289"/>
      <c r="BB33" s="289"/>
      <c r="BC33" s="289"/>
      <c r="BD33" s="289"/>
      <c r="BE33" s="289"/>
      <c r="BF33" s="289"/>
      <c r="BG33" s="289"/>
      <c r="BH33" s="289"/>
      <c r="BI33" s="289"/>
      <c r="BJ33" s="289"/>
      <c r="BK33" s="289"/>
      <c r="BL33" s="289"/>
      <c r="BM33" s="289"/>
      <c r="BN33" s="289"/>
      <c r="BO33" s="289"/>
      <c r="BP33" s="289"/>
      <c r="BQ33" s="289"/>
      <c r="BR33" s="289"/>
      <c r="BS33" s="289"/>
      <c r="BT33" s="289"/>
      <c r="BU33" s="289"/>
      <c r="BV33" s="289"/>
      <c r="BW33" s="289"/>
      <c r="BX33" s="289"/>
      <c r="BY33" s="289"/>
      <c r="BZ33" s="289"/>
      <c r="CA33" s="289"/>
      <c r="CB33" s="289"/>
      <c r="CC33" s="289"/>
      <c r="CD33" s="289"/>
      <c r="CE33" s="289"/>
      <c r="CF33" s="289"/>
      <c r="CG33" s="289"/>
      <c r="CH33" s="289"/>
      <c r="CI33" s="289"/>
      <c r="CJ33" s="289"/>
      <c r="CK33" s="289"/>
      <c r="CL33" s="289"/>
      <c r="CM33" s="289"/>
      <c r="CN33" s="289"/>
      <c r="CO33" s="289"/>
      <c r="CP33" s="289"/>
      <c r="CQ33" s="289"/>
      <c r="CR33" s="289"/>
      <c r="CS33" s="289"/>
      <c r="CT33" s="289"/>
      <c r="CU33" s="289"/>
      <c r="CV33" s="289"/>
      <c r="CW33" s="289"/>
      <c r="CX33" s="289"/>
      <c r="CY33" s="289"/>
      <c r="CZ33" s="289"/>
      <c r="DA33" s="289"/>
      <c r="DB33" s="289"/>
      <c r="DC33" s="289"/>
      <c r="DD33" s="289"/>
      <c r="DE33" s="289"/>
      <c r="DF33" s="289"/>
      <c r="DG33" s="289"/>
      <c r="DH33" s="289"/>
      <c r="DI33" s="289"/>
      <c r="DJ33" s="289"/>
      <c r="DK33" s="289"/>
      <c r="DL33" s="289"/>
      <c r="DM33" s="289"/>
      <c r="DN33" s="289"/>
      <c r="DO33" s="289"/>
      <c r="DP33" s="289"/>
      <c r="DQ33" s="289"/>
      <c r="DR33" s="289"/>
      <c r="DS33" s="289"/>
      <c r="DT33" s="289"/>
      <c r="DU33" s="289"/>
      <c r="DV33" s="289"/>
      <c r="DW33" s="289"/>
      <c r="DX33" s="289"/>
      <c r="DY33" s="289"/>
      <c r="DZ33" s="289"/>
      <c r="EA33" s="289"/>
      <c r="EB33" s="289"/>
      <c r="EC33" s="289"/>
      <c r="ED33" s="289"/>
      <c r="EE33" s="289"/>
      <c r="EF33" s="289"/>
      <c r="EG33" s="289"/>
      <c r="EH33" s="289"/>
      <c r="EI33" s="289"/>
      <c r="EJ33" s="289"/>
      <c r="EK33" s="289"/>
      <c r="EL33" s="289"/>
      <c r="EM33" s="289"/>
      <c r="EN33" s="289"/>
      <c r="EO33" s="289"/>
      <c r="EP33" s="289"/>
      <c r="EQ33" s="289"/>
      <c r="ER33" s="289"/>
      <c r="ES33" s="289"/>
      <c r="ET33" s="289"/>
      <c r="EU33" s="289"/>
      <c r="EV33" s="289"/>
      <c r="EW33" s="289"/>
      <c r="EX33" s="289"/>
      <c r="EY33" s="289"/>
      <c r="EZ33" s="289"/>
      <c r="FA33" s="289"/>
      <c r="FB33" s="289"/>
      <c r="FC33" s="289"/>
      <c r="FD33" s="289"/>
      <c r="FE33" s="289"/>
      <c r="FF33" s="289"/>
      <c r="FG33" s="289"/>
      <c r="FH33" s="289"/>
      <c r="FI33" s="289"/>
      <c r="FJ33" s="289"/>
      <c r="FK33" s="289"/>
      <c r="FL33" s="289"/>
      <c r="FM33" s="289"/>
      <c r="FN33" s="289"/>
      <c r="FO33" s="289"/>
      <c r="FP33" s="289"/>
      <c r="FQ33" s="289"/>
      <c r="FR33" s="289"/>
      <c r="FS33" s="289"/>
      <c r="FT33" s="289"/>
      <c r="FU33" s="289"/>
      <c r="FV33" s="289"/>
      <c r="FW33" s="289"/>
      <c r="FX33" s="289"/>
      <c r="FY33" s="289"/>
      <c r="FZ33" s="289"/>
      <c r="GA33" s="289"/>
      <c r="GB33" s="289"/>
      <c r="GC33" s="289"/>
      <c r="GD33" s="289"/>
      <c r="GE33" s="289"/>
      <c r="GF33" s="289"/>
      <c r="GG33" s="289"/>
      <c r="GH33" s="289"/>
      <c r="GI33" s="289"/>
      <c r="GJ33" s="289"/>
      <c r="GK33" s="289"/>
      <c r="GL33" s="289"/>
      <c r="GM33" s="289"/>
      <c r="GN33" s="289"/>
      <c r="GO33" s="289"/>
      <c r="GP33" s="289"/>
      <c r="GQ33" s="289"/>
      <c r="GR33" s="289"/>
      <c r="GS33" s="289"/>
      <c r="GT33" s="289"/>
      <c r="GU33" s="289"/>
      <c r="GV33" s="289"/>
      <c r="GW33" s="289"/>
      <c r="GX33" s="289"/>
      <c r="GY33" s="289"/>
      <c r="GZ33" s="289"/>
      <c r="HA33" s="289"/>
      <c r="HB33" s="289"/>
      <c r="HC33" s="289"/>
      <c r="HD33" s="289"/>
      <c r="HE33" s="289"/>
      <c r="HF33" s="289"/>
      <c r="HG33" s="289"/>
      <c r="HH33" s="289"/>
      <c r="HI33" s="289"/>
      <c r="HJ33" s="289"/>
      <c r="HK33" s="289"/>
      <c r="HL33" s="289"/>
      <c r="HM33" s="289"/>
      <c r="HN33" s="289"/>
      <c r="HO33" s="289"/>
      <c r="HP33" s="289"/>
      <c r="HQ33" s="289"/>
      <c r="HR33" s="289"/>
      <c r="HS33" s="289"/>
      <c r="HT33" s="289"/>
      <c r="HU33" s="289"/>
      <c r="HV33" s="289"/>
      <c r="HW33" s="289"/>
      <c r="HX33" s="289"/>
      <c r="HY33" s="289"/>
      <c r="HZ33" s="289"/>
      <c r="IA33" s="289"/>
      <c r="IB33" s="289"/>
      <c r="IC33" s="289"/>
      <c r="ID33" s="289"/>
      <c r="IE33" s="289"/>
      <c r="IF33" s="289"/>
      <c r="IG33" s="289"/>
      <c r="IH33" s="289"/>
      <c r="II33" s="289"/>
      <c r="IJ33" s="289"/>
      <c r="IK33" s="289"/>
      <c r="IL33" s="289"/>
      <c r="IM33" s="289"/>
      <c r="IN33" s="289"/>
      <c r="IO33" s="289"/>
      <c r="IP33" s="289"/>
      <c r="IQ33" s="289"/>
      <c r="IR33" s="289"/>
      <c r="IS33" s="289"/>
      <c r="IT33" s="289"/>
      <c r="IU33" s="289"/>
      <c r="IV33" s="289"/>
    </row>
    <row r="34" spans="1:256" x14ac:dyDescent="0.25">
      <c r="A34" s="289"/>
      <c r="B34" s="1293"/>
      <c r="C34" s="1293" t="s">
        <v>826</v>
      </c>
      <c r="D34" s="291" t="s">
        <v>821</v>
      </c>
      <c r="E34" s="299">
        <v>4.2750000000000003E-2</v>
      </c>
      <c r="F34" s="299">
        <v>4.2419999999999999E-2</v>
      </c>
      <c r="G34" s="299">
        <v>1E-4</v>
      </c>
      <c r="H34" s="299">
        <v>2.3000000000000001E-4</v>
      </c>
      <c r="I34" s="299"/>
      <c r="J34" s="299"/>
      <c r="K34" s="299" t="s">
        <v>547</v>
      </c>
      <c r="L34" s="299" t="s">
        <v>547</v>
      </c>
      <c r="M34" s="288"/>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c r="BA34" s="289"/>
      <c r="BB34" s="289"/>
      <c r="BC34" s="289"/>
      <c r="BD34" s="289"/>
      <c r="BE34" s="289"/>
      <c r="BF34" s="289"/>
      <c r="BG34" s="289"/>
      <c r="BH34" s="289"/>
      <c r="BI34" s="289"/>
      <c r="BJ34" s="289"/>
      <c r="BK34" s="289"/>
      <c r="BL34" s="289"/>
      <c r="BM34" s="289"/>
      <c r="BN34" s="289"/>
      <c r="BO34" s="289"/>
      <c r="BP34" s="289"/>
      <c r="BQ34" s="289"/>
      <c r="BR34" s="289"/>
      <c r="BS34" s="289"/>
      <c r="BT34" s="289"/>
      <c r="BU34" s="289"/>
      <c r="BV34" s="289"/>
      <c r="BW34" s="289"/>
      <c r="BX34" s="289"/>
      <c r="BY34" s="289"/>
      <c r="BZ34" s="289"/>
      <c r="CA34" s="289"/>
      <c r="CB34" s="289"/>
      <c r="CC34" s="289"/>
      <c r="CD34" s="289"/>
      <c r="CE34" s="289"/>
      <c r="CF34" s="289"/>
      <c r="CG34" s="289"/>
      <c r="CH34" s="289"/>
      <c r="CI34" s="289"/>
      <c r="CJ34" s="289"/>
      <c r="CK34" s="289"/>
      <c r="CL34" s="289"/>
      <c r="CM34" s="289"/>
      <c r="CN34" s="289"/>
      <c r="CO34" s="289"/>
      <c r="CP34" s="289"/>
      <c r="CQ34" s="289"/>
      <c r="CR34" s="289"/>
      <c r="CS34" s="289"/>
      <c r="CT34" s="289"/>
      <c r="CU34" s="289"/>
      <c r="CV34" s="289"/>
      <c r="CW34" s="289"/>
      <c r="CX34" s="289"/>
      <c r="CY34" s="289"/>
      <c r="CZ34" s="289"/>
      <c r="DA34" s="289"/>
      <c r="DB34" s="289"/>
      <c r="DC34" s="289"/>
      <c r="DD34" s="289"/>
      <c r="DE34" s="289"/>
      <c r="DF34" s="289"/>
      <c r="DG34" s="289"/>
      <c r="DH34" s="289"/>
      <c r="DI34" s="289"/>
      <c r="DJ34" s="289"/>
      <c r="DK34" s="289"/>
      <c r="DL34" s="289"/>
      <c r="DM34" s="289"/>
      <c r="DN34" s="289"/>
      <c r="DO34" s="289"/>
      <c r="DP34" s="289"/>
      <c r="DQ34" s="289"/>
      <c r="DR34" s="289"/>
      <c r="DS34" s="289"/>
      <c r="DT34" s="289"/>
      <c r="DU34" s="289"/>
      <c r="DV34" s="289"/>
      <c r="DW34" s="289"/>
      <c r="DX34" s="289"/>
      <c r="DY34" s="289"/>
      <c r="DZ34" s="289"/>
      <c r="EA34" s="289"/>
      <c r="EB34" s="289"/>
      <c r="EC34" s="289"/>
      <c r="ED34" s="289"/>
      <c r="EE34" s="289"/>
      <c r="EF34" s="289"/>
      <c r="EG34" s="289"/>
      <c r="EH34" s="289"/>
      <c r="EI34" s="289"/>
      <c r="EJ34" s="289"/>
      <c r="EK34" s="289"/>
      <c r="EL34" s="289"/>
      <c r="EM34" s="289"/>
      <c r="EN34" s="289"/>
      <c r="EO34" s="289"/>
      <c r="EP34" s="289"/>
      <c r="EQ34" s="289"/>
      <c r="ER34" s="289"/>
      <c r="ES34" s="289"/>
      <c r="ET34" s="289"/>
      <c r="EU34" s="289"/>
      <c r="EV34" s="289"/>
      <c r="EW34" s="289"/>
      <c r="EX34" s="289"/>
      <c r="EY34" s="289"/>
      <c r="EZ34" s="289"/>
      <c r="FA34" s="289"/>
      <c r="FB34" s="289"/>
      <c r="FC34" s="289"/>
      <c r="FD34" s="289"/>
      <c r="FE34" s="289"/>
      <c r="FF34" s="289"/>
      <c r="FG34" s="289"/>
      <c r="FH34" s="289"/>
      <c r="FI34" s="289"/>
      <c r="FJ34" s="289"/>
      <c r="FK34" s="289"/>
      <c r="FL34" s="289"/>
      <c r="FM34" s="289"/>
      <c r="FN34" s="289"/>
      <c r="FO34" s="289"/>
      <c r="FP34" s="289"/>
      <c r="FQ34" s="289"/>
      <c r="FR34" s="289"/>
      <c r="FS34" s="289"/>
      <c r="FT34" s="289"/>
      <c r="FU34" s="289"/>
      <c r="FV34" s="289"/>
      <c r="FW34" s="289"/>
      <c r="FX34" s="289"/>
      <c r="FY34" s="289"/>
      <c r="FZ34" s="289"/>
      <c r="GA34" s="289"/>
      <c r="GB34" s="289"/>
      <c r="GC34" s="289"/>
      <c r="GD34" s="289"/>
      <c r="GE34" s="289"/>
      <c r="GF34" s="289"/>
      <c r="GG34" s="289"/>
      <c r="GH34" s="289"/>
      <c r="GI34" s="289"/>
      <c r="GJ34" s="289"/>
      <c r="GK34" s="289"/>
      <c r="GL34" s="289"/>
      <c r="GM34" s="289"/>
      <c r="GN34" s="289"/>
      <c r="GO34" s="289"/>
      <c r="GP34" s="289"/>
      <c r="GQ34" s="289"/>
      <c r="GR34" s="289"/>
      <c r="GS34" s="289"/>
      <c r="GT34" s="289"/>
      <c r="GU34" s="289"/>
      <c r="GV34" s="289"/>
      <c r="GW34" s="289"/>
      <c r="GX34" s="289"/>
      <c r="GY34" s="289"/>
      <c r="GZ34" s="289"/>
      <c r="HA34" s="289"/>
      <c r="HB34" s="289"/>
      <c r="HC34" s="289"/>
      <c r="HD34" s="289"/>
      <c r="HE34" s="289"/>
      <c r="HF34" s="289"/>
      <c r="HG34" s="289"/>
      <c r="HH34" s="289"/>
      <c r="HI34" s="289"/>
      <c r="HJ34" s="289"/>
      <c r="HK34" s="289"/>
      <c r="HL34" s="289"/>
      <c r="HM34" s="289"/>
      <c r="HN34" s="289"/>
      <c r="HO34" s="289"/>
      <c r="HP34" s="289"/>
      <c r="HQ34" s="289"/>
      <c r="HR34" s="289"/>
      <c r="HS34" s="289"/>
      <c r="HT34" s="289"/>
      <c r="HU34" s="289"/>
      <c r="HV34" s="289"/>
      <c r="HW34" s="289"/>
      <c r="HX34" s="289"/>
      <c r="HY34" s="289"/>
      <c r="HZ34" s="289"/>
      <c r="IA34" s="289"/>
      <c r="IB34" s="289"/>
      <c r="IC34" s="289"/>
      <c r="ID34" s="289"/>
      <c r="IE34" s="289"/>
      <c r="IF34" s="289"/>
      <c r="IG34" s="289"/>
      <c r="IH34" s="289"/>
      <c r="II34" s="289"/>
      <c r="IJ34" s="289"/>
      <c r="IK34" s="289"/>
      <c r="IL34" s="289"/>
      <c r="IM34" s="289"/>
      <c r="IN34" s="289"/>
      <c r="IO34" s="289"/>
      <c r="IP34" s="289"/>
      <c r="IQ34" s="289"/>
      <c r="IR34" s="289"/>
      <c r="IS34" s="289"/>
      <c r="IT34" s="289"/>
      <c r="IU34" s="289"/>
      <c r="IV34" s="289"/>
    </row>
    <row r="35" spans="1:256" x14ac:dyDescent="0.25">
      <c r="A35" s="289"/>
      <c r="B35" s="1293"/>
      <c r="C35" s="1293"/>
      <c r="D35" s="291" t="s">
        <v>822</v>
      </c>
      <c r="E35" s="299">
        <v>6.8799999999999986E-2</v>
      </c>
      <c r="F35" s="299">
        <v>6.8269999999999997E-2</v>
      </c>
      <c r="G35" s="299">
        <v>1.6000000000000001E-4</v>
      </c>
      <c r="H35" s="299">
        <v>3.6999999999999999E-4</v>
      </c>
      <c r="I35" s="299"/>
      <c r="J35" s="299"/>
      <c r="K35" s="299" t="s">
        <v>547</v>
      </c>
      <c r="L35" s="299" t="s">
        <v>547</v>
      </c>
      <c r="M35" s="288"/>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c r="BA35" s="289"/>
      <c r="BB35" s="289"/>
      <c r="BC35" s="289"/>
      <c r="BD35" s="289"/>
      <c r="BE35" s="289"/>
      <c r="BF35" s="289"/>
      <c r="BG35" s="289"/>
      <c r="BH35" s="289"/>
      <c r="BI35" s="289"/>
      <c r="BJ35" s="289"/>
      <c r="BK35" s="289"/>
      <c r="BL35" s="289"/>
      <c r="BM35" s="289"/>
      <c r="BN35" s="289"/>
      <c r="BO35" s="289"/>
      <c r="BP35" s="289"/>
      <c r="BQ35" s="289"/>
      <c r="BR35" s="289"/>
      <c r="BS35" s="289"/>
      <c r="BT35" s="289"/>
      <c r="BU35" s="289"/>
      <c r="BV35" s="289"/>
      <c r="BW35" s="289"/>
      <c r="BX35" s="289"/>
      <c r="BY35" s="289"/>
      <c r="BZ35" s="289"/>
      <c r="CA35" s="289"/>
      <c r="CB35" s="289"/>
      <c r="CC35" s="289"/>
      <c r="CD35" s="289"/>
      <c r="CE35" s="289"/>
      <c r="CF35" s="289"/>
      <c r="CG35" s="289"/>
      <c r="CH35" s="289"/>
      <c r="CI35" s="289"/>
      <c r="CJ35" s="289"/>
      <c r="CK35" s="289"/>
      <c r="CL35" s="289"/>
      <c r="CM35" s="289"/>
      <c r="CN35" s="289"/>
      <c r="CO35" s="289"/>
      <c r="CP35" s="289"/>
      <c r="CQ35" s="289"/>
      <c r="CR35" s="289"/>
      <c r="CS35" s="289"/>
      <c r="CT35" s="289"/>
      <c r="CU35" s="289"/>
      <c r="CV35" s="289"/>
      <c r="CW35" s="289"/>
      <c r="CX35" s="289"/>
      <c r="CY35" s="289"/>
      <c r="CZ35" s="289"/>
      <c r="DA35" s="289"/>
      <c r="DB35" s="289"/>
      <c r="DC35" s="289"/>
      <c r="DD35" s="289"/>
      <c r="DE35" s="289"/>
      <c r="DF35" s="289"/>
      <c r="DG35" s="289"/>
      <c r="DH35" s="289"/>
      <c r="DI35" s="289"/>
      <c r="DJ35" s="289"/>
      <c r="DK35" s="289"/>
      <c r="DL35" s="289"/>
      <c r="DM35" s="289"/>
      <c r="DN35" s="289"/>
      <c r="DO35" s="289"/>
      <c r="DP35" s="289"/>
      <c r="DQ35" s="289"/>
      <c r="DR35" s="289"/>
      <c r="DS35" s="289"/>
      <c r="DT35" s="289"/>
      <c r="DU35" s="289"/>
      <c r="DV35" s="289"/>
      <c r="DW35" s="289"/>
      <c r="DX35" s="289"/>
      <c r="DY35" s="289"/>
      <c r="DZ35" s="289"/>
      <c r="EA35" s="289"/>
      <c r="EB35" s="289"/>
      <c r="EC35" s="289"/>
      <c r="ED35" s="289"/>
      <c r="EE35" s="289"/>
      <c r="EF35" s="289"/>
      <c r="EG35" s="289"/>
      <c r="EH35" s="289"/>
      <c r="EI35" s="289"/>
      <c r="EJ35" s="289"/>
      <c r="EK35" s="289"/>
      <c r="EL35" s="289"/>
      <c r="EM35" s="289"/>
      <c r="EN35" s="289"/>
      <c r="EO35" s="289"/>
      <c r="EP35" s="289"/>
      <c r="EQ35" s="289"/>
      <c r="ER35" s="289"/>
      <c r="ES35" s="289"/>
      <c r="ET35" s="289"/>
      <c r="EU35" s="289"/>
      <c r="EV35" s="289"/>
      <c r="EW35" s="289"/>
      <c r="EX35" s="289"/>
      <c r="EY35" s="289"/>
      <c r="EZ35" s="289"/>
      <c r="FA35" s="289"/>
      <c r="FB35" s="289"/>
      <c r="FC35" s="289"/>
      <c r="FD35" s="289"/>
      <c r="FE35" s="289"/>
      <c r="FF35" s="289"/>
      <c r="FG35" s="289"/>
      <c r="FH35" s="289"/>
      <c r="FI35" s="289"/>
      <c r="FJ35" s="289"/>
      <c r="FK35" s="289"/>
      <c r="FL35" s="289"/>
      <c r="FM35" s="289"/>
      <c r="FN35" s="289"/>
      <c r="FO35" s="289"/>
      <c r="FP35" s="289"/>
      <c r="FQ35" s="289"/>
      <c r="FR35" s="289"/>
      <c r="FS35" s="289"/>
      <c r="FT35" s="289"/>
      <c r="FU35" s="289"/>
      <c r="FV35" s="289"/>
      <c r="FW35" s="289"/>
      <c r="FX35" s="289"/>
      <c r="FY35" s="289"/>
      <c r="FZ35" s="289"/>
      <c r="GA35" s="289"/>
      <c r="GB35" s="289"/>
      <c r="GC35" s="289"/>
      <c r="GD35" s="289"/>
      <c r="GE35" s="289"/>
      <c r="GF35" s="289"/>
      <c r="GG35" s="289"/>
      <c r="GH35" s="289"/>
      <c r="GI35" s="289"/>
      <c r="GJ35" s="289"/>
      <c r="GK35" s="289"/>
      <c r="GL35" s="289"/>
      <c r="GM35" s="289"/>
      <c r="GN35" s="289"/>
      <c r="GO35" s="289"/>
      <c r="GP35" s="289"/>
      <c r="GQ35" s="289"/>
      <c r="GR35" s="289"/>
      <c r="GS35" s="289"/>
      <c r="GT35" s="289"/>
      <c r="GU35" s="289"/>
      <c r="GV35" s="289"/>
      <c r="GW35" s="289"/>
      <c r="GX35" s="289"/>
      <c r="GY35" s="289"/>
      <c r="GZ35" s="289"/>
      <c r="HA35" s="289"/>
      <c r="HB35" s="289"/>
      <c r="HC35" s="289"/>
      <c r="HD35" s="289"/>
      <c r="HE35" s="289"/>
      <c r="HF35" s="289"/>
      <c r="HG35" s="289"/>
      <c r="HH35" s="289"/>
      <c r="HI35" s="289"/>
      <c r="HJ35" s="289"/>
      <c r="HK35" s="289"/>
      <c r="HL35" s="289"/>
      <c r="HM35" s="289"/>
      <c r="HN35" s="289"/>
      <c r="HO35" s="289"/>
      <c r="HP35" s="289"/>
      <c r="HQ35" s="289"/>
      <c r="HR35" s="289"/>
      <c r="HS35" s="289"/>
      <c r="HT35" s="289"/>
      <c r="HU35" s="289"/>
      <c r="HV35" s="289"/>
      <c r="HW35" s="289"/>
      <c r="HX35" s="289"/>
      <c r="HY35" s="289"/>
      <c r="HZ35" s="289"/>
      <c r="IA35" s="289"/>
      <c r="IB35" s="289"/>
      <c r="IC35" s="289"/>
      <c r="ID35" s="289"/>
      <c r="IE35" s="289"/>
      <c r="IF35" s="289"/>
      <c r="IG35" s="289"/>
      <c r="IH35" s="289"/>
      <c r="II35" s="289"/>
      <c r="IJ35" s="289"/>
      <c r="IK35" s="289"/>
      <c r="IL35" s="289"/>
      <c r="IM35" s="289"/>
      <c r="IN35" s="289"/>
      <c r="IO35" s="289"/>
      <c r="IP35" s="289"/>
      <c r="IQ35" s="289"/>
      <c r="IR35" s="289"/>
      <c r="IS35" s="289"/>
      <c r="IT35" s="289"/>
      <c r="IU35" s="289"/>
      <c r="IV35" s="289"/>
    </row>
    <row r="36" spans="1:256" x14ac:dyDescent="0.25">
      <c r="A36" s="289"/>
      <c r="B36" s="1293"/>
      <c r="C36" s="1293" t="s">
        <v>827</v>
      </c>
      <c r="D36" s="291" t="s">
        <v>821</v>
      </c>
      <c r="E36" s="299">
        <v>5.0540000000000002E-2</v>
      </c>
      <c r="F36" s="299">
        <v>5.015E-2</v>
      </c>
      <c r="G36" s="299">
        <v>1.2E-4</v>
      </c>
      <c r="H36" s="299">
        <v>2.7E-4</v>
      </c>
      <c r="I36" s="299">
        <v>7.1730000000000002E-2</v>
      </c>
      <c r="J36" s="299">
        <v>7.1169999999999997E-2</v>
      </c>
      <c r="K36" s="299">
        <v>1.7000000000000001E-4</v>
      </c>
      <c r="L36" s="299">
        <v>3.8999999999999999E-4</v>
      </c>
      <c r="M36" s="288"/>
      <c r="N36" s="289"/>
      <c r="O36" s="289"/>
      <c r="P36" s="289"/>
      <c r="Q36" s="289"/>
      <c r="R36" s="289"/>
      <c r="S36" s="289"/>
      <c r="T36" s="289"/>
      <c r="U36" s="289"/>
      <c r="V36" s="289"/>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289"/>
      <c r="BA36" s="289"/>
      <c r="BB36" s="289"/>
      <c r="BC36" s="289"/>
      <c r="BD36" s="289"/>
      <c r="BE36" s="289"/>
      <c r="BF36" s="289"/>
      <c r="BG36" s="289"/>
      <c r="BH36" s="289"/>
      <c r="BI36" s="289"/>
      <c r="BJ36" s="289"/>
      <c r="BK36" s="289"/>
      <c r="BL36" s="289"/>
      <c r="BM36" s="289"/>
      <c r="BN36" s="289"/>
      <c r="BO36" s="289"/>
      <c r="BP36" s="289"/>
      <c r="BQ36" s="289"/>
      <c r="BR36" s="289"/>
      <c r="BS36" s="289"/>
      <c r="BT36" s="289"/>
      <c r="BU36" s="289"/>
      <c r="BV36" s="289"/>
      <c r="BW36" s="289"/>
      <c r="BX36" s="289"/>
      <c r="BY36" s="289"/>
      <c r="BZ36" s="289"/>
      <c r="CA36" s="289"/>
      <c r="CB36" s="289"/>
      <c r="CC36" s="289"/>
      <c r="CD36" s="289"/>
      <c r="CE36" s="289"/>
      <c r="CF36" s="289"/>
      <c r="CG36" s="289"/>
      <c r="CH36" s="289"/>
      <c r="CI36" s="289"/>
      <c r="CJ36" s="289"/>
      <c r="CK36" s="289"/>
      <c r="CL36" s="289"/>
      <c r="CM36" s="289"/>
      <c r="CN36" s="289"/>
      <c r="CO36" s="289"/>
      <c r="CP36" s="289"/>
      <c r="CQ36" s="289"/>
      <c r="CR36" s="289"/>
      <c r="CS36" s="289"/>
      <c r="CT36" s="289"/>
      <c r="CU36" s="289"/>
      <c r="CV36" s="289"/>
      <c r="CW36" s="289"/>
      <c r="CX36" s="289"/>
      <c r="CY36" s="289"/>
      <c r="CZ36" s="289"/>
      <c r="DA36" s="289"/>
      <c r="DB36" s="289"/>
      <c r="DC36" s="289"/>
      <c r="DD36" s="289"/>
      <c r="DE36" s="289"/>
      <c r="DF36" s="289"/>
      <c r="DG36" s="289"/>
      <c r="DH36" s="289"/>
      <c r="DI36" s="289"/>
      <c r="DJ36" s="289"/>
      <c r="DK36" s="289"/>
      <c r="DL36" s="289"/>
      <c r="DM36" s="289"/>
      <c r="DN36" s="289"/>
      <c r="DO36" s="289"/>
      <c r="DP36" s="289"/>
      <c r="DQ36" s="289"/>
      <c r="DR36" s="289"/>
      <c r="DS36" s="289"/>
      <c r="DT36" s="289"/>
      <c r="DU36" s="289"/>
      <c r="DV36" s="289"/>
      <c r="DW36" s="289"/>
      <c r="DX36" s="289"/>
      <c r="DY36" s="289"/>
      <c r="DZ36" s="289"/>
      <c r="EA36" s="289"/>
      <c r="EB36" s="289"/>
      <c r="EC36" s="289"/>
      <c r="ED36" s="289"/>
      <c r="EE36" s="289"/>
      <c r="EF36" s="289"/>
      <c r="EG36" s="289"/>
      <c r="EH36" s="289"/>
      <c r="EI36" s="289"/>
      <c r="EJ36" s="289"/>
      <c r="EK36" s="289"/>
      <c r="EL36" s="289"/>
      <c r="EM36" s="289"/>
      <c r="EN36" s="289"/>
      <c r="EO36" s="289"/>
      <c r="EP36" s="289"/>
      <c r="EQ36" s="289"/>
      <c r="ER36" s="289"/>
      <c r="ES36" s="289"/>
      <c r="ET36" s="289"/>
      <c r="EU36" s="289"/>
      <c r="EV36" s="289"/>
      <c r="EW36" s="289"/>
      <c r="EX36" s="289"/>
      <c r="EY36" s="289"/>
      <c r="EZ36" s="289"/>
      <c r="FA36" s="289"/>
      <c r="FB36" s="289"/>
      <c r="FC36" s="289"/>
      <c r="FD36" s="289"/>
      <c r="FE36" s="289"/>
      <c r="FF36" s="289"/>
      <c r="FG36" s="289"/>
      <c r="FH36" s="289"/>
      <c r="FI36" s="289"/>
      <c r="FJ36" s="289"/>
      <c r="FK36" s="289"/>
      <c r="FL36" s="289"/>
      <c r="FM36" s="289"/>
      <c r="FN36" s="289"/>
      <c r="FO36" s="289"/>
      <c r="FP36" s="289"/>
      <c r="FQ36" s="289"/>
      <c r="FR36" s="289"/>
      <c r="FS36" s="289"/>
      <c r="FT36" s="289"/>
      <c r="FU36" s="289"/>
      <c r="FV36" s="289"/>
      <c r="FW36" s="289"/>
      <c r="FX36" s="289"/>
      <c r="FY36" s="289"/>
      <c r="FZ36" s="289"/>
      <c r="GA36" s="289"/>
      <c r="GB36" s="289"/>
      <c r="GC36" s="289"/>
      <c r="GD36" s="289"/>
      <c r="GE36" s="289"/>
      <c r="GF36" s="289"/>
      <c r="GG36" s="289"/>
      <c r="GH36" s="289"/>
      <c r="GI36" s="289"/>
      <c r="GJ36" s="289"/>
      <c r="GK36" s="289"/>
      <c r="GL36" s="289"/>
      <c r="GM36" s="289"/>
      <c r="GN36" s="289"/>
      <c r="GO36" s="289"/>
      <c r="GP36" s="289"/>
      <c r="GQ36" s="289"/>
      <c r="GR36" s="289"/>
      <c r="GS36" s="289"/>
      <c r="GT36" s="289"/>
      <c r="GU36" s="289"/>
      <c r="GV36" s="289"/>
      <c r="GW36" s="289"/>
      <c r="GX36" s="289"/>
      <c r="GY36" s="289"/>
      <c r="GZ36" s="289"/>
      <c r="HA36" s="289"/>
      <c r="HB36" s="289"/>
      <c r="HC36" s="289"/>
      <c r="HD36" s="289"/>
      <c r="HE36" s="289"/>
      <c r="HF36" s="289"/>
      <c r="HG36" s="289"/>
      <c r="HH36" s="289"/>
      <c r="HI36" s="289"/>
      <c r="HJ36" s="289"/>
      <c r="HK36" s="289"/>
      <c r="HL36" s="289"/>
      <c r="HM36" s="289"/>
      <c r="HN36" s="289"/>
      <c r="HO36" s="289"/>
      <c r="HP36" s="289"/>
      <c r="HQ36" s="289"/>
      <c r="HR36" s="289"/>
      <c r="HS36" s="289"/>
      <c r="HT36" s="289"/>
      <c r="HU36" s="289"/>
      <c r="HV36" s="289"/>
      <c r="HW36" s="289"/>
      <c r="HX36" s="289"/>
      <c r="HY36" s="289"/>
      <c r="HZ36" s="289"/>
      <c r="IA36" s="289"/>
      <c r="IB36" s="289"/>
      <c r="IC36" s="289"/>
      <c r="ID36" s="289"/>
      <c r="IE36" s="289"/>
      <c r="IF36" s="289"/>
      <c r="IG36" s="289"/>
      <c r="IH36" s="289"/>
      <c r="II36" s="289"/>
      <c r="IJ36" s="289"/>
      <c r="IK36" s="289"/>
      <c r="IL36" s="289"/>
      <c r="IM36" s="289"/>
      <c r="IN36" s="289"/>
      <c r="IO36" s="289"/>
      <c r="IP36" s="289"/>
      <c r="IQ36" s="289"/>
      <c r="IR36" s="289"/>
      <c r="IS36" s="289"/>
      <c r="IT36" s="289"/>
      <c r="IU36" s="289"/>
      <c r="IV36" s="289"/>
    </row>
    <row r="37" spans="1:256" x14ac:dyDescent="0.25">
      <c r="A37" s="289"/>
      <c r="B37" s="1293"/>
      <c r="C37" s="1293"/>
      <c r="D37" s="291" t="s">
        <v>822</v>
      </c>
      <c r="E37" s="299">
        <v>8.1349999999999992E-2</v>
      </c>
      <c r="F37" s="299">
        <v>8.072E-2</v>
      </c>
      <c r="G37" s="299">
        <v>1.9000000000000001E-4</v>
      </c>
      <c r="H37" s="299">
        <v>4.4000000000000002E-4</v>
      </c>
      <c r="I37" s="299">
        <v>0.11544</v>
      </c>
      <c r="J37" s="299">
        <v>0.11455</v>
      </c>
      <c r="K37" s="299">
        <v>2.7E-4</v>
      </c>
      <c r="L37" s="299">
        <v>6.2E-4</v>
      </c>
      <c r="M37" s="288"/>
      <c r="N37" s="289"/>
      <c r="O37" s="357"/>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c r="BA37" s="289"/>
      <c r="BB37" s="289"/>
      <c r="BC37" s="289"/>
      <c r="BD37" s="289"/>
      <c r="BE37" s="289"/>
      <c r="BF37" s="289"/>
      <c r="BG37" s="289"/>
      <c r="BH37" s="289"/>
      <c r="BI37" s="289"/>
      <c r="BJ37" s="289"/>
      <c r="BK37" s="289"/>
      <c r="BL37" s="289"/>
      <c r="BM37" s="289"/>
      <c r="BN37" s="289"/>
      <c r="BO37" s="289"/>
      <c r="BP37" s="289"/>
      <c r="BQ37" s="289"/>
      <c r="BR37" s="289"/>
      <c r="BS37" s="289"/>
      <c r="BT37" s="289"/>
      <c r="BU37" s="289"/>
      <c r="BV37" s="289"/>
      <c r="BW37" s="289"/>
      <c r="BX37" s="289"/>
      <c r="BY37" s="289"/>
      <c r="BZ37" s="289"/>
      <c r="CA37" s="289"/>
      <c r="CB37" s="289"/>
      <c r="CC37" s="289"/>
      <c r="CD37" s="289"/>
      <c r="CE37" s="289"/>
      <c r="CF37" s="289"/>
      <c r="CG37" s="289"/>
      <c r="CH37" s="289"/>
      <c r="CI37" s="289"/>
      <c r="CJ37" s="289"/>
      <c r="CK37" s="289"/>
      <c r="CL37" s="289"/>
      <c r="CM37" s="289"/>
      <c r="CN37" s="289"/>
      <c r="CO37" s="289"/>
      <c r="CP37" s="289"/>
      <c r="CQ37" s="289"/>
      <c r="CR37" s="289"/>
      <c r="CS37" s="289"/>
      <c r="CT37" s="289"/>
      <c r="CU37" s="289"/>
      <c r="CV37" s="289"/>
      <c r="CW37" s="289"/>
      <c r="CX37" s="289"/>
      <c r="CY37" s="289"/>
      <c r="CZ37" s="289"/>
      <c r="DA37" s="289"/>
      <c r="DB37" s="289"/>
      <c r="DC37" s="289"/>
      <c r="DD37" s="289"/>
      <c r="DE37" s="289"/>
      <c r="DF37" s="289"/>
      <c r="DG37" s="289"/>
      <c r="DH37" s="289"/>
      <c r="DI37" s="289"/>
      <c r="DJ37" s="289"/>
      <c r="DK37" s="289"/>
      <c r="DL37" s="289"/>
      <c r="DM37" s="289"/>
      <c r="DN37" s="289"/>
      <c r="DO37" s="289"/>
      <c r="DP37" s="289"/>
      <c r="DQ37" s="289"/>
      <c r="DR37" s="289"/>
      <c r="DS37" s="289"/>
      <c r="DT37" s="289"/>
      <c r="DU37" s="289"/>
      <c r="DV37" s="289"/>
      <c r="DW37" s="289"/>
      <c r="DX37" s="289"/>
      <c r="DY37" s="289"/>
      <c r="DZ37" s="289"/>
      <c r="EA37" s="289"/>
      <c r="EB37" s="289"/>
      <c r="EC37" s="289"/>
      <c r="ED37" s="289"/>
      <c r="EE37" s="289"/>
      <c r="EF37" s="289"/>
      <c r="EG37" s="289"/>
      <c r="EH37" s="289"/>
      <c r="EI37" s="289"/>
      <c r="EJ37" s="289"/>
      <c r="EK37" s="289"/>
      <c r="EL37" s="289"/>
      <c r="EM37" s="289"/>
      <c r="EN37" s="289"/>
      <c r="EO37" s="289"/>
      <c r="EP37" s="289"/>
      <c r="EQ37" s="289"/>
      <c r="ER37" s="289"/>
      <c r="ES37" s="289"/>
      <c r="ET37" s="289"/>
      <c r="EU37" s="289"/>
      <c r="EV37" s="289"/>
      <c r="EW37" s="289"/>
      <c r="EX37" s="289"/>
      <c r="EY37" s="289"/>
      <c r="EZ37" s="289"/>
      <c r="FA37" s="289"/>
      <c r="FB37" s="289"/>
      <c r="FC37" s="289"/>
      <c r="FD37" s="289"/>
      <c r="FE37" s="289"/>
      <c r="FF37" s="289"/>
      <c r="FG37" s="289"/>
      <c r="FH37" s="289"/>
      <c r="FI37" s="289"/>
      <c r="FJ37" s="289"/>
      <c r="FK37" s="289"/>
      <c r="FL37" s="289"/>
      <c r="FM37" s="289"/>
      <c r="FN37" s="289"/>
      <c r="FO37" s="289"/>
      <c r="FP37" s="289"/>
      <c r="FQ37" s="289"/>
      <c r="FR37" s="289"/>
      <c r="FS37" s="289"/>
      <c r="FT37" s="289"/>
      <c r="FU37" s="289"/>
      <c r="FV37" s="289"/>
      <c r="FW37" s="289"/>
      <c r="FX37" s="289"/>
      <c r="FY37" s="289"/>
      <c r="FZ37" s="289"/>
      <c r="GA37" s="289"/>
      <c r="GB37" s="289"/>
      <c r="GC37" s="289"/>
      <c r="GD37" s="289"/>
      <c r="GE37" s="289"/>
      <c r="GF37" s="289"/>
      <c r="GG37" s="289"/>
      <c r="GH37" s="289"/>
      <c r="GI37" s="289"/>
      <c r="GJ37" s="289"/>
      <c r="GK37" s="289"/>
      <c r="GL37" s="289"/>
      <c r="GM37" s="289"/>
      <c r="GN37" s="289"/>
      <c r="GO37" s="289"/>
      <c r="GP37" s="289"/>
      <c r="GQ37" s="289"/>
      <c r="GR37" s="289"/>
      <c r="GS37" s="289"/>
      <c r="GT37" s="289"/>
      <c r="GU37" s="289"/>
      <c r="GV37" s="289"/>
      <c r="GW37" s="289"/>
      <c r="GX37" s="289"/>
      <c r="GY37" s="289"/>
      <c r="GZ37" s="289"/>
      <c r="HA37" s="289"/>
      <c r="HB37" s="289"/>
      <c r="HC37" s="289"/>
      <c r="HD37" s="289"/>
      <c r="HE37" s="289"/>
      <c r="HF37" s="289"/>
      <c r="HG37" s="289"/>
      <c r="HH37" s="289"/>
      <c r="HI37" s="289"/>
      <c r="HJ37" s="289"/>
      <c r="HK37" s="289"/>
      <c r="HL37" s="289"/>
      <c r="HM37" s="289"/>
      <c r="HN37" s="289"/>
      <c r="HO37" s="289"/>
      <c r="HP37" s="289"/>
      <c r="HQ37" s="289"/>
      <c r="HR37" s="289"/>
      <c r="HS37" s="289"/>
      <c r="HT37" s="289"/>
      <c r="HU37" s="289"/>
      <c r="HV37" s="289"/>
      <c r="HW37" s="289"/>
      <c r="HX37" s="289"/>
      <c r="HY37" s="289"/>
      <c r="HZ37" s="289"/>
      <c r="IA37" s="289"/>
      <c r="IB37" s="289"/>
      <c r="IC37" s="289"/>
      <c r="ID37" s="289"/>
      <c r="IE37" s="289"/>
      <c r="IF37" s="289"/>
      <c r="IG37" s="289"/>
      <c r="IH37" s="289"/>
      <c r="II37" s="289"/>
      <c r="IJ37" s="289"/>
      <c r="IK37" s="289"/>
      <c r="IL37" s="289"/>
      <c r="IM37" s="289"/>
      <c r="IN37" s="289"/>
      <c r="IO37" s="289"/>
      <c r="IP37" s="289"/>
      <c r="IQ37" s="289"/>
      <c r="IR37" s="289"/>
      <c r="IS37" s="289"/>
      <c r="IT37" s="289"/>
      <c r="IU37" s="289"/>
      <c r="IV37" s="289"/>
    </row>
    <row r="38" spans="1:256" x14ac:dyDescent="0.25">
      <c r="A38" s="289"/>
      <c r="B38" s="1293"/>
      <c r="C38" s="1293" t="s">
        <v>828</v>
      </c>
      <c r="D38" s="291" t="s">
        <v>821</v>
      </c>
      <c r="E38" s="299">
        <v>3.9959999999999996E-2</v>
      </c>
      <c r="F38" s="299">
        <v>3.9649999999999998E-2</v>
      </c>
      <c r="G38" s="299">
        <v>9.0000000000000006E-5</v>
      </c>
      <c r="H38" s="299">
        <v>2.2000000000000001E-4</v>
      </c>
      <c r="I38" s="299">
        <v>9.154000000000001E-2</v>
      </c>
      <c r="J38" s="299">
        <v>9.0840000000000004E-2</v>
      </c>
      <c r="K38" s="299">
        <v>2.1000000000000001E-4</v>
      </c>
      <c r="L38" s="299">
        <v>4.8999999999999998E-4</v>
      </c>
      <c r="M38" s="288"/>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c r="BA38" s="289"/>
      <c r="BB38" s="289"/>
      <c r="BC38" s="289"/>
      <c r="BD38" s="289"/>
      <c r="BE38" s="289"/>
      <c r="BF38" s="289"/>
      <c r="BG38" s="289"/>
      <c r="BH38" s="289"/>
      <c r="BI38" s="289"/>
      <c r="BJ38" s="289"/>
      <c r="BK38" s="289"/>
      <c r="BL38" s="289"/>
      <c r="BM38" s="289"/>
      <c r="BN38" s="289"/>
      <c r="BO38" s="289"/>
      <c r="BP38" s="289"/>
      <c r="BQ38" s="289"/>
      <c r="BR38" s="289"/>
      <c r="BS38" s="289"/>
      <c r="BT38" s="289"/>
      <c r="BU38" s="289"/>
      <c r="BV38" s="289"/>
      <c r="BW38" s="289"/>
      <c r="BX38" s="289"/>
      <c r="BY38" s="289"/>
      <c r="BZ38" s="289"/>
      <c r="CA38" s="289"/>
      <c r="CB38" s="289"/>
      <c r="CC38" s="289"/>
      <c r="CD38" s="289"/>
      <c r="CE38" s="289"/>
      <c r="CF38" s="289"/>
      <c r="CG38" s="289"/>
      <c r="CH38" s="289"/>
      <c r="CI38" s="289"/>
      <c r="CJ38" s="289"/>
      <c r="CK38" s="289"/>
      <c r="CL38" s="289"/>
      <c r="CM38" s="289"/>
      <c r="CN38" s="289"/>
      <c r="CO38" s="289"/>
      <c r="CP38" s="289"/>
      <c r="CQ38" s="289"/>
      <c r="CR38" s="289"/>
      <c r="CS38" s="289"/>
      <c r="CT38" s="289"/>
      <c r="CU38" s="289"/>
      <c r="CV38" s="289"/>
      <c r="CW38" s="289"/>
      <c r="CX38" s="289"/>
      <c r="CY38" s="289"/>
      <c r="CZ38" s="289"/>
      <c r="DA38" s="289"/>
      <c r="DB38" s="289"/>
      <c r="DC38" s="289"/>
      <c r="DD38" s="289"/>
      <c r="DE38" s="289"/>
      <c r="DF38" s="289"/>
      <c r="DG38" s="289"/>
      <c r="DH38" s="289"/>
      <c r="DI38" s="289"/>
      <c r="DJ38" s="289"/>
      <c r="DK38" s="289"/>
      <c r="DL38" s="289"/>
      <c r="DM38" s="289"/>
      <c r="DN38" s="289"/>
      <c r="DO38" s="289"/>
      <c r="DP38" s="289"/>
      <c r="DQ38" s="289"/>
      <c r="DR38" s="289"/>
      <c r="DS38" s="289"/>
      <c r="DT38" s="289"/>
      <c r="DU38" s="289"/>
      <c r="DV38" s="289"/>
      <c r="DW38" s="289"/>
      <c r="DX38" s="289"/>
      <c r="DY38" s="289"/>
      <c r="DZ38" s="289"/>
      <c r="EA38" s="289"/>
      <c r="EB38" s="289"/>
      <c r="EC38" s="289"/>
      <c r="ED38" s="289"/>
      <c r="EE38" s="289"/>
      <c r="EF38" s="289"/>
      <c r="EG38" s="289"/>
      <c r="EH38" s="289"/>
      <c r="EI38" s="289"/>
      <c r="EJ38" s="289"/>
      <c r="EK38" s="289"/>
      <c r="EL38" s="289"/>
      <c r="EM38" s="289"/>
      <c r="EN38" s="289"/>
      <c r="EO38" s="289"/>
      <c r="EP38" s="289"/>
      <c r="EQ38" s="289"/>
      <c r="ER38" s="289"/>
      <c r="ES38" s="289"/>
      <c r="ET38" s="289"/>
      <c r="EU38" s="289"/>
      <c r="EV38" s="289"/>
      <c r="EW38" s="289"/>
      <c r="EX38" s="289"/>
      <c r="EY38" s="289"/>
      <c r="EZ38" s="289"/>
      <c r="FA38" s="289"/>
      <c r="FB38" s="289"/>
      <c r="FC38" s="289"/>
      <c r="FD38" s="289"/>
      <c r="FE38" s="289"/>
      <c r="FF38" s="289"/>
      <c r="FG38" s="289"/>
      <c r="FH38" s="289"/>
      <c r="FI38" s="289"/>
      <c r="FJ38" s="289"/>
      <c r="FK38" s="289"/>
      <c r="FL38" s="289"/>
      <c r="FM38" s="289"/>
      <c r="FN38" s="289"/>
      <c r="FO38" s="289"/>
      <c r="FP38" s="289"/>
      <c r="FQ38" s="289"/>
      <c r="FR38" s="289"/>
      <c r="FS38" s="289"/>
      <c r="FT38" s="289"/>
      <c r="FU38" s="289"/>
      <c r="FV38" s="289"/>
      <c r="FW38" s="289"/>
      <c r="FX38" s="289"/>
      <c r="FY38" s="289"/>
      <c r="FZ38" s="289"/>
      <c r="GA38" s="289"/>
      <c r="GB38" s="289"/>
      <c r="GC38" s="289"/>
      <c r="GD38" s="289"/>
      <c r="GE38" s="289"/>
      <c r="GF38" s="289"/>
      <c r="GG38" s="289"/>
      <c r="GH38" s="289"/>
      <c r="GI38" s="289"/>
      <c r="GJ38" s="289"/>
      <c r="GK38" s="289"/>
      <c r="GL38" s="289"/>
      <c r="GM38" s="289"/>
      <c r="GN38" s="289"/>
      <c r="GO38" s="289"/>
      <c r="GP38" s="289"/>
      <c r="GQ38" s="289"/>
      <c r="GR38" s="289"/>
      <c r="GS38" s="289"/>
      <c r="GT38" s="289"/>
      <c r="GU38" s="289"/>
      <c r="GV38" s="289"/>
      <c r="GW38" s="289"/>
      <c r="GX38" s="289"/>
      <c r="GY38" s="289"/>
      <c r="GZ38" s="289"/>
      <c r="HA38" s="289"/>
      <c r="HB38" s="289"/>
      <c r="HC38" s="289"/>
      <c r="HD38" s="289"/>
      <c r="HE38" s="289"/>
      <c r="HF38" s="289"/>
      <c r="HG38" s="289"/>
      <c r="HH38" s="289"/>
      <c r="HI38" s="289"/>
      <c r="HJ38" s="289"/>
      <c r="HK38" s="289"/>
      <c r="HL38" s="289"/>
      <c r="HM38" s="289"/>
      <c r="HN38" s="289"/>
      <c r="HO38" s="289"/>
      <c r="HP38" s="289"/>
      <c r="HQ38" s="289"/>
      <c r="HR38" s="289"/>
      <c r="HS38" s="289"/>
      <c r="HT38" s="289"/>
      <c r="HU38" s="289"/>
      <c r="HV38" s="289"/>
      <c r="HW38" s="289"/>
      <c r="HX38" s="289"/>
      <c r="HY38" s="289"/>
      <c r="HZ38" s="289"/>
      <c r="IA38" s="289"/>
      <c r="IB38" s="289"/>
      <c r="IC38" s="289"/>
      <c r="ID38" s="289"/>
      <c r="IE38" s="289"/>
      <c r="IF38" s="289"/>
      <c r="IG38" s="289"/>
      <c r="IH38" s="289"/>
      <c r="II38" s="289"/>
      <c r="IJ38" s="289"/>
      <c r="IK38" s="289"/>
      <c r="IL38" s="289"/>
      <c r="IM38" s="289"/>
      <c r="IN38" s="289"/>
      <c r="IO38" s="289"/>
      <c r="IP38" s="289"/>
      <c r="IQ38" s="289"/>
      <c r="IR38" s="289"/>
      <c r="IS38" s="289"/>
      <c r="IT38" s="289"/>
      <c r="IU38" s="289"/>
      <c r="IV38" s="289"/>
    </row>
    <row r="39" spans="1:256" x14ac:dyDescent="0.25">
      <c r="A39" s="289"/>
      <c r="B39" s="1293"/>
      <c r="C39" s="1293"/>
      <c r="D39" s="291" t="s">
        <v>822</v>
      </c>
      <c r="E39" s="299">
        <v>6.4320000000000002E-2</v>
      </c>
      <c r="F39" s="299">
        <v>6.3820000000000002E-2</v>
      </c>
      <c r="G39" s="299">
        <v>1.4999999999999999E-4</v>
      </c>
      <c r="H39" s="299">
        <v>3.5E-4</v>
      </c>
      <c r="I39" s="299">
        <v>0.14732999999999999</v>
      </c>
      <c r="J39" s="299">
        <v>0.14618999999999999</v>
      </c>
      <c r="K39" s="299">
        <v>3.4000000000000002E-4</v>
      </c>
      <c r="L39" s="299">
        <v>8.0000000000000004E-4</v>
      </c>
      <c r="M39" s="288"/>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c r="BA39" s="289"/>
      <c r="BB39" s="289"/>
      <c r="BC39" s="289"/>
      <c r="BD39" s="289"/>
      <c r="BE39" s="289"/>
      <c r="BF39" s="289"/>
      <c r="BG39" s="289"/>
      <c r="BH39" s="289"/>
      <c r="BI39" s="289"/>
      <c r="BJ39" s="289"/>
      <c r="BK39" s="289"/>
      <c r="BL39" s="289"/>
      <c r="BM39" s="289"/>
      <c r="BN39" s="289"/>
      <c r="BO39" s="289"/>
      <c r="BP39" s="289"/>
      <c r="BQ39" s="289"/>
      <c r="BR39" s="289"/>
      <c r="BS39" s="289"/>
      <c r="BT39" s="289"/>
      <c r="BU39" s="289"/>
      <c r="BV39" s="289"/>
      <c r="BW39" s="289"/>
      <c r="BX39" s="289"/>
      <c r="BY39" s="289"/>
      <c r="BZ39" s="289"/>
      <c r="CA39" s="289"/>
      <c r="CB39" s="289"/>
      <c r="CC39" s="289"/>
      <c r="CD39" s="289"/>
      <c r="CE39" s="289"/>
      <c r="CF39" s="289"/>
      <c r="CG39" s="289"/>
      <c r="CH39" s="289"/>
      <c r="CI39" s="289"/>
      <c r="CJ39" s="289"/>
      <c r="CK39" s="289"/>
      <c r="CL39" s="289"/>
      <c r="CM39" s="289"/>
      <c r="CN39" s="289"/>
      <c r="CO39" s="289"/>
      <c r="CP39" s="289"/>
      <c r="CQ39" s="289"/>
      <c r="CR39" s="289"/>
      <c r="CS39" s="289"/>
      <c r="CT39" s="289"/>
      <c r="CU39" s="289"/>
      <c r="CV39" s="289"/>
      <c r="CW39" s="289"/>
      <c r="CX39" s="289"/>
      <c r="CY39" s="289"/>
      <c r="CZ39" s="289"/>
      <c r="DA39" s="289"/>
      <c r="DB39" s="289"/>
      <c r="DC39" s="289"/>
      <c r="DD39" s="289"/>
      <c r="DE39" s="289"/>
      <c r="DF39" s="289"/>
      <c r="DG39" s="289"/>
      <c r="DH39" s="289"/>
      <c r="DI39" s="289"/>
      <c r="DJ39" s="289"/>
      <c r="DK39" s="289"/>
      <c r="DL39" s="289"/>
      <c r="DM39" s="289"/>
      <c r="DN39" s="289"/>
      <c r="DO39" s="289"/>
      <c r="DP39" s="289"/>
      <c r="DQ39" s="289"/>
      <c r="DR39" s="289"/>
      <c r="DS39" s="289"/>
      <c r="DT39" s="289"/>
      <c r="DU39" s="289"/>
      <c r="DV39" s="289"/>
      <c r="DW39" s="289"/>
      <c r="DX39" s="289"/>
      <c r="DY39" s="289"/>
      <c r="DZ39" s="289"/>
      <c r="EA39" s="289"/>
      <c r="EB39" s="289"/>
      <c r="EC39" s="289"/>
      <c r="ED39" s="289"/>
      <c r="EE39" s="289"/>
      <c r="EF39" s="289"/>
      <c r="EG39" s="289"/>
      <c r="EH39" s="289"/>
      <c r="EI39" s="289"/>
      <c r="EJ39" s="289"/>
      <c r="EK39" s="289"/>
      <c r="EL39" s="289"/>
      <c r="EM39" s="289"/>
      <c r="EN39" s="289"/>
      <c r="EO39" s="289"/>
      <c r="EP39" s="289"/>
      <c r="EQ39" s="289"/>
      <c r="ER39" s="289"/>
      <c r="ES39" s="289"/>
      <c r="ET39" s="289"/>
      <c r="EU39" s="289"/>
      <c r="EV39" s="289"/>
      <c r="EW39" s="289"/>
      <c r="EX39" s="289"/>
      <c r="EY39" s="289"/>
      <c r="EZ39" s="289"/>
      <c r="FA39" s="289"/>
      <c r="FB39" s="289"/>
      <c r="FC39" s="289"/>
      <c r="FD39" s="289"/>
      <c r="FE39" s="289"/>
      <c r="FF39" s="289"/>
      <c r="FG39" s="289"/>
      <c r="FH39" s="289"/>
      <c r="FI39" s="289"/>
      <c r="FJ39" s="289"/>
      <c r="FK39" s="289"/>
      <c r="FL39" s="289"/>
      <c r="FM39" s="289"/>
      <c r="FN39" s="289"/>
      <c r="FO39" s="289"/>
      <c r="FP39" s="289"/>
      <c r="FQ39" s="289"/>
      <c r="FR39" s="289"/>
      <c r="FS39" s="289"/>
      <c r="FT39" s="289"/>
      <c r="FU39" s="289"/>
      <c r="FV39" s="289"/>
      <c r="FW39" s="289"/>
      <c r="FX39" s="289"/>
      <c r="FY39" s="289"/>
      <c r="FZ39" s="289"/>
      <c r="GA39" s="289"/>
      <c r="GB39" s="289"/>
      <c r="GC39" s="289"/>
      <c r="GD39" s="289"/>
      <c r="GE39" s="289"/>
      <c r="GF39" s="289"/>
      <c r="GG39" s="289"/>
      <c r="GH39" s="289"/>
      <c r="GI39" s="289"/>
      <c r="GJ39" s="289"/>
      <c r="GK39" s="289"/>
      <c r="GL39" s="289"/>
      <c r="GM39" s="289"/>
      <c r="GN39" s="289"/>
      <c r="GO39" s="289"/>
      <c r="GP39" s="289"/>
      <c r="GQ39" s="289"/>
      <c r="GR39" s="289"/>
      <c r="GS39" s="289"/>
      <c r="GT39" s="289"/>
      <c r="GU39" s="289"/>
      <c r="GV39" s="289"/>
      <c r="GW39" s="289"/>
      <c r="GX39" s="289"/>
      <c r="GY39" s="289"/>
      <c r="GZ39" s="289"/>
      <c r="HA39" s="289"/>
      <c r="HB39" s="289"/>
      <c r="HC39" s="289"/>
      <c r="HD39" s="289"/>
      <c r="HE39" s="289"/>
      <c r="HF39" s="289"/>
      <c r="HG39" s="289"/>
      <c r="HH39" s="289"/>
      <c r="HI39" s="289"/>
      <c r="HJ39" s="289"/>
      <c r="HK39" s="289"/>
      <c r="HL39" s="289"/>
      <c r="HM39" s="289"/>
      <c r="HN39" s="289"/>
      <c r="HO39" s="289"/>
      <c r="HP39" s="289"/>
      <c r="HQ39" s="289"/>
      <c r="HR39" s="289"/>
      <c r="HS39" s="289"/>
      <c r="HT39" s="289"/>
      <c r="HU39" s="289"/>
      <c r="HV39" s="289"/>
      <c r="HW39" s="289"/>
      <c r="HX39" s="289"/>
      <c r="HY39" s="289"/>
      <c r="HZ39" s="289"/>
      <c r="IA39" s="289"/>
      <c r="IB39" s="289"/>
      <c r="IC39" s="289"/>
      <c r="ID39" s="289"/>
      <c r="IE39" s="289"/>
      <c r="IF39" s="289"/>
      <c r="IG39" s="289"/>
      <c r="IH39" s="289"/>
      <c r="II39" s="289"/>
      <c r="IJ39" s="289"/>
      <c r="IK39" s="289"/>
      <c r="IL39" s="289"/>
      <c r="IM39" s="289"/>
      <c r="IN39" s="289"/>
      <c r="IO39" s="289"/>
      <c r="IP39" s="289"/>
      <c r="IQ39" s="289"/>
      <c r="IR39" s="289"/>
      <c r="IS39" s="289"/>
      <c r="IT39" s="289"/>
      <c r="IU39" s="289"/>
      <c r="IV39" s="289"/>
    </row>
    <row r="40" spans="1:256" x14ac:dyDescent="0.25">
      <c r="A40" s="289"/>
      <c r="B40" s="1293"/>
      <c r="C40" s="1293" t="s">
        <v>829</v>
      </c>
      <c r="D40" s="291" t="s">
        <v>821</v>
      </c>
      <c r="E40" s="299">
        <v>4.9159999999999995E-2</v>
      </c>
      <c r="F40" s="299">
        <v>4.8779999999999997E-2</v>
      </c>
      <c r="G40" s="299">
        <v>1.1E-4</v>
      </c>
      <c r="H40" s="299">
        <v>2.7E-4</v>
      </c>
      <c r="I40" s="299">
        <v>8.2049999999999998E-2</v>
      </c>
      <c r="J40" s="299">
        <v>8.1420000000000006E-2</v>
      </c>
      <c r="K40" s="299">
        <v>1.9000000000000001E-4</v>
      </c>
      <c r="L40" s="299">
        <v>4.4000000000000002E-4</v>
      </c>
      <c r="M40" s="288"/>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c r="BA40" s="289"/>
      <c r="BB40" s="289"/>
      <c r="BC40" s="289"/>
      <c r="BD40" s="289"/>
      <c r="BE40" s="289"/>
      <c r="BF40" s="289"/>
      <c r="BG40" s="289"/>
      <c r="BH40" s="289"/>
      <c r="BI40" s="289"/>
      <c r="BJ40" s="289"/>
      <c r="BK40" s="289"/>
      <c r="BL40" s="289"/>
      <c r="BM40" s="289"/>
      <c r="BN40" s="289"/>
      <c r="BO40" s="289"/>
      <c r="BP40" s="289"/>
      <c r="BQ40" s="289"/>
      <c r="BR40" s="289"/>
      <c r="BS40" s="289"/>
      <c r="BT40" s="289"/>
      <c r="BU40" s="289"/>
      <c r="BV40" s="289"/>
      <c r="BW40" s="289"/>
      <c r="BX40" s="289"/>
      <c r="BY40" s="289"/>
      <c r="BZ40" s="289"/>
      <c r="CA40" s="289"/>
      <c r="CB40" s="289"/>
      <c r="CC40" s="289"/>
      <c r="CD40" s="289"/>
      <c r="CE40" s="289"/>
      <c r="CF40" s="289"/>
      <c r="CG40" s="289"/>
      <c r="CH40" s="289"/>
      <c r="CI40" s="289"/>
      <c r="CJ40" s="289"/>
      <c r="CK40" s="289"/>
      <c r="CL40" s="289"/>
      <c r="CM40" s="289"/>
      <c r="CN40" s="289"/>
      <c r="CO40" s="289"/>
      <c r="CP40" s="289"/>
      <c r="CQ40" s="289"/>
      <c r="CR40" s="289"/>
      <c r="CS40" s="289"/>
      <c r="CT40" s="289"/>
      <c r="CU40" s="289"/>
      <c r="CV40" s="289"/>
      <c r="CW40" s="289"/>
      <c r="CX40" s="289"/>
      <c r="CY40" s="289"/>
      <c r="CZ40" s="289"/>
      <c r="DA40" s="289"/>
      <c r="DB40" s="289"/>
      <c r="DC40" s="289"/>
      <c r="DD40" s="289"/>
      <c r="DE40" s="289"/>
      <c r="DF40" s="289"/>
      <c r="DG40" s="289"/>
      <c r="DH40" s="289"/>
      <c r="DI40" s="289"/>
      <c r="DJ40" s="289"/>
      <c r="DK40" s="289"/>
      <c r="DL40" s="289"/>
      <c r="DM40" s="289"/>
      <c r="DN40" s="289"/>
      <c r="DO40" s="289"/>
      <c r="DP40" s="289"/>
      <c r="DQ40" s="289"/>
      <c r="DR40" s="289"/>
      <c r="DS40" s="289"/>
      <c r="DT40" s="289"/>
      <c r="DU40" s="289"/>
      <c r="DV40" s="289"/>
      <c r="DW40" s="289"/>
      <c r="DX40" s="289"/>
      <c r="DY40" s="289"/>
      <c r="DZ40" s="289"/>
      <c r="EA40" s="289"/>
      <c r="EB40" s="289"/>
      <c r="EC40" s="289"/>
      <c r="ED40" s="289"/>
      <c r="EE40" s="289"/>
      <c r="EF40" s="289"/>
      <c r="EG40" s="289"/>
      <c r="EH40" s="289"/>
      <c r="EI40" s="289"/>
      <c r="EJ40" s="289"/>
      <c r="EK40" s="289"/>
      <c r="EL40" s="289"/>
      <c r="EM40" s="289"/>
      <c r="EN40" s="289"/>
      <c r="EO40" s="289"/>
      <c r="EP40" s="289"/>
      <c r="EQ40" s="289"/>
      <c r="ER40" s="289"/>
      <c r="ES40" s="289"/>
      <c r="ET40" s="289"/>
      <c r="EU40" s="289"/>
      <c r="EV40" s="289"/>
      <c r="EW40" s="289"/>
      <c r="EX40" s="289"/>
      <c r="EY40" s="289"/>
      <c r="EZ40" s="289"/>
      <c r="FA40" s="289"/>
      <c r="FB40" s="289"/>
      <c r="FC40" s="289"/>
      <c r="FD40" s="289"/>
      <c r="FE40" s="289"/>
      <c r="FF40" s="289"/>
      <c r="FG40" s="289"/>
      <c r="FH40" s="289"/>
      <c r="FI40" s="289"/>
      <c r="FJ40" s="289"/>
      <c r="FK40" s="289"/>
      <c r="FL40" s="289"/>
      <c r="FM40" s="289"/>
      <c r="FN40" s="289"/>
      <c r="FO40" s="289"/>
      <c r="FP40" s="289"/>
      <c r="FQ40" s="289"/>
      <c r="FR40" s="289"/>
      <c r="FS40" s="289"/>
      <c r="FT40" s="289"/>
      <c r="FU40" s="289"/>
      <c r="FV40" s="289"/>
      <c r="FW40" s="289"/>
      <c r="FX40" s="289"/>
      <c r="FY40" s="289"/>
      <c r="FZ40" s="289"/>
      <c r="GA40" s="289"/>
      <c r="GB40" s="289"/>
      <c r="GC40" s="289"/>
      <c r="GD40" s="289"/>
      <c r="GE40" s="289"/>
      <c r="GF40" s="289"/>
      <c r="GG40" s="289"/>
      <c r="GH40" s="289"/>
      <c r="GI40" s="289"/>
      <c r="GJ40" s="289"/>
      <c r="GK40" s="289"/>
      <c r="GL40" s="289"/>
      <c r="GM40" s="289"/>
      <c r="GN40" s="289"/>
      <c r="GO40" s="289"/>
      <c r="GP40" s="289"/>
      <c r="GQ40" s="289"/>
      <c r="GR40" s="289"/>
      <c r="GS40" s="289"/>
      <c r="GT40" s="289"/>
      <c r="GU40" s="289"/>
      <c r="GV40" s="289"/>
      <c r="GW40" s="289"/>
      <c r="GX40" s="289"/>
      <c r="GY40" s="289"/>
      <c r="GZ40" s="289"/>
      <c r="HA40" s="289"/>
      <c r="HB40" s="289"/>
      <c r="HC40" s="289"/>
      <c r="HD40" s="289"/>
      <c r="HE40" s="289"/>
      <c r="HF40" s="289"/>
      <c r="HG40" s="289"/>
      <c r="HH40" s="289"/>
      <c r="HI40" s="289"/>
      <c r="HJ40" s="289"/>
      <c r="HK40" s="289"/>
      <c r="HL40" s="289"/>
      <c r="HM40" s="289"/>
      <c r="HN40" s="289"/>
      <c r="HO40" s="289"/>
      <c r="HP40" s="289"/>
      <c r="HQ40" s="289"/>
      <c r="HR40" s="289"/>
      <c r="HS40" s="289"/>
      <c r="HT40" s="289"/>
      <c r="HU40" s="289"/>
      <c r="HV40" s="289"/>
      <c r="HW40" s="289"/>
      <c r="HX40" s="289"/>
      <c r="HY40" s="289"/>
      <c r="HZ40" s="289"/>
      <c r="IA40" s="289"/>
      <c r="IB40" s="289"/>
      <c r="IC40" s="289"/>
      <c r="ID40" s="289"/>
      <c r="IE40" s="289"/>
      <c r="IF40" s="289"/>
      <c r="IG40" s="289"/>
      <c r="IH40" s="289"/>
      <c r="II40" s="289"/>
      <c r="IJ40" s="289"/>
      <c r="IK40" s="289"/>
      <c r="IL40" s="289"/>
      <c r="IM40" s="289"/>
      <c r="IN40" s="289"/>
      <c r="IO40" s="289"/>
      <c r="IP40" s="289"/>
      <c r="IQ40" s="289"/>
      <c r="IR40" s="289"/>
      <c r="IS40" s="289"/>
      <c r="IT40" s="289"/>
      <c r="IU40" s="289"/>
      <c r="IV40" s="289"/>
    </row>
    <row r="41" spans="1:256" x14ac:dyDescent="0.25">
      <c r="A41" s="289"/>
      <c r="B41" s="1293"/>
      <c r="C41" s="1293"/>
      <c r="D41" s="291" t="s">
        <v>822</v>
      </c>
      <c r="E41" s="299">
        <v>7.911E-2</v>
      </c>
      <c r="F41" s="299">
        <v>7.85E-2</v>
      </c>
      <c r="G41" s="299">
        <v>1.8000000000000001E-4</v>
      </c>
      <c r="H41" s="299">
        <v>4.2999999999999999E-4</v>
      </c>
      <c r="I41" s="299">
        <v>0.13205999999999998</v>
      </c>
      <c r="J41" s="299">
        <v>0.13103999999999999</v>
      </c>
      <c r="K41" s="299">
        <v>3.1E-4</v>
      </c>
      <c r="L41" s="299">
        <v>7.1000000000000002E-4</v>
      </c>
      <c r="M41" s="288"/>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89"/>
      <c r="BG41" s="289"/>
      <c r="BH41" s="289"/>
      <c r="BI41" s="289"/>
      <c r="BJ41" s="289"/>
      <c r="BK41" s="289"/>
      <c r="BL41" s="289"/>
      <c r="BM41" s="289"/>
      <c r="BN41" s="289"/>
      <c r="BO41" s="289"/>
      <c r="BP41" s="289"/>
      <c r="BQ41" s="289"/>
      <c r="BR41" s="289"/>
      <c r="BS41" s="289"/>
      <c r="BT41" s="289"/>
      <c r="BU41" s="289"/>
      <c r="BV41" s="289"/>
      <c r="BW41" s="289"/>
      <c r="BX41" s="289"/>
      <c r="BY41" s="289"/>
      <c r="BZ41" s="289"/>
      <c r="CA41" s="289"/>
      <c r="CB41" s="289"/>
      <c r="CC41" s="289"/>
      <c r="CD41" s="289"/>
      <c r="CE41" s="289"/>
      <c r="CF41" s="289"/>
      <c r="CG41" s="289"/>
      <c r="CH41" s="289"/>
      <c r="CI41" s="289"/>
      <c r="CJ41" s="289"/>
      <c r="CK41" s="289"/>
      <c r="CL41" s="289"/>
      <c r="CM41" s="289"/>
      <c r="CN41" s="289"/>
      <c r="CO41" s="289"/>
      <c r="CP41" s="289"/>
      <c r="CQ41" s="289"/>
      <c r="CR41" s="289"/>
      <c r="CS41" s="289"/>
      <c r="CT41" s="289"/>
      <c r="CU41" s="289"/>
      <c r="CV41" s="289"/>
      <c r="CW41" s="289"/>
      <c r="CX41" s="289"/>
      <c r="CY41" s="289"/>
      <c r="CZ41" s="289"/>
      <c r="DA41" s="289"/>
      <c r="DB41" s="289"/>
      <c r="DC41" s="289"/>
      <c r="DD41" s="289"/>
      <c r="DE41" s="289"/>
      <c r="DF41" s="289"/>
      <c r="DG41" s="289"/>
      <c r="DH41" s="289"/>
      <c r="DI41" s="289"/>
      <c r="DJ41" s="289"/>
      <c r="DK41" s="289"/>
      <c r="DL41" s="289"/>
      <c r="DM41" s="289"/>
      <c r="DN41" s="289"/>
      <c r="DO41" s="289"/>
      <c r="DP41" s="289"/>
      <c r="DQ41" s="289"/>
      <c r="DR41" s="289"/>
      <c r="DS41" s="289"/>
      <c r="DT41" s="289"/>
      <c r="DU41" s="289"/>
      <c r="DV41" s="289"/>
      <c r="DW41" s="289"/>
      <c r="DX41" s="289"/>
      <c r="DY41" s="289"/>
      <c r="DZ41" s="289"/>
      <c r="EA41" s="289"/>
      <c r="EB41" s="289"/>
      <c r="EC41" s="289"/>
      <c r="ED41" s="289"/>
      <c r="EE41" s="289"/>
      <c r="EF41" s="289"/>
      <c r="EG41" s="289"/>
      <c r="EH41" s="289"/>
      <c r="EI41" s="289"/>
      <c r="EJ41" s="289"/>
      <c r="EK41" s="289"/>
      <c r="EL41" s="289"/>
      <c r="EM41" s="289"/>
      <c r="EN41" s="289"/>
      <c r="EO41" s="289"/>
      <c r="EP41" s="289"/>
      <c r="EQ41" s="289"/>
      <c r="ER41" s="289"/>
      <c r="ES41" s="289"/>
      <c r="ET41" s="289"/>
      <c r="EU41" s="289"/>
      <c r="EV41" s="289"/>
      <c r="EW41" s="289"/>
      <c r="EX41" s="289"/>
      <c r="EY41" s="289"/>
      <c r="EZ41" s="289"/>
      <c r="FA41" s="289"/>
      <c r="FB41" s="289"/>
      <c r="FC41" s="289"/>
      <c r="FD41" s="289"/>
      <c r="FE41" s="289"/>
      <c r="FF41" s="289"/>
      <c r="FG41" s="289"/>
      <c r="FH41" s="289"/>
      <c r="FI41" s="289"/>
      <c r="FJ41" s="289"/>
      <c r="FK41" s="289"/>
      <c r="FL41" s="289"/>
      <c r="FM41" s="289"/>
      <c r="FN41" s="289"/>
      <c r="FO41" s="289"/>
      <c r="FP41" s="289"/>
      <c r="FQ41" s="289"/>
      <c r="FR41" s="289"/>
      <c r="FS41" s="289"/>
      <c r="FT41" s="289"/>
      <c r="FU41" s="289"/>
      <c r="FV41" s="289"/>
      <c r="FW41" s="289"/>
      <c r="FX41" s="289"/>
      <c r="FY41" s="289"/>
      <c r="FZ41" s="289"/>
      <c r="GA41" s="289"/>
      <c r="GB41" s="289"/>
      <c r="GC41" s="289"/>
      <c r="GD41" s="289"/>
      <c r="GE41" s="289"/>
      <c r="GF41" s="289"/>
      <c r="GG41" s="289"/>
      <c r="GH41" s="289"/>
      <c r="GI41" s="289"/>
      <c r="GJ41" s="289"/>
      <c r="GK41" s="289"/>
      <c r="GL41" s="289"/>
      <c r="GM41" s="289"/>
      <c r="GN41" s="289"/>
      <c r="GO41" s="289"/>
      <c r="GP41" s="289"/>
      <c r="GQ41" s="289"/>
      <c r="GR41" s="289"/>
      <c r="GS41" s="289"/>
      <c r="GT41" s="289"/>
      <c r="GU41" s="289"/>
      <c r="GV41" s="289"/>
      <c r="GW41" s="289"/>
      <c r="GX41" s="289"/>
      <c r="GY41" s="289"/>
      <c r="GZ41" s="289"/>
      <c r="HA41" s="289"/>
      <c r="HB41" s="289"/>
      <c r="HC41" s="289"/>
      <c r="HD41" s="289"/>
      <c r="HE41" s="289"/>
      <c r="HF41" s="289"/>
      <c r="HG41" s="289"/>
      <c r="HH41" s="289"/>
      <c r="HI41" s="289"/>
      <c r="HJ41" s="289"/>
      <c r="HK41" s="289"/>
      <c r="HL41" s="289"/>
      <c r="HM41" s="289"/>
      <c r="HN41" s="289"/>
      <c r="HO41" s="289"/>
      <c r="HP41" s="289"/>
      <c r="HQ41" s="289"/>
      <c r="HR41" s="289"/>
      <c r="HS41" s="289"/>
      <c r="HT41" s="289"/>
      <c r="HU41" s="289"/>
      <c r="HV41" s="289"/>
      <c r="HW41" s="289"/>
      <c r="HX41" s="289"/>
      <c r="HY41" s="289"/>
      <c r="HZ41" s="289"/>
      <c r="IA41" s="289"/>
      <c r="IB41" s="289"/>
      <c r="IC41" s="289"/>
      <c r="ID41" s="289"/>
      <c r="IE41" s="289"/>
      <c r="IF41" s="289"/>
      <c r="IG41" s="289"/>
      <c r="IH41" s="289"/>
      <c r="II41" s="289"/>
      <c r="IJ41" s="289"/>
      <c r="IK41" s="289"/>
      <c r="IL41" s="289"/>
      <c r="IM41" s="289"/>
      <c r="IN41" s="289"/>
      <c r="IO41" s="289"/>
      <c r="IP41" s="289"/>
      <c r="IQ41" s="289"/>
      <c r="IR41" s="289"/>
      <c r="IS41" s="289"/>
      <c r="IT41" s="289"/>
      <c r="IU41" s="289"/>
      <c r="IV41" s="289"/>
    </row>
    <row r="42" spans="1:256" x14ac:dyDescent="0.25">
      <c r="A42" s="289"/>
      <c r="B42" s="1293"/>
      <c r="C42" s="1293" t="s">
        <v>830</v>
      </c>
      <c r="D42" s="291" t="s">
        <v>821</v>
      </c>
      <c r="E42" s="299"/>
      <c r="F42" s="299"/>
      <c r="G42" s="299" t="s">
        <v>547</v>
      </c>
      <c r="H42" s="299" t="s">
        <v>547</v>
      </c>
      <c r="I42" s="299">
        <v>6.5360000000000001E-2</v>
      </c>
      <c r="J42" s="299">
        <v>6.4860000000000001E-2</v>
      </c>
      <c r="K42" s="299">
        <v>1.4999999999999999E-4</v>
      </c>
      <c r="L42" s="299">
        <v>3.5E-4</v>
      </c>
      <c r="M42" s="288"/>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c r="BA42" s="289"/>
      <c r="BB42" s="289"/>
      <c r="BC42" s="289"/>
      <c r="BD42" s="289"/>
      <c r="BE42" s="289"/>
      <c r="BF42" s="289"/>
      <c r="BG42" s="289"/>
      <c r="BH42" s="289"/>
      <c r="BI42" s="289"/>
      <c r="BJ42" s="289"/>
      <c r="BK42" s="289"/>
      <c r="BL42" s="289"/>
      <c r="BM42" s="289"/>
      <c r="BN42" s="289"/>
      <c r="BO42" s="289"/>
      <c r="BP42" s="289"/>
      <c r="BQ42" s="289"/>
      <c r="BR42" s="289"/>
      <c r="BS42" s="289"/>
      <c r="BT42" s="289"/>
      <c r="BU42" s="289"/>
      <c r="BV42" s="289"/>
      <c r="BW42" s="289"/>
      <c r="BX42" s="289"/>
      <c r="BY42" s="289"/>
      <c r="BZ42" s="289"/>
      <c r="CA42" s="289"/>
      <c r="CB42" s="289"/>
      <c r="CC42" s="289"/>
      <c r="CD42" s="289"/>
      <c r="CE42" s="289"/>
      <c r="CF42" s="289"/>
      <c r="CG42" s="289"/>
      <c r="CH42" s="289"/>
      <c r="CI42" s="289"/>
      <c r="CJ42" s="289"/>
      <c r="CK42" s="289"/>
      <c r="CL42" s="289"/>
      <c r="CM42" s="289"/>
      <c r="CN42" s="289"/>
      <c r="CO42" s="289"/>
      <c r="CP42" s="289"/>
      <c r="CQ42" s="289"/>
      <c r="CR42" s="289"/>
      <c r="CS42" s="289"/>
      <c r="CT42" s="289"/>
      <c r="CU42" s="289"/>
      <c r="CV42" s="289"/>
      <c r="CW42" s="289"/>
      <c r="CX42" s="289"/>
      <c r="CY42" s="289"/>
      <c r="CZ42" s="289"/>
      <c r="DA42" s="289"/>
      <c r="DB42" s="289"/>
      <c r="DC42" s="289"/>
      <c r="DD42" s="289"/>
      <c r="DE42" s="289"/>
      <c r="DF42" s="289"/>
      <c r="DG42" s="289"/>
      <c r="DH42" s="289"/>
      <c r="DI42" s="289"/>
      <c r="DJ42" s="289"/>
      <c r="DK42" s="289"/>
      <c r="DL42" s="289"/>
      <c r="DM42" s="289"/>
      <c r="DN42" s="289"/>
      <c r="DO42" s="289"/>
      <c r="DP42" s="289"/>
      <c r="DQ42" s="289"/>
      <c r="DR42" s="289"/>
      <c r="DS42" s="289"/>
      <c r="DT42" s="289"/>
      <c r="DU42" s="289"/>
      <c r="DV42" s="289"/>
      <c r="DW42" s="289"/>
      <c r="DX42" s="289"/>
      <c r="DY42" s="289"/>
      <c r="DZ42" s="289"/>
      <c r="EA42" s="289"/>
      <c r="EB42" s="289"/>
      <c r="EC42" s="289"/>
      <c r="ED42" s="289"/>
      <c r="EE42" s="289"/>
      <c r="EF42" s="289"/>
      <c r="EG42" s="289"/>
      <c r="EH42" s="289"/>
      <c r="EI42" s="289"/>
      <c r="EJ42" s="289"/>
      <c r="EK42" s="289"/>
      <c r="EL42" s="289"/>
      <c r="EM42" s="289"/>
      <c r="EN42" s="289"/>
      <c r="EO42" s="289"/>
      <c r="EP42" s="289"/>
      <c r="EQ42" s="289"/>
      <c r="ER42" s="289"/>
      <c r="ES42" s="289"/>
      <c r="ET42" s="289"/>
      <c r="EU42" s="289"/>
      <c r="EV42" s="289"/>
      <c r="EW42" s="289"/>
      <c r="EX42" s="289"/>
      <c r="EY42" s="289"/>
      <c r="EZ42" s="289"/>
      <c r="FA42" s="289"/>
      <c r="FB42" s="289"/>
      <c r="FC42" s="289"/>
      <c r="FD42" s="289"/>
      <c r="FE42" s="289"/>
      <c r="FF42" s="289"/>
      <c r="FG42" s="289"/>
      <c r="FH42" s="289"/>
      <c r="FI42" s="289"/>
      <c r="FJ42" s="289"/>
      <c r="FK42" s="289"/>
      <c r="FL42" s="289"/>
      <c r="FM42" s="289"/>
      <c r="FN42" s="289"/>
      <c r="FO42" s="289"/>
      <c r="FP42" s="289"/>
      <c r="FQ42" s="289"/>
      <c r="FR42" s="289"/>
      <c r="FS42" s="289"/>
      <c r="FT42" s="289"/>
      <c r="FU42" s="289"/>
      <c r="FV42" s="289"/>
      <c r="FW42" s="289"/>
      <c r="FX42" s="289"/>
      <c r="FY42" s="289"/>
      <c r="FZ42" s="289"/>
      <c r="GA42" s="289"/>
      <c r="GB42" s="289"/>
      <c r="GC42" s="289"/>
      <c r="GD42" s="289"/>
      <c r="GE42" s="289"/>
      <c r="GF42" s="289"/>
      <c r="GG42" s="289"/>
      <c r="GH42" s="289"/>
      <c r="GI42" s="289"/>
      <c r="GJ42" s="289"/>
      <c r="GK42" s="289"/>
      <c r="GL42" s="289"/>
      <c r="GM42" s="289"/>
      <c r="GN42" s="289"/>
      <c r="GO42" s="289"/>
      <c r="GP42" s="289"/>
      <c r="GQ42" s="289"/>
      <c r="GR42" s="289"/>
      <c r="GS42" s="289"/>
      <c r="GT42" s="289"/>
      <c r="GU42" s="289"/>
      <c r="GV42" s="289"/>
      <c r="GW42" s="289"/>
      <c r="GX42" s="289"/>
      <c r="GY42" s="289"/>
      <c r="GZ42" s="289"/>
      <c r="HA42" s="289"/>
      <c r="HB42" s="289"/>
      <c r="HC42" s="289"/>
      <c r="HD42" s="289"/>
      <c r="HE42" s="289"/>
      <c r="HF42" s="289"/>
      <c r="HG42" s="289"/>
      <c r="HH42" s="289"/>
      <c r="HI42" s="289"/>
      <c r="HJ42" s="289"/>
      <c r="HK42" s="289"/>
      <c r="HL42" s="289"/>
      <c r="HM42" s="289"/>
      <c r="HN42" s="289"/>
      <c r="HO42" s="289"/>
      <c r="HP42" s="289"/>
      <c r="HQ42" s="289"/>
      <c r="HR42" s="289"/>
      <c r="HS42" s="289"/>
      <c r="HT42" s="289"/>
      <c r="HU42" s="289"/>
      <c r="HV42" s="289"/>
      <c r="HW42" s="289"/>
      <c r="HX42" s="289"/>
      <c r="HY42" s="289"/>
      <c r="HZ42" s="289"/>
      <c r="IA42" s="289"/>
      <c r="IB42" s="289"/>
      <c r="IC42" s="289"/>
      <c r="ID42" s="289"/>
      <c r="IE42" s="289"/>
      <c r="IF42" s="289"/>
      <c r="IG42" s="289"/>
      <c r="IH42" s="289"/>
      <c r="II42" s="289"/>
      <c r="IJ42" s="289"/>
      <c r="IK42" s="289"/>
      <c r="IL42" s="289"/>
      <c r="IM42" s="289"/>
      <c r="IN42" s="289"/>
      <c r="IO42" s="289"/>
      <c r="IP42" s="289"/>
      <c r="IQ42" s="289"/>
      <c r="IR42" s="289"/>
      <c r="IS42" s="289"/>
      <c r="IT42" s="289"/>
      <c r="IU42" s="289"/>
      <c r="IV42" s="289"/>
    </row>
    <row r="43" spans="1:256" x14ac:dyDescent="0.25">
      <c r="A43" s="289"/>
      <c r="B43" s="1293"/>
      <c r="C43" s="1293"/>
      <c r="D43" s="291" t="s">
        <v>822</v>
      </c>
      <c r="E43" s="299"/>
      <c r="F43" s="299"/>
      <c r="G43" s="299" t="s">
        <v>547</v>
      </c>
      <c r="H43" s="299" t="s">
        <v>547</v>
      </c>
      <c r="I43" s="299">
        <v>0.1052</v>
      </c>
      <c r="J43" s="299">
        <v>0.10438</v>
      </c>
      <c r="K43" s="299">
        <v>2.5000000000000001E-4</v>
      </c>
      <c r="L43" s="299">
        <v>5.6999999999999998E-4</v>
      </c>
      <c r="M43" s="288"/>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289"/>
      <c r="BA43" s="289"/>
      <c r="BB43" s="289"/>
      <c r="BC43" s="289"/>
      <c r="BD43" s="289"/>
      <c r="BE43" s="289"/>
      <c r="BF43" s="289"/>
      <c r="BG43" s="289"/>
      <c r="BH43" s="289"/>
      <c r="BI43" s="289"/>
      <c r="BJ43" s="289"/>
      <c r="BK43" s="289"/>
      <c r="BL43" s="289"/>
      <c r="BM43" s="289"/>
      <c r="BN43" s="289"/>
      <c r="BO43" s="289"/>
      <c r="BP43" s="289"/>
      <c r="BQ43" s="289"/>
      <c r="BR43" s="289"/>
      <c r="BS43" s="289"/>
      <c r="BT43" s="289"/>
      <c r="BU43" s="289"/>
      <c r="BV43" s="289"/>
      <c r="BW43" s="289"/>
      <c r="BX43" s="289"/>
      <c r="BY43" s="289"/>
      <c r="BZ43" s="289"/>
      <c r="CA43" s="289"/>
      <c r="CB43" s="289"/>
      <c r="CC43" s="289"/>
      <c r="CD43" s="289"/>
      <c r="CE43" s="289"/>
      <c r="CF43" s="289"/>
      <c r="CG43" s="289"/>
      <c r="CH43" s="289"/>
      <c r="CI43" s="289"/>
      <c r="CJ43" s="289"/>
      <c r="CK43" s="289"/>
      <c r="CL43" s="289"/>
      <c r="CM43" s="289"/>
      <c r="CN43" s="289"/>
      <c r="CO43" s="289"/>
      <c r="CP43" s="289"/>
      <c r="CQ43" s="289"/>
      <c r="CR43" s="289"/>
      <c r="CS43" s="289"/>
      <c r="CT43" s="289"/>
      <c r="CU43" s="289"/>
      <c r="CV43" s="289"/>
      <c r="CW43" s="289"/>
      <c r="CX43" s="289"/>
      <c r="CY43" s="289"/>
      <c r="CZ43" s="289"/>
      <c r="DA43" s="289"/>
      <c r="DB43" s="289"/>
      <c r="DC43" s="289"/>
      <c r="DD43" s="289"/>
      <c r="DE43" s="289"/>
      <c r="DF43" s="289"/>
      <c r="DG43" s="289"/>
      <c r="DH43" s="289"/>
      <c r="DI43" s="289"/>
      <c r="DJ43" s="289"/>
      <c r="DK43" s="289"/>
      <c r="DL43" s="289"/>
      <c r="DM43" s="289"/>
      <c r="DN43" s="289"/>
      <c r="DO43" s="289"/>
      <c r="DP43" s="289"/>
      <c r="DQ43" s="289"/>
      <c r="DR43" s="289"/>
      <c r="DS43" s="289"/>
      <c r="DT43" s="289"/>
      <c r="DU43" s="289"/>
      <c r="DV43" s="289"/>
      <c r="DW43" s="289"/>
      <c r="DX43" s="289"/>
      <c r="DY43" s="289"/>
      <c r="DZ43" s="289"/>
      <c r="EA43" s="289"/>
      <c r="EB43" s="289"/>
      <c r="EC43" s="289"/>
      <c r="ED43" s="289"/>
      <c r="EE43" s="289"/>
      <c r="EF43" s="289"/>
      <c r="EG43" s="289"/>
      <c r="EH43" s="289"/>
      <c r="EI43" s="289"/>
      <c r="EJ43" s="289"/>
      <c r="EK43" s="289"/>
      <c r="EL43" s="289"/>
      <c r="EM43" s="289"/>
      <c r="EN43" s="289"/>
      <c r="EO43" s="289"/>
      <c r="EP43" s="289"/>
      <c r="EQ43" s="289"/>
      <c r="ER43" s="289"/>
      <c r="ES43" s="289"/>
      <c r="ET43" s="289"/>
      <c r="EU43" s="289"/>
      <c r="EV43" s="289"/>
      <c r="EW43" s="289"/>
      <c r="EX43" s="289"/>
      <c r="EY43" s="289"/>
      <c r="EZ43" s="289"/>
      <c r="FA43" s="289"/>
      <c r="FB43" s="289"/>
      <c r="FC43" s="289"/>
      <c r="FD43" s="289"/>
      <c r="FE43" s="289"/>
      <c r="FF43" s="289"/>
      <c r="FG43" s="289"/>
      <c r="FH43" s="289"/>
      <c r="FI43" s="289"/>
      <c r="FJ43" s="289"/>
      <c r="FK43" s="289"/>
      <c r="FL43" s="289"/>
      <c r="FM43" s="289"/>
      <c r="FN43" s="289"/>
      <c r="FO43" s="289"/>
      <c r="FP43" s="289"/>
      <c r="FQ43" s="289"/>
      <c r="FR43" s="289"/>
      <c r="FS43" s="289"/>
      <c r="FT43" s="289"/>
      <c r="FU43" s="289"/>
      <c r="FV43" s="289"/>
      <c r="FW43" s="289"/>
      <c r="FX43" s="289"/>
      <c r="FY43" s="289"/>
      <c r="FZ43" s="289"/>
      <c r="GA43" s="289"/>
      <c r="GB43" s="289"/>
      <c r="GC43" s="289"/>
      <c r="GD43" s="289"/>
      <c r="GE43" s="289"/>
      <c r="GF43" s="289"/>
      <c r="GG43" s="289"/>
      <c r="GH43" s="289"/>
      <c r="GI43" s="289"/>
      <c r="GJ43" s="289"/>
      <c r="GK43" s="289"/>
      <c r="GL43" s="289"/>
      <c r="GM43" s="289"/>
      <c r="GN43" s="289"/>
      <c r="GO43" s="289"/>
      <c r="GP43" s="289"/>
      <c r="GQ43" s="289"/>
      <c r="GR43" s="289"/>
      <c r="GS43" s="289"/>
      <c r="GT43" s="289"/>
      <c r="GU43" s="289"/>
      <c r="GV43" s="289"/>
      <c r="GW43" s="289"/>
      <c r="GX43" s="289"/>
      <c r="GY43" s="289"/>
      <c r="GZ43" s="289"/>
      <c r="HA43" s="289"/>
      <c r="HB43" s="289"/>
      <c r="HC43" s="289"/>
      <c r="HD43" s="289"/>
      <c r="HE43" s="289"/>
      <c r="HF43" s="289"/>
      <c r="HG43" s="289"/>
      <c r="HH43" s="289"/>
      <c r="HI43" s="289"/>
      <c r="HJ43" s="289"/>
      <c r="HK43" s="289"/>
      <c r="HL43" s="289"/>
      <c r="HM43" s="289"/>
      <c r="HN43" s="289"/>
      <c r="HO43" s="289"/>
      <c r="HP43" s="289"/>
      <c r="HQ43" s="289"/>
      <c r="HR43" s="289"/>
      <c r="HS43" s="289"/>
      <c r="HT43" s="289"/>
      <c r="HU43" s="289"/>
      <c r="HV43" s="289"/>
      <c r="HW43" s="289"/>
      <c r="HX43" s="289"/>
      <c r="HY43" s="289"/>
      <c r="HZ43" s="289"/>
      <c r="IA43" s="289"/>
      <c r="IB43" s="289"/>
      <c r="IC43" s="289"/>
      <c r="ID43" s="289"/>
      <c r="IE43" s="289"/>
      <c r="IF43" s="289"/>
      <c r="IG43" s="289"/>
      <c r="IH43" s="289"/>
      <c r="II43" s="289"/>
      <c r="IJ43" s="289"/>
      <c r="IK43" s="289"/>
      <c r="IL43" s="289"/>
      <c r="IM43" s="289"/>
      <c r="IN43" s="289"/>
      <c r="IO43" s="289"/>
      <c r="IP43" s="289"/>
      <c r="IQ43" s="289"/>
      <c r="IR43" s="289"/>
      <c r="IS43" s="289"/>
      <c r="IT43" s="289"/>
      <c r="IU43" s="289"/>
      <c r="IV43" s="289"/>
    </row>
    <row r="44" spans="1:256" x14ac:dyDescent="0.25">
      <c r="A44" s="289"/>
      <c r="B44" s="289"/>
      <c r="C44" s="289"/>
      <c r="D44" s="289"/>
      <c r="E44" s="289"/>
      <c r="F44" s="289"/>
      <c r="G44" s="289"/>
      <c r="H44" s="289"/>
      <c r="I44" s="289"/>
      <c r="J44" s="289"/>
      <c r="K44" s="289"/>
      <c r="L44" s="289"/>
      <c r="M44" s="288"/>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c r="BM44" s="289"/>
      <c r="BN44" s="289"/>
      <c r="BO44" s="289"/>
      <c r="BP44" s="289"/>
      <c r="BQ44" s="289"/>
      <c r="BR44" s="289"/>
      <c r="BS44" s="289"/>
      <c r="BT44" s="289"/>
      <c r="BU44" s="289"/>
      <c r="BV44" s="289"/>
      <c r="BW44" s="289"/>
      <c r="BX44" s="289"/>
      <c r="BY44" s="289"/>
      <c r="BZ44" s="289"/>
      <c r="CA44" s="289"/>
      <c r="CB44" s="289"/>
      <c r="CC44" s="289"/>
      <c r="CD44" s="289"/>
      <c r="CE44" s="289"/>
      <c r="CF44" s="289"/>
      <c r="CG44" s="289"/>
      <c r="CH44" s="289"/>
      <c r="CI44" s="289"/>
      <c r="CJ44" s="289"/>
      <c r="CK44" s="289"/>
      <c r="CL44" s="289"/>
      <c r="CM44" s="289"/>
      <c r="CN44" s="289"/>
      <c r="CO44" s="289"/>
      <c r="CP44" s="289"/>
      <c r="CQ44" s="289"/>
      <c r="CR44" s="289"/>
      <c r="CS44" s="289"/>
      <c r="CT44" s="289"/>
      <c r="CU44" s="289"/>
      <c r="CV44" s="289"/>
      <c r="CW44" s="289"/>
      <c r="CX44" s="289"/>
      <c r="CY44" s="289"/>
      <c r="CZ44" s="289"/>
      <c r="DA44" s="289"/>
      <c r="DB44" s="289"/>
      <c r="DC44" s="289"/>
      <c r="DD44" s="289"/>
      <c r="DE44" s="289"/>
      <c r="DF44" s="289"/>
      <c r="DG44" s="289"/>
      <c r="DH44" s="289"/>
      <c r="DI44" s="289"/>
      <c r="DJ44" s="289"/>
      <c r="DK44" s="289"/>
      <c r="DL44" s="289"/>
      <c r="DM44" s="289"/>
      <c r="DN44" s="289"/>
      <c r="DO44" s="289"/>
      <c r="DP44" s="289"/>
      <c r="DQ44" s="289"/>
      <c r="DR44" s="289"/>
      <c r="DS44" s="289"/>
      <c r="DT44" s="289"/>
      <c r="DU44" s="289"/>
      <c r="DV44" s="289"/>
      <c r="DW44" s="289"/>
      <c r="DX44" s="289"/>
      <c r="DY44" s="289"/>
      <c r="DZ44" s="289"/>
      <c r="EA44" s="289"/>
      <c r="EB44" s="289"/>
      <c r="EC44" s="289"/>
      <c r="ED44" s="289"/>
      <c r="EE44" s="289"/>
      <c r="EF44" s="289"/>
      <c r="EG44" s="289"/>
      <c r="EH44" s="289"/>
      <c r="EI44" s="289"/>
      <c r="EJ44" s="289"/>
      <c r="EK44" s="289"/>
      <c r="EL44" s="289"/>
      <c r="EM44" s="289"/>
      <c r="EN44" s="289"/>
      <c r="EO44" s="289"/>
      <c r="EP44" s="289"/>
      <c r="EQ44" s="289"/>
      <c r="ER44" s="289"/>
      <c r="ES44" s="289"/>
      <c r="ET44" s="289"/>
      <c r="EU44" s="289"/>
      <c r="EV44" s="289"/>
      <c r="EW44" s="289"/>
      <c r="EX44" s="289"/>
      <c r="EY44" s="289"/>
      <c r="EZ44" s="289"/>
      <c r="FA44" s="289"/>
      <c r="FB44" s="289"/>
      <c r="FC44" s="289"/>
      <c r="FD44" s="289"/>
      <c r="FE44" s="289"/>
      <c r="FF44" s="289"/>
      <c r="FG44" s="289"/>
      <c r="FH44" s="289"/>
      <c r="FI44" s="289"/>
      <c r="FJ44" s="289"/>
      <c r="FK44" s="289"/>
      <c r="FL44" s="289"/>
      <c r="FM44" s="289"/>
      <c r="FN44" s="289"/>
      <c r="FO44" s="289"/>
      <c r="FP44" s="289"/>
      <c r="FQ44" s="289"/>
      <c r="FR44" s="289"/>
      <c r="FS44" s="289"/>
      <c r="FT44" s="289"/>
      <c r="FU44" s="289"/>
      <c r="FV44" s="289"/>
      <c r="FW44" s="289"/>
      <c r="FX44" s="289"/>
      <c r="FY44" s="289"/>
      <c r="FZ44" s="289"/>
      <c r="GA44" s="289"/>
      <c r="GB44" s="289"/>
      <c r="GC44" s="289"/>
      <c r="GD44" s="289"/>
      <c r="GE44" s="289"/>
      <c r="GF44" s="289"/>
      <c r="GG44" s="289"/>
      <c r="GH44" s="289"/>
      <c r="GI44" s="289"/>
      <c r="GJ44" s="289"/>
      <c r="GK44" s="289"/>
      <c r="GL44" s="289"/>
      <c r="GM44" s="289"/>
      <c r="GN44" s="289"/>
      <c r="GO44" s="289"/>
      <c r="GP44" s="289"/>
      <c r="GQ44" s="289"/>
      <c r="GR44" s="289"/>
      <c r="GS44" s="289"/>
      <c r="GT44" s="289"/>
      <c r="GU44" s="289"/>
      <c r="GV44" s="289"/>
      <c r="GW44" s="289"/>
      <c r="GX44" s="289"/>
      <c r="GY44" s="289"/>
      <c r="GZ44" s="289"/>
      <c r="HA44" s="289"/>
      <c r="HB44" s="289"/>
      <c r="HC44" s="289"/>
      <c r="HD44" s="289"/>
      <c r="HE44" s="289"/>
      <c r="HF44" s="289"/>
      <c r="HG44" s="289"/>
      <c r="HH44" s="289"/>
      <c r="HI44" s="289"/>
      <c r="HJ44" s="289"/>
      <c r="HK44" s="289"/>
      <c r="HL44" s="289"/>
      <c r="HM44" s="289"/>
      <c r="HN44" s="289"/>
      <c r="HO44" s="289"/>
      <c r="HP44" s="289"/>
      <c r="HQ44" s="289"/>
      <c r="HR44" s="289"/>
      <c r="HS44" s="289"/>
      <c r="HT44" s="289"/>
      <c r="HU44" s="289"/>
      <c r="HV44" s="289"/>
      <c r="HW44" s="289"/>
      <c r="HX44" s="289"/>
      <c r="HY44" s="289"/>
      <c r="HZ44" s="289"/>
      <c r="IA44" s="289"/>
      <c r="IB44" s="289"/>
      <c r="IC44" s="289"/>
      <c r="ID44" s="289"/>
      <c r="IE44" s="289"/>
      <c r="IF44" s="289"/>
      <c r="IG44" s="289"/>
      <c r="IH44" s="289"/>
      <c r="II44" s="289"/>
      <c r="IJ44" s="289"/>
      <c r="IK44" s="289"/>
      <c r="IL44" s="289"/>
      <c r="IM44" s="289"/>
      <c r="IN44" s="289"/>
      <c r="IO44" s="289"/>
      <c r="IP44" s="289"/>
      <c r="IQ44" s="289"/>
      <c r="IR44" s="289"/>
      <c r="IS44" s="289"/>
      <c r="IT44" s="289"/>
      <c r="IU44" s="289"/>
      <c r="IV44" s="289"/>
    </row>
    <row r="45" spans="1:256" x14ac:dyDescent="0.25">
      <c r="A45" s="289"/>
      <c r="B45" s="289"/>
      <c r="C45" s="289"/>
      <c r="D45" s="289"/>
      <c r="E45" s="288"/>
      <c r="F45" s="288"/>
      <c r="G45" s="288"/>
      <c r="H45" s="288"/>
      <c r="I45" s="288"/>
      <c r="J45" s="288"/>
      <c r="K45" s="288"/>
      <c r="L45" s="288"/>
      <c r="M45" s="288"/>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c r="BA45" s="289"/>
      <c r="BB45" s="289"/>
      <c r="BC45" s="289"/>
      <c r="BD45" s="289"/>
      <c r="BE45" s="289"/>
      <c r="BF45" s="289"/>
      <c r="BG45" s="289"/>
      <c r="BH45" s="289"/>
      <c r="BI45" s="289"/>
      <c r="BJ45" s="289"/>
      <c r="BK45" s="289"/>
      <c r="BL45" s="289"/>
      <c r="BM45" s="289"/>
      <c r="BN45" s="289"/>
      <c r="BO45" s="289"/>
      <c r="BP45" s="289"/>
      <c r="BQ45" s="289"/>
      <c r="BR45" s="289"/>
      <c r="BS45" s="289"/>
      <c r="BT45" s="289"/>
      <c r="BU45" s="289"/>
      <c r="BV45" s="289"/>
      <c r="BW45" s="289"/>
      <c r="BX45" s="289"/>
      <c r="BY45" s="289"/>
      <c r="BZ45" s="289"/>
      <c r="CA45" s="289"/>
      <c r="CB45" s="289"/>
      <c r="CC45" s="289"/>
      <c r="CD45" s="289"/>
      <c r="CE45" s="289"/>
      <c r="CF45" s="289"/>
      <c r="CG45" s="289"/>
      <c r="CH45" s="289"/>
      <c r="CI45" s="289"/>
      <c r="CJ45" s="289"/>
      <c r="CK45" s="289"/>
      <c r="CL45" s="289"/>
      <c r="CM45" s="289"/>
      <c r="CN45" s="289"/>
      <c r="CO45" s="289"/>
      <c r="CP45" s="289"/>
      <c r="CQ45" s="289"/>
      <c r="CR45" s="289"/>
      <c r="CS45" s="289"/>
      <c r="CT45" s="289"/>
      <c r="CU45" s="289"/>
      <c r="CV45" s="289"/>
      <c r="CW45" s="289"/>
      <c r="CX45" s="289"/>
      <c r="CY45" s="289"/>
      <c r="CZ45" s="289"/>
      <c r="DA45" s="289"/>
      <c r="DB45" s="289"/>
      <c r="DC45" s="289"/>
      <c r="DD45" s="289"/>
      <c r="DE45" s="289"/>
      <c r="DF45" s="289"/>
      <c r="DG45" s="289"/>
      <c r="DH45" s="289"/>
      <c r="DI45" s="289"/>
      <c r="DJ45" s="289"/>
      <c r="DK45" s="289"/>
      <c r="DL45" s="289"/>
      <c r="DM45" s="289"/>
      <c r="DN45" s="289"/>
      <c r="DO45" s="289"/>
      <c r="DP45" s="289"/>
      <c r="DQ45" s="289"/>
      <c r="DR45" s="289"/>
      <c r="DS45" s="289"/>
      <c r="DT45" s="289"/>
      <c r="DU45" s="289"/>
      <c r="DV45" s="289"/>
      <c r="DW45" s="289"/>
      <c r="DX45" s="289"/>
      <c r="DY45" s="289"/>
      <c r="DZ45" s="289"/>
      <c r="EA45" s="289"/>
      <c r="EB45" s="289"/>
      <c r="EC45" s="289"/>
      <c r="ED45" s="289"/>
      <c r="EE45" s="289"/>
      <c r="EF45" s="289"/>
      <c r="EG45" s="289"/>
      <c r="EH45" s="289"/>
      <c r="EI45" s="289"/>
      <c r="EJ45" s="289"/>
      <c r="EK45" s="289"/>
      <c r="EL45" s="289"/>
      <c r="EM45" s="289"/>
      <c r="EN45" s="289"/>
      <c r="EO45" s="289"/>
      <c r="EP45" s="289"/>
      <c r="EQ45" s="289"/>
      <c r="ER45" s="289"/>
      <c r="ES45" s="289"/>
      <c r="ET45" s="289"/>
      <c r="EU45" s="289"/>
      <c r="EV45" s="289"/>
      <c r="EW45" s="289"/>
      <c r="EX45" s="289"/>
      <c r="EY45" s="289"/>
      <c r="EZ45" s="289"/>
      <c r="FA45" s="289"/>
      <c r="FB45" s="289"/>
      <c r="FC45" s="289"/>
      <c r="FD45" s="289"/>
      <c r="FE45" s="289"/>
      <c r="FF45" s="289"/>
      <c r="FG45" s="289"/>
      <c r="FH45" s="289"/>
      <c r="FI45" s="289"/>
      <c r="FJ45" s="289"/>
      <c r="FK45" s="289"/>
      <c r="FL45" s="289"/>
      <c r="FM45" s="289"/>
      <c r="FN45" s="289"/>
      <c r="FO45" s="289"/>
      <c r="FP45" s="289"/>
      <c r="FQ45" s="289"/>
      <c r="FR45" s="289"/>
      <c r="FS45" s="289"/>
      <c r="FT45" s="289"/>
      <c r="FU45" s="289"/>
      <c r="FV45" s="289"/>
      <c r="FW45" s="289"/>
      <c r="FX45" s="289"/>
      <c r="FY45" s="289"/>
      <c r="FZ45" s="289"/>
      <c r="GA45" s="289"/>
      <c r="GB45" s="289"/>
      <c r="GC45" s="289"/>
      <c r="GD45" s="289"/>
      <c r="GE45" s="289"/>
      <c r="GF45" s="289"/>
      <c r="GG45" s="289"/>
      <c r="GH45" s="289"/>
      <c r="GI45" s="289"/>
      <c r="GJ45" s="289"/>
      <c r="GK45" s="289"/>
      <c r="GL45" s="289"/>
      <c r="GM45" s="289"/>
      <c r="GN45" s="289"/>
      <c r="GO45" s="289"/>
      <c r="GP45" s="289"/>
      <c r="GQ45" s="289"/>
      <c r="GR45" s="289"/>
      <c r="GS45" s="289"/>
      <c r="GT45" s="289"/>
      <c r="GU45" s="289"/>
      <c r="GV45" s="289"/>
      <c r="GW45" s="289"/>
      <c r="GX45" s="289"/>
      <c r="GY45" s="289"/>
      <c r="GZ45" s="289"/>
      <c r="HA45" s="289"/>
      <c r="HB45" s="289"/>
      <c r="HC45" s="289"/>
      <c r="HD45" s="289"/>
      <c r="HE45" s="289"/>
      <c r="HF45" s="289"/>
      <c r="HG45" s="289"/>
      <c r="HH45" s="289"/>
      <c r="HI45" s="289"/>
      <c r="HJ45" s="289"/>
      <c r="HK45" s="289"/>
      <c r="HL45" s="289"/>
      <c r="HM45" s="289"/>
      <c r="HN45" s="289"/>
      <c r="HO45" s="289"/>
      <c r="HP45" s="289"/>
      <c r="HQ45" s="289"/>
      <c r="HR45" s="289"/>
      <c r="HS45" s="289"/>
      <c r="HT45" s="289"/>
      <c r="HU45" s="289"/>
      <c r="HV45" s="289"/>
      <c r="HW45" s="289"/>
      <c r="HX45" s="289"/>
      <c r="HY45" s="289"/>
      <c r="HZ45" s="289"/>
      <c r="IA45" s="289"/>
      <c r="IB45" s="289"/>
      <c r="IC45" s="289"/>
      <c r="ID45" s="289"/>
      <c r="IE45" s="289"/>
      <c r="IF45" s="289"/>
      <c r="IG45" s="289"/>
      <c r="IH45" s="289"/>
      <c r="II45" s="289"/>
      <c r="IJ45" s="289"/>
      <c r="IK45" s="289"/>
      <c r="IL45" s="289"/>
      <c r="IM45" s="289"/>
      <c r="IN45" s="289"/>
      <c r="IO45" s="289"/>
      <c r="IP45" s="289"/>
      <c r="IQ45" s="289"/>
      <c r="IR45" s="289"/>
      <c r="IS45" s="289"/>
      <c r="IT45" s="289"/>
      <c r="IU45" s="289"/>
      <c r="IV45" s="289"/>
    </row>
    <row r="46" spans="1:256" x14ac:dyDescent="0.25">
      <c r="A46" s="289"/>
      <c r="B46" s="289"/>
      <c r="C46" s="289"/>
      <c r="D46" s="289"/>
      <c r="E46" s="1353" t="s">
        <v>817</v>
      </c>
      <c r="F46" s="1353"/>
      <c r="G46" s="1353"/>
      <c r="H46" s="1353"/>
      <c r="I46" s="1353" t="s">
        <v>818</v>
      </c>
      <c r="J46" s="1353"/>
      <c r="K46" s="1353"/>
      <c r="L46" s="1353"/>
      <c r="M46" s="288"/>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c r="BM46" s="289"/>
      <c r="BN46" s="289"/>
      <c r="BO46" s="289"/>
      <c r="BP46" s="289"/>
      <c r="BQ46" s="289"/>
      <c r="BR46" s="289"/>
      <c r="BS46" s="289"/>
      <c r="BT46" s="289"/>
      <c r="BU46" s="289"/>
      <c r="BV46" s="289"/>
      <c r="BW46" s="289"/>
      <c r="BX46" s="289"/>
      <c r="BY46" s="289"/>
      <c r="BZ46" s="289"/>
      <c r="CA46" s="289"/>
      <c r="CB46" s="289"/>
      <c r="CC46" s="289"/>
      <c r="CD46" s="289"/>
      <c r="CE46" s="289"/>
      <c r="CF46" s="289"/>
      <c r="CG46" s="289"/>
      <c r="CH46" s="289"/>
      <c r="CI46" s="289"/>
      <c r="CJ46" s="289"/>
      <c r="CK46" s="289"/>
      <c r="CL46" s="289"/>
      <c r="CM46" s="289"/>
      <c r="CN46" s="289"/>
      <c r="CO46" s="289"/>
      <c r="CP46" s="289"/>
      <c r="CQ46" s="289"/>
      <c r="CR46" s="289"/>
      <c r="CS46" s="289"/>
      <c r="CT46" s="289"/>
      <c r="CU46" s="289"/>
      <c r="CV46" s="289"/>
      <c r="CW46" s="289"/>
      <c r="CX46" s="289"/>
      <c r="CY46" s="289"/>
      <c r="CZ46" s="289"/>
      <c r="DA46" s="289"/>
      <c r="DB46" s="289"/>
      <c r="DC46" s="289"/>
      <c r="DD46" s="289"/>
      <c r="DE46" s="289"/>
      <c r="DF46" s="289"/>
      <c r="DG46" s="289"/>
      <c r="DH46" s="289"/>
      <c r="DI46" s="289"/>
      <c r="DJ46" s="289"/>
      <c r="DK46" s="289"/>
      <c r="DL46" s="289"/>
      <c r="DM46" s="289"/>
      <c r="DN46" s="289"/>
      <c r="DO46" s="289"/>
      <c r="DP46" s="289"/>
      <c r="DQ46" s="289"/>
      <c r="DR46" s="289"/>
      <c r="DS46" s="289"/>
      <c r="DT46" s="289"/>
      <c r="DU46" s="289"/>
      <c r="DV46" s="289"/>
      <c r="DW46" s="289"/>
      <c r="DX46" s="289"/>
      <c r="DY46" s="289"/>
      <c r="DZ46" s="289"/>
      <c r="EA46" s="289"/>
      <c r="EB46" s="289"/>
      <c r="EC46" s="289"/>
      <c r="ED46" s="289"/>
      <c r="EE46" s="289"/>
      <c r="EF46" s="289"/>
      <c r="EG46" s="289"/>
      <c r="EH46" s="289"/>
      <c r="EI46" s="289"/>
      <c r="EJ46" s="289"/>
      <c r="EK46" s="289"/>
      <c r="EL46" s="289"/>
      <c r="EM46" s="289"/>
      <c r="EN46" s="289"/>
      <c r="EO46" s="289"/>
      <c r="EP46" s="289"/>
      <c r="EQ46" s="289"/>
      <c r="ER46" s="289"/>
      <c r="ES46" s="289"/>
      <c r="ET46" s="289"/>
      <c r="EU46" s="289"/>
      <c r="EV46" s="289"/>
      <c r="EW46" s="289"/>
      <c r="EX46" s="289"/>
      <c r="EY46" s="289"/>
      <c r="EZ46" s="289"/>
      <c r="FA46" s="289"/>
      <c r="FB46" s="289"/>
      <c r="FC46" s="289"/>
      <c r="FD46" s="289"/>
      <c r="FE46" s="289"/>
      <c r="FF46" s="289"/>
      <c r="FG46" s="289"/>
      <c r="FH46" s="289"/>
      <c r="FI46" s="289"/>
      <c r="FJ46" s="289"/>
      <c r="FK46" s="289"/>
      <c r="FL46" s="289"/>
      <c r="FM46" s="289"/>
      <c r="FN46" s="289"/>
      <c r="FO46" s="289"/>
      <c r="FP46" s="289"/>
      <c r="FQ46" s="289"/>
      <c r="FR46" s="289"/>
      <c r="FS46" s="289"/>
      <c r="FT46" s="289"/>
      <c r="FU46" s="289"/>
      <c r="FV46" s="289"/>
      <c r="FW46" s="289"/>
      <c r="FX46" s="289"/>
      <c r="FY46" s="289"/>
      <c r="FZ46" s="289"/>
      <c r="GA46" s="289"/>
      <c r="GB46" s="289"/>
      <c r="GC46" s="289"/>
      <c r="GD46" s="289"/>
      <c r="GE46" s="289"/>
      <c r="GF46" s="289"/>
      <c r="GG46" s="289"/>
      <c r="GH46" s="289"/>
      <c r="GI46" s="289"/>
      <c r="GJ46" s="289"/>
      <c r="GK46" s="289"/>
      <c r="GL46" s="289"/>
      <c r="GM46" s="289"/>
      <c r="GN46" s="289"/>
      <c r="GO46" s="289"/>
      <c r="GP46" s="289"/>
      <c r="GQ46" s="289"/>
      <c r="GR46" s="289"/>
      <c r="GS46" s="289"/>
      <c r="GT46" s="289"/>
      <c r="GU46" s="289"/>
      <c r="GV46" s="289"/>
      <c r="GW46" s="289"/>
      <c r="GX46" s="289"/>
      <c r="GY46" s="289"/>
      <c r="GZ46" s="289"/>
      <c r="HA46" s="289"/>
      <c r="HB46" s="289"/>
      <c r="HC46" s="289"/>
      <c r="HD46" s="289"/>
      <c r="HE46" s="289"/>
      <c r="HF46" s="289"/>
      <c r="HG46" s="289"/>
      <c r="HH46" s="289"/>
      <c r="HI46" s="289"/>
      <c r="HJ46" s="289"/>
      <c r="HK46" s="289"/>
      <c r="HL46" s="289"/>
      <c r="HM46" s="289"/>
      <c r="HN46" s="289"/>
      <c r="HO46" s="289"/>
      <c r="HP46" s="289"/>
      <c r="HQ46" s="289"/>
      <c r="HR46" s="289"/>
      <c r="HS46" s="289"/>
      <c r="HT46" s="289"/>
      <c r="HU46" s="289"/>
      <c r="HV46" s="289"/>
      <c r="HW46" s="289"/>
      <c r="HX46" s="289"/>
      <c r="HY46" s="289"/>
      <c r="HZ46" s="289"/>
      <c r="IA46" s="289"/>
      <c r="IB46" s="289"/>
      <c r="IC46" s="289"/>
      <c r="ID46" s="289"/>
      <c r="IE46" s="289"/>
      <c r="IF46" s="289"/>
      <c r="IG46" s="289"/>
      <c r="IH46" s="289"/>
      <c r="II46" s="289"/>
      <c r="IJ46" s="289"/>
      <c r="IK46" s="289"/>
      <c r="IL46" s="289"/>
      <c r="IM46" s="289"/>
      <c r="IN46" s="289"/>
      <c r="IO46" s="289"/>
      <c r="IP46" s="289"/>
      <c r="IQ46" s="289"/>
      <c r="IR46" s="289"/>
      <c r="IS46" s="289"/>
      <c r="IT46" s="289"/>
      <c r="IU46" s="289"/>
      <c r="IV46" s="289"/>
    </row>
    <row r="47" spans="1:256" ht="18" x14ac:dyDescent="0.35">
      <c r="A47" s="289"/>
      <c r="B47" s="290" t="s">
        <v>408</v>
      </c>
      <c r="C47" s="290" t="s">
        <v>660</v>
      </c>
      <c r="D47" s="290" t="s">
        <v>410</v>
      </c>
      <c r="E47" s="291" t="s">
        <v>412</v>
      </c>
      <c r="F47" s="291" t="s">
        <v>413</v>
      </c>
      <c r="G47" s="291" t="s">
        <v>414</v>
      </c>
      <c r="H47" s="291" t="s">
        <v>415</v>
      </c>
      <c r="I47" s="291" t="s">
        <v>412</v>
      </c>
      <c r="J47" s="291" t="s">
        <v>413</v>
      </c>
      <c r="K47" s="291" t="s">
        <v>414</v>
      </c>
      <c r="L47" s="291" t="s">
        <v>415</v>
      </c>
      <c r="M47" s="288"/>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c r="BA47" s="289"/>
      <c r="BB47" s="289"/>
      <c r="BC47" s="289"/>
      <c r="BD47" s="289"/>
      <c r="BE47" s="289"/>
      <c r="BF47" s="289"/>
      <c r="BG47" s="289"/>
      <c r="BH47" s="289"/>
      <c r="BI47" s="289"/>
      <c r="BJ47" s="289"/>
      <c r="BK47" s="289"/>
      <c r="BL47" s="289"/>
      <c r="BM47" s="289"/>
      <c r="BN47" s="289"/>
      <c r="BO47" s="289"/>
      <c r="BP47" s="289"/>
      <c r="BQ47" s="289"/>
      <c r="BR47" s="289"/>
      <c r="BS47" s="289"/>
      <c r="BT47" s="289"/>
      <c r="BU47" s="289"/>
      <c r="BV47" s="289"/>
      <c r="BW47" s="289"/>
      <c r="BX47" s="289"/>
      <c r="BY47" s="289"/>
      <c r="BZ47" s="289"/>
      <c r="CA47" s="289"/>
      <c r="CB47" s="289"/>
      <c r="CC47" s="289"/>
      <c r="CD47" s="289"/>
      <c r="CE47" s="289"/>
      <c r="CF47" s="289"/>
      <c r="CG47" s="289"/>
      <c r="CH47" s="289"/>
      <c r="CI47" s="289"/>
      <c r="CJ47" s="289"/>
      <c r="CK47" s="289"/>
      <c r="CL47" s="289"/>
      <c r="CM47" s="289"/>
      <c r="CN47" s="289"/>
      <c r="CO47" s="289"/>
      <c r="CP47" s="289"/>
      <c r="CQ47" s="289"/>
      <c r="CR47" s="289"/>
      <c r="CS47" s="289"/>
      <c r="CT47" s="289"/>
      <c r="CU47" s="289"/>
      <c r="CV47" s="289"/>
      <c r="CW47" s="289"/>
      <c r="CX47" s="289"/>
      <c r="CY47" s="289"/>
      <c r="CZ47" s="289"/>
      <c r="DA47" s="289"/>
      <c r="DB47" s="289"/>
      <c r="DC47" s="289"/>
      <c r="DD47" s="289"/>
      <c r="DE47" s="289"/>
      <c r="DF47" s="289"/>
      <c r="DG47" s="289"/>
      <c r="DH47" s="289"/>
      <c r="DI47" s="289"/>
      <c r="DJ47" s="289"/>
      <c r="DK47" s="289"/>
      <c r="DL47" s="289"/>
      <c r="DM47" s="289"/>
      <c r="DN47" s="289"/>
      <c r="DO47" s="289"/>
      <c r="DP47" s="289"/>
      <c r="DQ47" s="289"/>
      <c r="DR47" s="289"/>
      <c r="DS47" s="289"/>
      <c r="DT47" s="289"/>
      <c r="DU47" s="289"/>
      <c r="DV47" s="289"/>
      <c r="DW47" s="289"/>
      <c r="DX47" s="289"/>
      <c r="DY47" s="289"/>
      <c r="DZ47" s="289"/>
      <c r="EA47" s="289"/>
      <c r="EB47" s="289"/>
      <c r="EC47" s="289"/>
      <c r="ED47" s="289"/>
      <c r="EE47" s="289"/>
      <c r="EF47" s="289"/>
      <c r="EG47" s="289"/>
      <c r="EH47" s="289"/>
      <c r="EI47" s="289"/>
      <c r="EJ47" s="289"/>
      <c r="EK47" s="289"/>
      <c r="EL47" s="289"/>
      <c r="EM47" s="289"/>
      <c r="EN47" s="289"/>
      <c r="EO47" s="289"/>
      <c r="EP47" s="289"/>
      <c r="EQ47" s="289"/>
      <c r="ER47" s="289"/>
      <c r="ES47" s="289"/>
      <c r="ET47" s="289"/>
      <c r="EU47" s="289"/>
      <c r="EV47" s="289"/>
      <c r="EW47" s="289"/>
      <c r="EX47" s="289"/>
      <c r="EY47" s="289"/>
      <c r="EZ47" s="289"/>
      <c r="FA47" s="289"/>
      <c r="FB47" s="289"/>
      <c r="FC47" s="289"/>
      <c r="FD47" s="289"/>
      <c r="FE47" s="289"/>
      <c r="FF47" s="289"/>
      <c r="FG47" s="289"/>
      <c r="FH47" s="289"/>
      <c r="FI47" s="289"/>
      <c r="FJ47" s="289"/>
      <c r="FK47" s="289"/>
      <c r="FL47" s="289"/>
      <c r="FM47" s="289"/>
      <c r="FN47" s="289"/>
      <c r="FO47" s="289"/>
      <c r="FP47" s="289"/>
      <c r="FQ47" s="289"/>
      <c r="FR47" s="289"/>
      <c r="FS47" s="289"/>
      <c r="FT47" s="289"/>
      <c r="FU47" s="289"/>
      <c r="FV47" s="289"/>
      <c r="FW47" s="289"/>
      <c r="FX47" s="289"/>
      <c r="FY47" s="289"/>
      <c r="FZ47" s="289"/>
      <c r="GA47" s="289"/>
      <c r="GB47" s="289"/>
      <c r="GC47" s="289"/>
      <c r="GD47" s="289"/>
      <c r="GE47" s="289"/>
      <c r="GF47" s="289"/>
      <c r="GG47" s="289"/>
      <c r="GH47" s="289"/>
      <c r="GI47" s="289"/>
      <c r="GJ47" s="289"/>
      <c r="GK47" s="289"/>
      <c r="GL47" s="289"/>
      <c r="GM47" s="289"/>
      <c r="GN47" s="289"/>
      <c r="GO47" s="289"/>
      <c r="GP47" s="289"/>
      <c r="GQ47" s="289"/>
      <c r="GR47" s="289"/>
      <c r="GS47" s="289"/>
      <c r="GT47" s="289"/>
      <c r="GU47" s="289"/>
      <c r="GV47" s="289"/>
      <c r="GW47" s="289"/>
      <c r="GX47" s="289"/>
      <c r="GY47" s="289"/>
      <c r="GZ47" s="289"/>
      <c r="HA47" s="289"/>
      <c r="HB47" s="289"/>
      <c r="HC47" s="289"/>
      <c r="HD47" s="289"/>
      <c r="HE47" s="289"/>
      <c r="HF47" s="289"/>
      <c r="HG47" s="289"/>
      <c r="HH47" s="289"/>
      <c r="HI47" s="289"/>
      <c r="HJ47" s="289"/>
      <c r="HK47" s="289"/>
      <c r="HL47" s="289"/>
      <c r="HM47" s="289"/>
      <c r="HN47" s="289"/>
      <c r="HO47" s="289"/>
      <c r="HP47" s="289"/>
      <c r="HQ47" s="289"/>
      <c r="HR47" s="289"/>
      <c r="HS47" s="289"/>
      <c r="HT47" s="289"/>
      <c r="HU47" s="289"/>
      <c r="HV47" s="289"/>
      <c r="HW47" s="289"/>
      <c r="HX47" s="289"/>
      <c r="HY47" s="289"/>
      <c r="HZ47" s="289"/>
      <c r="IA47" s="289"/>
      <c r="IB47" s="289"/>
      <c r="IC47" s="289"/>
      <c r="ID47" s="289"/>
      <c r="IE47" s="289"/>
      <c r="IF47" s="289"/>
      <c r="IG47" s="289"/>
      <c r="IH47" s="289"/>
      <c r="II47" s="289"/>
      <c r="IJ47" s="289"/>
      <c r="IK47" s="289"/>
      <c r="IL47" s="289"/>
      <c r="IM47" s="289"/>
      <c r="IN47" s="289"/>
      <c r="IO47" s="289"/>
      <c r="IP47" s="289"/>
      <c r="IQ47" s="289"/>
      <c r="IR47" s="289"/>
      <c r="IS47" s="289"/>
      <c r="IT47" s="289"/>
      <c r="IU47" s="289"/>
      <c r="IV47" s="289"/>
    </row>
    <row r="48" spans="1:256" x14ac:dyDescent="0.25">
      <c r="A48" s="289"/>
      <c r="B48" s="1293" t="s">
        <v>832</v>
      </c>
      <c r="C48" s="1293" t="s">
        <v>833</v>
      </c>
      <c r="D48" s="291" t="s">
        <v>821</v>
      </c>
      <c r="E48" s="299">
        <v>4.3679999999999997E-2</v>
      </c>
      <c r="F48" s="299">
        <v>4.3339999999999997E-2</v>
      </c>
      <c r="G48" s="299">
        <v>1E-4</v>
      </c>
      <c r="H48" s="299">
        <v>2.4000000000000001E-4</v>
      </c>
      <c r="I48" s="299">
        <v>5.033E-2</v>
      </c>
      <c r="J48" s="299">
        <v>4.9939999999999998E-2</v>
      </c>
      <c r="K48" s="299">
        <v>1.2E-4</v>
      </c>
      <c r="L48" s="299">
        <v>2.7E-4</v>
      </c>
      <c r="M48" s="288"/>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c r="BM48" s="289"/>
      <c r="BN48" s="289"/>
      <c r="BO48" s="289"/>
      <c r="BP48" s="289"/>
      <c r="BQ48" s="289"/>
      <c r="BR48" s="289"/>
      <c r="BS48" s="289"/>
      <c r="BT48" s="289"/>
      <c r="BU48" s="289"/>
      <c r="BV48" s="289"/>
      <c r="BW48" s="289"/>
      <c r="BX48" s="289"/>
      <c r="BY48" s="289"/>
      <c r="BZ48" s="289"/>
      <c r="CA48" s="289"/>
      <c r="CB48" s="289"/>
      <c r="CC48" s="289"/>
      <c r="CD48" s="289"/>
      <c r="CE48" s="289"/>
      <c r="CF48" s="289"/>
      <c r="CG48" s="289"/>
      <c r="CH48" s="289"/>
      <c r="CI48" s="289"/>
      <c r="CJ48" s="289"/>
      <c r="CK48" s="289"/>
      <c r="CL48" s="289"/>
      <c r="CM48" s="289"/>
      <c r="CN48" s="289"/>
      <c r="CO48" s="289"/>
      <c r="CP48" s="289"/>
      <c r="CQ48" s="289"/>
      <c r="CR48" s="289"/>
      <c r="CS48" s="289"/>
      <c r="CT48" s="289"/>
      <c r="CU48" s="289"/>
      <c r="CV48" s="289"/>
      <c r="CW48" s="289"/>
      <c r="CX48" s="289"/>
      <c r="CY48" s="289"/>
      <c r="CZ48" s="289"/>
      <c r="DA48" s="289"/>
      <c r="DB48" s="289"/>
      <c r="DC48" s="289"/>
      <c r="DD48" s="289"/>
      <c r="DE48" s="289"/>
      <c r="DF48" s="289"/>
      <c r="DG48" s="289"/>
      <c r="DH48" s="289"/>
      <c r="DI48" s="289"/>
      <c r="DJ48" s="289"/>
      <c r="DK48" s="289"/>
      <c r="DL48" s="289"/>
      <c r="DM48" s="289"/>
      <c r="DN48" s="289"/>
      <c r="DO48" s="289"/>
      <c r="DP48" s="289"/>
      <c r="DQ48" s="289"/>
      <c r="DR48" s="289"/>
      <c r="DS48" s="289"/>
      <c r="DT48" s="289"/>
      <c r="DU48" s="289"/>
      <c r="DV48" s="289"/>
      <c r="DW48" s="289"/>
      <c r="DX48" s="289"/>
      <c r="DY48" s="289"/>
      <c r="DZ48" s="289"/>
      <c r="EA48" s="289"/>
      <c r="EB48" s="289"/>
      <c r="EC48" s="289"/>
      <c r="ED48" s="289"/>
      <c r="EE48" s="289"/>
      <c r="EF48" s="289"/>
      <c r="EG48" s="289"/>
      <c r="EH48" s="289"/>
      <c r="EI48" s="289"/>
      <c r="EJ48" s="289"/>
      <c r="EK48" s="289"/>
      <c r="EL48" s="289"/>
      <c r="EM48" s="289"/>
      <c r="EN48" s="289"/>
      <c r="EO48" s="289"/>
      <c r="EP48" s="289"/>
      <c r="EQ48" s="289"/>
      <c r="ER48" s="289"/>
      <c r="ES48" s="289"/>
      <c r="ET48" s="289"/>
      <c r="EU48" s="289"/>
      <c r="EV48" s="289"/>
      <c r="EW48" s="289"/>
      <c r="EX48" s="289"/>
      <c r="EY48" s="289"/>
      <c r="EZ48" s="289"/>
      <c r="FA48" s="289"/>
      <c r="FB48" s="289"/>
      <c r="FC48" s="289"/>
      <c r="FD48" s="289"/>
      <c r="FE48" s="289"/>
      <c r="FF48" s="289"/>
      <c r="FG48" s="289"/>
      <c r="FH48" s="289"/>
      <c r="FI48" s="289"/>
      <c r="FJ48" s="289"/>
      <c r="FK48" s="289"/>
      <c r="FL48" s="289"/>
      <c r="FM48" s="289"/>
      <c r="FN48" s="289"/>
      <c r="FO48" s="289"/>
      <c r="FP48" s="289"/>
      <c r="FQ48" s="289"/>
      <c r="FR48" s="289"/>
      <c r="FS48" s="289"/>
      <c r="FT48" s="289"/>
      <c r="FU48" s="289"/>
      <c r="FV48" s="289"/>
      <c r="FW48" s="289"/>
      <c r="FX48" s="289"/>
      <c r="FY48" s="289"/>
      <c r="FZ48" s="289"/>
      <c r="GA48" s="289"/>
      <c r="GB48" s="289"/>
      <c r="GC48" s="289"/>
      <c r="GD48" s="289"/>
      <c r="GE48" s="289"/>
      <c r="GF48" s="289"/>
      <c r="GG48" s="289"/>
      <c r="GH48" s="289"/>
      <c r="GI48" s="289"/>
      <c r="GJ48" s="289"/>
      <c r="GK48" s="289"/>
      <c r="GL48" s="289"/>
      <c r="GM48" s="289"/>
      <c r="GN48" s="289"/>
      <c r="GO48" s="289"/>
      <c r="GP48" s="289"/>
      <c r="GQ48" s="289"/>
      <c r="GR48" s="289"/>
      <c r="GS48" s="289"/>
      <c r="GT48" s="289"/>
      <c r="GU48" s="289"/>
      <c r="GV48" s="289"/>
      <c r="GW48" s="289"/>
      <c r="GX48" s="289"/>
      <c r="GY48" s="289"/>
      <c r="GZ48" s="289"/>
      <c r="HA48" s="289"/>
      <c r="HB48" s="289"/>
      <c r="HC48" s="289"/>
      <c r="HD48" s="289"/>
      <c r="HE48" s="289"/>
      <c r="HF48" s="289"/>
      <c r="HG48" s="289"/>
      <c r="HH48" s="289"/>
      <c r="HI48" s="289"/>
      <c r="HJ48" s="289"/>
      <c r="HK48" s="289"/>
      <c r="HL48" s="289"/>
      <c r="HM48" s="289"/>
      <c r="HN48" s="289"/>
      <c r="HO48" s="289"/>
      <c r="HP48" s="289"/>
      <c r="HQ48" s="289"/>
      <c r="HR48" s="289"/>
      <c r="HS48" s="289"/>
      <c r="HT48" s="289"/>
      <c r="HU48" s="289"/>
      <c r="HV48" s="289"/>
      <c r="HW48" s="289"/>
      <c r="HX48" s="289"/>
      <c r="HY48" s="289"/>
      <c r="HZ48" s="289"/>
      <c r="IA48" s="289"/>
      <c r="IB48" s="289"/>
      <c r="IC48" s="289"/>
      <c r="ID48" s="289"/>
      <c r="IE48" s="289"/>
      <c r="IF48" s="289"/>
      <c r="IG48" s="289"/>
      <c r="IH48" s="289"/>
      <c r="II48" s="289"/>
      <c r="IJ48" s="289"/>
      <c r="IK48" s="289"/>
      <c r="IL48" s="289"/>
      <c r="IM48" s="289"/>
      <c r="IN48" s="289"/>
      <c r="IO48" s="289"/>
      <c r="IP48" s="289"/>
      <c r="IQ48" s="289"/>
      <c r="IR48" s="289"/>
      <c r="IS48" s="289"/>
      <c r="IT48" s="289"/>
      <c r="IU48" s="289"/>
      <c r="IV48" s="289"/>
    </row>
    <row r="49" spans="1:256" x14ac:dyDescent="0.25">
      <c r="A49" s="289"/>
      <c r="B49" s="1293"/>
      <c r="C49" s="1293"/>
      <c r="D49" s="291" t="s">
        <v>822</v>
      </c>
      <c r="E49" s="299">
        <v>7.0290000000000005E-2</v>
      </c>
      <c r="F49" s="299">
        <v>6.9750000000000006E-2</v>
      </c>
      <c r="G49" s="299">
        <v>1.6000000000000001E-4</v>
      </c>
      <c r="H49" s="299">
        <v>3.8000000000000002E-4</v>
      </c>
      <c r="I49" s="299">
        <v>8.0999999999999989E-2</v>
      </c>
      <c r="J49" s="299">
        <v>8.0369999999999997E-2</v>
      </c>
      <c r="K49" s="299">
        <v>1.9000000000000001E-4</v>
      </c>
      <c r="L49" s="299">
        <v>4.4000000000000002E-4</v>
      </c>
      <c r="M49" s="288"/>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c r="BM49" s="289"/>
      <c r="BN49" s="289"/>
      <c r="BO49" s="289"/>
      <c r="BP49" s="289"/>
      <c r="BQ49" s="289"/>
      <c r="BR49" s="289"/>
      <c r="BS49" s="289"/>
      <c r="BT49" s="289"/>
      <c r="BU49" s="289"/>
      <c r="BV49" s="289"/>
      <c r="BW49" s="289"/>
      <c r="BX49" s="289"/>
      <c r="BY49" s="289"/>
      <c r="BZ49" s="289"/>
      <c r="CA49" s="289"/>
      <c r="CB49" s="289"/>
      <c r="CC49" s="289"/>
      <c r="CD49" s="289"/>
      <c r="CE49" s="289"/>
      <c r="CF49" s="289"/>
      <c r="CG49" s="289"/>
      <c r="CH49" s="289"/>
      <c r="CI49" s="289"/>
      <c r="CJ49" s="289"/>
      <c r="CK49" s="289"/>
      <c r="CL49" s="289"/>
      <c r="CM49" s="289"/>
      <c r="CN49" s="289"/>
      <c r="CO49" s="289"/>
      <c r="CP49" s="289"/>
      <c r="CQ49" s="289"/>
      <c r="CR49" s="289"/>
      <c r="CS49" s="289"/>
      <c r="CT49" s="289"/>
      <c r="CU49" s="289"/>
      <c r="CV49" s="289"/>
      <c r="CW49" s="289"/>
      <c r="CX49" s="289"/>
      <c r="CY49" s="289"/>
      <c r="CZ49" s="289"/>
      <c r="DA49" s="289"/>
      <c r="DB49" s="289"/>
      <c r="DC49" s="289"/>
      <c r="DD49" s="289"/>
      <c r="DE49" s="289"/>
      <c r="DF49" s="289"/>
      <c r="DG49" s="289"/>
      <c r="DH49" s="289"/>
      <c r="DI49" s="289"/>
      <c r="DJ49" s="289"/>
      <c r="DK49" s="289"/>
      <c r="DL49" s="289"/>
      <c r="DM49" s="289"/>
      <c r="DN49" s="289"/>
      <c r="DO49" s="289"/>
      <c r="DP49" s="289"/>
      <c r="DQ49" s="289"/>
      <c r="DR49" s="289"/>
      <c r="DS49" s="289"/>
      <c r="DT49" s="289"/>
      <c r="DU49" s="289"/>
      <c r="DV49" s="289"/>
      <c r="DW49" s="289"/>
      <c r="DX49" s="289"/>
      <c r="DY49" s="289"/>
      <c r="DZ49" s="289"/>
      <c r="EA49" s="289"/>
      <c r="EB49" s="289"/>
      <c r="EC49" s="289"/>
      <c r="ED49" s="289"/>
      <c r="EE49" s="289"/>
      <c r="EF49" s="289"/>
      <c r="EG49" s="289"/>
      <c r="EH49" s="289"/>
      <c r="EI49" s="289"/>
      <c r="EJ49" s="289"/>
      <c r="EK49" s="289"/>
      <c r="EL49" s="289"/>
      <c r="EM49" s="289"/>
      <c r="EN49" s="289"/>
      <c r="EO49" s="289"/>
      <c r="EP49" s="289"/>
      <c r="EQ49" s="289"/>
      <c r="ER49" s="289"/>
      <c r="ES49" s="289"/>
      <c r="ET49" s="289"/>
      <c r="EU49" s="289"/>
      <c r="EV49" s="289"/>
      <c r="EW49" s="289"/>
      <c r="EX49" s="289"/>
      <c r="EY49" s="289"/>
      <c r="EZ49" s="289"/>
      <c r="FA49" s="289"/>
      <c r="FB49" s="289"/>
      <c r="FC49" s="289"/>
      <c r="FD49" s="289"/>
      <c r="FE49" s="289"/>
      <c r="FF49" s="289"/>
      <c r="FG49" s="289"/>
      <c r="FH49" s="289"/>
      <c r="FI49" s="289"/>
      <c r="FJ49" s="289"/>
      <c r="FK49" s="289"/>
      <c r="FL49" s="289"/>
      <c r="FM49" s="289"/>
      <c r="FN49" s="289"/>
      <c r="FO49" s="289"/>
      <c r="FP49" s="289"/>
      <c r="FQ49" s="289"/>
      <c r="FR49" s="289"/>
      <c r="FS49" s="289"/>
      <c r="FT49" s="289"/>
      <c r="FU49" s="289"/>
      <c r="FV49" s="289"/>
      <c r="FW49" s="289"/>
      <c r="FX49" s="289"/>
      <c r="FY49" s="289"/>
      <c r="FZ49" s="289"/>
      <c r="GA49" s="289"/>
      <c r="GB49" s="289"/>
      <c r="GC49" s="289"/>
      <c r="GD49" s="289"/>
      <c r="GE49" s="289"/>
      <c r="GF49" s="289"/>
      <c r="GG49" s="289"/>
      <c r="GH49" s="289"/>
      <c r="GI49" s="289"/>
      <c r="GJ49" s="289"/>
      <c r="GK49" s="289"/>
      <c r="GL49" s="289"/>
      <c r="GM49" s="289"/>
      <c r="GN49" s="289"/>
      <c r="GO49" s="289"/>
      <c r="GP49" s="289"/>
      <c r="GQ49" s="289"/>
      <c r="GR49" s="289"/>
      <c r="GS49" s="289"/>
      <c r="GT49" s="289"/>
      <c r="GU49" s="289"/>
      <c r="GV49" s="289"/>
      <c r="GW49" s="289"/>
      <c r="GX49" s="289"/>
      <c r="GY49" s="289"/>
      <c r="GZ49" s="289"/>
      <c r="HA49" s="289"/>
      <c r="HB49" s="289"/>
      <c r="HC49" s="289"/>
      <c r="HD49" s="289"/>
      <c r="HE49" s="289"/>
      <c r="HF49" s="289"/>
      <c r="HG49" s="289"/>
      <c r="HH49" s="289"/>
      <c r="HI49" s="289"/>
      <c r="HJ49" s="289"/>
      <c r="HK49" s="289"/>
      <c r="HL49" s="289"/>
      <c r="HM49" s="289"/>
      <c r="HN49" s="289"/>
      <c r="HO49" s="289"/>
      <c r="HP49" s="289"/>
      <c r="HQ49" s="289"/>
      <c r="HR49" s="289"/>
      <c r="HS49" s="289"/>
      <c r="HT49" s="289"/>
      <c r="HU49" s="289"/>
      <c r="HV49" s="289"/>
      <c r="HW49" s="289"/>
      <c r="HX49" s="289"/>
      <c r="HY49" s="289"/>
      <c r="HZ49" s="289"/>
      <c r="IA49" s="289"/>
      <c r="IB49" s="289"/>
      <c r="IC49" s="289"/>
      <c r="ID49" s="289"/>
      <c r="IE49" s="289"/>
      <c r="IF49" s="289"/>
      <c r="IG49" s="289"/>
      <c r="IH49" s="289"/>
      <c r="II49" s="289"/>
      <c r="IJ49" s="289"/>
      <c r="IK49" s="289"/>
      <c r="IL49" s="289"/>
      <c r="IM49" s="289"/>
      <c r="IN49" s="289"/>
      <c r="IO49" s="289"/>
      <c r="IP49" s="289"/>
      <c r="IQ49" s="289"/>
      <c r="IR49" s="289"/>
      <c r="IS49" s="289"/>
      <c r="IT49" s="289"/>
      <c r="IU49" s="289"/>
      <c r="IV49" s="289"/>
    </row>
    <row r="50" spans="1:256" x14ac:dyDescent="0.25">
      <c r="A50" s="289"/>
      <c r="B50" s="1293"/>
      <c r="C50" s="1293" t="s">
        <v>834</v>
      </c>
      <c r="D50" s="291" t="s">
        <v>821</v>
      </c>
      <c r="E50" s="299">
        <v>3.9359999999999999E-2</v>
      </c>
      <c r="F50" s="299">
        <v>3.9059999999999997E-2</v>
      </c>
      <c r="G50" s="299">
        <v>9.0000000000000006E-5</v>
      </c>
      <c r="H50" s="299">
        <v>2.1000000000000001E-4</v>
      </c>
      <c r="I50" s="299">
        <v>5.8930000000000003E-2</v>
      </c>
      <c r="J50" s="299">
        <v>5.8470000000000001E-2</v>
      </c>
      <c r="K50" s="299">
        <v>1.3999999999999999E-4</v>
      </c>
      <c r="L50" s="299">
        <v>3.2000000000000003E-4</v>
      </c>
      <c r="M50" s="288"/>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c r="BA50" s="289"/>
      <c r="BB50" s="289"/>
      <c r="BC50" s="289"/>
      <c r="BD50" s="289"/>
      <c r="BE50" s="289"/>
      <c r="BF50" s="289"/>
      <c r="BG50" s="289"/>
      <c r="BH50" s="289"/>
      <c r="BI50" s="289"/>
      <c r="BJ50" s="289"/>
      <c r="BK50" s="289"/>
      <c r="BL50" s="289"/>
      <c r="BM50" s="289"/>
      <c r="BN50" s="289"/>
      <c r="BO50" s="289"/>
      <c r="BP50" s="289"/>
      <c r="BQ50" s="289"/>
      <c r="BR50" s="289"/>
      <c r="BS50" s="289"/>
      <c r="BT50" s="289"/>
      <c r="BU50" s="289"/>
      <c r="BV50" s="289"/>
      <c r="BW50" s="289"/>
      <c r="BX50" s="289"/>
      <c r="BY50" s="289"/>
      <c r="BZ50" s="289"/>
      <c r="CA50" s="289"/>
      <c r="CB50" s="289"/>
      <c r="CC50" s="289"/>
      <c r="CD50" s="289"/>
      <c r="CE50" s="289"/>
      <c r="CF50" s="289"/>
      <c r="CG50" s="289"/>
      <c r="CH50" s="289"/>
      <c r="CI50" s="289"/>
      <c r="CJ50" s="289"/>
      <c r="CK50" s="289"/>
      <c r="CL50" s="289"/>
      <c r="CM50" s="289"/>
      <c r="CN50" s="289"/>
      <c r="CO50" s="289"/>
      <c r="CP50" s="289"/>
      <c r="CQ50" s="289"/>
      <c r="CR50" s="289"/>
      <c r="CS50" s="289"/>
      <c r="CT50" s="289"/>
      <c r="CU50" s="289"/>
      <c r="CV50" s="289"/>
      <c r="CW50" s="289"/>
      <c r="CX50" s="289"/>
      <c r="CY50" s="289"/>
      <c r="CZ50" s="289"/>
      <c r="DA50" s="289"/>
      <c r="DB50" s="289"/>
      <c r="DC50" s="289"/>
      <c r="DD50" s="289"/>
      <c r="DE50" s="289"/>
      <c r="DF50" s="289"/>
      <c r="DG50" s="289"/>
      <c r="DH50" s="289"/>
      <c r="DI50" s="289"/>
      <c r="DJ50" s="289"/>
      <c r="DK50" s="289"/>
      <c r="DL50" s="289"/>
      <c r="DM50" s="289"/>
      <c r="DN50" s="289"/>
      <c r="DO50" s="289"/>
      <c r="DP50" s="289"/>
      <c r="DQ50" s="289"/>
      <c r="DR50" s="289"/>
      <c r="DS50" s="289"/>
      <c r="DT50" s="289"/>
      <c r="DU50" s="289"/>
      <c r="DV50" s="289"/>
      <c r="DW50" s="289"/>
      <c r="DX50" s="289"/>
      <c r="DY50" s="289"/>
      <c r="DZ50" s="289"/>
      <c r="EA50" s="289"/>
      <c r="EB50" s="289"/>
      <c r="EC50" s="289"/>
      <c r="ED50" s="289"/>
      <c r="EE50" s="289"/>
      <c r="EF50" s="289"/>
      <c r="EG50" s="289"/>
      <c r="EH50" s="289"/>
      <c r="EI50" s="289"/>
      <c r="EJ50" s="289"/>
      <c r="EK50" s="289"/>
      <c r="EL50" s="289"/>
      <c r="EM50" s="289"/>
      <c r="EN50" s="289"/>
      <c r="EO50" s="289"/>
      <c r="EP50" s="289"/>
      <c r="EQ50" s="289"/>
      <c r="ER50" s="289"/>
      <c r="ES50" s="289"/>
      <c r="ET50" s="289"/>
      <c r="EU50" s="289"/>
      <c r="EV50" s="289"/>
      <c r="EW50" s="289"/>
      <c r="EX50" s="289"/>
      <c r="EY50" s="289"/>
      <c r="EZ50" s="289"/>
      <c r="FA50" s="289"/>
      <c r="FB50" s="289"/>
      <c r="FC50" s="289"/>
      <c r="FD50" s="289"/>
      <c r="FE50" s="289"/>
      <c r="FF50" s="289"/>
      <c r="FG50" s="289"/>
      <c r="FH50" s="289"/>
      <c r="FI50" s="289"/>
      <c r="FJ50" s="289"/>
      <c r="FK50" s="289"/>
      <c r="FL50" s="289"/>
      <c r="FM50" s="289"/>
      <c r="FN50" s="289"/>
      <c r="FO50" s="289"/>
      <c r="FP50" s="289"/>
      <c r="FQ50" s="289"/>
      <c r="FR50" s="289"/>
      <c r="FS50" s="289"/>
      <c r="FT50" s="289"/>
      <c r="FU50" s="289"/>
      <c r="FV50" s="289"/>
      <c r="FW50" s="289"/>
      <c r="FX50" s="289"/>
      <c r="FY50" s="289"/>
      <c r="FZ50" s="289"/>
      <c r="GA50" s="289"/>
      <c r="GB50" s="289"/>
      <c r="GC50" s="289"/>
      <c r="GD50" s="289"/>
      <c r="GE50" s="289"/>
      <c r="GF50" s="289"/>
      <c r="GG50" s="289"/>
      <c r="GH50" s="289"/>
      <c r="GI50" s="289"/>
      <c r="GJ50" s="289"/>
      <c r="GK50" s="289"/>
      <c r="GL50" s="289"/>
      <c r="GM50" s="289"/>
      <c r="GN50" s="289"/>
      <c r="GO50" s="289"/>
      <c r="GP50" s="289"/>
      <c r="GQ50" s="289"/>
      <c r="GR50" s="289"/>
      <c r="GS50" s="289"/>
      <c r="GT50" s="289"/>
      <c r="GU50" s="289"/>
      <c r="GV50" s="289"/>
      <c r="GW50" s="289"/>
      <c r="GX50" s="289"/>
      <c r="GY50" s="289"/>
      <c r="GZ50" s="289"/>
      <c r="HA50" s="289"/>
      <c r="HB50" s="289"/>
      <c r="HC50" s="289"/>
      <c r="HD50" s="289"/>
      <c r="HE50" s="289"/>
      <c r="HF50" s="289"/>
      <c r="HG50" s="289"/>
      <c r="HH50" s="289"/>
      <c r="HI50" s="289"/>
      <c r="HJ50" s="289"/>
      <c r="HK50" s="289"/>
      <c r="HL50" s="289"/>
      <c r="HM50" s="289"/>
      <c r="HN50" s="289"/>
      <c r="HO50" s="289"/>
      <c r="HP50" s="289"/>
      <c r="HQ50" s="289"/>
      <c r="HR50" s="289"/>
      <c r="HS50" s="289"/>
      <c r="HT50" s="289"/>
      <c r="HU50" s="289"/>
      <c r="HV50" s="289"/>
      <c r="HW50" s="289"/>
      <c r="HX50" s="289"/>
      <c r="HY50" s="289"/>
      <c r="HZ50" s="289"/>
      <c r="IA50" s="289"/>
      <c r="IB50" s="289"/>
      <c r="IC50" s="289"/>
      <c r="ID50" s="289"/>
      <c r="IE50" s="289"/>
      <c r="IF50" s="289"/>
      <c r="IG50" s="289"/>
      <c r="IH50" s="289"/>
      <c r="II50" s="289"/>
      <c r="IJ50" s="289"/>
      <c r="IK50" s="289"/>
      <c r="IL50" s="289"/>
      <c r="IM50" s="289"/>
      <c r="IN50" s="289"/>
      <c r="IO50" s="289"/>
      <c r="IP50" s="289"/>
      <c r="IQ50" s="289"/>
      <c r="IR50" s="289"/>
      <c r="IS50" s="289"/>
      <c r="IT50" s="289"/>
      <c r="IU50" s="289"/>
      <c r="IV50" s="289"/>
    </row>
    <row r="51" spans="1:256" x14ac:dyDescent="0.25">
      <c r="A51" s="289"/>
      <c r="B51" s="1293"/>
      <c r="C51" s="1293"/>
      <c r="D51" s="291" t="s">
        <v>822</v>
      </c>
      <c r="E51" s="299">
        <v>6.334999999999999E-2</v>
      </c>
      <c r="F51" s="299">
        <v>6.2859999999999999E-2</v>
      </c>
      <c r="G51" s="299">
        <v>1.4999999999999999E-4</v>
      </c>
      <c r="H51" s="299">
        <v>3.4000000000000002E-4</v>
      </c>
      <c r="I51" s="299">
        <v>9.4829999999999998E-2</v>
      </c>
      <c r="J51" s="299">
        <v>9.4100000000000003E-2</v>
      </c>
      <c r="K51" s="299">
        <v>2.2000000000000001E-4</v>
      </c>
      <c r="L51" s="299">
        <v>5.1000000000000004E-4</v>
      </c>
      <c r="M51" s="288"/>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c r="BA51" s="289"/>
      <c r="BB51" s="289"/>
      <c r="BC51" s="289"/>
      <c r="BD51" s="289"/>
      <c r="BE51" s="289"/>
      <c r="BF51" s="289"/>
      <c r="BG51" s="289"/>
      <c r="BH51" s="289"/>
      <c r="BI51" s="289"/>
      <c r="BJ51" s="289"/>
      <c r="BK51" s="289"/>
      <c r="BL51" s="289"/>
      <c r="BM51" s="289"/>
      <c r="BN51" s="289"/>
      <c r="BO51" s="289"/>
      <c r="BP51" s="289"/>
      <c r="BQ51" s="289"/>
      <c r="BR51" s="289"/>
      <c r="BS51" s="289"/>
      <c r="BT51" s="289"/>
      <c r="BU51" s="289"/>
      <c r="BV51" s="289"/>
      <c r="BW51" s="289"/>
      <c r="BX51" s="289"/>
      <c r="BY51" s="289"/>
      <c r="BZ51" s="289"/>
      <c r="CA51" s="289"/>
      <c r="CB51" s="289"/>
      <c r="CC51" s="289"/>
      <c r="CD51" s="289"/>
      <c r="CE51" s="289"/>
      <c r="CF51" s="289"/>
      <c r="CG51" s="289"/>
      <c r="CH51" s="289"/>
      <c r="CI51" s="289"/>
      <c r="CJ51" s="289"/>
      <c r="CK51" s="289"/>
      <c r="CL51" s="289"/>
      <c r="CM51" s="289"/>
      <c r="CN51" s="289"/>
      <c r="CO51" s="289"/>
      <c r="CP51" s="289"/>
      <c r="CQ51" s="289"/>
      <c r="CR51" s="289"/>
      <c r="CS51" s="289"/>
      <c r="CT51" s="289"/>
      <c r="CU51" s="289"/>
      <c r="CV51" s="289"/>
      <c r="CW51" s="289"/>
      <c r="CX51" s="289"/>
      <c r="CY51" s="289"/>
      <c r="CZ51" s="289"/>
      <c r="DA51" s="289"/>
      <c r="DB51" s="289"/>
      <c r="DC51" s="289"/>
      <c r="DD51" s="289"/>
      <c r="DE51" s="289"/>
      <c r="DF51" s="289"/>
      <c r="DG51" s="289"/>
      <c r="DH51" s="289"/>
      <c r="DI51" s="289"/>
      <c r="DJ51" s="289"/>
      <c r="DK51" s="289"/>
      <c r="DL51" s="289"/>
      <c r="DM51" s="289"/>
      <c r="DN51" s="289"/>
      <c r="DO51" s="289"/>
      <c r="DP51" s="289"/>
      <c r="DQ51" s="289"/>
      <c r="DR51" s="289"/>
      <c r="DS51" s="289"/>
      <c r="DT51" s="289"/>
      <c r="DU51" s="289"/>
      <c r="DV51" s="289"/>
      <c r="DW51" s="289"/>
      <c r="DX51" s="289"/>
      <c r="DY51" s="289"/>
      <c r="DZ51" s="289"/>
      <c r="EA51" s="289"/>
      <c r="EB51" s="289"/>
      <c r="EC51" s="289"/>
      <c r="ED51" s="289"/>
      <c r="EE51" s="289"/>
      <c r="EF51" s="289"/>
      <c r="EG51" s="289"/>
      <c r="EH51" s="289"/>
      <c r="EI51" s="289"/>
      <c r="EJ51" s="289"/>
      <c r="EK51" s="289"/>
      <c r="EL51" s="289"/>
      <c r="EM51" s="289"/>
      <c r="EN51" s="289"/>
      <c r="EO51" s="289"/>
      <c r="EP51" s="289"/>
      <c r="EQ51" s="289"/>
      <c r="ER51" s="289"/>
      <c r="ES51" s="289"/>
      <c r="ET51" s="289"/>
      <c r="EU51" s="289"/>
      <c r="EV51" s="289"/>
      <c r="EW51" s="289"/>
      <c r="EX51" s="289"/>
      <c r="EY51" s="289"/>
      <c r="EZ51" s="289"/>
      <c r="FA51" s="289"/>
      <c r="FB51" s="289"/>
      <c r="FC51" s="289"/>
      <c r="FD51" s="289"/>
      <c r="FE51" s="289"/>
      <c r="FF51" s="289"/>
      <c r="FG51" s="289"/>
      <c r="FH51" s="289"/>
      <c r="FI51" s="289"/>
      <c r="FJ51" s="289"/>
      <c r="FK51" s="289"/>
      <c r="FL51" s="289"/>
      <c r="FM51" s="289"/>
      <c r="FN51" s="289"/>
      <c r="FO51" s="289"/>
      <c r="FP51" s="289"/>
      <c r="FQ51" s="289"/>
      <c r="FR51" s="289"/>
      <c r="FS51" s="289"/>
      <c r="FT51" s="289"/>
      <c r="FU51" s="289"/>
      <c r="FV51" s="289"/>
      <c r="FW51" s="289"/>
      <c r="FX51" s="289"/>
      <c r="FY51" s="289"/>
      <c r="FZ51" s="289"/>
      <c r="GA51" s="289"/>
      <c r="GB51" s="289"/>
      <c r="GC51" s="289"/>
      <c r="GD51" s="289"/>
      <c r="GE51" s="289"/>
      <c r="GF51" s="289"/>
      <c r="GG51" s="289"/>
      <c r="GH51" s="289"/>
      <c r="GI51" s="289"/>
      <c r="GJ51" s="289"/>
      <c r="GK51" s="289"/>
      <c r="GL51" s="289"/>
      <c r="GM51" s="289"/>
      <c r="GN51" s="289"/>
      <c r="GO51" s="289"/>
      <c r="GP51" s="289"/>
      <c r="GQ51" s="289"/>
      <c r="GR51" s="289"/>
      <c r="GS51" s="289"/>
      <c r="GT51" s="289"/>
      <c r="GU51" s="289"/>
      <c r="GV51" s="289"/>
      <c r="GW51" s="289"/>
      <c r="GX51" s="289"/>
      <c r="GY51" s="289"/>
      <c r="GZ51" s="289"/>
      <c r="HA51" s="289"/>
      <c r="HB51" s="289"/>
      <c r="HC51" s="289"/>
      <c r="HD51" s="289"/>
      <c r="HE51" s="289"/>
      <c r="HF51" s="289"/>
      <c r="HG51" s="289"/>
      <c r="HH51" s="289"/>
      <c r="HI51" s="289"/>
      <c r="HJ51" s="289"/>
      <c r="HK51" s="289"/>
      <c r="HL51" s="289"/>
      <c r="HM51" s="289"/>
      <c r="HN51" s="289"/>
      <c r="HO51" s="289"/>
      <c r="HP51" s="289"/>
      <c r="HQ51" s="289"/>
      <c r="HR51" s="289"/>
      <c r="HS51" s="289"/>
      <c r="HT51" s="289"/>
      <c r="HU51" s="289"/>
      <c r="HV51" s="289"/>
      <c r="HW51" s="289"/>
      <c r="HX51" s="289"/>
      <c r="HY51" s="289"/>
      <c r="HZ51" s="289"/>
      <c r="IA51" s="289"/>
      <c r="IB51" s="289"/>
      <c r="IC51" s="289"/>
      <c r="ID51" s="289"/>
      <c r="IE51" s="289"/>
      <c r="IF51" s="289"/>
      <c r="IG51" s="289"/>
      <c r="IH51" s="289"/>
      <c r="II51" s="289"/>
      <c r="IJ51" s="289"/>
      <c r="IK51" s="289"/>
      <c r="IL51" s="289"/>
      <c r="IM51" s="289"/>
      <c r="IN51" s="289"/>
      <c r="IO51" s="289"/>
      <c r="IP51" s="289"/>
      <c r="IQ51" s="289"/>
      <c r="IR51" s="289"/>
      <c r="IS51" s="289"/>
      <c r="IT51" s="289"/>
      <c r="IU51" s="289"/>
      <c r="IV51" s="289"/>
    </row>
    <row r="52" spans="1:256" x14ac:dyDescent="0.25">
      <c r="A52" s="289"/>
      <c r="B52" s="1293"/>
      <c r="C52" s="1293" t="s">
        <v>835</v>
      </c>
      <c r="D52" s="291" t="s">
        <v>821</v>
      </c>
      <c r="E52" s="299">
        <v>4.8690000000000004E-2</v>
      </c>
      <c r="F52" s="299">
        <v>4.8320000000000002E-2</v>
      </c>
      <c r="G52" s="299">
        <v>1.1E-4</v>
      </c>
      <c r="H52" s="299">
        <v>2.5999999999999998E-4</v>
      </c>
      <c r="I52" s="299">
        <v>7.1910000000000002E-2</v>
      </c>
      <c r="J52" s="299">
        <v>7.1349999999999997E-2</v>
      </c>
      <c r="K52" s="299">
        <v>1.7000000000000001E-4</v>
      </c>
      <c r="L52" s="299">
        <v>3.8999999999999999E-4</v>
      </c>
      <c r="M52" s="288"/>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c r="BA52" s="289"/>
      <c r="BB52" s="289"/>
      <c r="BC52" s="289"/>
      <c r="BD52" s="289"/>
      <c r="BE52" s="289"/>
      <c r="BF52" s="289"/>
      <c r="BG52" s="289"/>
      <c r="BH52" s="289"/>
      <c r="BI52" s="289"/>
      <c r="BJ52" s="289"/>
      <c r="BK52" s="289"/>
      <c r="BL52" s="289"/>
      <c r="BM52" s="289"/>
      <c r="BN52" s="289"/>
      <c r="BO52" s="289"/>
      <c r="BP52" s="289"/>
      <c r="BQ52" s="289"/>
      <c r="BR52" s="289"/>
      <c r="BS52" s="289"/>
      <c r="BT52" s="289"/>
      <c r="BU52" s="289"/>
      <c r="BV52" s="289"/>
      <c r="BW52" s="289"/>
      <c r="BX52" s="289"/>
      <c r="BY52" s="289"/>
      <c r="BZ52" s="289"/>
      <c r="CA52" s="289"/>
      <c r="CB52" s="289"/>
      <c r="CC52" s="289"/>
      <c r="CD52" s="289"/>
      <c r="CE52" s="289"/>
      <c r="CF52" s="289"/>
      <c r="CG52" s="289"/>
      <c r="CH52" s="289"/>
      <c r="CI52" s="289"/>
      <c r="CJ52" s="289"/>
      <c r="CK52" s="289"/>
      <c r="CL52" s="289"/>
      <c r="CM52" s="289"/>
      <c r="CN52" s="289"/>
      <c r="CO52" s="289"/>
      <c r="CP52" s="289"/>
      <c r="CQ52" s="289"/>
      <c r="CR52" s="289"/>
      <c r="CS52" s="289"/>
      <c r="CT52" s="289"/>
      <c r="CU52" s="289"/>
      <c r="CV52" s="289"/>
      <c r="CW52" s="289"/>
      <c r="CX52" s="289"/>
      <c r="CY52" s="289"/>
      <c r="CZ52" s="289"/>
      <c r="DA52" s="289"/>
      <c r="DB52" s="289"/>
      <c r="DC52" s="289"/>
      <c r="DD52" s="289"/>
      <c r="DE52" s="289"/>
      <c r="DF52" s="289"/>
      <c r="DG52" s="289"/>
      <c r="DH52" s="289"/>
      <c r="DI52" s="289"/>
      <c r="DJ52" s="289"/>
      <c r="DK52" s="289"/>
      <c r="DL52" s="289"/>
      <c r="DM52" s="289"/>
      <c r="DN52" s="289"/>
      <c r="DO52" s="289"/>
      <c r="DP52" s="289"/>
      <c r="DQ52" s="289"/>
      <c r="DR52" s="289"/>
      <c r="DS52" s="289"/>
      <c r="DT52" s="289"/>
      <c r="DU52" s="289"/>
      <c r="DV52" s="289"/>
      <c r="DW52" s="289"/>
      <c r="DX52" s="289"/>
      <c r="DY52" s="289"/>
      <c r="DZ52" s="289"/>
      <c r="EA52" s="289"/>
      <c r="EB52" s="289"/>
      <c r="EC52" s="289"/>
      <c r="ED52" s="289"/>
      <c r="EE52" s="289"/>
      <c r="EF52" s="289"/>
      <c r="EG52" s="289"/>
      <c r="EH52" s="289"/>
      <c r="EI52" s="289"/>
      <c r="EJ52" s="289"/>
      <c r="EK52" s="289"/>
      <c r="EL52" s="289"/>
      <c r="EM52" s="289"/>
      <c r="EN52" s="289"/>
      <c r="EO52" s="289"/>
      <c r="EP52" s="289"/>
      <c r="EQ52" s="289"/>
      <c r="ER52" s="289"/>
      <c r="ES52" s="289"/>
      <c r="ET52" s="289"/>
      <c r="EU52" s="289"/>
      <c r="EV52" s="289"/>
      <c r="EW52" s="289"/>
      <c r="EX52" s="289"/>
      <c r="EY52" s="289"/>
      <c r="EZ52" s="289"/>
      <c r="FA52" s="289"/>
      <c r="FB52" s="289"/>
      <c r="FC52" s="289"/>
      <c r="FD52" s="289"/>
      <c r="FE52" s="289"/>
      <c r="FF52" s="289"/>
      <c r="FG52" s="289"/>
      <c r="FH52" s="289"/>
      <c r="FI52" s="289"/>
      <c r="FJ52" s="289"/>
      <c r="FK52" s="289"/>
      <c r="FL52" s="289"/>
      <c r="FM52" s="289"/>
      <c r="FN52" s="289"/>
      <c r="FO52" s="289"/>
      <c r="FP52" s="289"/>
      <c r="FQ52" s="289"/>
      <c r="FR52" s="289"/>
      <c r="FS52" s="289"/>
      <c r="FT52" s="289"/>
      <c r="FU52" s="289"/>
      <c r="FV52" s="289"/>
      <c r="FW52" s="289"/>
      <c r="FX52" s="289"/>
      <c r="FY52" s="289"/>
      <c r="FZ52" s="289"/>
      <c r="GA52" s="289"/>
      <c r="GB52" s="289"/>
      <c r="GC52" s="289"/>
      <c r="GD52" s="289"/>
      <c r="GE52" s="289"/>
      <c r="GF52" s="289"/>
      <c r="GG52" s="289"/>
      <c r="GH52" s="289"/>
      <c r="GI52" s="289"/>
      <c r="GJ52" s="289"/>
      <c r="GK52" s="289"/>
      <c r="GL52" s="289"/>
      <c r="GM52" s="289"/>
      <c r="GN52" s="289"/>
      <c r="GO52" s="289"/>
      <c r="GP52" s="289"/>
      <c r="GQ52" s="289"/>
      <c r="GR52" s="289"/>
      <c r="GS52" s="289"/>
      <c r="GT52" s="289"/>
      <c r="GU52" s="289"/>
      <c r="GV52" s="289"/>
      <c r="GW52" s="289"/>
      <c r="GX52" s="289"/>
      <c r="GY52" s="289"/>
      <c r="GZ52" s="289"/>
      <c r="HA52" s="289"/>
      <c r="HB52" s="289"/>
      <c r="HC52" s="289"/>
      <c r="HD52" s="289"/>
      <c r="HE52" s="289"/>
      <c r="HF52" s="289"/>
      <c r="HG52" s="289"/>
      <c r="HH52" s="289"/>
      <c r="HI52" s="289"/>
      <c r="HJ52" s="289"/>
      <c r="HK52" s="289"/>
      <c r="HL52" s="289"/>
      <c r="HM52" s="289"/>
      <c r="HN52" s="289"/>
      <c r="HO52" s="289"/>
      <c r="HP52" s="289"/>
      <c r="HQ52" s="289"/>
      <c r="HR52" s="289"/>
      <c r="HS52" s="289"/>
      <c r="HT52" s="289"/>
      <c r="HU52" s="289"/>
      <c r="HV52" s="289"/>
      <c r="HW52" s="289"/>
      <c r="HX52" s="289"/>
      <c r="HY52" s="289"/>
      <c r="HZ52" s="289"/>
      <c r="IA52" s="289"/>
      <c r="IB52" s="289"/>
      <c r="IC52" s="289"/>
      <c r="ID52" s="289"/>
      <c r="IE52" s="289"/>
      <c r="IF52" s="289"/>
      <c r="IG52" s="289"/>
      <c r="IH52" s="289"/>
      <c r="II52" s="289"/>
      <c r="IJ52" s="289"/>
      <c r="IK52" s="289"/>
      <c r="IL52" s="289"/>
      <c r="IM52" s="289"/>
      <c r="IN52" s="289"/>
      <c r="IO52" s="289"/>
      <c r="IP52" s="289"/>
      <c r="IQ52" s="289"/>
      <c r="IR52" s="289"/>
      <c r="IS52" s="289"/>
      <c r="IT52" s="289"/>
      <c r="IU52" s="289"/>
      <c r="IV52" s="289"/>
    </row>
    <row r="53" spans="1:256" x14ac:dyDescent="0.25">
      <c r="A53" s="289"/>
      <c r="B53" s="1293"/>
      <c r="C53" s="1293"/>
      <c r="D53" s="291" t="s">
        <v>822</v>
      </c>
      <c r="E53" s="299">
        <v>7.8359999999999999E-2</v>
      </c>
      <c r="F53" s="299">
        <v>7.7759999999999996E-2</v>
      </c>
      <c r="G53" s="299">
        <v>1.8000000000000001E-4</v>
      </c>
      <c r="H53" s="299">
        <v>4.2000000000000002E-4</v>
      </c>
      <c r="I53" s="299">
        <v>0.11573000000000001</v>
      </c>
      <c r="J53" s="299">
        <v>0.11483</v>
      </c>
      <c r="K53" s="299">
        <v>2.7E-4</v>
      </c>
      <c r="L53" s="299">
        <v>6.3000000000000003E-4</v>
      </c>
      <c r="M53" s="288"/>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c r="BA53" s="289"/>
      <c r="BB53" s="289"/>
      <c r="BC53" s="289"/>
      <c r="BD53" s="289"/>
      <c r="BE53" s="289"/>
      <c r="BF53" s="289"/>
      <c r="BG53" s="289"/>
      <c r="BH53" s="289"/>
      <c r="BI53" s="289"/>
      <c r="BJ53" s="289"/>
      <c r="BK53" s="289"/>
      <c r="BL53" s="289"/>
      <c r="BM53" s="289"/>
      <c r="BN53" s="289"/>
      <c r="BO53" s="289"/>
      <c r="BP53" s="289"/>
      <c r="BQ53" s="289"/>
      <c r="BR53" s="289"/>
      <c r="BS53" s="289"/>
      <c r="BT53" s="289"/>
      <c r="BU53" s="289"/>
      <c r="BV53" s="289"/>
      <c r="BW53" s="289"/>
      <c r="BX53" s="289"/>
      <c r="BY53" s="289"/>
      <c r="BZ53" s="289"/>
      <c r="CA53" s="289"/>
      <c r="CB53" s="289"/>
      <c r="CC53" s="289"/>
      <c r="CD53" s="289"/>
      <c r="CE53" s="289"/>
      <c r="CF53" s="289"/>
      <c r="CG53" s="289"/>
      <c r="CH53" s="289"/>
      <c r="CI53" s="289"/>
      <c r="CJ53" s="289"/>
      <c r="CK53" s="289"/>
      <c r="CL53" s="289"/>
      <c r="CM53" s="289"/>
      <c r="CN53" s="289"/>
      <c r="CO53" s="289"/>
      <c r="CP53" s="289"/>
      <c r="CQ53" s="289"/>
      <c r="CR53" s="289"/>
      <c r="CS53" s="289"/>
      <c r="CT53" s="289"/>
      <c r="CU53" s="289"/>
      <c r="CV53" s="289"/>
      <c r="CW53" s="289"/>
      <c r="CX53" s="289"/>
      <c r="CY53" s="289"/>
      <c r="CZ53" s="289"/>
      <c r="DA53" s="289"/>
      <c r="DB53" s="289"/>
      <c r="DC53" s="289"/>
      <c r="DD53" s="289"/>
      <c r="DE53" s="289"/>
      <c r="DF53" s="289"/>
      <c r="DG53" s="289"/>
      <c r="DH53" s="289"/>
      <c r="DI53" s="289"/>
      <c r="DJ53" s="289"/>
      <c r="DK53" s="289"/>
      <c r="DL53" s="289"/>
      <c r="DM53" s="289"/>
      <c r="DN53" s="289"/>
      <c r="DO53" s="289"/>
      <c r="DP53" s="289"/>
      <c r="DQ53" s="289"/>
      <c r="DR53" s="289"/>
      <c r="DS53" s="289"/>
      <c r="DT53" s="289"/>
      <c r="DU53" s="289"/>
      <c r="DV53" s="289"/>
      <c r="DW53" s="289"/>
      <c r="DX53" s="289"/>
      <c r="DY53" s="289"/>
      <c r="DZ53" s="289"/>
      <c r="EA53" s="289"/>
      <c r="EB53" s="289"/>
      <c r="EC53" s="289"/>
      <c r="ED53" s="289"/>
      <c r="EE53" s="289"/>
      <c r="EF53" s="289"/>
      <c r="EG53" s="289"/>
      <c r="EH53" s="289"/>
      <c r="EI53" s="289"/>
      <c r="EJ53" s="289"/>
      <c r="EK53" s="289"/>
      <c r="EL53" s="289"/>
      <c r="EM53" s="289"/>
      <c r="EN53" s="289"/>
      <c r="EO53" s="289"/>
      <c r="EP53" s="289"/>
      <c r="EQ53" s="289"/>
      <c r="ER53" s="289"/>
      <c r="ES53" s="289"/>
      <c r="ET53" s="289"/>
      <c r="EU53" s="289"/>
      <c r="EV53" s="289"/>
      <c r="EW53" s="289"/>
      <c r="EX53" s="289"/>
      <c r="EY53" s="289"/>
      <c r="EZ53" s="289"/>
      <c r="FA53" s="289"/>
      <c r="FB53" s="289"/>
      <c r="FC53" s="289"/>
      <c r="FD53" s="289"/>
      <c r="FE53" s="289"/>
      <c r="FF53" s="289"/>
      <c r="FG53" s="289"/>
      <c r="FH53" s="289"/>
      <c r="FI53" s="289"/>
      <c r="FJ53" s="289"/>
      <c r="FK53" s="289"/>
      <c r="FL53" s="289"/>
      <c r="FM53" s="289"/>
      <c r="FN53" s="289"/>
      <c r="FO53" s="289"/>
      <c r="FP53" s="289"/>
      <c r="FQ53" s="289"/>
      <c r="FR53" s="289"/>
      <c r="FS53" s="289"/>
      <c r="FT53" s="289"/>
      <c r="FU53" s="289"/>
      <c r="FV53" s="289"/>
      <c r="FW53" s="289"/>
      <c r="FX53" s="289"/>
      <c r="FY53" s="289"/>
      <c r="FZ53" s="289"/>
      <c r="GA53" s="289"/>
      <c r="GB53" s="289"/>
      <c r="GC53" s="289"/>
      <c r="GD53" s="289"/>
      <c r="GE53" s="289"/>
      <c r="GF53" s="289"/>
      <c r="GG53" s="289"/>
      <c r="GH53" s="289"/>
      <c r="GI53" s="289"/>
      <c r="GJ53" s="289"/>
      <c r="GK53" s="289"/>
      <c r="GL53" s="289"/>
      <c r="GM53" s="289"/>
      <c r="GN53" s="289"/>
      <c r="GO53" s="289"/>
      <c r="GP53" s="289"/>
      <c r="GQ53" s="289"/>
      <c r="GR53" s="289"/>
      <c r="GS53" s="289"/>
      <c r="GT53" s="289"/>
      <c r="GU53" s="289"/>
      <c r="GV53" s="289"/>
      <c r="GW53" s="289"/>
      <c r="GX53" s="289"/>
      <c r="GY53" s="289"/>
      <c r="GZ53" s="289"/>
      <c r="HA53" s="289"/>
      <c r="HB53" s="289"/>
      <c r="HC53" s="289"/>
      <c r="HD53" s="289"/>
      <c r="HE53" s="289"/>
      <c r="HF53" s="289"/>
      <c r="HG53" s="289"/>
      <c r="HH53" s="289"/>
      <c r="HI53" s="289"/>
      <c r="HJ53" s="289"/>
      <c r="HK53" s="289"/>
      <c r="HL53" s="289"/>
      <c r="HM53" s="289"/>
      <c r="HN53" s="289"/>
      <c r="HO53" s="289"/>
      <c r="HP53" s="289"/>
      <c r="HQ53" s="289"/>
      <c r="HR53" s="289"/>
      <c r="HS53" s="289"/>
      <c r="HT53" s="289"/>
      <c r="HU53" s="289"/>
      <c r="HV53" s="289"/>
      <c r="HW53" s="289"/>
      <c r="HX53" s="289"/>
      <c r="HY53" s="289"/>
      <c r="HZ53" s="289"/>
      <c r="IA53" s="289"/>
      <c r="IB53" s="289"/>
      <c r="IC53" s="289"/>
      <c r="ID53" s="289"/>
      <c r="IE53" s="289"/>
      <c r="IF53" s="289"/>
      <c r="IG53" s="289"/>
      <c r="IH53" s="289"/>
      <c r="II53" s="289"/>
      <c r="IJ53" s="289"/>
      <c r="IK53" s="289"/>
      <c r="IL53" s="289"/>
      <c r="IM53" s="289"/>
      <c r="IN53" s="289"/>
      <c r="IO53" s="289"/>
      <c r="IP53" s="289"/>
      <c r="IQ53" s="289"/>
      <c r="IR53" s="289"/>
      <c r="IS53" s="289"/>
      <c r="IT53" s="289"/>
      <c r="IU53" s="289"/>
      <c r="IV53" s="289"/>
    </row>
    <row r="54" spans="1:256" x14ac:dyDescent="0.25">
      <c r="A54" s="289"/>
      <c r="B54" s="1293"/>
      <c r="C54" s="1293" t="s">
        <v>836</v>
      </c>
      <c r="D54" s="291" t="s">
        <v>821</v>
      </c>
      <c r="E54" s="299">
        <v>4.5309999999999996E-2</v>
      </c>
      <c r="F54" s="299">
        <v>4.496E-2</v>
      </c>
      <c r="G54" s="299">
        <v>1.1E-4</v>
      </c>
      <c r="H54" s="299">
        <v>2.4000000000000001E-4</v>
      </c>
      <c r="I54" s="299">
        <v>5.9930000000000004E-2</v>
      </c>
      <c r="J54" s="299">
        <v>5.9470000000000002E-2</v>
      </c>
      <c r="K54" s="299">
        <v>1.3999999999999999E-4</v>
      </c>
      <c r="L54" s="299">
        <v>3.2000000000000003E-4</v>
      </c>
      <c r="M54" s="288"/>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c r="BA54" s="289"/>
      <c r="BB54" s="289"/>
      <c r="BC54" s="289"/>
      <c r="BD54" s="289"/>
      <c r="BE54" s="289"/>
      <c r="BF54" s="289"/>
      <c r="BG54" s="289"/>
      <c r="BH54" s="289"/>
      <c r="BI54" s="289"/>
      <c r="BJ54" s="289"/>
      <c r="BK54" s="289"/>
      <c r="BL54" s="289"/>
      <c r="BM54" s="289"/>
      <c r="BN54" s="289"/>
      <c r="BO54" s="289"/>
      <c r="BP54" s="289"/>
      <c r="BQ54" s="289"/>
      <c r="BR54" s="289"/>
      <c r="BS54" s="289"/>
      <c r="BT54" s="289"/>
      <c r="BU54" s="289"/>
      <c r="BV54" s="289"/>
      <c r="BW54" s="289"/>
      <c r="BX54" s="289"/>
      <c r="BY54" s="289"/>
      <c r="BZ54" s="289"/>
      <c r="CA54" s="289"/>
      <c r="CB54" s="289"/>
      <c r="CC54" s="289"/>
      <c r="CD54" s="289"/>
      <c r="CE54" s="289"/>
      <c r="CF54" s="289"/>
      <c r="CG54" s="289"/>
      <c r="CH54" s="289"/>
      <c r="CI54" s="289"/>
      <c r="CJ54" s="289"/>
      <c r="CK54" s="289"/>
      <c r="CL54" s="289"/>
      <c r="CM54" s="289"/>
      <c r="CN54" s="289"/>
      <c r="CO54" s="289"/>
      <c r="CP54" s="289"/>
      <c r="CQ54" s="289"/>
      <c r="CR54" s="289"/>
      <c r="CS54" s="289"/>
      <c r="CT54" s="289"/>
      <c r="CU54" s="289"/>
      <c r="CV54" s="289"/>
      <c r="CW54" s="289"/>
      <c r="CX54" s="289"/>
      <c r="CY54" s="289"/>
      <c r="CZ54" s="289"/>
      <c r="DA54" s="289"/>
      <c r="DB54" s="289"/>
      <c r="DC54" s="289"/>
      <c r="DD54" s="289"/>
      <c r="DE54" s="289"/>
      <c r="DF54" s="289"/>
      <c r="DG54" s="289"/>
      <c r="DH54" s="289"/>
      <c r="DI54" s="289"/>
      <c r="DJ54" s="289"/>
      <c r="DK54" s="289"/>
      <c r="DL54" s="289"/>
      <c r="DM54" s="289"/>
      <c r="DN54" s="289"/>
      <c r="DO54" s="289"/>
      <c r="DP54" s="289"/>
      <c r="DQ54" s="289"/>
      <c r="DR54" s="289"/>
      <c r="DS54" s="289"/>
      <c r="DT54" s="289"/>
      <c r="DU54" s="289"/>
      <c r="DV54" s="289"/>
      <c r="DW54" s="289"/>
      <c r="DX54" s="289"/>
      <c r="DY54" s="289"/>
      <c r="DZ54" s="289"/>
      <c r="EA54" s="289"/>
      <c r="EB54" s="289"/>
      <c r="EC54" s="289"/>
      <c r="ED54" s="289"/>
      <c r="EE54" s="289"/>
      <c r="EF54" s="289"/>
      <c r="EG54" s="289"/>
      <c r="EH54" s="289"/>
      <c r="EI54" s="289"/>
      <c r="EJ54" s="289"/>
      <c r="EK54" s="289"/>
      <c r="EL54" s="289"/>
      <c r="EM54" s="289"/>
      <c r="EN54" s="289"/>
      <c r="EO54" s="289"/>
      <c r="EP54" s="289"/>
      <c r="EQ54" s="289"/>
      <c r="ER54" s="289"/>
      <c r="ES54" s="289"/>
      <c r="ET54" s="289"/>
      <c r="EU54" s="289"/>
      <c r="EV54" s="289"/>
      <c r="EW54" s="289"/>
      <c r="EX54" s="289"/>
      <c r="EY54" s="289"/>
      <c r="EZ54" s="289"/>
      <c r="FA54" s="289"/>
      <c r="FB54" s="289"/>
      <c r="FC54" s="289"/>
      <c r="FD54" s="289"/>
      <c r="FE54" s="289"/>
      <c r="FF54" s="289"/>
      <c r="FG54" s="289"/>
      <c r="FH54" s="289"/>
      <c r="FI54" s="289"/>
      <c r="FJ54" s="289"/>
      <c r="FK54" s="289"/>
      <c r="FL54" s="289"/>
      <c r="FM54" s="289"/>
      <c r="FN54" s="289"/>
      <c r="FO54" s="289"/>
      <c r="FP54" s="289"/>
      <c r="FQ54" s="289"/>
      <c r="FR54" s="289"/>
      <c r="FS54" s="289"/>
      <c r="FT54" s="289"/>
      <c r="FU54" s="289"/>
      <c r="FV54" s="289"/>
      <c r="FW54" s="289"/>
      <c r="FX54" s="289"/>
      <c r="FY54" s="289"/>
      <c r="FZ54" s="289"/>
      <c r="GA54" s="289"/>
      <c r="GB54" s="289"/>
      <c r="GC54" s="289"/>
      <c r="GD54" s="289"/>
      <c r="GE54" s="289"/>
      <c r="GF54" s="289"/>
      <c r="GG54" s="289"/>
      <c r="GH54" s="289"/>
      <c r="GI54" s="289"/>
      <c r="GJ54" s="289"/>
      <c r="GK54" s="289"/>
      <c r="GL54" s="289"/>
      <c r="GM54" s="289"/>
      <c r="GN54" s="289"/>
      <c r="GO54" s="289"/>
      <c r="GP54" s="289"/>
      <c r="GQ54" s="289"/>
      <c r="GR54" s="289"/>
      <c r="GS54" s="289"/>
      <c r="GT54" s="289"/>
      <c r="GU54" s="289"/>
      <c r="GV54" s="289"/>
      <c r="GW54" s="289"/>
      <c r="GX54" s="289"/>
      <c r="GY54" s="289"/>
      <c r="GZ54" s="289"/>
      <c r="HA54" s="289"/>
      <c r="HB54" s="289"/>
      <c r="HC54" s="289"/>
      <c r="HD54" s="289"/>
      <c r="HE54" s="289"/>
      <c r="HF54" s="289"/>
      <c r="HG54" s="289"/>
      <c r="HH54" s="289"/>
      <c r="HI54" s="289"/>
      <c r="HJ54" s="289"/>
      <c r="HK54" s="289"/>
      <c r="HL54" s="289"/>
      <c r="HM54" s="289"/>
      <c r="HN54" s="289"/>
      <c r="HO54" s="289"/>
      <c r="HP54" s="289"/>
      <c r="HQ54" s="289"/>
      <c r="HR54" s="289"/>
      <c r="HS54" s="289"/>
      <c r="HT54" s="289"/>
      <c r="HU54" s="289"/>
      <c r="HV54" s="289"/>
      <c r="HW54" s="289"/>
      <c r="HX54" s="289"/>
      <c r="HY54" s="289"/>
      <c r="HZ54" s="289"/>
      <c r="IA54" s="289"/>
      <c r="IB54" s="289"/>
      <c r="IC54" s="289"/>
      <c r="ID54" s="289"/>
      <c r="IE54" s="289"/>
      <c r="IF54" s="289"/>
      <c r="IG54" s="289"/>
      <c r="IH54" s="289"/>
      <c r="II54" s="289"/>
      <c r="IJ54" s="289"/>
      <c r="IK54" s="289"/>
      <c r="IL54" s="289"/>
      <c r="IM54" s="289"/>
      <c r="IN54" s="289"/>
      <c r="IO54" s="289"/>
      <c r="IP54" s="289"/>
      <c r="IQ54" s="289"/>
      <c r="IR54" s="289"/>
      <c r="IS54" s="289"/>
      <c r="IT54" s="289"/>
      <c r="IU54" s="289"/>
      <c r="IV54" s="289"/>
    </row>
    <row r="55" spans="1:256" x14ac:dyDescent="0.25">
      <c r="A55" s="289"/>
      <c r="B55" s="1293"/>
      <c r="C55" s="1293"/>
      <c r="D55" s="291" t="s">
        <v>822</v>
      </c>
      <c r="E55" s="299">
        <v>7.2919999999999999E-2</v>
      </c>
      <c r="F55" s="299">
        <v>7.2359999999999994E-2</v>
      </c>
      <c r="G55" s="299">
        <v>1.7000000000000001E-4</v>
      </c>
      <c r="H55" s="299">
        <v>3.8999999999999999E-4</v>
      </c>
      <c r="I55" s="299">
        <v>9.6439999999999998E-2</v>
      </c>
      <c r="J55" s="299">
        <v>9.5699999999999993E-2</v>
      </c>
      <c r="K55" s="299">
        <v>2.2000000000000001E-4</v>
      </c>
      <c r="L55" s="299">
        <v>5.1999999999999995E-4</v>
      </c>
      <c r="M55" s="288"/>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89"/>
      <c r="AR55" s="289"/>
      <c r="AS55" s="289"/>
      <c r="AT55" s="289"/>
      <c r="AU55" s="289"/>
      <c r="AV55" s="289"/>
      <c r="AW55" s="289"/>
      <c r="AX55" s="289"/>
      <c r="AY55" s="289"/>
      <c r="AZ55" s="289"/>
      <c r="BA55" s="289"/>
      <c r="BB55" s="289"/>
      <c r="BC55" s="289"/>
      <c r="BD55" s="289"/>
      <c r="BE55" s="289"/>
      <c r="BF55" s="289"/>
      <c r="BG55" s="289"/>
      <c r="BH55" s="289"/>
      <c r="BI55" s="289"/>
      <c r="BJ55" s="289"/>
      <c r="BK55" s="289"/>
      <c r="BL55" s="289"/>
      <c r="BM55" s="289"/>
      <c r="BN55" s="289"/>
      <c r="BO55" s="289"/>
      <c r="BP55" s="289"/>
      <c r="BQ55" s="289"/>
      <c r="BR55" s="289"/>
      <c r="BS55" s="289"/>
      <c r="BT55" s="289"/>
      <c r="BU55" s="289"/>
      <c r="BV55" s="289"/>
      <c r="BW55" s="289"/>
      <c r="BX55" s="289"/>
      <c r="BY55" s="289"/>
      <c r="BZ55" s="289"/>
      <c r="CA55" s="289"/>
      <c r="CB55" s="289"/>
      <c r="CC55" s="289"/>
      <c r="CD55" s="289"/>
      <c r="CE55" s="289"/>
      <c r="CF55" s="289"/>
      <c r="CG55" s="289"/>
      <c r="CH55" s="289"/>
      <c r="CI55" s="289"/>
      <c r="CJ55" s="289"/>
      <c r="CK55" s="289"/>
      <c r="CL55" s="289"/>
      <c r="CM55" s="289"/>
      <c r="CN55" s="289"/>
      <c r="CO55" s="289"/>
      <c r="CP55" s="289"/>
      <c r="CQ55" s="289"/>
      <c r="CR55" s="289"/>
      <c r="CS55" s="289"/>
      <c r="CT55" s="289"/>
      <c r="CU55" s="289"/>
      <c r="CV55" s="289"/>
      <c r="CW55" s="289"/>
      <c r="CX55" s="289"/>
      <c r="CY55" s="289"/>
      <c r="CZ55" s="289"/>
      <c r="DA55" s="289"/>
      <c r="DB55" s="289"/>
      <c r="DC55" s="289"/>
      <c r="DD55" s="289"/>
      <c r="DE55" s="289"/>
      <c r="DF55" s="289"/>
      <c r="DG55" s="289"/>
      <c r="DH55" s="289"/>
      <c r="DI55" s="289"/>
      <c r="DJ55" s="289"/>
      <c r="DK55" s="289"/>
      <c r="DL55" s="289"/>
      <c r="DM55" s="289"/>
      <c r="DN55" s="289"/>
      <c r="DO55" s="289"/>
      <c r="DP55" s="289"/>
      <c r="DQ55" s="289"/>
      <c r="DR55" s="289"/>
      <c r="DS55" s="289"/>
      <c r="DT55" s="289"/>
      <c r="DU55" s="289"/>
      <c r="DV55" s="289"/>
      <c r="DW55" s="289"/>
      <c r="DX55" s="289"/>
      <c r="DY55" s="289"/>
      <c r="DZ55" s="289"/>
      <c r="EA55" s="289"/>
      <c r="EB55" s="289"/>
      <c r="EC55" s="289"/>
      <c r="ED55" s="289"/>
      <c r="EE55" s="289"/>
      <c r="EF55" s="289"/>
      <c r="EG55" s="289"/>
      <c r="EH55" s="289"/>
      <c r="EI55" s="289"/>
      <c r="EJ55" s="289"/>
      <c r="EK55" s="289"/>
      <c r="EL55" s="289"/>
      <c r="EM55" s="289"/>
      <c r="EN55" s="289"/>
      <c r="EO55" s="289"/>
      <c r="EP55" s="289"/>
      <c r="EQ55" s="289"/>
      <c r="ER55" s="289"/>
      <c r="ES55" s="289"/>
      <c r="ET55" s="289"/>
      <c r="EU55" s="289"/>
      <c r="EV55" s="289"/>
      <c r="EW55" s="289"/>
      <c r="EX55" s="289"/>
      <c r="EY55" s="289"/>
      <c r="EZ55" s="289"/>
      <c r="FA55" s="289"/>
      <c r="FB55" s="289"/>
      <c r="FC55" s="289"/>
      <c r="FD55" s="289"/>
      <c r="FE55" s="289"/>
      <c r="FF55" s="289"/>
      <c r="FG55" s="289"/>
      <c r="FH55" s="289"/>
      <c r="FI55" s="289"/>
      <c r="FJ55" s="289"/>
      <c r="FK55" s="289"/>
      <c r="FL55" s="289"/>
      <c r="FM55" s="289"/>
      <c r="FN55" s="289"/>
      <c r="FO55" s="289"/>
      <c r="FP55" s="289"/>
      <c r="FQ55" s="289"/>
      <c r="FR55" s="289"/>
      <c r="FS55" s="289"/>
      <c r="FT55" s="289"/>
      <c r="FU55" s="289"/>
      <c r="FV55" s="289"/>
      <c r="FW55" s="289"/>
      <c r="FX55" s="289"/>
      <c r="FY55" s="289"/>
      <c r="FZ55" s="289"/>
      <c r="GA55" s="289"/>
      <c r="GB55" s="289"/>
      <c r="GC55" s="289"/>
      <c r="GD55" s="289"/>
      <c r="GE55" s="289"/>
      <c r="GF55" s="289"/>
      <c r="GG55" s="289"/>
      <c r="GH55" s="289"/>
      <c r="GI55" s="289"/>
      <c r="GJ55" s="289"/>
      <c r="GK55" s="289"/>
      <c r="GL55" s="289"/>
      <c r="GM55" s="289"/>
      <c r="GN55" s="289"/>
      <c r="GO55" s="289"/>
      <c r="GP55" s="289"/>
      <c r="GQ55" s="289"/>
      <c r="GR55" s="289"/>
      <c r="GS55" s="289"/>
      <c r="GT55" s="289"/>
      <c r="GU55" s="289"/>
      <c r="GV55" s="289"/>
      <c r="GW55" s="289"/>
      <c r="GX55" s="289"/>
      <c r="GY55" s="289"/>
      <c r="GZ55" s="289"/>
      <c r="HA55" s="289"/>
      <c r="HB55" s="289"/>
      <c r="HC55" s="289"/>
      <c r="HD55" s="289"/>
      <c r="HE55" s="289"/>
      <c r="HF55" s="289"/>
      <c r="HG55" s="289"/>
      <c r="HH55" s="289"/>
      <c r="HI55" s="289"/>
      <c r="HJ55" s="289"/>
      <c r="HK55" s="289"/>
      <c r="HL55" s="289"/>
      <c r="HM55" s="289"/>
      <c r="HN55" s="289"/>
      <c r="HO55" s="289"/>
      <c r="HP55" s="289"/>
      <c r="HQ55" s="289"/>
      <c r="HR55" s="289"/>
      <c r="HS55" s="289"/>
      <c r="HT55" s="289"/>
      <c r="HU55" s="289"/>
      <c r="HV55" s="289"/>
      <c r="HW55" s="289"/>
      <c r="HX55" s="289"/>
      <c r="HY55" s="289"/>
      <c r="HZ55" s="289"/>
      <c r="IA55" s="289"/>
      <c r="IB55" s="289"/>
      <c r="IC55" s="289"/>
      <c r="ID55" s="289"/>
      <c r="IE55" s="289"/>
      <c r="IF55" s="289"/>
      <c r="IG55" s="289"/>
      <c r="IH55" s="289"/>
      <c r="II55" s="289"/>
      <c r="IJ55" s="289"/>
      <c r="IK55" s="289"/>
      <c r="IL55" s="289"/>
      <c r="IM55" s="289"/>
      <c r="IN55" s="289"/>
      <c r="IO55" s="289"/>
      <c r="IP55" s="289"/>
      <c r="IQ55" s="289"/>
      <c r="IR55" s="289"/>
      <c r="IS55" s="289"/>
      <c r="IT55" s="289"/>
      <c r="IU55" s="289"/>
      <c r="IV55" s="289"/>
    </row>
    <row r="56" spans="1:256" x14ac:dyDescent="0.25">
      <c r="A56" s="289"/>
      <c r="B56" s="289"/>
      <c r="C56" s="289"/>
      <c r="D56" s="289"/>
      <c r="E56" s="289"/>
      <c r="F56" s="289"/>
      <c r="G56" s="289"/>
      <c r="H56" s="289"/>
      <c r="I56" s="289"/>
      <c r="J56" s="289"/>
      <c r="K56" s="289"/>
      <c r="L56" s="289"/>
      <c r="M56" s="288"/>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c r="BA56" s="289"/>
      <c r="BB56" s="289"/>
      <c r="BC56" s="289"/>
      <c r="BD56" s="289"/>
      <c r="BE56" s="289"/>
      <c r="BF56" s="289"/>
      <c r="BG56" s="289"/>
      <c r="BH56" s="289"/>
      <c r="BI56" s="289"/>
      <c r="BJ56" s="289"/>
      <c r="BK56" s="289"/>
      <c r="BL56" s="289"/>
      <c r="BM56" s="289"/>
      <c r="BN56" s="289"/>
      <c r="BO56" s="289"/>
      <c r="BP56" s="289"/>
      <c r="BQ56" s="289"/>
      <c r="BR56" s="289"/>
      <c r="BS56" s="289"/>
      <c r="BT56" s="289"/>
      <c r="BU56" s="289"/>
      <c r="BV56" s="289"/>
      <c r="BW56" s="289"/>
      <c r="BX56" s="289"/>
      <c r="BY56" s="289"/>
      <c r="BZ56" s="289"/>
      <c r="CA56" s="289"/>
      <c r="CB56" s="289"/>
      <c r="CC56" s="289"/>
      <c r="CD56" s="289"/>
      <c r="CE56" s="289"/>
      <c r="CF56" s="289"/>
      <c r="CG56" s="289"/>
      <c r="CH56" s="289"/>
      <c r="CI56" s="289"/>
      <c r="CJ56" s="289"/>
      <c r="CK56" s="289"/>
      <c r="CL56" s="289"/>
      <c r="CM56" s="289"/>
      <c r="CN56" s="289"/>
      <c r="CO56" s="289"/>
      <c r="CP56" s="289"/>
      <c r="CQ56" s="289"/>
      <c r="CR56" s="289"/>
      <c r="CS56" s="289"/>
      <c r="CT56" s="289"/>
      <c r="CU56" s="289"/>
      <c r="CV56" s="289"/>
      <c r="CW56" s="289"/>
      <c r="CX56" s="289"/>
      <c r="CY56" s="289"/>
      <c r="CZ56" s="289"/>
      <c r="DA56" s="289"/>
      <c r="DB56" s="289"/>
      <c r="DC56" s="289"/>
      <c r="DD56" s="289"/>
      <c r="DE56" s="289"/>
      <c r="DF56" s="289"/>
      <c r="DG56" s="289"/>
      <c r="DH56" s="289"/>
      <c r="DI56" s="289"/>
      <c r="DJ56" s="289"/>
      <c r="DK56" s="289"/>
      <c r="DL56" s="289"/>
      <c r="DM56" s="289"/>
      <c r="DN56" s="289"/>
      <c r="DO56" s="289"/>
      <c r="DP56" s="289"/>
      <c r="DQ56" s="289"/>
      <c r="DR56" s="289"/>
      <c r="DS56" s="289"/>
      <c r="DT56" s="289"/>
      <c r="DU56" s="289"/>
      <c r="DV56" s="289"/>
      <c r="DW56" s="289"/>
      <c r="DX56" s="289"/>
      <c r="DY56" s="289"/>
      <c r="DZ56" s="289"/>
      <c r="EA56" s="289"/>
      <c r="EB56" s="289"/>
      <c r="EC56" s="289"/>
      <c r="ED56" s="289"/>
      <c r="EE56" s="289"/>
      <c r="EF56" s="289"/>
      <c r="EG56" s="289"/>
      <c r="EH56" s="289"/>
      <c r="EI56" s="289"/>
      <c r="EJ56" s="289"/>
      <c r="EK56" s="289"/>
      <c r="EL56" s="289"/>
      <c r="EM56" s="289"/>
      <c r="EN56" s="289"/>
      <c r="EO56" s="289"/>
      <c r="EP56" s="289"/>
      <c r="EQ56" s="289"/>
      <c r="ER56" s="289"/>
      <c r="ES56" s="289"/>
      <c r="ET56" s="289"/>
      <c r="EU56" s="289"/>
      <c r="EV56" s="289"/>
      <c r="EW56" s="289"/>
      <c r="EX56" s="289"/>
      <c r="EY56" s="289"/>
      <c r="EZ56" s="289"/>
      <c r="FA56" s="289"/>
      <c r="FB56" s="289"/>
      <c r="FC56" s="289"/>
      <c r="FD56" s="289"/>
      <c r="FE56" s="289"/>
      <c r="FF56" s="289"/>
      <c r="FG56" s="289"/>
      <c r="FH56" s="289"/>
      <c r="FI56" s="289"/>
      <c r="FJ56" s="289"/>
      <c r="FK56" s="289"/>
      <c r="FL56" s="289"/>
      <c r="FM56" s="289"/>
      <c r="FN56" s="289"/>
      <c r="FO56" s="289"/>
      <c r="FP56" s="289"/>
      <c r="FQ56" s="289"/>
      <c r="FR56" s="289"/>
      <c r="FS56" s="289"/>
      <c r="FT56" s="289"/>
      <c r="FU56" s="289"/>
      <c r="FV56" s="289"/>
      <c r="FW56" s="289"/>
      <c r="FX56" s="289"/>
      <c r="FY56" s="289"/>
      <c r="FZ56" s="289"/>
      <c r="GA56" s="289"/>
      <c r="GB56" s="289"/>
      <c r="GC56" s="289"/>
      <c r="GD56" s="289"/>
      <c r="GE56" s="289"/>
      <c r="GF56" s="289"/>
      <c r="GG56" s="289"/>
      <c r="GH56" s="289"/>
      <c r="GI56" s="289"/>
      <c r="GJ56" s="289"/>
      <c r="GK56" s="289"/>
      <c r="GL56" s="289"/>
      <c r="GM56" s="289"/>
      <c r="GN56" s="289"/>
      <c r="GO56" s="289"/>
      <c r="GP56" s="289"/>
      <c r="GQ56" s="289"/>
      <c r="GR56" s="289"/>
      <c r="GS56" s="289"/>
      <c r="GT56" s="289"/>
      <c r="GU56" s="289"/>
      <c r="GV56" s="289"/>
      <c r="GW56" s="289"/>
      <c r="GX56" s="289"/>
      <c r="GY56" s="289"/>
      <c r="GZ56" s="289"/>
      <c r="HA56" s="289"/>
      <c r="HB56" s="289"/>
      <c r="HC56" s="289"/>
      <c r="HD56" s="289"/>
      <c r="HE56" s="289"/>
      <c r="HF56" s="289"/>
      <c r="HG56" s="289"/>
      <c r="HH56" s="289"/>
      <c r="HI56" s="289"/>
      <c r="HJ56" s="289"/>
      <c r="HK56" s="289"/>
      <c r="HL56" s="289"/>
      <c r="HM56" s="289"/>
      <c r="HN56" s="289"/>
      <c r="HO56" s="289"/>
      <c r="HP56" s="289"/>
      <c r="HQ56" s="289"/>
      <c r="HR56" s="289"/>
      <c r="HS56" s="289"/>
      <c r="HT56" s="289"/>
      <c r="HU56" s="289"/>
      <c r="HV56" s="289"/>
      <c r="HW56" s="289"/>
      <c r="HX56" s="289"/>
      <c r="HY56" s="289"/>
      <c r="HZ56" s="289"/>
      <c r="IA56" s="289"/>
      <c r="IB56" s="289"/>
      <c r="IC56" s="289"/>
      <c r="ID56" s="289"/>
      <c r="IE56" s="289"/>
      <c r="IF56" s="289"/>
      <c r="IG56" s="289"/>
      <c r="IH56" s="289"/>
      <c r="II56" s="289"/>
      <c r="IJ56" s="289"/>
      <c r="IK56" s="289"/>
      <c r="IL56" s="289"/>
      <c r="IM56" s="289"/>
      <c r="IN56" s="289"/>
      <c r="IO56" s="289"/>
      <c r="IP56" s="289"/>
      <c r="IQ56" s="289"/>
      <c r="IR56" s="289"/>
      <c r="IS56" s="289"/>
      <c r="IT56" s="289"/>
      <c r="IU56" s="289"/>
      <c r="IV56" s="289"/>
    </row>
    <row r="57" spans="1:256" x14ac:dyDescent="0.25">
      <c r="A57" s="289"/>
      <c r="B57" s="289"/>
      <c r="C57" s="289"/>
      <c r="D57" s="289"/>
      <c r="E57" s="288"/>
      <c r="F57" s="288"/>
      <c r="G57" s="288"/>
      <c r="H57" s="288"/>
      <c r="I57" s="288"/>
      <c r="J57" s="288"/>
      <c r="K57" s="288"/>
      <c r="L57" s="288"/>
      <c r="M57" s="288"/>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89"/>
      <c r="BC57" s="289"/>
      <c r="BD57" s="289"/>
      <c r="BE57" s="289"/>
      <c r="BF57" s="289"/>
      <c r="BG57" s="289"/>
      <c r="BH57" s="289"/>
      <c r="BI57" s="289"/>
      <c r="BJ57" s="289"/>
      <c r="BK57" s="289"/>
      <c r="BL57" s="289"/>
      <c r="BM57" s="289"/>
      <c r="BN57" s="289"/>
      <c r="BO57" s="289"/>
      <c r="BP57" s="289"/>
      <c r="BQ57" s="289"/>
      <c r="BR57" s="289"/>
      <c r="BS57" s="289"/>
      <c r="BT57" s="289"/>
      <c r="BU57" s="289"/>
      <c r="BV57" s="289"/>
      <c r="BW57" s="289"/>
      <c r="BX57" s="289"/>
      <c r="BY57" s="289"/>
      <c r="BZ57" s="289"/>
      <c r="CA57" s="289"/>
      <c r="CB57" s="289"/>
      <c r="CC57" s="289"/>
      <c r="CD57" s="289"/>
      <c r="CE57" s="289"/>
      <c r="CF57" s="289"/>
      <c r="CG57" s="289"/>
      <c r="CH57" s="289"/>
      <c r="CI57" s="289"/>
      <c r="CJ57" s="289"/>
      <c r="CK57" s="289"/>
      <c r="CL57" s="289"/>
      <c r="CM57" s="289"/>
      <c r="CN57" s="289"/>
      <c r="CO57" s="289"/>
      <c r="CP57" s="289"/>
      <c r="CQ57" s="289"/>
      <c r="CR57" s="289"/>
      <c r="CS57" s="289"/>
      <c r="CT57" s="289"/>
      <c r="CU57" s="289"/>
      <c r="CV57" s="289"/>
      <c r="CW57" s="289"/>
      <c r="CX57" s="289"/>
      <c r="CY57" s="289"/>
      <c r="CZ57" s="289"/>
      <c r="DA57" s="289"/>
      <c r="DB57" s="289"/>
      <c r="DC57" s="289"/>
      <c r="DD57" s="289"/>
      <c r="DE57" s="289"/>
      <c r="DF57" s="289"/>
      <c r="DG57" s="289"/>
      <c r="DH57" s="289"/>
      <c r="DI57" s="289"/>
      <c r="DJ57" s="289"/>
      <c r="DK57" s="289"/>
      <c r="DL57" s="289"/>
      <c r="DM57" s="289"/>
      <c r="DN57" s="289"/>
      <c r="DO57" s="289"/>
      <c r="DP57" s="289"/>
      <c r="DQ57" s="289"/>
      <c r="DR57" s="289"/>
      <c r="DS57" s="289"/>
      <c r="DT57" s="289"/>
      <c r="DU57" s="289"/>
      <c r="DV57" s="289"/>
      <c r="DW57" s="289"/>
      <c r="DX57" s="289"/>
      <c r="DY57" s="289"/>
      <c r="DZ57" s="289"/>
      <c r="EA57" s="289"/>
      <c r="EB57" s="289"/>
      <c r="EC57" s="289"/>
      <c r="ED57" s="289"/>
      <c r="EE57" s="289"/>
      <c r="EF57" s="289"/>
      <c r="EG57" s="289"/>
      <c r="EH57" s="289"/>
      <c r="EI57" s="289"/>
      <c r="EJ57" s="289"/>
      <c r="EK57" s="289"/>
      <c r="EL57" s="289"/>
      <c r="EM57" s="289"/>
      <c r="EN57" s="289"/>
      <c r="EO57" s="289"/>
      <c r="EP57" s="289"/>
      <c r="EQ57" s="289"/>
      <c r="ER57" s="289"/>
      <c r="ES57" s="289"/>
      <c r="ET57" s="289"/>
      <c r="EU57" s="289"/>
      <c r="EV57" s="289"/>
      <c r="EW57" s="289"/>
      <c r="EX57" s="289"/>
      <c r="EY57" s="289"/>
      <c r="EZ57" s="289"/>
      <c r="FA57" s="289"/>
      <c r="FB57" s="289"/>
      <c r="FC57" s="289"/>
      <c r="FD57" s="289"/>
      <c r="FE57" s="289"/>
      <c r="FF57" s="289"/>
      <c r="FG57" s="289"/>
      <c r="FH57" s="289"/>
      <c r="FI57" s="289"/>
      <c r="FJ57" s="289"/>
      <c r="FK57" s="289"/>
      <c r="FL57" s="289"/>
      <c r="FM57" s="289"/>
      <c r="FN57" s="289"/>
      <c r="FO57" s="289"/>
      <c r="FP57" s="289"/>
      <c r="FQ57" s="289"/>
      <c r="FR57" s="289"/>
      <c r="FS57" s="289"/>
      <c r="FT57" s="289"/>
      <c r="FU57" s="289"/>
      <c r="FV57" s="289"/>
      <c r="FW57" s="289"/>
      <c r="FX57" s="289"/>
      <c r="FY57" s="289"/>
      <c r="FZ57" s="289"/>
      <c r="GA57" s="289"/>
      <c r="GB57" s="289"/>
      <c r="GC57" s="289"/>
      <c r="GD57" s="289"/>
      <c r="GE57" s="289"/>
      <c r="GF57" s="289"/>
      <c r="GG57" s="289"/>
      <c r="GH57" s="289"/>
      <c r="GI57" s="289"/>
      <c r="GJ57" s="289"/>
      <c r="GK57" s="289"/>
      <c r="GL57" s="289"/>
      <c r="GM57" s="289"/>
      <c r="GN57" s="289"/>
      <c r="GO57" s="289"/>
      <c r="GP57" s="289"/>
      <c r="GQ57" s="289"/>
      <c r="GR57" s="289"/>
      <c r="GS57" s="289"/>
      <c r="GT57" s="289"/>
      <c r="GU57" s="289"/>
      <c r="GV57" s="289"/>
      <c r="GW57" s="289"/>
      <c r="GX57" s="289"/>
      <c r="GY57" s="289"/>
      <c r="GZ57" s="289"/>
      <c r="HA57" s="289"/>
      <c r="HB57" s="289"/>
      <c r="HC57" s="289"/>
      <c r="HD57" s="289"/>
      <c r="HE57" s="289"/>
      <c r="HF57" s="289"/>
      <c r="HG57" s="289"/>
      <c r="HH57" s="289"/>
      <c r="HI57" s="289"/>
      <c r="HJ57" s="289"/>
      <c r="HK57" s="289"/>
      <c r="HL57" s="289"/>
      <c r="HM57" s="289"/>
      <c r="HN57" s="289"/>
      <c r="HO57" s="289"/>
      <c r="HP57" s="289"/>
      <c r="HQ57" s="289"/>
      <c r="HR57" s="289"/>
      <c r="HS57" s="289"/>
      <c r="HT57" s="289"/>
      <c r="HU57" s="289"/>
      <c r="HV57" s="289"/>
      <c r="HW57" s="289"/>
      <c r="HX57" s="289"/>
      <c r="HY57" s="289"/>
      <c r="HZ57" s="289"/>
      <c r="IA57" s="289"/>
      <c r="IB57" s="289"/>
      <c r="IC57" s="289"/>
      <c r="ID57" s="289"/>
      <c r="IE57" s="289"/>
      <c r="IF57" s="289"/>
      <c r="IG57" s="289"/>
      <c r="IH57" s="289"/>
      <c r="II57" s="289"/>
      <c r="IJ57" s="289"/>
      <c r="IK57" s="289"/>
      <c r="IL57" s="289"/>
      <c r="IM57" s="289"/>
      <c r="IN57" s="289"/>
      <c r="IO57" s="289"/>
      <c r="IP57" s="289"/>
      <c r="IQ57" s="289"/>
      <c r="IR57" s="289"/>
      <c r="IS57" s="289"/>
      <c r="IT57" s="289"/>
      <c r="IU57" s="289"/>
      <c r="IV57" s="289"/>
    </row>
    <row r="58" spans="1:256" x14ac:dyDescent="0.25">
      <c r="A58" s="289"/>
      <c r="B58" s="355"/>
      <c r="C58" s="354"/>
      <c r="D58" s="289"/>
      <c r="E58" s="1353" t="s">
        <v>817</v>
      </c>
      <c r="F58" s="1353"/>
      <c r="G58" s="1353"/>
      <c r="H58" s="1353"/>
      <c r="I58" s="1353" t="s">
        <v>818</v>
      </c>
      <c r="J58" s="1353"/>
      <c r="K58" s="1353"/>
      <c r="L58" s="1353"/>
      <c r="M58" s="288"/>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89"/>
      <c r="AR58" s="289"/>
      <c r="AS58" s="289"/>
      <c r="AT58" s="289"/>
      <c r="AU58" s="289"/>
      <c r="AV58" s="289"/>
      <c r="AW58" s="289"/>
      <c r="AX58" s="289"/>
      <c r="AY58" s="289"/>
      <c r="AZ58" s="289"/>
      <c r="BA58" s="289"/>
      <c r="BB58" s="289"/>
      <c r="BC58" s="289"/>
      <c r="BD58" s="289"/>
      <c r="BE58" s="289"/>
      <c r="BF58" s="289"/>
      <c r="BG58" s="289"/>
      <c r="BH58" s="289"/>
      <c r="BI58" s="289"/>
      <c r="BJ58" s="289"/>
      <c r="BK58" s="289"/>
      <c r="BL58" s="289"/>
      <c r="BM58" s="289"/>
      <c r="BN58" s="289"/>
      <c r="BO58" s="289"/>
      <c r="BP58" s="289"/>
      <c r="BQ58" s="289"/>
      <c r="BR58" s="289"/>
      <c r="BS58" s="289"/>
      <c r="BT58" s="289"/>
      <c r="BU58" s="289"/>
      <c r="BV58" s="289"/>
      <c r="BW58" s="289"/>
      <c r="BX58" s="289"/>
      <c r="BY58" s="289"/>
      <c r="BZ58" s="289"/>
      <c r="CA58" s="289"/>
      <c r="CB58" s="289"/>
      <c r="CC58" s="289"/>
      <c r="CD58" s="289"/>
      <c r="CE58" s="289"/>
      <c r="CF58" s="289"/>
      <c r="CG58" s="289"/>
      <c r="CH58" s="289"/>
      <c r="CI58" s="289"/>
      <c r="CJ58" s="289"/>
      <c r="CK58" s="289"/>
      <c r="CL58" s="289"/>
      <c r="CM58" s="289"/>
      <c r="CN58" s="289"/>
      <c r="CO58" s="289"/>
      <c r="CP58" s="289"/>
      <c r="CQ58" s="289"/>
      <c r="CR58" s="289"/>
      <c r="CS58" s="289"/>
      <c r="CT58" s="289"/>
      <c r="CU58" s="289"/>
      <c r="CV58" s="289"/>
      <c r="CW58" s="289"/>
      <c r="CX58" s="289"/>
      <c r="CY58" s="289"/>
      <c r="CZ58" s="289"/>
      <c r="DA58" s="289"/>
      <c r="DB58" s="289"/>
      <c r="DC58" s="289"/>
      <c r="DD58" s="289"/>
      <c r="DE58" s="289"/>
      <c r="DF58" s="289"/>
      <c r="DG58" s="289"/>
      <c r="DH58" s="289"/>
      <c r="DI58" s="289"/>
      <c r="DJ58" s="289"/>
      <c r="DK58" s="289"/>
      <c r="DL58" s="289"/>
      <c r="DM58" s="289"/>
      <c r="DN58" s="289"/>
      <c r="DO58" s="289"/>
      <c r="DP58" s="289"/>
      <c r="DQ58" s="289"/>
      <c r="DR58" s="289"/>
      <c r="DS58" s="289"/>
      <c r="DT58" s="289"/>
      <c r="DU58" s="289"/>
      <c r="DV58" s="289"/>
      <c r="DW58" s="289"/>
      <c r="DX58" s="289"/>
      <c r="DY58" s="289"/>
      <c r="DZ58" s="289"/>
      <c r="EA58" s="289"/>
      <c r="EB58" s="289"/>
      <c r="EC58" s="289"/>
      <c r="ED58" s="289"/>
      <c r="EE58" s="289"/>
      <c r="EF58" s="289"/>
      <c r="EG58" s="289"/>
      <c r="EH58" s="289"/>
      <c r="EI58" s="289"/>
      <c r="EJ58" s="289"/>
      <c r="EK58" s="289"/>
      <c r="EL58" s="289"/>
      <c r="EM58" s="289"/>
      <c r="EN58" s="289"/>
      <c r="EO58" s="289"/>
      <c r="EP58" s="289"/>
      <c r="EQ58" s="289"/>
      <c r="ER58" s="289"/>
      <c r="ES58" s="289"/>
      <c r="ET58" s="289"/>
      <c r="EU58" s="289"/>
      <c r="EV58" s="289"/>
      <c r="EW58" s="289"/>
      <c r="EX58" s="289"/>
      <c r="EY58" s="289"/>
      <c r="EZ58" s="289"/>
      <c r="FA58" s="289"/>
      <c r="FB58" s="289"/>
      <c r="FC58" s="289"/>
      <c r="FD58" s="289"/>
      <c r="FE58" s="289"/>
      <c r="FF58" s="289"/>
      <c r="FG58" s="289"/>
      <c r="FH58" s="289"/>
      <c r="FI58" s="289"/>
      <c r="FJ58" s="289"/>
      <c r="FK58" s="289"/>
      <c r="FL58" s="289"/>
      <c r="FM58" s="289"/>
      <c r="FN58" s="289"/>
      <c r="FO58" s="289"/>
      <c r="FP58" s="289"/>
      <c r="FQ58" s="289"/>
      <c r="FR58" s="289"/>
      <c r="FS58" s="289"/>
      <c r="FT58" s="289"/>
      <c r="FU58" s="289"/>
      <c r="FV58" s="289"/>
      <c r="FW58" s="289"/>
      <c r="FX58" s="289"/>
      <c r="FY58" s="289"/>
      <c r="FZ58" s="289"/>
      <c r="GA58" s="289"/>
      <c r="GB58" s="289"/>
      <c r="GC58" s="289"/>
      <c r="GD58" s="289"/>
      <c r="GE58" s="289"/>
      <c r="GF58" s="289"/>
      <c r="GG58" s="289"/>
      <c r="GH58" s="289"/>
      <c r="GI58" s="289"/>
      <c r="GJ58" s="289"/>
      <c r="GK58" s="289"/>
      <c r="GL58" s="289"/>
      <c r="GM58" s="289"/>
      <c r="GN58" s="289"/>
      <c r="GO58" s="289"/>
      <c r="GP58" s="289"/>
      <c r="GQ58" s="289"/>
      <c r="GR58" s="289"/>
      <c r="GS58" s="289"/>
      <c r="GT58" s="289"/>
      <c r="GU58" s="289"/>
      <c r="GV58" s="289"/>
      <c r="GW58" s="289"/>
      <c r="GX58" s="289"/>
      <c r="GY58" s="289"/>
      <c r="GZ58" s="289"/>
      <c r="HA58" s="289"/>
      <c r="HB58" s="289"/>
      <c r="HC58" s="289"/>
      <c r="HD58" s="289"/>
      <c r="HE58" s="289"/>
      <c r="HF58" s="289"/>
      <c r="HG58" s="289"/>
      <c r="HH58" s="289"/>
      <c r="HI58" s="289"/>
      <c r="HJ58" s="289"/>
      <c r="HK58" s="289"/>
      <c r="HL58" s="289"/>
      <c r="HM58" s="289"/>
      <c r="HN58" s="289"/>
      <c r="HO58" s="289"/>
      <c r="HP58" s="289"/>
      <c r="HQ58" s="289"/>
      <c r="HR58" s="289"/>
      <c r="HS58" s="289"/>
      <c r="HT58" s="289"/>
      <c r="HU58" s="289"/>
      <c r="HV58" s="289"/>
      <c r="HW58" s="289"/>
      <c r="HX58" s="289"/>
      <c r="HY58" s="289"/>
      <c r="HZ58" s="289"/>
      <c r="IA58" s="289"/>
      <c r="IB58" s="289"/>
      <c r="IC58" s="289"/>
      <c r="ID58" s="289"/>
      <c r="IE58" s="289"/>
      <c r="IF58" s="289"/>
      <c r="IG58" s="289"/>
      <c r="IH58" s="289"/>
      <c r="II58" s="289"/>
      <c r="IJ58" s="289"/>
      <c r="IK58" s="289"/>
      <c r="IL58" s="289"/>
      <c r="IM58" s="289"/>
      <c r="IN58" s="289"/>
      <c r="IO58" s="289"/>
      <c r="IP58" s="289"/>
      <c r="IQ58" s="289"/>
      <c r="IR58" s="289"/>
      <c r="IS58" s="289"/>
      <c r="IT58" s="289"/>
      <c r="IU58" s="289"/>
      <c r="IV58" s="289"/>
    </row>
    <row r="59" spans="1:256" ht="18" x14ac:dyDescent="0.35">
      <c r="A59" s="289"/>
      <c r="B59" s="343" t="s">
        <v>408</v>
      </c>
      <c r="C59" s="356" t="s">
        <v>660</v>
      </c>
      <c r="D59" s="290" t="s">
        <v>410</v>
      </c>
      <c r="E59" s="291" t="s">
        <v>412</v>
      </c>
      <c r="F59" s="291" t="s">
        <v>413</v>
      </c>
      <c r="G59" s="291" t="s">
        <v>414</v>
      </c>
      <c r="H59" s="291" t="s">
        <v>415</v>
      </c>
      <c r="I59" s="291" t="s">
        <v>412</v>
      </c>
      <c r="J59" s="291" t="s">
        <v>413</v>
      </c>
      <c r="K59" s="291" t="s">
        <v>414</v>
      </c>
      <c r="L59" s="291" t="s">
        <v>415</v>
      </c>
      <c r="M59" s="288"/>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c r="BA59" s="289"/>
      <c r="BB59" s="289"/>
      <c r="BC59" s="289"/>
      <c r="BD59" s="289"/>
      <c r="BE59" s="289"/>
      <c r="BF59" s="289"/>
      <c r="BG59" s="289"/>
      <c r="BH59" s="289"/>
      <c r="BI59" s="289"/>
      <c r="BJ59" s="289"/>
      <c r="BK59" s="289"/>
      <c r="BL59" s="289"/>
      <c r="BM59" s="289"/>
      <c r="BN59" s="289"/>
      <c r="BO59" s="289"/>
      <c r="BP59" s="289"/>
      <c r="BQ59" s="289"/>
      <c r="BR59" s="289"/>
      <c r="BS59" s="289"/>
      <c r="BT59" s="289"/>
      <c r="BU59" s="289"/>
      <c r="BV59" s="289"/>
      <c r="BW59" s="289"/>
      <c r="BX59" s="289"/>
      <c r="BY59" s="289"/>
      <c r="BZ59" s="289"/>
      <c r="CA59" s="289"/>
      <c r="CB59" s="289"/>
      <c r="CC59" s="289"/>
      <c r="CD59" s="289"/>
      <c r="CE59" s="289"/>
      <c r="CF59" s="289"/>
      <c r="CG59" s="289"/>
      <c r="CH59" s="289"/>
      <c r="CI59" s="289"/>
      <c r="CJ59" s="289"/>
      <c r="CK59" s="289"/>
      <c r="CL59" s="289"/>
      <c r="CM59" s="289"/>
      <c r="CN59" s="289"/>
      <c r="CO59" s="289"/>
      <c r="CP59" s="289"/>
      <c r="CQ59" s="289"/>
      <c r="CR59" s="289"/>
      <c r="CS59" s="289"/>
      <c r="CT59" s="289"/>
      <c r="CU59" s="289"/>
      <c r="CV59" s="289"/>
      <c r="CW59" s="289"/>
      <c r="CX59" s="289"/>
      <c r="CY59" s="289"/>
      <c r="CZ59" s="289"/>
      <c r="DA59" s="289"/>
      <c r="DB59" s="289"/>
      <c r="DC59" s="289"/>
      <c r="DD59" s="289"/>
      <c r="DE59" s="289"/>
      <c r="DF59" s="289"/>
      <c r="DG59" s="289"/>
      <c r="DH59" s="289"/>
      <c r="DI59" s="289"/>
      <c r="DJ59" s="289"/>
      <c r="DK59" s="289"/>
      <c r="DL59" s="289"/>
      <c r="DM59" s="289"/>
      <c r="DN59" s="289"/>
      <c r="DO59" s="289"/>
      <c r="DP59" s="289"/>
      <c r="DQ59" s="289"/>
      <c r="DR59" s="289"/>
      <c r="DS59" s="289"/>
      <c r="DT59" s="289"/>
      <c r="DU59" s="289"/>
      <c r="DV59" s="289"/>
      <c r="DW59" s="289"/>
      <c r="DX59" s="289"/>
      <c r="DY59" s="289"/>
      <c r="DZ59" s="289"/>
      <c r="EA59" s="289"/>
      <c r="EB59" s="289"/>
      <c r="EC59" s="289"/>
      <c r="ED59" s="289"/>
      <c r="EE59" s="289"/>
      <c r="EF59" s="289"/>
      <c r="EG59" s="289"/>
      <c r="EH59" s="289"/>
      <c r="EI59" s="289"/>
      <c r="EJ59" s="289"/>
      <c r="EK59" s="289"/>
      <c r="EL59" s="289"/>
      <c r="EM59" s="289"/>
      <c r="EN59" s="289"/>
      <c r="EO59" s="289"/>
      <c r="EP59" s="289"/>
      <c r="EQ59" s="289"/>
      <c r="ER59" s="289"/>
      <c r="ES59" s="289"/>
      <c r="ET59" s="289"/>
      <c r="EU59" s="289"/>
      <c r="EV59" s="289"/>
      <c r="EW59" s="289"/>
      <c r="EX59" s="289"/>
      <c r="EY59" s="289"/>
      <c r="EZ59" s="289"/>
      <c r="FA59" s="289"/>
      <c r="FB59" s="289"/>
      <c r="FC59" s="289"/>
      <c r="FD59" s="289"/>
      <c r="FE59" s="289"/>
      <c r="FF59" s="289"/>
      <c r="FG59" s="289"/>
      <c r="FH59" s="289"/>
      <c r="FI59" s="289"/>
      <c r="FJ59" s="289"/>
      <c r="FK59" s="289"/>
      <c r="FL59" s="289"/>
      <c r="FM59" s="289"/>
      <c r="FN59" s="289"/>
      <c r="FO59" s="289"/>
      <c r="FP59" s="289"/>
      <c r="FQ59" s="289"/>
      <c r="FR59" s="289"/>
      <c r="FS59" s="289"/>
      <c r="FT59" s="289"/>
      <c r="FU59" s="289"/>
      <c r="FV59" s="289"/>
      <c r="FW59" s="289"/>
      <c r="FX59" s="289"/>
      <c r="FY59" s="289"/>
      <c r="FZ59" s="289"/>
      <c r="GA59" s="289"/>
      <c r="GB59" s="289"/>
      <c r="GC59" s="289"/>
      <c r="GD59" s="289"/>
      <c r="GE59" s="289"/>
      <c r="GF59" s="289"/>
      <c r="GG59" s="289"/>
      <c r="GH59" s="289"/>
      <c r="GI59" s="289"/>
      <c r="GJ59" s="289"/>
      <c r="GK59" s="289"/>
      <c r="GL59" s="289"/>
      <c r="GM59" s="289"/>
      <c r="GN59" s="289"/>
      <c r="GO59" s="289"/>
      <c r="GP59" s="289"/>
      <c r="GQ59" s="289"/>
      <c r="GR59" s="289"/>
      <c r="GS59" s="289"/>
      <c r="GT59" s="289"/>
      <c r="GU59" s="289"/>
      <c r="GV59" s="289"/>
      <c r="GW59" s="289"/>
      <c r="GX59" s="289"/>
      <c r="GY59" s="289"/>
      <c r="GZ59" s="289"/>
      <c r="HA59" s="289"/>
      <c r="HB59" s="289"/>
      <c r="HC59" s="289"/>
      <c r="HD59" s="289"/>
      <c r="HE59" s="289"/>
      <c r="HF59" s="289"/>
      <c r="HG59" s="289"/>
      <c r="HH59" s="289"/>
      <c r="HI59" s="289"/>
      <c r="HJ59" s="289"/>
      <c r="HK59" s="289"/>
      <c r="HL59" s="289"/>
      <c r="HM59" s="289"/>
      <c r="HN59" s="289"/>
      <c r="HO59" s="289"/>
      <c r="HP59" s="289"/>
      <c r="HQ59" s="289"/>
      <c r="HR59" s="289"/>
      <c r="HS59" s="289"/>
      <c r="HT59" s="289"/>
      <c r="HU59" s="289"/>
      <c r="HV59" s="289"/>
      <c r="HW59" s="289"/>
      <c r="HX59" s="289"/>
      <c r="HY59" s="289"/>
      <c r="HZ59" s="289"/>
      <c r="IA59" s="289"/>
      <c r="IB59" s="289"/>
      <c r="IC59" s="289"/>
      <c r="ID59" s="289"/>
      <c r="IE59" s="289"/>
      <c r="IF59" s="289"/>
      <c r="IG59" s="289"/>
      <c r="IH59" s="289"/>
      <c r="II59" s="289"/>
      <c r="IJ59" s="289"/>
      <c r="IK59" s="289"/>
      <c r="IL59" s="289"/>
      <c r="IM59" s="289"/>
      <c r="IN59" s="289"/>
      <c r="IO59" s="289"/>
      <c r="IP59" s="289"/>
      <c r="IQ59" s="289"/>
      <c r="IR59" s="289"/>
      <c r="IS59" s="289"/>
      <c r="IT59" s="289"/>
      <c r="IU59" s="289"/>
      <c r="IV59" s="289"/>
    </row>
    <row r="60" spans="1:256" x14ac:dyDescent="0.25">
      <c r="A60" s="289"/>
      <c r="B60" s="1354" t="s">
        <v>901</v>
      </c>
      <c r="C60" s="1355" t="s">
        <v>900</v>
      </c>
      <c r="D60" s="291" t="s">
        <v>896</v>
      </c>
      <c r="E60" s="292"/>
      <c r="F60" s="292"/>
      <c r="G60" s="292"/>
      <c r="H60" s="292"/>
      <c r="I60" s="299">
        <v>0.30341999999999997</v>
      </c>
      <c r="J60" s="299">
        <v>0.30107</v>
      </c>
      <c r="K60" s="299">
        <v>7.1000000000000002E-4</v>
      </c>
      <c r="L60" s="299">
        <v>1.64E-3</v>
      </c>
      <c r="M60" s="288"/>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c r="BA60" s="289"/>
      <c r="BB60" s="289"/>
      <c r="BC60" s="289"/>
      <c r="BD60" s="289"/>
      <c r="BE60" s="289"/>
      <c r="BF60" s="289"/>
      <c r="BG60" s="289"/>
      <c r="BH60" s="289"/>
      <c r="BI60" s="289"/>
      <c r="BJ60" s="289"/>
      <c r="BK60" s="289"/>
      <c r="BL60" s="289"/>
      <c r="BM60" s="289"/>
      <c r="BN60" s="289"/>
      <c r="BO60" s="289"/>
      <c r="BP60" s="289"/>
      <c r="BQ60" s="289"/>
      <c r="BR60" s="289"/>
      <c r="BS60" s="289"/>
      <c r="BT60" s="289"/>
      <c r="BU60" s="289"/>
      <c r="BV60" s="289"/>
      <c r="BW60" s="289"/>
      <c r="BX60" s="289"/>
      <c r="BY60" s="289"/>
      <c r="BZ60" s="289"/>
      <c r="CA60" s="289"/>
      <c r="CB60" s="289"/>
      <c r="CC60" s="289"/>
      <c r="CD60" s="289"/>
      <c r="CE60" s="289"/>
      <c r="CF60" s="289"/>
      <c r="CG60" s="289"/>
      <c r="CH60" s="289"/>
      <c r="CI60" s="289"/>
      <c r="CJ60" s="289"/>
      <c r="CK60" s="289"/>
      <c r="CL60" s="289"/>
      <c r="CM60" s="289"/>
      <c r="CN60" s="289"/>
      <c r="CO60" s="289"/>
      <c r="CP60" s="289"/>
      <c r="CQ60" s="289"/>
      <c r="CR60" s="289"/>
      <c r="CS60" s="289"/>
      <c r="CT60" s="289"/>
      <c r="CU60" s="289"/>
      <c r="CV60" s="289"/>
      <c r="CW60" s="289"/>
      <c r="CX60" s="289"/>
      <c r="CY60" s="289"/>
      <c r="CZ60" s="289"/>
      <c r="DA60" s="289"/>
      <c r="DB60" s="289"/>
      <c r="DC60" s="289"/>
      <c r="DD60" s="289"/>
      <c r="DE60" s="289"/>
      <c r="DF60" s="289"/>
      <c r="DG60" s="289"/>
      <c r="DH60" s="289"/>
      <c r="DI60" s="289"/>
      <c r="DJ60" s="289"/>
      <c r="DK60" s="289"/>
      <c r="DL60" s="289"/>
      <c r="DM60" s="289"/>
      <c r="DN60" s="289"/>
      <c r="DO60" s="289"/>
      <c r="DP60" s="289"/>
      <c r="DQ60" s="289"/>
      <c r="DR60" s="289"/>
      <c r="DS60" s="289"/>
      <c r="DT60" s="289"/>
      <c r="DU60" s="289"/>
      <c r="DV60" s="289"/>
      <c r="DW60" s="289"/>
      <c r="DX60" s="289"/>
      <c r="DY60" s="289"/>
      <c r="DZ60" s="289"/>
      <c r="EA60" s="289"/>
      <c r="EB60" s="289"/>
      <c r="EC60" s="289"/>
      <c r="ED60" s="289"/>
      <c r="EE60" s="289"/>
      <c r="EF60" s="289"/>
      <c r="EG60" s="289"/>
      <c r="EH60" s="289"/>
      <c r="EI60" s="289"/>
      <c r="EJ60" s="289"/>
      <c r="EK60" s="289"/>
      <c r="EL60" s="289"/>
      <c r="EM60" s="289"/>
      <c r="EN60" s="289"/>
      <c r="EO60" s="289"/>
      <c r="EP60" s="289"/>
      <c r="EQ60" s="289"/>
      <c r="ER60" s="289"/>
      <c r="ES60" s="289"/>
      <c r="ET60" s="289"/>
      <c r="EU60" s="289"/>
      <c r="EV60" s="289"/>
      <c r="EW60" s="289"/>
      <c r="EX60" s="289"/>
      <c r="EY60" s="289"/>
      <c r="EZ60" s="289"/>
      <c r="FA60" s="289"/>
      <c r="FB60" s="289"/>
      <c r="FC60" s="289"/>
      <c r="FD60" s="289"/>
      <c r="FE60" s="289"/>
      <c r="FF60" s="289"/>
      <c r="FG60" s="289"/>
      <c r="FH60" s="289"/>
      <c r="FI60" s="289"/>
      <c r="FJ60" s="289"/>
      <c r="FK60" s="289"/>
      <c r="FL60" s="289"/>
      <c r="FM60" s="289"/>
      <c r="FN60" s="289"/>
      <c r="FO60" s="289"/>
      <c r="FP60" s="289"/>
      <c r="FQ60" s="289"/>
      <c r="FR60" s="289"/>
      <c r="FS60" s="289"/>
      <c r="FT60" s="289"/>
      <c r="FU60" s="289"/>
      <c r="FV60" s="289"/>
      <c r="FW60" s="289"/>
      <c r="FX60" s="289"/>
      <c r="FY60" s="289"/>
      <c r="FZ60" s="289"/>
      <c r="GA60" s="289"/>
      <c r="GB60" s="289"/>
      <c r="GC60" s="289"/>
      <c r="GD60" s="289"/>
      <c r="GE60" s="289"/>
      <c r="GF60" s="289"/>
      <c r="GG60" s="289"/>
      <c r="GH60" s="289"/>
      <c r="GI60" s="289"/>
      <c r="GJ60" s="289"/>
      <c r="GK60" s="289"/>
      <c r="GL60" s="289"/>
      <c r="GM60" s="289"/>
      <c r="GN60" s="289"/>
      <c r="GO60" s="289"/>
      <c r="GP60" s="289"/>
      <c r="GQ60" s="289"/>
      <c r="GR60" s="289"/>
      <c r="GS60" s="289"/>
      <c r="GT60" s="289"/>
      <c r="GU60" s="289"/>
      <c r="GV60" s="289"/>
      <c r="GW60" s="289"/>
      <c r="GX60" s="289"/>
      <c r="GY60" s="289"/>
      <c r="GZ60" s="289"/>
      <c r="HA60" s="289"/>
      <c r="HB60" s="289"/>
      <c r="HC60" s="289"/>
      <c r="HD60" s="289"/>
      <c r="HE60" s="289"/>
      <c r="HF60" s="289"/>
      <c r="HG60" s="289"/>
      <c r="HH60" s="289"/>
      <c r="HI60" s="289"/>
      <c r="HJ60" s="289"/>
      <c r="HK60" s="289"/>
      <c r="HL60" s="289"/>
      <c r="HM60" s="289"/>
      <c r="HN60" s="289"/>
      <c r="HO60" s="289"/>
      <c r="HP60" s="289"/>
      <c r="HQ60" s="289"/>
      <c r="HR60" s="289"/>
      <c r="HS60" s="289"/>
      <c r="HT60" s="289"/>
      <c r="HU60" s="289"/>
      <c r="HV60" s="289"/>
      <c r="HW60" s="289"/>
      <c r="HX60" s="289"/>
      <c r="HY60" s="289"/>
      <c r="HZ60" s="289"/>
      <c r="IA60" s="289"/>
      <c r="IB60" s="289"/>
      <c r="IC60" s="289"/>
      <c r="ID60" s="289"/>
      <c r="IE60" s="289"/>
      <c r="IF60" s="289"/>
      <c r="IG60" s="289"/>
      <c r="IH60" s="289"/>
      <c r="II60" s="289"/>
      <c r="IJ60" s="289"/>
      <c r="IK60" s="289"/>
      <c r="IL60" s="289"/>
      <c r="IM60" s="289"/>
      <c r="IN60" s="289"/>
      <c r="IO60" s="289"/>
      <c r="IP60" s="289"/>
      <c r="IQ60" s="289"/>
      <c r="IR60" s="289"/>
      <c r="IS60" s="289"/>
      <c r="IT60" s="289"/>
      <c r="IU60" s="289"/>
      <c r="IV60" s="289"/>
    </row>
    <row r="61" spans="1:256" x14ac:dyDescent="0.25">
      <c r="A61" s="289"/>
      <c r="B61" s="1354"/>
      <c r="C61" s="1355"/>
      <c r="D61" s="291" t="s">
        <v>821</v>
      </c>
      <c r="E61" s="292"/>
      <c r="F61" s="292"/>
      <c r="G61" s="292"/>
      <c r="H61" s="292"/>
      <c r="I61" s="299">
        <v>4.641E-2</v>
      </c>
      <c r="J61" s="299">
        <v>4.6050000000000001E-2</v>
      </c>
      <c r="K61" s="299">
        <v>1.1E-4</v>
      </c>
      <c r="L61" s="299">
        <v>2.5000000000000001E-4</v>
      </c>
      <c r="M61" s="288"/>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89"/>
      <c r="AR61" s="289"/>
      <c r="AS61" s="289"/>
      <c r="AT61" s="289"/>
      <c r="AU61" s="289"/>
      <c r="AV61" s="289"/>
      <c r="AW61" s="289"/>
      <c r="AX61" s="289"/>
      <c r="AY61" s="289"/>
      <c r="AZ61" s="289"/>
      <c r="BA61" s="289"/>
      <c r="BB61" s="289"/>
      <c r="BC61" s="289"/>
      <c r="BD61" s="289"/>
      <c r="BE61" s="289"/>
      <c r="BF61" s="289"/>
      <c r="BG61" s="289"/>
      <c r="BH61" s="289"/>
      <c r="BI61" s="289"/>
      <c r="BJ61" s="289"/>
      <c r="BK61" s="289"/>
      <c r="BL61" s="289"/>
      <c r="BM61" s="289"/>
      <c r="BN61" s="289"/>
      <c r="BO61" s="289"/>
      <c r="BP61" s="289"/>
      <c r="BQ61" s="289"/>
      <c r="BR61" s="289"/>
      <c r="BS61" s="289"/>
      <c r="BT61" s="289"/>
      <c r="BU61" s="289"/>
      <c r="BV61" s="289"/>
      <c r="BW61" s="289"/>
      <c r="BX61" s="289"/>
      <c r="BY61" s="289"/>
      <c r="BZ61" s="289"/>
      <c r="CA61" s="289"/>
      <c r="CB61" s="289"/>
      <c r="CC61" s="289"/>
      <c r="CD61" s="289"/>
      <c r="CE61" s="289"/>
      <c r="CF61" s="289"/>
      <c r="CG61" s="289"/>
      <c r="CH61" s="289"/>
      <c r="CI61" s="289"/>
      <c r="CJ61" s="289"/>
      <c r="CK61" s="289"/>
      <c r="CL61" s="289"/>
      <c r="CM61" s="289"/>
      <c r="CN61" s="289"/>
      <c r="CO61" s="289"/>
      <c r="CP61" s="289"/>
      <c r="CQ61" s="289"/>
      <c r="CR61" s="289"/>
      <c r="CS61" s="289"/>
      <c r="CT61" s="289"/>
      <c r="CU61" s="289"/>
      <c r="CV61" s="289"/>
      <c r="CW61" s="289"/>
      <c r="CX61" s="289"/>
      <c r="CY61" s="289"/>
      <c r="CZ61" s="289"/>
      <c r="DA61" s="289"/>
      <c r="DB61" s="289"/>
      <c r="DC61" s="289"/>
      <c r="DD61" s="289"/>
      <c r="DE61" s="289"/>
      <c r="DF61" s="289"/>
      <c r="DG61" s="289"/>
      <c r="DH61" s="289"/>
      <c r="DI61" s="289"/>
      <c r="DJ61" s="289"/>
      <c r="DK61" s="289"/>
      <c r="DL61" s="289"/>
      <c r="DM61" s="289"/>
      <c r="DN61" s="289"/>
      <c r="DO61" s="289"/>
      <c r="DP61" s="289"/>
      <c r="DQ61" s="289"/>
      <c r="DR61" s="289"/>
      <c r="DS61" s="289"/>
      <c r="DT61" s="289"/>
      <c r="DU61" s="289"/>
      <c r="DV61" s="289"/>
      <c r="DW61" s="289"/>
      <c r="DX61" s="289"/>
      <c r="DY61" s="289"/>
      <c r="DZ61" s="289"/>
      <c r="EA61" s="289"/>
      <c r="EB61" s="289"/>
      <c r="EC61" s="289"/>
      <c r="ED61" s="289"/>
      <c r="EE61" s="289"/>
      <c r="EF61" s="289"/>
      <c r="EG61" s="289"/>
      <c r="EH61" s="289"/>
      <c r="EI61" s="289"/>
      <c r="EJ61" s="289"/>
      <c r="EK61" s="289"/>
      <c r="EL61" s="289"/>
      <c r="EM61" s="289"/>
      <c r="EN61" s="289"/>
      <c r="EO61" s="289"/>
      <c r="EP61" s="289"/>
      <c r="EQ61" s="289"/>
      <c r="ER61" s="289"/>
      <c r="ES61" s="289"/>
      <c r="ET61" s="289"/>
      <c r="EU61" s="289"/>
      <c r="EV61" s="289"/>
      <c r="EW61" s="289"/>
      <c r="EX61" s="289"/>
      <c r="EY61" s="289"/>
      <c r="EZ61" s="289"/>
      <c r="FA61" s="289"/>
      <c r="FB61" s="289"/>
      <c r="FC61" s="289"/>
      <c r="FD61" s="289"/>
      <c r="FE61" s="289"/>
      <c r="FF61" s="289"/>
      <c r="FG61" s="289"/>
      <c r="FH61" s="289"/>
      <c r="FI61" s="289"/>
      <c r="FJ61" s="289"/>
      <c r="FK61" s="289"/>
      <c r="FL61" s="289"/>
      <c r="FM61" s="289"/>
      <c r="FN61" s="289"/>
      <c r="FO61" s="289"/>
      <c r="FP61" s="289"/>
      <c r="FQ61" s="289"/>
      <c r="FR61" s="289"/>
      <c r="FS61" s="289"/>
      <c r="FT61" s="289"/>
      <c r="FU61" s="289"/>
      <c r="FV61" s="289"/>
      <c r="FW61" s="289"/>
      <c r="FX61" s="289"/>
      <c r="FY61" s="289"/>
      <c r="FZ61" s="289"/>
      <c r="GA61" s="289"/>
      <c r="GB61" s="289"/>
      <c r="GC61" s="289"/>
      <c r="GD61" s="289"/>
      <c r="GE61" s="289"/>
      <c r="GF61" s="289"/>
      <c r="GG61" s="289"/>
      <c r="GH61" s="289"/>
      <c r="GI61" s="289"/>
      <c r="GJ61" s="289"/>
      <c r="GK61" s="289"/>
      <c r="GL61" s="289"/>
      <c r="GM61" s="289"/>
      <c r="GN61" s="289"/>
      <c r="GO61" s="289"/>
      <c r="GP61" s="289"/>
      <c r="GQ61" s="289"/>
      <c r="GR61" s="289"/>
      <c r="GS61" s="289"/>
      <c r="GT61" s="289"/>
      <c r="GU61" s="289"/>
      <c r="GV61" s="289"/>
      <c r="GW61" s="289"/>
      <c r="GX61" s="289"/>
      <c r="GY61" s="289"/>
      <c r="GZ61" s="289"/>
      <c r="HA61" s="289"/>
      <c r="HB61" s="289"/>
      <c r="HC61" s="289"/>
      <c r="HD61" s="289"/>
      <c r="HE61" s="289"/>
      <c r="HF61" s="289"/>
      <c r="HG61" s="289"/>
      <c r="HH61" s="289"/>
      <c r="HI61" s="289"/>
      <c r="HJ61" s="289"/>
      <c r="HK61" s="289"/>
      <c r="HL61" s="289"/>
      <c r="HM61" s="289"/>
      <c r="HN61" s="289"/>
      <c r="HO61" s="289"/>
      <c r="HP61" s="289"/>
      <c r="HQ61" s="289"/>
      <c r="HR61" s="289"/>
      <c r="HS61" s="289"/>
      <c r="HT61" s="289"/>
      <c r="HU61" s="289"/>
      <c r="HV61" s="289"/>
      <c r="HW61" s="289"/>
      <c r="HX61" s="289"/>
      <c r="HY61" s="289"/>
      <c r="HZ61" s="289"/>
      <c r="IA61" s="289"/>
      <c r="IB61" s="289"/>
      <c r="IC61" s="289"/>
      <c r="ID61" s="289"/>
      <c r="IE61" s="289"/>
      <c r="IF61" s="289"/>
      <c r="IG61" s="289"/>
      <c r="IH61" s="289"/>
      <c r="II61" s="289"/>
      <c r="IJ61" s="289"/>
      <c r="IK61" s="289"/>
      <c r="IL61" s="289"/>
      <c r="IM61" s="289"/>
      <c r="IN61" s="289"/>
      <c r="IO61" s="289"/>
      <c r="IP61" s="289"/>
      <c r="IQ61" s="289"/>
      <c r="IR61" s="289"/>
      <c r="IS61" s="289"/>
      <c r="IT61" s="289"/>
      <c r="IU61" s="289"/>
      <c r="IV61" s="289"/>
    </row>
    <row r="62" spans="1:256" x14ac:dyDescent="0.25">
      <c r="A62" s="289"/>
      <c r="B62" s="1354"/>
      <c r="C62" s="1355"/>
      <c r="D62" s="291" t="s">
        <v>822</v>
      </c>
      <c r="E62" s="292"/>
      <c r="F62" s="292"/>
      <c r="G62" s="292"/>
      <c r="H62" s="292"/>
      <c r="I62" s="299">
        <v>7.4689999999999993E-2</v>
      </c>
      <c r="J62" s="299">
        <v>7.4109999999999995E-2</v>
      </c>
      <c r="K62" s="299">
        <v>1.8000000000000001E-4</v>
      </c>
      <c r="L62" s="299">
        <v>4.0000000000000002E-4</v>
      </c>
      <c r="M62" s="288"/>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89"/>
      <c r="AR62" s="289"/>
      <c r="AS62" s="289"/>
      <c r="AT62" s="289"/>
      <c r="AU62" s="289"/>
      <c r="AV62" s="289"/>
      <c r="AW62" s="289"/>
      <c r="AX62" s="289"/>
      <c r="AY62" s="289"/>
      <c r="AZ62" s="289"/>
      <c r="BA62" s="289"/>
      <c r="BB62" s="289"/>
      <c r="BC62" s="289"/>
      <c r="BD62" s="289"/>
      <c r="BE62" s="289"/>
      <c r="BF62" s="289"/>
      <c r="BG62" s="289"/>
      <c r="BH62" s="289"/>
      <c r="BI62" s="289"/>
      <c r="BJ62" s="289"/>
      <c r="BK62" s="289"/>
      <c r="BL62" s="289"/>
      <c r="BM62" s="289"/>
      <c r="BN62" s="289"/>
      <c r="BO62" s="289"/>
      <c r="BP62" s="289"/>
      <c r="BQ62" s="289"/>
      <c r="BR62" s="289"/>
      <c r="BS62" s="289"/>
      <c r="BT62" s="289"/>
      <c r="BU62" s="289"/>
      <c r="BV62" s="289"/>
      <c r="BW62" s="289"/>
      <c r="BX62" s="289"/>
      <c r="BY62" s="289"/>
      <c r="BZ62" s="289"/>
      <c r="CA62" s="289"/>
      <c r="CB62" s="289"/>
      <c r="CC62" s="289"/>
      <c r="CD62" s="289"/>
      <c r="CE62" s="289"/>
      <c r="CF62" s="289"/>
      <c r="CG62" s="289"/>
      <c r="CH62" s="289"/>
      <c r="CI62" s="289"/>
      <c r="CJ62" s="289"/>
      <c r="CK62" s="289"/>
      <c r="CL62" s="289"/>
      <c r="CM62" s="289"/>
      <c r="CN62" s="289"/>
      <c r="CO62" s="289"/>
      <c r="CP62" s="289"/>
      <c r="CQ62" s="289"/>
      <c r="CR62" s="289"/>
      <c r="CS62" s="289"/>
      <c r="CT62" s="289"/>
      <c r="CU62" s="289"/>
      <c r="CV62" s="289"/>
      <c r="CW62" s="289"/>
      <c r="CX62" s="289"/>
      <c r="CY62" s="289"/>
      <c r="CZ62" s="289"/>
      <c r="DA62" s="289"/>
      <c r="DB62" s="289"/>
      <c r="DC62" s="289"/>
      <c r="DD62" s="289"/>
      <c r="DE62" s="289"/>
      <c r="DF62" s="289"/>
      <c r="DG62" s="289"/>
      <c r="DH62" s="289"/>
      <c r="DI62" s="289"/>
      <c r="DJ62" s="289"/>
      <c r="DK62" s="289"/>
      <c r="DL62" s="289"/>
      <c r="DM62" s="289"/>
      <c r="DN62" s="289"/>
      <c r="DO62" s="289"/>
      <c r="DP62" s="289"/>
      <c r="DQ62" s="289"/>
      <c r="DR62" s="289"/>
      <c r="DS62" s="289"/>
      <c r="DT62" s="289"/>
      <c r="DU62" s="289"/>
      <c r="DV62" s="289"/>
      <c r="DW62" s="289"/>
      <c r="DX62" s="289"/>
      <c r="DY62" s="289"/>
      <c r="DZ62" s="289"/>
      <c r="EA62" s="289"/>
      <c r="EB62" s="289"/>
      <c r="EC62" s="289"/>
      <c r="ED62" s="289"/>
      <c r="EE62" s="289"/>
      <c r="EF62" s="289"/>
      <c r="EG62" s="289"/>
      <c r="EH62" s="289"/>
      <c r="EI62" s="289"/>
      <c r="EJ62" s="289"/>
      <c r="EK62" s="289"/>
      <c r="EL62" s="289"/>
      <c r="EM62" s="289"/>
      <c r="EN62" s="289"/>
      <c r="EO62" s="289"/>
      <c r="EP62" s="289"/>
      <c r="EQ62" s="289"/>
      <c r="ER62" s="289"/>
      <c r="ES62" s="289"/>
      <c r="ET62" s="289"/>
      <c r="EU62" s="289"/>
      <c r="EV62" s="289"/>
      <c r="EW62" s="289"/>
      <c r="EX62" s="289"/>
      <c r="EY62" s="289"/>
      <c r="EZ62" s="289"/>
      <c r="FA62" s="289"/>
      <c r="FB62" s="289"/>
      <c r="FC62" s="289"/>
      <c r="FD62" s="289"/>
      <c r="FE62" s="289"/>
      <c r="FF62" s="289"/>
      <c r="FG62" s="289"/>
      <c r="FH62" s="289"/>
      <c r="FI62" s="289"/>
      <c r="FJ62" s="289"/>
      <c r="FK62" s="289"/>
      <c r="FL62" s="289"/>
      <c r="FM62" s="289"/>
      <c r="FN62" s="289"/>
      <c r="FO62" s="289"/>
      <c r="FP62" s="289"/>
      <c r="FQ62" s="289"/>
      <c r="FR62" s="289"/>
      <c r="FS62" s="289"/>
      <c r="FT62" s="289"/>
      <c r="FU62" s="289"/>
      <c r="FV62" s="289"/>
      <c r="FW62" s="289"/>
      <c r="FX62" s="289"/>
      <c r="FY62" s="289"/>
      <c r="FZ62" s="289"/>
      <c r="GA62" s="289"/>
      <c r="GB62" s="289"/>
      <c r="GC62" s="289"/>
      <c r="GD62" s="289"/>
      <c r="GE62" s="289"/>
      <c r="GF62" s="289"/>
      <c r="GG62" s="289"/>
      <c r="GH62" s="289"/>
      <c r="GI62" s="289"/>
      <c r="GJ62" s="289"/>
      <c r="GK62" s="289"/>
      <c r="GL62" s="289"/>
      <c r="GM62" s="289"/>
      <c r="GN62" s="289"/>
      <c r="GO62" s="289"/>
      <c r="GP62" s="289"/>
      <c r="GQ62" s="289"/>
      <c r="GR62" s="289"/>
      <c r="GS62" s="289"/>
      <c r="GT62" s="289"/>
      <c r="GU62" s="289"/>
      <c r="GV62" s="289"/>
      <c r="GW62" s="289"/>
      <c r="GX62" s="289"/>
      <c r="GY62" s="289"/>
      <c r="GZ62" s="289"/>
      <c r="HA62" s="289"/>
      <c r="HB62" s="289"/>
      <c r="HC62" s="289"/>
      <c r="HD62" s="289"/>
      <c r="HE62" s="289"/>
      <c r="HF62" s="289"/>
      <c r="HG62" s="289"/>
      <c r="HH62" s="289"/>
      <c r="HI62" s="289"/>
      <c r="HJ62" s="289"/>
      <c r="HK62" s="289"/>
      <c r="HL62" s="289"/>
      <c r="HM62" s="289"/>
      <c r="HN62" s="289"/>
      <c r="HO62" s="289"/>
      <c r="HP62" s="289"/>
      <c r="HQ62" s="289"/>
      <c r="HR62" s="289"/>
      <c r="HS62" s="289"/>
      <c r="HT62" s="289"/>
      <c r="HU62" s="289"/>
      <c r="HV62" s="289"/>
      <c r="HW62" s="289"/>
      <c r="HX62" s="289"/>
      <c r="HY62" s="289"/>
      <c r="HZ62" s="289"/>
      <c r="IA62" s="289"/>
      <c r="IB62" s="289"/>
      <c r="IC62" s="289"/>
      <c r="ID62" s="289"/>
      <c r="IE62" s="289"/>
      <c r="IF62" s="289"/>
      <c r="IG62" s="289"/>
      <c r="IH62" s="289"/>
      <c r="II62" s="289"/>
      <c r="IJ62" s="289"/>
      <c r="IK62" s="289"/>
      <c r="IL62" s="289"/>
      <c r="IM62" s="289"/>
      <c r="IN62" s="289"/>
      <c r="IO62" s="289"/>
      <c r="IP62" s="289"/>
      <c r="IQ62" s="289"/>
      <c r="IR62" s="289"/>
      <c r="IS62" s="289"/>
      <c r="IT62" s="289"/>
      <c r="IU62" s="289"/>
      <c r="IV62" s="289"/>
    </row>
    <row r="63" spans="1:256" x14ac:dyDescent="0.25">
      <c r="A63" s="289"/>
      <c r="B63" s="1354"/>
      <c r="C63" s="1355" t="s">
        <v>899</v>
      </c>
      <c r="D63" s="291" t="s">
        <v>896</v>
      </c>
      <c r="E63" s="292"/>
      <c r="F63" s="292"/>
      <c r="G63" s="292"/>
      <c r="H63" s="292"/>
      <c r="I63" s="299">
        <v>0.31692999999999999</v>
      </c>
      <c r="J63" s="299">
        <v>0.31447999999999998</v>
      </c>
      <c r="K63" s="299">
        <v>7.3999999999999999E-4</v>
      </c>
      <c r="L63" s="299">
        <v>1.7099999999999999E-3</v>
      </c>
      <c r="M63" s="288"/>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c r="AO63" s="289"/>
      <c r="AP63" s="289"/>
      <c r="AQ63" s="289"/>
      <c r="AR63" s="289"/>
      <c r="AS63" s="289"/>
      <c r="AT63" s="289"/>
      <c r="AU63" s="289"/>
      <c r="AV63" s="289"/>
      <c r="AW63" s="289"/>
      <c r="AX63" s="289"/>
      <c r="AY63" s="289"/>
      <c r="AZ63" s="289"/>
      <c r="BA63" s="289"/>
      <c r="BB63" s="289"/>
      <c r="BC63" s="289"/>
      <c r="BD63" s="289"/>
      <c r="BE63" s="289"/>
      <c r="BF63" s="289"/>
      <c r="BG63" s="289"/>
      <c r="BH63" s="289"/>
      <c r="BI63" s="289"/>
      <c r="BJ63" s="289"/>
      <c r="BK63" s="289"/>
      <c r="BL63" s="289"/>
      <c r="BM63" s="289"/>
      <c r="BN63" s="289"/>
      <c r="BO63" s="289"/>
      <c r="BP63" s="289"/>
      <c r="BQ63" s="289"/>
      <c r="BR63" s="289"/>
      <c r="BS63" s="289"/>
      <c r="BT63" s="289"/>
      <c r="BU63" s="289"/>
      <c r="BV63" s="289"/>
      <c r="BW63" s="289"/>
      <c r="BX63" s="289"/>
      <c r="BY63" s="289"/>
      <c r="BZ63" s="289"/>
      <c r="CA63" s="289"/>
      <c r="CB63" s="289"/>
      <c r="CC63" s="289"/>
      <c r="CD63" s="289"/>
      <c r="CE63" s="289"/>
      <c r="CF63" s="289"/>
      <c r="CG63" s="289"/>
      <c r="CH63" s="289"/>
      <c r="CI63" s="289"/>
      <c r="CJ63" s="289"/>
      <c r="CK63" s="289"/>
      <c r="CL63" s="289"/>
      <c r="CM63" s="289"/>
      <c r="CN63" s="289"/>
      <c r="CO63" s="289"/>
      <c r="CP63" s="289"/>
      <c r="CQ63" s="289"/>
      <c r="CR63" s="289"/>
      <c r="CS63" s="289"/>
      <c r="CT63" s="289"/>
      <c r="CU63" s="289"/>
      <c r="CV63" s="289"/>
      <c r="CW63" s="289"/>
      <c r="CX63" s="289"/>
      <c r="CY63" s="289"/>
      <c r="CZ63" s="289"/>
      <c r="DA63" s="289"/>
      <c r="DB63" s="289"/>
      <c r="DC63" s="289"/>
      <c r="DD63" s="289"/>
      <c r="DE63" s="289"/>
      <c r="DF63" s="289"/>
      <c r="DG63" s="289"/>
      <c r="DH63" s="289"/>
      <c r="DI63" s="289"/>
      <c r="DJ63" s="289"/>
      <c r="DK63" s="289"/>
      <c r="DL63" s="289"/>
      <c r="DM63" s="289"/>
      <c r="DN63" s="289"/>
      <c r="DO63" s="289"/>
      <c r="DP63" s="289"/>
      <c r="DQ63" s="289"/>
      <c r="DR63" s="289"/>
      <c r="DS63" s="289"/>
      <c r="DT63" s="289"/>
      <c r="DU63" s="289"/>
      <c r="DV63" s="289"/>
      <c r="DW63" s="289"/>
      <c r="DX63" s="289"/>
      <c r="DY63" s="289"/>
      <c r="DZ63" s="289"/>
      <c r="EA63" s="289"/>
      <c r="EB63" s="289"/>
      <c r="EC63" s="289"/>
      <c r="ED63" s="289"/>
      <c r="EE63" s="289"/>
      <c r="EF63" s="289"/>
      <c r="EG63" s="289"/>
      <c r="EH63" s="289"/>
      <c r="EI63" s="289"/>
      <c r="EJ63" s="289"/>
      <c r="EK63" s="289"/>
      <c r="EL63" s="289"/>
      <c r="EM63" s="289"/>
      <c r="EN63" s="289"/>
      <c r="EO63" s="289"/>
      <c r="EP63" s="289"/>
      <c r="EQ63" s="289"/>
      <c r="ER63" s="289"/>
      <c r="ES63" s="289"/>
      <c r="ET63" s="289"/>
      <c r="EU63" s="289"/>
      <c r="EV63" s="289"/>
      <c r="EW63" s="289"/>
      <c r="EX63" s="289"/>
      <c r="EY63" s="289"/>
      <c r="EZ63" s="289"/>
      <c r="FA63" s="289"/>
      <c r="FB63" s="289"/>
      <c r="FC63" s="289"/>
      <c r="FD63" s="289"/>
      <c r="FE63" s="289"/>
      <c r="FF63" s="289"/>
      <c r="FG63" s="289"/>
      <c r="FH63" s="289"/>
      <c r="FI63" s="289"/>
      <c r="FJ63" s="289"/>
      <c r="FK63" s="289"/>
      <c r="FL63" s="289"/>
      <c r="FM63" s="289"/>
      <c r="FN63" s="289"/>
      <c r="FO63" s="289"/>
      <c r="FP63" s="289"/>
      <c r="FQ63" s="289"/>
      <c r="FR63" s="289"/>
      <c r="FS63" s="289"/>
      <c r="FT63" s="289"/>
      <c r="FU63" s="289"/>
      <c r="FV63" s="289"/>
      <c r="FW63" s="289"/>
      <c r="FX63" s="289"/>
      <c r="FY63" s="289"/>
      <c r="FZ63" s="289"/>
      <c r="GA63" s="289"/>
      <c r="GB63" s="289"/>
      <c r="GC63" s="289"/>
      <c r="GD63" s="289"/>
      <c r="GE63" s="289"/>
      <c r="GF63" s="289"/>
      <c r="GG63" s="289"/>
      <c r="GH63" s="289"/>
      <c r="GI63" s="289"/>
      <c r="GJ63" s="289"/>
      <c r="GK63" s="289"/>
      <c r="GL63" s="289"/>
      <c r="GM63" s="289"/>
      <c r="GN63" s="289"/>
      <c r="GO63" s="289"/>
      <c r="GP63" s="289"/>
      <c r="GQ63" s="289"/>
      <c r="GR63" s="289"/>
      <c r="GS63" s="289"/>
      <c r="GT63" s="289"/>
      <c r="GU63" s="289"/>
      <c r="GV63" s="289"/>
      <c r="GW63" s="289"/>
      <c r="GX63" s="289"/>
      <c r="GY63" s="289"/>
      <c r="GZ63" s="289"/>
      <c r="HA63" s="289"/>
      <c r="HB63" s="289"/>
      <c r="HC63" s="289"/>
      <c r="HD63" s="289"/>
      <c r="HE63" s="289"/>
      <c r="HF63" s="289"/>
      <c r="HG63" s="289"/>
      <c r="HH63" s="289"/>
      <c r="HI63" s="289"/>
      <c r="HJ63" s="289"/>
      <c r="HK63" s="289"/>
      <c r="HL63" s="289"/>
      <c r="HM63" s="289"/>
      <c r="HN63" s="289"/>
      <c r="HO63" s="289"/>
      <c r="HP63" s="289"/>
      <c r="HQ63" s="289"/>
      <c r="HR63" s="289"/>
      <c r="HS63" s="289"/>
      <c r="HT63" s="289"/>
      <c r="HU63" s="289"/>
      <c r="HV63" s="289"/>
      <c r="HW63" s="289"/>
      <c r="HX63" s="289"/>
      <c r="HY63" s="289"/>
      <c r="HZ63" s="289"/>
      <c r="IA63" s="289"/>
      <c r="IB63" s="289"/>
      <c r="IC63" s="289"/>
      <c r="ID63" s="289"/>
      <c r="IE63" s="289"/>
      <c r="IF63" s="289"/>
      <c r="IG63" s="289"/>
      <c r="IH63" s="289"/>
      <c r="II63" s="289"/>
      <c r="IJ63" s="289"/>
      <c r="IK63" s="289"/>
      <c r="IL63" s="289"/>
      <c r="IM63" s="289"/>
      <c r="IN63" s="289"/>
      <c r="IO63" s="289"/>
      <c r="IP63" s="289"/>
      <c r="IQ63" s="289"/>
      <c r="IR63" s="289"/>
      <c r="IS63" s="289"/>
      <c r="IT63" s="289"/>
      <c r="IU63" s="289"/>
      <c r="IV63" s="289"/>
    </row>
    <row r="64" spans="1:256" x14ac:dyDescent="0.25">
      <c r="A64" s="289"/>
      <c r="B64" s="1354"/>
      <c r="C64" s="1355"/>
      <c r="D64" s="291" t="s">
        <v>821</v>
      </c>
      <c r="E64" s="292"/>
      <c r="F64" s="292"/>
      <c r="G64" s="292"/>
      <c r="H64" s="292"/>
      <c r="I64" s="299">
        <v>6.3659999999999994E-2</v>
      </c>
      <c r="J64" s="299">
        <v>6.3170000000000004E-2</v>
      </c>
      <c r="K64" s="299">
        <v>1.4999999999999999E-4</v>
      </c>
      <c r="L64" s="299">
        <v>3.4000000000000002E-4</v>
      </c>
      <c r="M64" s="288"/>
      <c r="N64" s="289"/>
      <c r="O64" s="289"/>
      <c r="P64" s="289"/>
      <c r="Q64" s="289"/>
      <c r="R64" s="289"/>
      <c r="S64" s="289"/>
      <c r="T64" s="289"/>
      <c r="U64" s="289"/>
      <c r="V64" s="289"/>
      <c r="W64" s="289"/>
      <c r="X64" s="289"/>
      <c r="Y64" s="289"/>
      <c r="Z64" s="289"/>
      <c r="AA64" s="289"/>
      <c r="AB64" s="289"/>
      <c r="AC64" s="289"/>
      <c r="AD64" s="289"/>
      <c r="AE64" s="289"/>
      <c r="AF64" s="289"/>
      <c r="AG64" s="289"/>
      <c r="AH64" s="289"/>
      <c r="AI64" s="289"/>
      <c r="AJ64" s="289"/>
      <c r="AK64" s="289"/>
      <c r="AL64" s="289"/>
      <c r="AM64" s="289"/>
      <c r="AN64" s="289"/>
      <c r="AO64" s="289"/>
      <c r="AP64" s="289"/>
      <c r="AQ64" s="289"/>
      <c r="AR64" s="289"/>
      <c r="AS64" s="289"/>
      <c r="AT64" s="289"/>
      <c r="AU64" s="289"/>
      <c r="AV64" s="289"/>
      <c r="AW64" s="289"/>
      <c r="AX64" s="289"/>
      <c r="AY64" s="289"/>
      <c r="AZ64" s="289"/>
      <c r="BA64" s="289"/>
      <c r="BB64" s="289"/>
      <c r="BC64" s="289"/>
      <c r="BD64" s="289"/>
      <c r="BE64" s="289"/>
      <c r="BF64" s="289"/>
      <c r="BG64" s="289"/>
      <c r="BH64" s="289"/>
      <c r="BI64" s="289"/>
      <c r="BJ64" s="289"/>
      <c r="BK64" s="289"/>
      <c r="BL64" s="289"/>
      <c r="BM64" s="289"/>
      <c r="BN64" s="289"/>
      <c r="BO64" s="289"/>
      <c r="BP64" s="289"/>
      <c r="BQ64" s="289"/>
      <c r="BR64" s="289"/>
      <c r="BS64" s="289"/>
      <c r="BT64" s="289"/>
      <c r="BU64" s="289"/>
      <c r="BV64" s="289"/>
      <c r="BW64" s="289"/>
      <c r="BX64" s="289"/>
      <c r="BY64" s="289"/>
      <c r="BZ64" s="289"/>
      <c r="CA64" s="289"/>
      <c r="CB64" s="289"/>
      <c r="CC64" s="289"/>
      <c r="CD64" s="289"/>
      <c r="CE64" s="289"/>
      <c r="CF64" s="289"/>
      <c r="CG64" s="289"/>
      <c r="CH64" s="289"/>
      <c r="CI64" s="289"/>
      <c r="CJ64" s="289"/>
      <c r="CK64" s="289"/>
      <c r="CL64" s="289"/>
      <c r="CM64" s="289"/>
      <c r="CN64" s="289"/>
      <c r="CO64" s="289"/>
      <c r="CP64" s="289"/>
      <c r="CQ64" s="289"/>
      <c r="CR64" s="289"/>
      <c r="CS64" s="289"/>
      <c r="CT64" s="289"/>
      <c r="CU64" s="289"/>
      <c r="CV64" s="289"/>
      <c r="CW64" s="289"/>
      <c r="CX64" s="289"/>
      <c r="CY64" s="289"/>
      <c r="CZ64" s="289"/>
      <c r="DA64" s="289"/>
      <c r="DB64" s="289"/>
      <c r="DC64" s="289"/>
      <c r="DD64" s="289"/>
      <c r="DE64" s="289"/>
      <c r="DF64" s="289"/>
      <c r="DG64" s="289"/>
      <c r="DH64" s="289"/>
      <c r="DI64" s="289"/>
      <c r="DJ64" s="289"/>
      <c r="DK64" s="289"/>
      <c r="DL64" s="289"/>
      <c r="DM64" s="289"/>
      <c r="DN64" s="289"/>
      <c r="DO64" s="289"/>
      <c r="DP64" s="289"/>
      <c r="DQ64" s="289"/>
      <c r="DR64" s="289"/>
      <c r="DS64" s="289"/>
      <c r="DT64" s="289"/>
      <c r="DU64" s="289"/>
      <c r="DV64" s="289"/>
      <c r="DW64" s="289"/>
      <c r="DX64" s="289"/>
      <c r="DY64" s="289"/>
      <c r="DZ64" s="289"/>
      <c r="EA64" s="289"/>
      <c r="EB64" s="289"/>
      <c r="EC64" s="289"/>
      <c r="ED64" s="289"/>
      <c r="EE64" s="289"/>
      <c r="EF64" s="289"/>
      <c r="EG64" s="289"/>
      <c r="EH64" s="289"/>
      <c r="EI64" s="289"/>
      <c r="EJ64" s="289"/>
      <c r="EK64" s="289"/>
      <c r="EL64" s="289"/>
      <c r="EM64" s="289"/>
      <c r="EN64" s="289"/>
      <c r="EO64" s="289"/>
      <c r="EP64" s="289"/>
      <c r="EQ64" s="289"/>
      <c r="ER64" s="289"/>
      <c r="ES64" s="289"/>
      <c r="ET64" s="289"/>
      <c r="EU64" s="289"/>
      <c r="EV64" s="289"/>
      <c r="EW64" s="289"/>
      <c r="EX64" s="289"/>
      <c r="EY64" s="289"/>
      <c r="EZ64" s="289"/>
      <c r="FA64" s="289"/>
      <c r="FB64" s="289"/>
      <c r="FC64" s="289"/>
      <c r="FD64" s="289"/>
      <c r="FE64" s="289"/>
      <c r="FF64" s="289"/>
      <c r="FG64" s="289"/>
      <c r="FH64" s="289"/>
      <c r="FI64" s="289"/>
      <c r="FJ64" s="289"/>
      <c r="FK64" s="289"/>
      <c r="FL64" s="289"/>
      <c r="FM64" s="289"/>
      <c r="FN64" s="289"/>
      <c r="FO64" s="289"/>
      <c r="FP64" s="289"/>
      <c r="FQ64" s="289"/>
      <c r="FR64" s="289"/>
      <c r="FS64" s="289"/>
      <c r="FT64" s="289"/>
      <c r="FU64" s="289"/>
      <c r="FV64" s="289"/>
      <c r="FW64" s="289"/>
      <c r="FX64" s="289"/>
      <c r="FY64" s="289"/>
      <c r="FZ64" s="289"/>
      <c r="GA64" s="289"/>
      <c r="GB64" s="289"/>
      <c r="GC64" s="289"/>
      <c r="GD64" s="289"/>
      <c r="GE64" s="289"/>
      <c r="GF64" s="289"/>
      <c r="GG64" s="289"/>
      <c r="GH64" s="289"/>
      <c r="GI64" s="289"/>
      <c r="GJ64" s="289"/>
      <c r="GK64" s="289"/>
      <c r="GL64" s="289"/>
      <c r="GM64" s="289"/>
      <c r="GN64" s="289"/>
      <c r="GO64" s="289"/>
      <c r="GP64" s="289"/>
      <c r="GQ64" s="289"/>
      <c r="GR64" s="289"/>
      <c r="GS64" s="289"/>
      <c r="GT64" s="289"/>
      <c r="GU64" s="289"/>
      <c r="GV64" s="289"/>
      <c r="GW64" s="289"/>
      <c r="GX64" s="289"/>
      <c r="GY64" s="289"/>
      <c r="GZ64" s="289"/>
      <c r="HA64" s="289"/>
      <c r="HB64" s="289"/>
      <c r="HC64" s="289"/>
      <c r="HD64" s="289"/>
      <c r="HE64" s="289"/>
      <c r="HF64" s="289"/>
      <c r="HG64" s="289"/>
      <c r="HH64" s="289"/>
      <c r="HI64" s="289"/>
      <c r="HJ64" s="289"/>
      <c r="HK64" s="289"/>
      <c r="HL64" s="289"/>
      <c r="HM64" s="289"/>
      <c r="HN64" s="289"/>
      <c r="HO64" s="289"/>
      <c r="HP64" s="289"/>
      <c r="HQ64" s="289"/>
      <c r="HR64" s="289"/>
      <c r="HS64" s="289"/>
      <c r="HT64" s="289"/>
      <c r="HU64" s="289"/>
      <c r="HV64" s="289"/>
      <c r="HW64" s="289"/>
      <c r="HX64" s="289"/>
      <c r="HY64" s="289"/>
      <c r="HZ64" s="289"/>
      <c r="IA64" s="289"/>
      <c r="IB64" s="289"/>
      <c r="IC64" s="289"/>
      <c r="ID64" s="289"/>
      <c r="IE64" s="289"/>
      <c r="IF64" s="289"/>
      <c r="IG64" s="289"/>
      <c r="IH64" s="289"/>
      <c r="II64" s="289"/>
      <c r="IJ64" s="289"/>
      <c r="IK64" s="289"/>
      <c r="IL64" s="289"/>
      <c r="IM64" s="289"/>
      <c r="IN64" s="289"/>
      <c r="IO64" s="289"/>
      <c r="IP64" s="289"/>
      <c r="IQ64" s="289"/>
      <c r="IR64" s="289"/>
      <c r="IS64" s="289"/>
      <c r="IT64" s="289"/>
      <c r="IU64" s="289"/>
      <c r="IV64" s="289"/>
    </row>
    <row r="65" spans="1:256" x14ac:dyDescent="0.25">
      <c r="A65" s="289"/>
      <c r="B65" s="1354"/>
      <c r="C65" s="1355"/>
      <c r="D65" s="291" t="s">
        <v>822</v>
      </c>
      <c r="E65" s="292"/>
      <c r="F65" s="292"/>
      <c r="G65" s="292"/>
      <c r="H65" s="292"/>
      <c r="I65" s="299">
        <v>0.10245</v>
      </c>
      <c r="J65" s="299">
        <v>0.10166</v>
      </c>
      <c r="K65" s="299">
        <v>2.4000000000000001E-4</v>
      </c>
      <c r="L65" s="299">
        <v>5.5000000000000003E-4</v>
      </c>
      <c r="M65" s="288"/>
      <c r="N65" s="289"/>
      <c r="O65" s="289"/>
      <c r="P65" s="289"/>
      <c r="Q65" s="289"/>
      <c r="R65" s="289"/>
      <c r="S65" s="289"/>
      <c r="T65" s="289"/>
      <c r="U65" s="289"/>
      <c r="V65" s="289"/>
      <c r="W65" s="289"/>
      <c r="X65" s="289"/>
      <c r="Y65" s="289"/>
      <c r="Z65" s="289"/>
      <c r="AA65" s="289"/>
      <c r="AB65" s="289"/>
      <c r="AC65" s="289"/>
      <c r="AD65" s="289"/>
      <c r="AE65" s="289"/>
      <c r="AF65" s="289"/>
      <c r="AG65" s="289"/>
      <c r="AH65" s="289"/>
      <c r="AI65" s="289"/>
      <c r="AJ65" s="289"/>
      <c r="AK65" s="289"/>
      <c r="AL65" s="289"/>
      <c r="AM65" s="289"/>
      <c r="AN65" s="289"/>
      <c r="AO65" s="289"/>
      <c r="AP65" s="289"/>
      <c r="AQ65" s="289"/>
      <c r="AR65" s="289"/>
      <c r="AS65" s="289"/>
      <c r="AT65" s="289"/>
      <c r="AU65" s="289"/>
      <c r="AV65" s="289"/>
      <c r="AW65" s="289"/>
      <c r="AX65" s="289"/>
      <c r="AY65" s="289"/>
      <c r="AZ65" s="289"/>
      <c r="BA65" s="289"/>
      <c r="BB65" s="289"/>
      <c r="BC65" s="289"/>
      <c r="BD65" s="289"/>
      <c r="BE65" s="289"/>
      <c r="BF65" s="289"/>
      <c r="BG65" s="289"/>
      <c r="BH65" s="289"/>
      <c r="BI65" s="289"/>
      <c r="BJ65" s="289"/>
      <c r="BK65" s="289"/>
      <c r="BL65" s="289"/>
      <c r="BM65" s="289"/>
      <c r="BN65" s="289"/>
      <c r="BO65" s="289"/>
      <c r="BP65" s="289"/>
      <c r="BQ65" s="289"/>
      <c r="BR65" s="289"/>
      <c r="BS65" s="289"/>
      <c r="BT65" s="289"/>
      <c r="BU65" s="289"/>
      <c r="BV65" s="289"/>
      <c r="BW65" s="289"/>
      <c r="BX65" s="289"/>
      <c r="BY65" s="289"/>
      <c r="BZ65" s="289"/>
      <c r="CA65" s="289"/>
      <c r="CB65" s="289"/>
      <c r="CC65" s="289"/>
      <c r="CD65" s="289"/>
      <c r="CE65" s="289"/>
      <c r="CF65" s="289"/>
      <c r="CG65" s="289"/>
      <c r="CH65" s="289"/>
      <c r="CI65" s="289"/>
      <c r="CJ65" s="289"/>
      <c r="CK65" s="289"/>
      <c r="CL65" s="289"/>
      <c r="CM65" s="289"/>
      <c r="CN65" s="289"/>
      <c r="CO65" s="289"/>
      <c r="CP65" s="289"/>
      <c r="CQ65" s="289"/>
      <c r="CR65" s="289"/>
      <c r="CS65" s="289"/>
      <c r="CT65" s="289"/>
      <c r="CU65" s="289"/>
      <c r="CV65" s="289"/>
      <c r="CW65" s="289"/>
      <c r="CX65" s="289"/>
      <c r="CY65" s="289"/>
      <c r="CZ65" s="289"/>
      <c r="DA65" s="289"/>
      <c r="DB65" s="289"/>
      <c r="DC65" s="289"/>
      <c r="DD65" s="289"/>
      <c r="DE65" s="289"/>
      <c r="DF65" s="289"/>
      <c r="DG65" s="289"/>
      <c r="DH65" s="289"/>
      <c r="DI65" s="289"/>
      <c r="DJ65" s="289"/>
      <c r="DK65" s="289"/>
      <c r="DL65" s="289"/>
      <c r="DM65" s="289"/>
      <c r="DN65" s="289"/>
      <c r="DO65" s="289"/>
      <c r="DP65" s="289"/>
      <c r="DQ65" s="289"/>
      <c r="DR65" s="289"/>
      <c r="DS65" s="289"/>
      <c r="DT65" s="289"/>
      <c r="DU65" s="289"/>
      <c r="DV65" s="289"/>
      <c r="DW65" s="289"/>
      <c r="DX65" s="289"/>
      <c r="DY65" s="289"/>
      <c r="DZ65" s="289"/>
      <c r="EA65" s="289"/>
      <c r="EB65" s="289"/>
      <c r="EC65" s="289"/>
      <c r="ED65" s="289"/>
      <c r="EE65" s="289"/>
      <c r="EF65" s="289"/>
      <c r="EG65" s="289"/>
      <c r="EH65" s="289"/>
      <c r="EI65" s="289"/>
      <c r="EJ65" s="289"/>
      <c r="EK65" s="289"/>
      <c r="EL65" s="289"/>
      <c r="EM65" s="289"/>
      <c r="EN65" s="289"/>
      <c r="EO65" s="289"/>
      <c r="EP65" s="289"/>
      <c r="EQ65" s="289"/>
      <c r="ER65" s="289"/>
      <c r="ES65" s="289"/>
      <c r="ET65" s="289"/>
      <c r="EU65" s="289"/>
      <c r="EV65" s="289"/>
      <c r="EW65" s="289"/>
      <c r="EX65" s="289"/>
      <c r="EY65" s="289"/>
      <c r="EZ65" s="289"/>
      <c r="FA65" s="289"/>
      <c r="FB65" s="289"/>
      <c r="FC65" s="289"/>
      <c r="FD65" s="289"/>
      <c r="FE65" s="289"/>
      <c r="FF65" s="289"/>
      <c r="FG65" s="289"/>
      <c r="FH65" s="289"/>
      <c r="FI65" s="289"/>
      <c r="FJ65" s="289"/>
      <c r="FK65" s="289"/>
      <c r="FL65" s="289"/>
      <c r="FM65" s="289"/>
      <c r="FN65" s="289"/>
      <c r="FO65" s="289"/>
      <c r="FP65" s="289"/>
      <c r="FQ65" s="289"/>
      <c r="FR65" s="289"/>
      <c r="FS65" s="289"/>
      <c r="FT65" s="289"/>
      <c r="FU65" s="289"/>
      <c r="FV65" s="289"/>
      <c r="FW65" s="289"/>
      <c r="FX65" s="289"/>
      <c r="FY65" s="289"/>
      <c r="FZ65" s="289"/>
      <c r="GA65" s="289"/>
      <c r="GB65" s="289"/>
      <c r="GC65" s="289"/>
      <c r="GD65" s="289"/>
      <c r="GE65" s="289"/>
      <c r="GF65" s="289"/>
      <c r="GG65" s="289"/>
      <c r="GH65" s="289"/>
      <c r="GI65" s="289"/>
      <c r="GJ65" s="289"/>
      <c r="GK65" s="289"/>
      <c r="GL65" s="289"/>
      <c r="GM65" s="289"/>
      <c r="GN65" s="289"/>
      <c r="GO65" s="289"/>
      <c r="GP65" s="289"/>
      <c r="GQ65" s="289"/>
      <c r="GR65" s="289"/>
      <c r="GS65" s="289"/>
      <c r="GT65" s="289"/>
      <c r="GU65" s="289"/>
      <c r="GV65" s="289"/>
      <c r="GW65" s="289"/>
      <c r="GX65" s="289"/>
      <c r="GY65" s="289"/>
      <c r="GZ65" s="289"/>
      <c r="HA65" s="289"/>
      <c r="HB65" s="289"/>
      <c r="HC65" s="289"/>
      <c r="HD65" s="289"/>
      <c r="HE65" s="289"/>
      <c r="HF65" s="289"/>
      <c r="HG65" s="289"/>
      <c r="HH65" s="289"/>
      <c r="HI65" s="289"/>
      <c r="HJ65" s="289"/>
      <c r="HK65" s="289"/>
      <c r="HL65" s="289"/>
      <c r="HM65" s="289"/>
      <c r="HN65" s="289"/>
      <c r="HO65" s="289"/>
      <c r="HP65" s="289"/>
      <c r="HQ65" s="289"/>
      <c r="HR65" s="289"/>
      <c r="HS65" s="289"/>
      <c r="HT65" s="289"/>
      <c r="HU65" s="289"/>
      <c r="HV65" s="289"/>
      <c r="HW65" s="289"/>
      <c r="HX65" s="289"/>
      <c r="HY65" s="289"/>
      <c r="HZ65" s="289"/>
      <c r="IA65" s="289"/>
      <c r="IB65" s="289"/>
      <c r="IC65" s="289"/>
      <c r="ID65" s="289"/>
      <c r="IE65" s="289"/>
      <c r="IF65" s="289"/>
      <c r="IG65" s="289"/>
      <c r="IH65" s="289"/>
      <c r="II65" s="289"/>
      <c r="IJ65" s="289"/>
      <c r="IK65" s="289"/>
      <c r="IL65" s="289"/>
      <c r="IM65" s="289"/>
      <c r="IN65" s="289"/>
      <c r="IO65" s="289"/>
      <c r="IP65" s="289"/>
      <c r="IQ65" s="289"/>
      <c r="IR65" s="289"/>
      <c r="IS65" s="289"/>
      <c r="IT65" s="289"/>
      <c r="IU65" s="289"/>
      <c r="IV65" s="289"/>
    </row>
    <row r="66" spans="1:256" x14ac:dyDescent="0.25">
      <c r="A66" s="289"/>
      <c r="B66" s="1354"/>
      <c r="C66" s="1355" t="s">
        <v>898</v>
      </c>
      <c r="D66" s="291" t="s">
        <v>896</v>
      </c>
      <c r="E66" s="292"/>
      <c r="F66" s="292"/>
      <c r="G66" s="292"/>
      <c r="H66" s="292"/>
      <c r="I66" s="299">
        <v>0.31137000000000004</v>
      </c>
      <c r="J66" s="299">
        <v>0.30896000000000001</v>
      </c>
      <c r="K66" s="299">
        <v>7.2999999999999996E-4</v>
      </c>
      <c r="L66" s="299">
        <v>1.6800000000000001E-3</v>
      </c>
      <c r="M66" s="288"/>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c r="AQ66" s="289"/>
      <c r="AR66" s="289"/>
      <c r="AS66" s="289"/>
      <c r="AT66" s="289"/>
      <c r="AU66" s="289"/>
      <c r="AV66" s="289"/>
      <c r="AW66" s="289"/>
      <c r="AX66" s="289"/>
      <c r="AY66" s="289"/>
      <c r="AZ66" s="289"/>
      <c r="BA66" s="289"/>
      <c r="BB66" s="289"/>
      <c r="BC66" s="289"/>
      <c r="BD66" s="289"/>
      <c r="BE66" s="289"/>
      <c r="BF66" s="289"/>
      <c r="BG66" s="289"/>
      <c r="BH66" s="289"/>
      <c r="BI66" s="289"/>
      <c r="BJ66" s="289"/>
      <c r="BK66" s="289"/>
      <c r="BL66" s="289"/>
      <c r="BM66" s="289"/>
      <c r="BN66" s="289"/>
      <c r="BO66" s="289"/>
      <c r="BP66" s="289"/>
      <c r="BQ66" s="289"/>
      <c r="BR66" s="289"/>
      <c r="BS66" s="289"/>
      <c r="BT66" s="289"/>
      <c r="BU66" s="289"/>
      <c r="BV66" s="289"/>
      <c r="BW66" s="289"/>
      <c r="BX66" s="289"/>
      <c r="BY66" s="289"/>
      <c r="BZ66" s="289"/>
      <c r="CA66" s="289"/>
      <c r="CB66" s="289"/>
      <c r="CC66" s="289"/>
      <c r="CD66" s="289"/>
      <c r="CE66" s="289"/>
      <c r="CF66" s="289"/>
      <c r="CG66" s="289"/>
      <c r="CH66" s="289"/>
      <c r="CI66" s="289"/>
      <c r="CJ66" s="289"/>
      <c r="CK66" s="289"/>
      <c r="CL66" s="289"/>
      <c r="CM66" s="289"/>
      <c r="CN66" s="289"/>
      <c r="CO66" s="289"/>
      <c r="CP66" s="289"/>
      <c r="CQ66" s="289"/>
      <c r="CR66" s="289"/>
      <c r="CS66" s="289"/>
      <c r="CT66" s="289"/>
      <c r="CU66" s="289"/>
      <c r="CV66" s="289"/>
      <c r="CW66" s="289"/>
      <c r="CX66" s="289"/>
      <c r="CY66" s="289"/>
      <c r="CZ66" s="289"/>
      <c r="DA66" s="289"/>
      <c r="DB66" s="289"/>
      <c r="DC66" s="289"/>
      <c r="DD66" s="289"/>
      <c r="DE66" s="289"/>
      <c r="DF66" s="289"/>
      <c r="DG66" s="289"/>
      <c r="DH66" s="289"/>
      <c r="DI66" s="289"/>
      <c r="DJ66" s="289"/>
      <c r="DK66" s="289"/>
      <c r="DL66" s="289"/>
      <c r="DM66" s="289"/>
      <c r="DN66" s="289"/>
      <c r="DO66" s="289"/>
      <c r="DP66" s="289"/>
      <c r="DQ66" s="289"/>
      <c r="DR66" s="289"/>
      <c r="DS66" s="289"/>
      <c r="DT66" s="289"/>
      <c r="DU66" s="289"/>
      <c r="DV66" s="289"/>
      <c r="DW66" s="289"/>
      <c r="DX66" s="289"/>
      <c r="DY66" s="289"/>
      <c r="DZ66" s="289"/>
      <c r="EA66" s="289"/>
      <c r="EB66" s="289"/>
      <c r="EC66" s="289"/>
      <c r="ED66" s="289"/>
      <c r="EE66" s="289"/>
      <c r="EF66" s="289"/>
      <c r="EG66" s="289"/>
      <c r="EH66" s="289"/>
      <c r="EI66" s="289"/>
      <c r="EJ66" s="289"/>
      <c r="EK66" s="289"/>
      <c r="EL66" s="289"/>
      <c r="EM66" s="289"/>
      <c r="EN66" s="289"/>
      <c r="EO66" s="289"/>
      <c r="EP66" s="289"/>
      <c r="EQ66" s="289"/>
      <c r="ER66" s="289"/>
      <c r="ES66" s="289"/>
      <c r="ET66" s="289"/>
      <c r="EU66" s="289"/>
      <c r="EV66" s="289"/>
      <c r="EW66" s="289"/>
      <c r="EX66" s="289"/>
      <c r="EY66" s="289"/>
      <c r="EZ66" s="289"/>
      <c r="FA66" s="289"/>
      <c r="FB66" s="289"/>
      <c r="FC66" s="289"/>
      <c r="FD66" s="289"/>
      <c r="FE66" s="289"/>
      <c r="FF66" s="289"/>
      <c r="FG66" s="289"/>
      <c r="FH66" s="289"/>
      <c r="FI66" s="289"/>
      <c r="FJ66" s="289"/>
      <c r="FK66" s="289"/>
      <c r="FL66" s="289"/>
      <c r="FM66" s="289"/>
      <c r="FN66" s="289"/>
      <c r="FO66" s="289"/>
      <c r="FP66" s="289"/>
      <c r="FQ66" s="289"/>
      <c r="FR66" s="289"/>
      <c r="FS66" s="289"/>
      <c r="FT66" s="289"/>
      <c r="FU66" s="289"/>
      <c r="FV66" s="289"/>
      <c r="FW66" s="289"/>
      <c r="FX66" s="289"/>
      <c r="FY66" s="289"/>
      <c r="FZ66" s="289"/>
      <c r="GA66" s="289"/>
      <c r="GB66" s="289"/>
      <c r="GC66" s="289"/>
      <c r="GD66" s="289"/>
      <c r="GE66" s="289"/>
      <c r="GF66" s="289"/>
      <c r="GG66" s="289"/>
      <c r="GH66" s="289"/>
      <c r="GI66" s="289"/>
      <c r="GJ66" s="289"/>
      <c r="GK66" s="289"/>
      <c r="GL66" s="289"/>
      <c r="GM66" s="289"/>
      <c r="GN66" s="289"/>
      <c r="GO66" s="289"/>
      <c r="GP66" s="289"/>
      <c r="GQ66" s="289"/>
      <c r="GR66" s="289"/>
      <c r="GS66" s="289"/>
      <c r="GT66" s="289"/>
      <c r="GU66" s="289"/>
      <c r="GV66" s="289"/>
      <c r="GW66" s="289"/>
      <c r="GX66" s="289"/>
      <c r="GY66" s="289"/>
      <c r="GZ66" s="289"/>
      <c r="HA66" s="289"/>
      <c r="HB66" s="289"/>
      <c r="HC66" s="289"/>
      <c r="HD66" s="289"/>
      <c r="HE66" s="289"/>
      <c r="HF66" s="289"/>
      <c r="HG66" s="289"/>
      <c r="HH66" s="289"/>
      <c r="HI66" s="289"/>
      <c r="HJ66" s="289"/>
      <c r="HK66" s="289"/>
      <c r="HL66" s="289"/>
      <c r="HM66" s="289"/>
      <c r="HN66" s="289"/>
      <c r="HO66" s="289"/>
      <c r="HP66" s="289"/>
      <c r="HQ66" s="289"/>
      <c r="HR66" s="289"/>
      <c r="HS66" s="289"/>
      <c r="HT66" s="289"/>
      <c r="HU66" s="289"/>
      <c r="HV66" s="289"/>
      <c r="HW66" s="289"/>
      <c r="HX66" s="289"/>
      <c r="HY66" s="289"/>
      <c r="HZ66" s="289"/>
      <c r="IA66" s="289"/>
      <c r="IB66" s="289"/>
      <c r="IC66" s="289"/>
      <c r="ID66" s="289"/>
      <c r="IE66" s="289"/>
      <c r="IF66" s="289"/>
      <c r="IG66" s="289"/>
      <c r="IH66" s="289"/>
      <c r="II66" s="289"/>
      <c r="IJ66" s="289"/>
      <c r="IK66" s="289"/>
      <c r="IL66" s="289"/>
      <c r="IM66" s="289"/>
      <c r="IN66" s="289"/>
      <c r="IO66" s="289"/>
      <c r="IP66" s="289"/>
      <c r="IQ66" s="289"/>
      <c r="IR66" s="289"/>
      <c r="IS66" s="289"/>
      <c r="IT66" s="289"/>
      <c r="IU66" s="289"/>
      <c r="IV66" s="289"/>
    </row>
    <row r="67" spans="1:256" x14ac:dyDescent="0.25">
      <c r="A67" s="289"/>
      <c r="B67" s="1354"/>
      <c r="C67" s="1355"/>
      <c r="D67" s="291" t="s">
        <v>821</v>
      </c>
      <c r="E67" s="292"/>
      <c r="F67" s="292"/>
      <c r="G67" s="292"/>
      <c r="H67" s="292"/>
      <c r="I67" s="299">
        <v>9.3689999999999996E-2</v>
      </c>
      <c r="J67" s="299">
        <v>9.2960000000000001E-2</v>
      </c>
      <c r="K67" s="299">
        <v>2.2000000000000001E-4</v>
      </c>
      <c r="L67" s="299">
        <v>5.1000000000000004E-4</v>
      </c>
      <c r="M67" s="288"/>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c r="AQ67" s="289"/>
      <c r="AR67" s="289"/>
      <c r="AS67" s="289"/>
      <c r="AT67" s="289"/>
      <c r="AU67" s="289"/>
      <c r="AV67" s="289"/>
      <c r="AW67" s="289"/>
      <c r="AX67" s="289"/>
      <c r="AY67" s="289"/>
      <c r="AZ67" s="289"/>
      <c r="BA67" s="289"/>
      <c r="BB67" s="289"/>
      <c r="BC67" s="289"/>
      <c r="BD67" s="289"/>
      <c r="BE67" s="289"/>
      <c r="BF67" s="289"/>
      <c r="BG67" s="289"/>
      <c r="BH67" s="289"/>
      <c r="BI67" s="289"/>
      <c r="BJ67" s="289"/>
      <c r="BK67" s="289"/>
      <c r="BL67" s="289"/>
      <c r="BM67" s="289"/>
      <c r="BN67" s="289"/>
      <c r="BO67" s="289"/>
      <c r="BP67" s="289"/>
      <c r="BQ67" s="289"/>
      <c r="BR67" s="289"/>
      <c r="BS67" s="289"/>
      <c r="BT67" s="289"/>
      <c r="BU67" s="289"/>
      <c r="BV67" s="289"/>
      <c r="BW67" s="289"/>
      <c r="BX67" s="289"/>
      <c r="BY67" s="289"/>
      <c r="BZ67" s="289"/>
      <c r="CA67" s="289"/>
      <c r="CB67" s="289"/>
      <c r="CC67" s="289"/>
      <c r="CD67" s="289"/>
      <c r="CE67" s="289"/>
      <c r="CF67" s="289"/>
      <c r="CG67" s="289"/>
      <c r="CH67" s="289"/>
      <c r="CI67" s="289"/>
      <c r="CJ67" s="289"/>
      <c r="CK67" s="289"/>
      <c r="CL67" s="289"/>
      <c r="CM67" s="289"/>
      <c r="CN67" s="289"/>
      <c r="CO67" s="289"/>
      <c r="CP67" s="289"/>
      <c r="CQ67" s="289"/>
      <c r="CR67" s="289"/>
      <c r="CS67" s="289"/>
      <c r="CT67" s="289"/>
      <c r="CU67" s="289"/>
      <c r="CV67" s="289"/>
      <c r="CW67" s="289"/>
      <c r="CX67" s="289"/>
      <c r="CY67" s="289"/>
      <c r="CZ67" s="289"/>
      <c r="DA67" s="289"/>
      <c r="DB67" s="289"/>
      <c r="DC67" s="289"/>
      <c r="DD67" s="289"/>
      <c r="DE67" s="289"/>
      <c r="DF67" s="289"/>
      <c r="DG67" s="289"/>
      <c r="DH67" s="289"/>
      <c r="DI67" s="289"/>
      <c r="DJ67" s="289"/>
      <c r="DK67" s="289"/>
      <c r="DL67" s="289"/>
      <c r="DM67" s="289"/>
      <c r="DN67" s="289"/>
      <c r="DO67" s="289"/>
      <c r="DP67" s="289"/>
      <c r="DQ67" s="289"/>
      <c r="DR67" s="289"/>
      <c r="DS67" s="289"/>
      <c r="DT67" s="289"/>
      <c r="DU67" s="289"/>
      <c r="DV67" s="289"/>
      <c r="DW67" s="289"/>
      <c r="DX67" s="289"/>
      <c r="DY67" s="289"/>
      <c r="DZ67" s="289"/>
      <c r="EA67" s="289"/>
      <c r="EB67" s="289"/>
      <c r="EC67" s="289"/>
      <c r="ED67" s="289"/>
      <c r="EE67" s="289"/>
      <c r="EF67" s="289"/>
      <c r="EG67" s="289"/>
      <c r="EH67" s="289"/>
      <c r="EI67" s="289"/>
      <c r="EJ67" s="289"/>
      <c r="EK67" s="289"/>
      <c r="EL67" s="289"/>
      <c r="EM67" s="289"/>
      <c r="EN67" s="289"/>
      <c r="EO67" s="289"/>
      <c r="EP67" s="289"/>
      <c r="EQ67" s="289"/>
      <c r="ER67" s="289"/>
      <c r="ES67" s="289"/>
      <c r="ET67" s="289"/>
      <c r="EU67" s="289"/>
      <c r="EV67" s="289"/>
      <c r="EW67" s="289"/>
      <c r="EX67" s="289"/>
      <c r="EY67" s="289"/>
      <c r="EZ67" s="289"/>
      <c r="FA67" s="289"/>
      <c r="FB67" s="289"/>
      <c r="FC67" s="289"/>
      <c r="FD67" s="289"/>
      <c r="FE67" s="289"/>
      <c r="FF67" s="289"/>
      <c r="FG67" s="289"/>
      <c r="FH67" s="289"/>
      <c r="FI67" s="289"/>
      <c r="FJ67" s="289"/>
      <c r="FK67" s="289"/>
      <c r="FL67" s="289"/>
      <c r="FM67" s="289"/>
      <c r="FN67" s="289"/>
      <c r="FO67" s="289"/>
      <c r="FP67" s="289"/>
      <c r="FQ67" s="289"/>
      <c r="FR67" s="289"/>
      <c r="FS67" s="289"/>
      <c r="FT67" s="289"/>
      <c r="FU67" s="289"/>
      <c r="FV67" s="289"/>
      <c r="FW67" s="289"/>
      <c r="FX67" s="289"/>
      <c r="FY67" s="289"/>
      <c r="FZ67" s="289"/>
      <c r="GA67" s="289"/>
      <c r="GB67" s="289"/>
      <c r="GC67" s="289"/>
      <c r="GD67" s="289"/>
      <c r="GE67" s="289"/>
      <c r="GF67" s="289"/>
      <c r="GG67" s="289"/>
      <c r="GH67" s="289"/>
      <c r="GI67" s="289"/>
      <c r="GJ67" s="289"/>
      <c r="GK67" s="289"/>
      <c r="GL67" s="289"/>
      <c r="GM67" s="289"/>
      <c r="GN67" s="289"/>
      <c r="GO67" s="289"/>
      <c r="GP67" s="289"/>
      <c r="GQ67" s="289"/>
      <c r="GR67" s="289"/>
      <c r="GS67" s="289"/>
      <c r="GT67" s="289"/>
      <c r="GU67" s="289"/>
      <c r="GV67" s="289"/>
      <c r="GW67" s="289"/>
      <c r="GX67" s="289"/>
      <c r="GY67" s="289"/>
      <c r="GZ67" s="289"/>
      <c r="HA67" s="289"/>
      <c r="HB67" s="289"/>
      <c r="HC67" s="289"/>
      <c r="HD67" s="289"/>
      <c r="HE67" s="289"/>
      <c r="HF67" s="289"/>
      <c r="HG67" s="289"/>
      <c r="HH67" s="289"/>
      <c r="HI67" s="289"/>
      <c r="HJ67" s="289"/>
      <c r="HK67" s="289"/>
      <c r="HL67" s="289"/>
      <c r="HM67" s="289"/>
      <c r="HN67" s="289"/>
      <c r="HO67" s="289"/>
      <c r="HP67" s="289"/>
      <c r="HQ67" s="289"/>
      <c r="HR67" s="289"/>
      <c r="HS67" s="289"/>
      <c r="HT67" s="289"/>
      <c r="HU67" s="289"/>
      <c r="HV67" s="289"/>
      <c r="HW67" s="289"/>
      <c r="HX67" s="289"/>
      <c r="HY67" s="289"/>
      <c r="HZ67" s="289"/>
      <c r="IA67" s="289"/>
      <c r="IB67" s="289"/>
      <c r="IC67" s="289"/>
      <c r="ID67" s="289"/>
      <c r="IE67" s="289"/>
      <c r="IF67" s="289"/>
      <c r="IG67" s="289"/>
      <c r="IH67" s="289"/>
      <c r="II67" s="289"/>
      <c r="IJ67" s="289"/>
      <c r="IK67" s="289"/>
      <c r="IL67" s="289"/>
      <c r="IM67" s="289"/>
      <c r="IN67" s="289"/>
      <c r="IO67" s="289"/>
      <c r="IP67" s="289"/>
      <c r="IQ67" s="289"/>
      <c r="IR67" s="289"/>
      <c r="IS67" s="289"/>
      <c r="IT67" s="289"/>
      <c r="IU67" s="289"/>
      <c r="IV67" s="289"/>
    </row>
    <row r="68" spans="1:256" x14ac:dyDescent="0.25">
      <c r="A68" s="289"/>
      <c r="B68" s="1354"/>
      <c r="C68" s="1355"/>
      <c r="D68" s="291" t="s">
        <v>822</v>
      </c>
      <c r="E68" s="292"/>
      <c r="F68" s="292"/>
      <c r="G68" s="292"/>
      <c r="H68" s="292"/>
      <c r="I68" s="299">
        <v>0.15076999999999999</v>
      </c>
      <c r="J68" s="299">
        <v>0.14960000000000001</v>
      </c>
      <c r="K68" s="299">
        <v>3.5E-4</v>
      </c>
      <c r="L68" s="299">
        <v>8.1999999999999998E-4</v>
      </c>
      <c r="M68" s="288"/>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c r="AO68" s="289"/>
      <c r="AP68" s="289"/>
      <c r="AQ68" s="289"/>
      <c r="AR68" s="289"/>
      <c r="AS68" s="289"/>
      <c r="AT68" s="289"/>
      <c r="AU68" s="289"/>
      <c r="AV68" s="289"/>
      <c r="AW68" s="289"/>
      <c r="AX68" s="289"/>
      <c r="AY68" s="289"/>
      <c r="AZ68" s="289"/>
      <c r="BA68" s="289"/>
      <c r="BB68" s="289"/>
      <c r="BC68" s="289"/>
      <c r="BD68" s="289"/>
      <c r="BE68" s="289"/>
      <c r="BF68" s="289"/>
      <c r="BG68" s="289"/>
      <c r="BH68" s="289"/>
      <c r="BI68" s="289"/>
      <c r="BJ68" s="289"/>
      <c r="BK68" s="289"/>
      <c r="BL68" s="289"/>
      <c r="BM68" s="289"/>
      <c r="BN68" s="289"/>
      <c r="BO68" s="289"/>
      <c r="BP68" s="289"/>
      <c r="BQ68" s="289"/>
      <c r="BR68" s="289"/>
      <c r="BS68" s="289"/>
      <c r="BT68" s="289"/>
      <c r="BU68" s="289"/>
      <c r="BV68" s="289"/>
      <c r="BW68" s="289"/>
      <c r="BX68" s="289"/>
      <c r="BY68" s="289"/>
      <c r="BZ68" s="289"/>
      <c r="CA68" s="289"/>
      <c r="CB68" s="289"/>
      <c r="CC68" s="289"/>
      <c r="CD68" s="289"/>
      <c r="CE68" s="289"/>
      <c r="CF68" s="289"/>
      <c r="CG68" s="289"/>
      <c r="CH68" s="289"/>
      <c r="CI68" s="289"/>
      <c r="CJ68" s="289"/>
      <c r="CK68" s="289"/>
      <c r="CL68" s="289"/>
      <c r="CM68" s="289"/>
      <c r="CN68" s="289"/>
      <c r="CO68" s="289"/>
      <c r="CP68" s="289"/>
      <c r="CQ68" s="289"/>
      <c r="CR68" s="289"/>
      <c r="CS68" s="289"/>
      <c r="CT68" s="289"/>
      <c r="CU68" s="289"/>
      <c r="CV68" s="289"/>
      <c r="CW68" s="289"/>
      <c r="CX68" s="289"/>
      <c r="CY68" s="289"/>
      <c r="CZ68" s="289"/>
      <c r="DA68" s="289"/>
      <c r="DB68" s="289"/>
      <c r="DC68" s="289"/>
      <c r="DD68" s="289"/>
      <c r="DE68" s="289"/>
      <c r="DF68" s="289"/>
      <c r="DG68" s="289"/>
      <c r="DH68" s="289"/>
      <c r="DI68" s="289"/>
      <c r="DJ68" s="289"/>
      <c r="DK68" s="289"/>
      <c r="DL68" s="289"/>
      <c r="DM68" s="289"/>
      <c r="DN68" s="289"/>
      <c r="DO68" s="289"/>
      <c r="DP68" s="289"/>
      <c r="DQ68" s="289"/>
      <c r="DR68" s="289"/>
      <c r="DS68" s="289"/>
      <c r="DT68" s="289"/>
      <c r="DU68" s="289"/>
      <c r="DV68" s="289"/>
      <c r="DW68" s="289"/>
      <c r="DX68" s="289"/>
      <c r="DY68" s="289"/>
      <c r="DZ68" s="289"/>
      <c r="EA68" s="289"/>
      <c r="EB68" s="289"/>
      <c r="EC68" s="289"/>
      <c r="ED68" s="289"/>
      <c r="EE68" s="289"/>
      <c r="EF68" s="289"/>
      <c r="EG68" s="289"/>
      <c r="EH68" s="289"/>
      <c r="EI68" s="289"/>
      <c r="EJ68" s="289"/>
      <c r="EK68" s="289"/>
      <c r="EL68" s="289"/>
      <c r="EM68" s="289"/>
      <c r="EN68" s="289"/>
      <c r="EO68" s="289"/>
      <c r="EP68" s="289"/>
      <c r="EQ68" s="289"/>
      <c r="ER68" s="289"/>
      <c r="ES68" s="289"/>
      <c r="ET68" s="289"/>
      <c r="EU68" s="289"/>
      <c r="EV68" s="289"/>
      <c r="EW68" s="289"/>
      <c r="EX68" s="289"/>
      <c r="EY68" s="289"/>
      <c r="EZ68" s="289"/>
      <c r="FA68" s="289"/>
      <c r="FB68" s="289"/>
      <c r="FC68" s="289"/>
      <c r="FD68" s="289"/>
      <c r="FE68" s="289"/>
      <c r="FF68" s="289"/>
      <c r="FG68" s="289"/>
      <c r="FH68" s="289"/>
      <c r="FI68" s="289"/>
      <c r="FJ68" s="289"/>
      <c r="FK68" s="289"/>
      <c r="FL68" s="289"/>
      <c r="FM68" s="289"/>
      <c r="FN68" s="289"/>
      <c r="FO68" s="289"/>
      <c r="FP68" s="289"/>
      <c r="FQ68" s="289"/>
      <c r="FR68" s="289"/>
      <c r="FS68" s="289"/>
      <c r="FT68" s="289"/>
      <c r="FU68" s="289"/>
      <c r="FV68" s="289"/>
      <c r="FW68" s="289"/>
      <c r="FX68" s="289"/>
      <c r="FY68" s="289"/>
      <c r="FZ68" s="289"/>
      <c r="GA68" s="289"/>
      <c r="GB68" s="289"/>
      <c r="GC68" s="289"/>
      <c r="GD68" s="289"/>
      <c r="GE68" s="289"/>
      <c r="GF68" s="289"/>
      <c r="GG68" s="289"/>
      <c r="GH68" s="289"/>
      <c r="GI68" s="289"/>
      <c r="GJ68" s="289"/>
      <c r="GK68" s="289"/>
      <c r="GL68" s="289"/>
      <c r="GM68" s="289"/>
      <c r="GN68" s="289"/>
      <c r="GO68" s="289"/>
      <c r="GP68" s="289"/>
      <c r="GQ68" s="289"/>
      <c r="GR68" s="289"/>
      <c r="GS68" s="289"/>
      <c r="GT68" s="289"/>
      <c r="GU68" s="289"/>
      <c r="GV68" s="289"/>
      <c r="GW68" s="289"/>
      <c r="GX68" s="289"/>
      <c r="GY68" s="289"/>
      <c r="GZ68" s="289"/>
      <c r="HA68" s="289"/>
      <c r="HB68" s="289"/>
      <c r="HC68" s="289"/>
      <c r="HD68" s="289"/>
      <c r="HE68" s="289"/>
      <c r="HF68" s="289"/>
      <c r="HG68" s="289"/>
      <c r="HH68" s="289"/>
      <c r="HI68" s="289"/>
      <c r="HJ68" s="289"/>
      <c r="HK68" s="289"/>
      <c r="HL68" s="289"/>
      <c r="HM68" s="289"/>
      <c r="HN68" s="289"/>
      <c r="HO68" s="289"/>
      <c r="HP68" s="289"/>
      <c r="HQ68" s="289"/>
      <c r="HR68" s="289"/>
      <c r="HS68" s="289"/>
      <c r="HT68" s="289"/>
      <c r="HU68" s="289"/>
      <c r="HV68" s="289"/>
      <c r="HW68" s="289"/>
      <c r="HX68" s="289"/>
      <c r="HY68" s="289"/>
      <c r="HZ68" s="289"/>
      <c r="IA68" s="289"/>
      <c r="IB68" s="289"/>
      <c r="IC68" s="289"/>
      <c r="ID68" s="289"/>
      <c r="IE68" s="289"/>
      <c r="IF68" s="289"/>
      <c r="IG68" s="289"/>
      <c r="IH68" s="289"/>
      <c r="II68" s="289"/>
      <c r="IJ68" s="289"/>
      <c r="IK68" s="289"/>
      <c r="IL68" s="289"/>
      <c r="IM68" s="289"/>
      <c r="IN68" s="289"/>
      <c r="IO68" s="289"/>
      <c r="IP68" s="289"/>
      <c r="IQ68" s="289"/>
      <c r="IR68" s="289"/>
      <c r="IS68" s="289"/>
      <c r="IT68" s="289"/>
      <c r="IU68" s="289"/>
      <c r="IV68" s="289"/>
    </row>
    <row r="69" spans="1:256" x14ac:dyDescent="0.25">
      <c r="A69" s="289"/>
      <c r="B69" s="1354"/>
      <c r="C69" s="1355" t="s">
        <v>897</v>
      </c>
      <c r="D69" s="291" t="s">
        <v>896</v>
      </c>
      <c r="E69" s="292"/>
      <c r="F69" s="292"/>
      <c r="G69" s="292"/>
      <c r="H69" s="292"/>
      <c r="I69" s="299">
        <v>0.31680999999999998</v>
      </c>
      <c r="J69" s="299">
        <v>0.31435999999999997</v>
      </c>
      <c r="K69" s="299">
        <v>7.3999999999999999E-4</v>
      </c>
      <c r="L69" s="299">
        <v>1.7099999999999999E-3</v>
      </c>
      <c r="M69" s="288"/>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9"/>
      <c r="AR69" s="289"/>
      <c r="AS69" s="289"/>
      <c r="AT69" s="289"/>
      <c r="AU69" s="289"/>
      <c r="AV69" s="289"/>
      <c r="AW69" s="289"/>
      <c r="AX69" s="289"/>
      <c r="AY69" s="289"/>
      <c r="AZ69" s="289"/>
      <c r="BA69" s="289"/>
      <c r="BB69" s="289"/>
      <c r="BC69" s="289"/>
      <c r="BD69" s="289"/>
      <c r="BE69" s="289"/>
      <c r="BF69" s="289"/>
      <c r="BG69" s="289"/>
      <c r="BH69" s="289"/>
      <c r="BI69" s="289"/>
      <c r="BJ69" s="289"/>
      <c r="BK69" s="289"/>
      <c r="BL69" s="289"/>
      <c r="BM69" s="289"/>
      <c r="BN69" s="289"/>
      <c r="BO69" s="289"/>
      <c r="BP69" s="289"/>
      <c r="BQ69" s="289"/>
      <c r="BR69" s="289"/>
      <c r="BS69" s="289"/>
      <c r="BT69" s="289"/>
      <c r="BU69" s="289"/>
      <c r="BV69" s="289"/>
      <c r="BW69" s="289"/>
      <c r="BX69" s="289"/>
      <c r="BY69" s="289"/>
      <c r="BZ69" s="289"/>
      <c r="CA69" s="289"/>
      <c r="CB69" s="289"/>
      <c r="CC69" s="289"/>
      <c r="CD69" s="289"/>
      <c r="CE69" s="289"/>
      <c r="CF69" s="289"/>
      <c r="CG69" s="289"/>
      <c r="CH69" s="289"/>
      <c r="CI69" s="289"/>
      <c r="CJ69" s="289"/>
      <c r="CK69" s="289"/>
      <c r="CL69" s="289"/>
      <c r="CM69" s="289"/>
      <c r="CN69" s="289"/>
      <c r="CO69" s="289"/>
      <c r="CP69" s="289"/>
      <c r="CQ69" s="289"/>
      <c r="CR69" s="289"/>
      <c r="CS69" s="289"/>
      <c r="CT69" s="289"/>
      <c r="CU69" s="289"/>
      <c r="CV69" s="289"/>
      <c r="CW69" s="289"/>
      <c r="CX69" s="289"/>
      <c r="CY69" s="289"/>
      <c r="CZ69" s="289"/>
      <c r="DA69" s="289"/>
      <c r="DB69" s="289"/>
      <c r="DC69" s="289"/>
      <c r="DD69" s="289"/>
      <c r="DE69" s="289"/>
      <c r="DF69" s="289"/>
      <c r="DG69" s="289"/>
      <c r="DH69" s="289"/>
      <c r="DI69" s="289"/>
      <c r="DJ69" s="289"/>
      <c r="DK69" s="289"/>
      <c r="DL69" s="289"/>
      <c r="DM69" s="289"/>
      <c r="DN69" s="289"/>
      <c r="DO69" s="289"/>
      <c r="DP69" s="289"/>
      <c r="DQ69" s="289"/>
      <c r="DR69" s="289"/>
      <c r="DS69" s="289"/>
      <c r="DT69" s="289"/>
      <c r="DU69" s="289"/>
      <c r="DV69" s="289"/>
      <c r="DW69" s="289"/>
      <c r="DX69" s="289"/>
      <c r="DY69" s="289"/>
      <c r="DZ69" s="289"/>
      <c r="EA69" s="289"/>
      <c r="EB69" s="289"/>
      <c r="EC69" s="289"/>
      <c r="ED69" s="289"/>
      <c r="EE69" s="289"/>
      <c r="EF69" s="289"/>
      <c r="EG69" s="289"/>
      <c r="EH69" s="289"/>
      <c r="EI69" s="289"/>
      <c r="EJ69" s="289"/>
      <c r="EK69" s="289"/>
      <c r="EL69" s="289"/>
      <c r="EM69" s="289"/>
      <c r="EN69" s="289"/>
      <c r="EO69" s="289"/>
      <c r="EP69" s="289"/>
      <c r="EQ69" s="289"/>
      <c r="ER69" s="289"/>
      <c r="ES69" s="289"/>
      <c r="ET69" s="289"/>
      <c r="EU69" s="289"/>
      <c r="EV69" s="289"/>
      <c r="EW69" s="289"/>
      <c r="EX69" s="289"/>
      <c r="EY69" s="289"/>
      <c r="EZ69" s="289"/>
      <c r="FA69" s="289"/>
      <c r="FB69" s="289"/>
      <c r="FC69" s="289"/>
      <c r="FD69" s="289"/>
      <c r="FE69" s="289"/>
      <c r="FF69" s="289"/>
      <c r="FG69" s="289"/>
      <c r="FH69" s="289"/>
      <c r="FI69" s="289"/>
      <c r="FJ69" s="289"/>
      <c r="FK69" s="289"/>
      <c r="FL69" s="289"/>
      <c r="FM69" s="289"/>
      <c r="FN69" s="289"/>
      <c r="FO69" s="289"/>
      <c r="FP69" s="289"/>
      <c r="FQ69" s="289"/>
      <c r="FR69" s="289"/>
      <c r="FS69" s="289"/>
      <c r="FT69" s="289"/>
      <c r="FU69" s="289"/>
      <c r="FV69" s="289"/>
      <c r="FW69" s="289"/>
      <c r="FX69" s="289"/>
      <c r="FY69" s="289"/>
      <c r="FZ69" s="289"/>
      <c r="GA69" s="289"/>
      <c r="GB69" s="289"/>
      <c r="GC69" s="289"/>
      <c r="GD69" s="289"/>
      <c r="GE69" s="289"/>
      <c r="GF69" s="289"/>
      <c r="GG69" s="289"/>
      <c r="GH69" s="289"/>
      <c r="GI69" s="289"/>
      <c r="GJ69" s="289"/>
      <c r="GK69" s="289"/>
      <c r="GL69" s="289"/>
      <c r="GM69" s="289"/>
      <c r="GN69" s="289"/>
      <c r="GO69" s="289"/>
      <c r="GP69" s="289"/>
      <c r="GQ69" s="289"/>
      <c r="GR69" s="289"/>
      <c r="GS69" s="289"/>
      <c r="GT69" s="289"/>
      <c r="GU69" s="289"/>
      <c r="GV69" s="289"/>
      <c r="GW69" s="289"/>
      <c r="GX69" s="289"/>
      <c r="GY69" s="289"/>
      <c r="GZ69" s="289"/>
      <c r="HA69" s="289"/>
      <c r="HB69" s="289"/>
      <c r="HC69" s="289"/>
      <c r="HD69" s="289"/>
      <c r="HE69" s="289"/>
      <c r="HF69" s="289"/>
      <c r="HG69" s="289"/>
      <c r="HH69" s="289"/>
      <c r="HI69" s="289"/>
      <c r="HJ69" s="289"/>
      <c r="HK69" s="289"/>
      <c r="HL69" s="289"/>
      <c r="HM69" s="289"/>
      <c r="HN69" s="289"/>
      <c r="HO69" s="289"/>
      <c r="HP69" s="289"/>
      <c r="HQ69" s="289"/>
      <c r="HR69" s="289"/>
      <c r="HS69" s="289"/>
      <c r="HT69" s="289"/>
      <c r="HU69" s="289"/>
      <c r="HV69" s="289"/>
      <c r="HW69" s="289"/>
      <c r="HX69" s="289"/>
      <c r="HY69" s="289"/>
      <c r="HZ69" s="289"/>
      <c r="IA69" s="289"/>
      <c r="IB69" s="289"/>
      <c r="IC69" s="289"/>
      <c r="ID69" s="289"/>
      <c r="IE69" s="289"/>
      <c r="IF69" s="289"/>
      <c r="IG69" s="289"/>
      <c r="IH69" s="289"/>
      <c r="II69" s="289"/>
      <c r="IJ69" s="289"/>
      <c r="IK69" s="289"/>
      <c r="IL69" s="289"/>
      <c r="IM69" s="289"/>
      <c r="IN69" s="289"/>
      <c r="IO69" s="289"/>
      <c r="IP69" s="289"/>
      <c r="IQ69" s="289"/>
      <c r="IR69" s="289"/>
      <c r="IS69" s="289"/>
      <c r="IT69" s="289"/>
      <c r="IU69" s="289"/>
      <c r="IV69" s="289"/>
    </row>
    <row r="70" spans="1:256" x14ac:dyDescent="0.25">
      <c r="A70" s="289"/>
      <c r="B70" s="1354"/>
      <c r="C70" s="1355"/>
      <c r="D70" s="291" t="s">
        <v>821</v>
      </c>
      <c r="E70" s="292"/>
      <c r="F70" s="292"/>
      <c r="G70" s="292"/>
      <c r="H70" s="292"/>
      <c r="I70" s="299">
        <v>6.3810000000000006E-2</v>
      </c>
      <c r="J70" s="299">
        <v>6.3320000000000001E-2</v>
      </c>
      <c r="K70" s="299">
        <v>1.4999999999999999E-4</v>
      </c>
      <c r="L70" s="299">
        <v>3.4000000000000002E-4</v>
      </c>
      <c r="M70" s="288"/>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c r="AO70" s="289"/>
      <c r="AP70" s="289"/>
      <c r="AQ70" s="289"/>
      <c r="AR70" s="289"/>
      <c r="AS70" s="289"/>
      <c r="AT70" s="289"/>
      <c r="AU70" s="289"/>
      <c r="AV70" s="289"/>
      <c r="AW70" s="289"/>
      <c r="AX70" s="289"/>
      <c r="AY70" s="289"/>
      <c r="AZ70" s="289"/>
      <c r="BA70" s="289"/>
      <c r="BB70" s="289"/>
      <c r="BC70" s="289"/>
      <c r="BD70" s="289"/>
      <c r="BE70" s="289"/>
      <c r="BF70" s="289"/>
      <c r="BG70" s="289"/>
      <c r="BH70" s="289"/>
      <c r="BI70" s="289"/>
      <c r="BJ70" s="289"/>
      <c r="BK70" s="289"/>
      <c r="BL70" s="289"/>
      <c r="BM70" s="289"/>
      <c r="BN70" s="289"/>
      <c r="BO70" s="289"/>
      <c r="BP70" s="289"/>
      <c r="BQ70" s="289"/>
      <c r="BR70" s="289"/>
      <c r="BS70" s="289"/>
      <c r="BT70" s="289"/>
      <c r="BU70" s="289"/>
      <c r="BV70" s="289"/>
      <c r="BW70" s="289"/>
      <c r="BX70" s="289"/>
      <c r="BY70" s="289"/>
      <c r="BZ70" s="289"/>
      <c r="CA70" s="289"/>
      <c r="CB70" s="289"/>
      <c r="CC70" s="289"/>
      <c r="CD70" s="289"/>
      <c r="CE70" s="289"/>
      <c r="CF70" s="289"/>
      <c r="CG70" s="289"/>
      <c r="CH70" s="289"/>
      <c r="CI70" s="289"/>
      <c r="CJ70" s="289"/>
      <c r="CK70" s="289"/>
      <c r="CL70" s="289"/>
      <c r="CM70" s="289"/>
      <c r="CN70" s="289"/>
      <c r="CO70" s="289"/>
      <c r="CP70" s="289"/>
      <c r="CQ70" s="289"/>
      <c r="CR70" s="289"/>
      <c r="CS70" s="289"/>
      <c r="CT70" s="289"/>
      <c r="CU70" s="289"/>
      <c r="CV70" s="289"/>
      <c r="CW70" s="289"/>
      <c r="CX70" s="289"/>
      <c r="CY70" s="289"/>
      <c r="CZ70" s="289"/>
      <c r="DA70" s="289"/>
      <c r="DB70" s="289"/>
      <c r="DC70" s="289"/>
      <c r="DD70" s="289"/>
      <c r="DE70" s="289"/>
      <c r="DF70" s="289"/>
      <c r="DG70" s="289"/>
      <c r="DH70" s="289"/>
      <c r="DI70" s="289"/>
      <c r="DJ70" s="289"/>
      <c r="DK70" s="289"/>
      <c r="DL70" s="289"/>
      <c r="DM70" s="289"/>
      <c r="DN70" s="289"/>
      <c r="DO70" s="289"/>
      <c r="DP70" s="289"/>
      <c r="DQ70" s="289"/>
      <c r="DR70" s="289"/>
      <c r="DS70" s="289"/>
      <c r="DT70" s="289"/>
      <c r="DU70" s="289"/>
      <c r="DV70" s="289"/>
      <c r="DW70" s="289"/>
      <c r="DX70" s="289"/>
      <c r="DY70" s="289"/>
      <c r="DZ70" s="289"/>
      <c r="EA70" s="289"/>
      <c r="EB70" s="289"/>
      <c r="EC70" s="289"/>
      <c r="ED70" s="289"/>
      <c r="EE70" s="289"/>
      <c r="EF70" s="289"/>
      <c r="EG70" s="289"/>
      <c r="EH70" s="289"/>
      <c r="EI70" s="289"/>
      <c r="EJ70" s="289"/>
      <c r="EK70" s="289"/>
      <c r="EL70" s="289"/>
      <c r="EM70" s="289"/>
      <c r="EN70" s="289"/>
      <c r="EO70" s="289"/>
      <c r="EP70" s="289"/>
      <c r="EQ70" s="289"/>
      <c r="ER70" s="289"/>
      <c r="ES70" s="289"/>
      <c r="ET70" s="289"/>
      <c r="EU70" s="289"/>
      <c r="EV70" s="289"/>
      <c r="EW70" s="289"/>
      <c r="EX70" s="289"/>
      <c r="EY70" s="289"/>
      <c r="EZ70" s="289"/>
      <c r="FA70" s="289"/>
      <c r="FB70" s="289"/>
      <c r="FC70" s="289"/>
      <c r="FD70" s="289"/>
      <c r="FE70" s="289"/>
      <c r="FF70" s="289"/>
      <c r="FG70" s="289"/>
      <c r="FH70" s="289"/>
      <c r="FI70" s="289"/>
      <c r="FJ70" s="289"/>
      <c r="FK70" s="289"/>
      <c r="FL70" s="289"/>
      <c r="FM70" s="289"/>
      <c r="FN70" s="289"/>
      <c r="FO70" s="289"/>
      <c r="FP70" s="289"/>
      <c r="FQ70" s="289"/>
      <c r="FR70" s="289"/>
      <c r="FS70" s="289"/>
      <c r="FT70" s="289"/>
      <c r="FU70" s="289"/>
      <c r="FV70" s="289"/>
      <c r="FW70" s="289"/>
      <c r="FX70" s="289"/>
      <c r="FY70" s="289"/>
      <c r="FZ70" s="289"/>
      <c r="GA70" s="289"/>
      <c r="GB70" s="289"/>
      <c r="GC70" s="289"/>
      <c r="GD70" s="289"/>
      <c r="GE70" s="289"/>
      <c r="GF70" s="289"/>
      <c r="GG70" s="289"/>
      <c r="GH70" s="289"/>
      <c r="GI70" s="289"/>
      <c r="GJ70" s="289"/>
      <c r="GK70" s="289"/>
      <c r="GL70" s="289"/>
      <c r="GM70" s="289"/>
      <c r="GN70" s="289"/>
      <c r="GO70" s="289"/>
      <c r="GP70" s="289"/>
      <c r="GQ70" s="289"/>
      <c r="GR70" s="289"/>
      <c r="GS70" s="289"/>
      <c r="GT70" s="289"/>
      <c r="GU70" s="289"/>
      <c r="GV70" s="289"/>
      <c r="GW70" s="289"/>
      <c r="GX70" s="289"/>
      <c r="GY70" s="289"/>
      <c r="GZ70" s="289"/>
      <c r="HA70" s="289"/>
      <c r="HB70" s="289"/>
      <c r="HC70" s="289"/>
      <c r="HD70" s="289"/>
      <c r="HE70" s="289"/>
      <c r="HF70" s="289"/>
      <c r="HG70" s="289"/>
      <c r="HH70" s="289"/>
      <c r="HI70" s="289"/>
      <c r="HJ70" s="289"/>
      <c r="HK70" s="289"/>
      <c r="HL70" s="289"/>
      <c r="HM70" s="289"/>
      <c r="HN70" s="289"/>
      <c r="HO70" s="289"/>
      <c r="HP70" s="289"/>
      <c r="HQ70" s="289"/>
      <c r="HR70" s="289"/>
      <c r="HS70" s="289"/>
      <c r="HT70" s="289"/>
      <c r="HU70" s="289"/>
      <c r="HV70" s="289"/>
      <c r="HW70" s="289"/>
      <c r="HX70" s="289"/>
      <c r="HY70" s="289"/>
      <c r="HZ70" s="289"/>
      <c r="IA70" s="289"/>
      <c r="IB70" s="289"/>
      <c r="IC70" s="289"/>
      <c r="ID70" s="289"/>
      <c r="IE70" s="289"/>
      <c r="IF70" s="289"/>
      <c r="IG70" s="289"/>
      <c r="IH70" s="289"/>
      <c r="II70" s="289"/>
      <c r="IJ70" s="289"/>
      <c r="IK70" s="289"/>
      <c r="IL70" s="289"/>
      <c r="IM70" s="289"/>
      <c r="IN70" s="289"/>
      <c r="IO70" s="289"/>
      <c r="IP70" s="289"/>
      <c r="IQ70" s="289"/>
      <c r="IR70" s="289"/>
      <c r="IS70" s="289"/>
      <c r="IT70" s="289"/>
      <c r="IU70" s="289"/>
      <c r="IV70" s="289"/>
    </row>
    <row r="71" spans="1:256" x14ac:dyDescent="0.25">
      <c r="A71" s="289"/>
      <c r="B71" s="1354"/>
      <c r="C71" s="1355"/>
      <c r="D71" s="291" t="s">
        <v>822</v>
      </c>
      <c r="E71" s="292"/>
      <c r="F71" s="292"/>
      <c r="G71" s="292"/>
      <c r="H71" s="292"/>
      <c r="I71" s="299">
        <v>0.10269</v>
      </c>
      <c r="J71" s="299">
        <v>0.1019</v>
      </c>
      <c r="K71" s="299">
        <v>2.4000000000000001E-4</v>
      </c>
      <c r="L71" s="299">
        <v>5.5000000000000003E-4</v>
      </c>
      <c r="M71" s="288"/>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89"/>
      <c r="AM71" s="289"/>
      <c r="AN71" s="289"/>
      <c r="AO71" s="289"/>
      <c r="AP71" s="289"/>
      <c r="AQ71" s="289"/>
      <c r="AR71" s="289"/>
      <c r="AS71" s="289"/>
      <c r="AT71" s="289"/>
      <c r="AU71" s="289"/>
      <c r="AV71" s="289"/>
      <c r="AW71" s="289"/>
      <c r="AX71" s="289"/>
      <c r="AY71" s="289"/>
      <c r="AZ71" s="289"/>
      <c r="BA71" s="289"/>
      <c r="BB71" s="289"/>
      <c r="BC71" s="289"/>
      <c r="BD71" s="289"/>
      <c r="BE71" s="289"/>
      <c r="BF71" s="289"/>
      <c r="BG71" s="289"/>
      <c r="BH71" s="289"/>
      <c r="BI71" s="289"/>
      <c r="BJ71" s="289"/>
      <c r="BK71" s="289"/>
      <c r="BL71" s="289"/>
      <c r="BM71" s="289"/>
      <c r="BN71" s="289"/>
      <c r="BO71" s="289"/>
      <c r="BP71" s="289"/>
      <c r="BQ71" s="289"/>
      <c r="BR71" s="289"/>
      <c r="BS71" s="289"/>
      <c r="BT71" s="289"/>
      <c r="BU71" s="289"/>
      <c r="BV71" s="289"/>
      <c r="BW71" s="289"/>
      <c r="BX71" s="289"/>
      <c r="BY71" s="289"/>
      <c r="BZ71" s="289"/>
      <c r="CA71" s="289"/>
      <c r="CB71" s="289"/>
      <c r="CC71" s="289"/>
      <c r="CD71" s="289"/>
      <c r="CE71" s="289"/>
      <c r="CF71" s="289"/>
      <c r="CG71" s="289"/>
      <c r="CH71" s="289"/>
      <c r="CI71" s="289"/>
      <c r="CJ71" s="289"/>
      <c r="CK71" s="289"/>
      <c r="CL71" s="289"/>
      <c r="CM71" s="289"/>
      <c r="CN71" s="289"/>
      <c r="CO71" s="289"/>
      <c r="CP71" s="289"/>
      <c r="CQ71" s="289"/>
      <c r="CR71" s="289"/>
      <c r="CS71" s="289"/>
      <c r="CT71" s="289"/>
      <c r="CU71" s="289"/>
      <c r="CV71" s="289"/>
      <c r="CW71" s="289"/>
      <c r="CX71" s="289"/>
      <c r="CY71" s="289"/>
      <c r="CZ71" s="289"/>
      <c r="DA71" s="289"/>
      <c r="DB71" s="289"/>
      <c r="DC71" s="289"/>
      <c r="DD71" s="289"/>
      <c r="DE71" s="289"/>
      <c r="DF71" s="289"/>
      <c r="DG71" s="289"/>
      <c r="DH71" s="289"/>
      <c r="DI71" s="289"/>
      <c r="DJ71" s="289"/>
      <c r="DK71" s="289"/>
      <c r="DL71" s="289"/>
      <c r="DM71" s="289"/>
      <c r="DN71" s="289"/>
      <c r="DO71" s="289"/>
      <c r="DP71" s="289"/>
      <c r="DQ71" s="289"/>
      <c r="DR71" s="289"/>
      <c r="DS71" s="289"/>
      <c r="DT71" s="289"/>
      <c r="DU71" s="289"/>
      <c r="DV71" s="289"/>
      <c r="DW71" s="289"/>
      <c r="DX71" s="289"/>
      <c r="DY71" s="289"/>
      <c r="DZ71" s="289"/>
      <c r="EA71" s="289"/>
      <c r="EB71" s="289"/>
      <c r="EC71" s="289"/>
      <c r="ED71" s="289"/>
      <c r="EE71" s="289"/>
      <c r="EF71" s="289"/>
      <c r="EG71" s="289"/>
      <c r="EH71" s="289"/>
      <c r="EI71" s="289"/>
      <c r="EJ71" s="289"/>
      <c r="EK71" s="289"/>
      <c r="EL71" s="289"/>
      <c r="EM71" s="289"/>
      <c r="EN71" s="289"/>
      <c r="EO71" s="289"/>
      <c r="EP71" s="289"/>
      <c r="EQ71" s="289"/>
      <c r="ER71" s="289"/>
      <c r="ES71" s="289"/>
      <c r="ET71" s="289"/>
      <c r="EU71" s="289"/>
      <c r="EV71" s="289"/>
      <c r="EW71" s="289"/>
      <c r="EX71" s="289"/>
      <c r="EY71" s="289"/>
      <c r="EZ71" s="289"/>
      <c r="FA71" s="289"/>
      <c r="FB71" s="289"/>
      <c r="FC71" s="289"/>
      <c r="FD71" s="289"/>
      <c r="FE71" s="289"/>
      <c r="FF71" s="289"/>
      <c r="FG71" s="289"/>
      <c r="FH71" s="289"/>
      <c r="FI71" s="289"/>
      <c r="FJ71" s="289"/>
      <c r="FK71" s="289"/>
      <c r="FL71" s="289"/>
      <c r="FM71" s="289"/>
      <c r="FN71" s="289"/>
      <c r="FO71" s="289"/>
      <c r="FP71" s="289"/>
      <c r="FQ71" s="289"/>
      <c r="FR71" s="289"/>
      <c r="FS71" s="289"/>
      <c r="FT71" s="289"/>
      <c r="FU71" s="289"/>
      <c r="FV71" s="289"/>
      <c r="FW71" s="289"/>
      <c r="FX71" s="289"/>
      <c r="FY71" s="289"/>
      <c r="FZ71" s="289"/>
      <c r="GA71" s="289"/>
      <c r="GB71" s="289"/>
      <c r="GC71" s="289"/>
      <c r="GD71" s="289"/>
      <c r="GE71" s="289"/>
      <c r="GF71" s="289"/>
      <c r="GG71" s="289"/>
      <c r="GH71" s="289"/>
      <c r="GI71" s="289"/>
      <c r="GJ71" s="289"/>
      <c r="GK71" s="289"/>
      <c r="GL71" s="289"/>
      <c r="GM71" s="289"/>
      <c r="GN71" s="289"/>
      <c r="GO71" s="289"/>
      <c r="GP71" s="289"/>
      <c r="GQ71" s="289"/>
      <c r="GR71" s="289"/>
      <c r="GS71" s="289"/>
      <c r="GT71" s="289"/>
      <c r="GU71" s="289"/>
      <c r="GV71" s="289"/>
      <c r="GW71" s="289"/>
      <c r="GX71" s="289"/>
      <c r="GY71" s="289"/>
      <c r="GZ71" s="289"/>
      <c r="HA71" s="289"/>
      <c r="HB71" s="289"/>
      <c r="HC71" s="289"/>
      <c r="HD71" s="289"/>
      <c r="HE71" s="289"/>
      <c r="HF71" s="289"/>
      <c r="HG71" s="289"/>
      <c r="HH71" s="289"/>
      <c r="HI71" s="289"/>
      <c r="HJ71" s="289"/>
      <c r="HK71" s="289"/>
      <c r="HL71" s="289"/>
      <c r="HM71" s="289"/>
      <c r="HN71" s="289"/>
      <c r="HO71" s="289"/>
      <c r="HP71" s="289"/>
      <c r="HQ71" s="289"/>
      <c r="HR71" s="289"/>
      <c r="HS71" s="289"/>
      <c r="HT71" s="289"/>
      <c r="HU71" s="289"/>
      <c r="HV71" s="289"/>
      <c r="HW71" s="289"/>
      <c r="HX71" s="289"/>
      <c r="HY71" s="289"/>
      <c r="HZ71" s="289"/>
      <c r="IA71" s="289"/>
      <c r="IB71" s="289"/>
      <c r="IC71" s="289"/>
      <c r="ID71" s="289"/>
      <c r="IE71" s="289"/>
      <c r="IF71" s="289"/>
      <c r="IG71" s="289"/>
      <c r="IH71" s="289"/>
      <c r="II71" s="289"/>
      <c r="IJ71" s="289"/>
      <c r="IK71" s="289"/>
      <c r="IL71" s="289"/>
      <c r="IM71" s="289"/>
      <c r="IN71" s="289"/>
      <c r="IO71" s="289"/>
      <c r="IP71" s="289"/>
      <c r="IQ71" s="289"/>
      <c r="IR71" s="289"/>
      <c r="IS71" s="289"/>
      <c r="IT71" s="289"/>
      <c r="IU71" s="289"/>
      <c r="IV71" s="289"/>
    </row>
    <row r="72" spans="1:256" x14ac:dyDescent="0.25">
      <c r="A72" s="289"/>
      <c r="B72" s="355"/>
      <c r="C72" s="354"/>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c r="AL72" s="289"/>
      <c r="AM72" s="289"/>
      <c r="AN72" s="289"/>
      <c r="AO72" s="289"/>
      <c r="AP72" s="289"/>
      <c r="AQ72" s="289"/>
      <c r="AR72" s="289"/>
      <c r="AS72" s="289"/>
      <c r="AT72" s="289"/>
      <c r="AU72" s="289"/>
      <c r="AV72" s="289"/>
      <c r="AW72" s="289"/>
      <c r="AX72" s="289"/>
      <c r="AY72" s="289"/>
      <c r="AZ72" s="289"/>
      <c r="BA72" s="289"/>
      <c r="BB72" s="289"/>
      <c r="BC72" s="289"/>
      <c r="BD72" s="289"/>
      <c r="BE72" s="289"/>
      <c r="BF72" s="289"/>
      <c r="BG72" s="289"/>
      <c r="BH72" s="289"/>
      <c r="BI72" s="289"/>
      <c r="BJ72" s="289"/>
      <c r="BK72" s="289"/>
      <c r="BL72" s="289"/>
      <c r="BM72" s="289"/>
      <c r="BN72" s="289"/>
      <c r="BO72" s="289"/>
      <c r="BP72" s="289"/>
      <c r="BQ72" s="289"/>
      <c r="BR72" s="289"/>
      <c r="BS72" s="289"/>
      <c r="BT72" s="289"/>
      <c r="BU72" s="289"/>
      <c r="BV72" s="289"/>
      <c r="BW72" s="289"/>
      <c r="BX72" s="289"/>
      <c r="BY72" s="289"/>
      <c r="BZ72" s="289"/>
      <c r="CA72" s="289"/>
      <c r="CB72" s="289"/>
      <c r="CC72" s="289"/>
      <c r="CD72" s="289"/>
      <c r="CE72" s="289"/>
      <c r="CF72" s="289"/>
      <c r="CG72" s="289"/>
      <c r="CH72" s="289"/>
      <c r="CI72" s="289"/>
      <c r="CJ72" s="289"/>
      <c r="CK72" s="289"/>
      <c r="CL72" s="289"/>
      <c r="CM72" s="289"/>
      <c r="CN72" s="289"/>
      <c r="CO72" s="289"/>
      <c r="CP72" s="289"/>
      <c r="CQ72" s="289"/>
      <c r="CR72" s="289"/>
      <c r="CS72" s="289"/>
      <c r="CT72" s="289"/>
      <c r="CU72" s="289"/>
      <c r="CV72" s="289"/>
      <c r="CW72" s="289"/>
      <c r="CX72" s="289"/>
      <c r="CY72" s="289"/>
      <c r="CZ72" s="289"/>
      <c r="DA72" s="289"/>
      <c r="DB72" s="289"/>
      <c r="DC72" s="289"/>
      <c r="DD72" s="289"/>
      <c r="DE72" s="289"/>
      <c r="DF72" s="289"/>
      <c r="DG72" s="289"/>
      <c r="DH72" s="289"/>
      <c r="DI72" s="289"/>
      <c r="DJ72" s="289"/>
      <c r="DK72" s="289"/>
      <c r="DL72" s="289"/>
      <c r="DM72" s="289"/>
      <c r="DN72" s="289"/>
      <c r="DO72" s="289"/>
      <c r="DP72" s="289"/>
      <c r="DQ72" s="289"/>
      <c r="DR72" s="289"/>
      <c r="DS72" s="289"/>
      <c r="DT72" s="289"/>
      <c r="DU72" s="289"/>
      <c r="DV72" s="289"/>
      <c r="DW72" s="289"/>
      <c r="DX72" s="289"/>
      <c r="DY72" s="289"/>
      <c r="DZ72" s="289"/>
      <c r="EA72" s="289"/>
      <c r="EB72" s="289"/>
      <c r="EC72" s="289"/>
      <c r="ED72" s="289"/>
      <c r="EE72" s="289"/>
      <c r="EF72" s="289"/>
      <c r="EG72" s="289"/>
      <c r="EH72" s="289"/>
      <c r="EI72" s="289"/>
      <c r="EJ72" s="289"/>
      <c r="EK72" s="289"/>
      <c r="EL72" s="289"/>
      <c r="EM72" s="289"/>
      <c r="EN72" s="289"/>
      <c r="EO72" s="289"/>
      <c r="EP72" s="289"/>
      <c r="EQ72" s="289"/>
      <c r="ER72" s="289"/>
      <c r="ES72" s="289"/>
      <c r="ET72" s="289"/>
      <c r="EU72" s="289"/>
      <c r="EV72" s="289"/>
      <c r="EW72" s="289"/>
      <c r="EX72" s="289"/>
      <c r="EY72" s="289"/>
      <c r="EZ72" s="289"/>
      <c r="FA72" s="289"/>
      <c r="FB72" s="289"/>
      <c r="FC72" s="289"/>
      <c r="FD72" s="289"/>
      <c r="FE72" s="289"/>
      <c r="FF72" s="289"/>
      <c r="FG72" s="289"/>
      <c r="FH72" s="289"/>
      <c r="FI72" s="289"/>
      <c r="FJ72" s="289"/>
      <c r="FK72" s="289"/>
      <c r="FL72" s="289"/>
      <c r="FM72" s="289"/>
      <c r="FN72" s="289"/>
      <c r="FO72" s="289"/>
      <c r="FP72" s="289"/>
      <c r="FQ72" s="289"/>
      <c r="FR72" s="289"/>
      <c r="FS72" s="289"/>
      <c r="FT72" s="289"/>
      <c r="FU72" s="289"/>
      <c r="FV72" s="289"/>
      <c r="FW72" s="289"/>
      <c r="FX72" s="289"/>
      <c r="FY72" s="289"/>
      <c r="FZ72" s="289"/>
      <c r="GA72" s="289"/>
      <c r="GB72" s="289"/>
      <c r="GC72" s="289"/>
      <c r="GD72" s="289"/>
      <c r="GE72" s="289"/>
      <c r="GF72" s="289"/>
      <c r="GG72" s="289"/>
      <c r="GH72" s="289"/>
      <c r="GI72" s="289"/>
      <c r="GJ72" s="289"/>
      <c r="GK72" s="289"/>
      <c r="GL72" s="289"/>
      <c r="GM72" s="289"/>
      <c r="GN72" s="289"/>
      <c r="GO72" s="289"/>
      <c r="GP72" s="289"/>
      <c r="GQ72" s="289"/>
      <c r="GR72" s="289"/>
      <c r="GS72" s="289"/>
      <c r="GT72" s="289"/>
      <c r="GU72" s="289"/>
      <c r="GV72" s="289"/>
      <c r="GW72" s="289"/>
      <c r="GX72" s="289"/>
      <c r="GY72" s="289"/>
      <c r="GZ72" s="289"/>
      <c r="HA72" s="289"/>
      <c r="HB72" s="289"/>
      <c r="HC72" s="289"/>
      <c r="HD72" s="289"/>
      <c r="HE72" s="289"/>
      <c r="HF72" s="289"/>
      <c r="HG72" s="289"/>
      <c r="HH72" s="289"/>
      <c r="HI72" s="289"/>
      <c r="HJ72" s="289"/>
      <c r="HK72" s="289"/>
      <c r="HL72" s="289"/>
      <c r="HM72" s="289"/>
      <c r="HN72" s="289"/>
      <c r="HO72" s="289"/>
      <c r="HP72" s="289"/>
      <c r="HQ72" s="289"/>
      <c r="HR72" s="289"/>
      <c r="HS72" s="289"/>
      <c r="HT72" s="289"/>
      <c r="HU72" s="289"/>
      <c r="HV72" s="289"/>
      <c r="HW72" s="289"/>
      <c r="HX72" s="289"/>
      <c r="HY72" s="289"/>
      <c r="HZ72" s="289"/>
      <c r="IA72" s="289"/>
      <c r="IB72" s="289"/>
      <c r="IC72" s="289"/>
      <c r="ID72" s="289"/>
      <c r="IE72" s="289"/>
      <c r="IF72" s="289"/>
      <c r="IG72" s="289"/>
      <c r="IH72" s="289"/>
      <c r="II72" s="289"/>
      <c r="IJ72" s="289"/>
      <c r="IK72" s="289"/>
      <c r="IL72" s="289"/>
      <c r="IM72" s="289"/>
      <c r="IN72" s="289"/>
      <c r="IO72" s="289"/>
      <c r="IP72" s="289"/>
      <c r="IQ72" s="289"/>
      <c r="IR72" s="289"/>
      <c r="IS72" s="289"/>
      <c r="IT72" s="289"/>
      <c r="IU72" s="289"/>
      <c r="IV72" s="289"/>
    </row>
    <row r="73" spans="1:256" x14ac:dyDescent="0.25">
      <c r="A73" s="289"/>
      <c r="B73" s="338"/>
      <c r="C73" s="330"/>
      <c r="D73" s="330"/>
      <c r="E73" s="330"/>
      <c r="F73" s="330"/>
      <c r="G73" s="330"/>
      <c r="H73" s="330"/>
      <c r="I73" s="330"/>
      <c r="J73" s="330"/>
      <c r="K73" s="330"/>
      <c r="L73" s="330"/>
      <c r="M73" s="330"/>
      <c r="N73" s="289"/>
      <c r="O73" s="289"/>
      <c r="P73" s="289"/>
      <c r="Q73" s="289"/>
      <c r="R73" s="289"/>
      <c r="S73" s="289"/>
      <c r="T73" s="289"/>
      <c r="U73" s="289"/>
      <c r="V73" s="289"/>
      <c r="W73" s="289"/>
      <c r="X73" s="289"/>
      <c r="Y73" s="289"/>
      <c r="Z73" s="289"/>
      <c r="AA73" s="289"/>
      <c r="AB73" s="289"/>
      <c r="AC73" s="289"/>
      <c r="AD73" s="289"/>
      <c r="AE73" s="289"/>
      <c r="AF73" s="353"/>
      <c r="AG73" s="353"/>
      <c r="AH73" s="353"/>
      <c r="AI73" s="353"/>
      <c r="AJ73" s="353"/>
      <c r="AK73" s="353"/>
      <c r="AL73" s="353"/>
      <c r="AM73" s="353"/>
      <c r="AN73" s="353"/>
      <c r="AO73" s="353"/>
      <c r="AP73" s="353"/>
      <c r="AQ73" s="353"/>
      <c r="AR73" s="353"/>
      <c r="AS73" s="353"/>
      <c r="AT73" s="353"/>
      <c r="AU73" s="353"/>
      <c r="AV73" s="353"/>
      <c r="AW73" s="353"/>
      <c r="AX73" s="353"/>
      <c r="AY73" s="353"/>
      <c r="AZ73" s="353"/>
      <c r="BA73" s="353"/>
      <c r="BB73" s="353"/>
      <c r="BC73" s="353"/>
      <c r="BD73" s="353"/>
      <c r="BE73" s="353"/>
      <c r="BF73" s="353"/>
      <c r="BG73" s="353"/>
      <c r="BH73" s="353"/>
      <c r="BI73" s="353"/>
      <c r="BJ73" s="353"/>
      <c r="BK73" s="353"/>
      <c r="BL73" s="353"/>
      <c r="BM73" s="353"/>
      <c r="BN73" s="353"/>
      <c r="BO73" s="353"/>
      <c r="BP73" s="353"/>
      <c r="BQ73" s="353"/>
      <c r="BR73" s="353"/>
      <c r="BS73" s="353"/>
      <c r="BT73" s="353"/>
      <c r="BU73" s="353"/>
      <c r="BV73" s="353"/>
      <c r="BW73" s="353"/>
      <c r="BX73" s="353"/>
      <c r="BY73" s="353"/>
      <c r="BZ73" s="353"/>
      <c r="CA73" s="353"/>
      <c r="CB73" s="353"/>
      <c r="CC73" s="353"/>
      <c r="CD73" s="353"/>
      <c r="CE73" s="353"/>
      <c r="CF73" s="353"/>
      <c r="CG73" s="353"/>
      <c r="CH73" s="353"/>
      <c r="CI73" s="353"/>
      <c r="CJ73" s="353"/>
      <c r="CK73" s="353"/>
      <c r="CL73" s="353"/>
      <c r="CM73" s="353"/>
      <c r="CN73" s="353"/>
      <c r="CO73" s="353"/>
      <c r="CP73" s="353"/>
      <c r="CQ73" s="353"/>
      <c r="CR73" s="353"/>
      <c r="CS73" s="353"/>
      <c r="CT73" s="353"/>
      <c r="CU73" s="353"/>
      <c r="CV73" s="353"/>
      <c r="CW73" s="353"/>
      <c r="CX73" s="353"/>
      <c r="CY73" s="353"/>
      <c r="CZ73" s="353"/>
      <c r="DA73" s="353"/>
      <c r="DB73" s="353"/>
      <c r="DC73" s="353"/>
      <c r="DD73" s="353"/>
      <c r="DE73" s="353"/>
      <c r="DF73" s="353"/>
      <c r="DG73" s="353"/>
      <c r="DH73" s="353"/>
      <c r="DI73" s="353"/>
      <c r="DJ73" s="353"/>
      <c r="DK73" s="353"/>
      <c r="DL73" s="353"/>
      <c r="DM73" s="353"/>
      <c r="DN73" s="353"/>
      <c r="DO73" s="353"/>
      <c r="DP73" s="353"/>
      <c r="DQ73" s="353"/>
      <c r="DR73" s="353"/>
      <c r="DS73" s="353"/>
      <c r="DT73" s="353"/>
      <c r="DU73" s="353"/>
      <c r="DV73" s="353"/>
      <c r="DW73" s="353"/>
      <c r="DX73" s="353"/>
      <c r="DY73" s="353"/>
      <c r="DZ73" s="353"/>
      <c r="EA73" s="353"/>
      <c r="EB73" s="353"/>
      <c r="EC73" s="353"/>
      <c r="ED73" s="353"/>
      <c r="EE73" s="353"/>
      <c r="EF73" s="353"/>
      <c r="EG73" s="353"/>
      <c r="EH73" s="353"/>
      <c r="EI73" s="353"/>
      <c r="EJ73" s="353"/>
      <c r="EK73" s="353"/>
      <c r="EL73" s="353"/>
      <c r="EM73" s="353"/>
      <c r="EN73" s="353"/>
      <c r="EO73" s="353"/>
      <c r="EP73" s="353"/>
      <c r="EQ73" s="353"/>
      <c r="ER73" s="353"/>
      <c r="ES73" s="353"/>
      <c r="ET73" s="353"/>
      <c r="EU73" s="353"/>
      <c r="EV73" s="353"/>
      <c r="EW73" s="353"/>
      <c r="EX73" s="353"/>
      <c r="EY73" s="353"/>
      <c r="EZ73" s="353"/>
      <c r="FA73" s="353"/>
      <c r="FB73" s="353"/>
      <c r="FC73" s="353"/>
      <c r="FD73" s="353"/>
      <c r="FE73" s="353"/>
      <c r="FF73" s="353"/>
      <c r="FG73" s="353"/>
      <c r="FH73" s="353"/>
      <c r="FI73" s="353"/>
      <c r="FJ73" s="353"/>
      <c r="FK73" s="353"/>
      <c r="FL73" s="353"/>
      <c r="FM73" s="353"/>
      <c r="FN73" s="353"/>
      <c r="FO73" s="353"/>
      <c r="FP73" s="353"/>
      <c r="FQ73" s="353"/>
      <c r="FR73" s="353"/>
      <c r="FS73" s="353"/>
      <c r="FT73" s="353"/>
      <c r="FU73" s="353"/>
      <c r="FV73" s="353"/>
      <c r="FW73" s="353"/>
      <c r="FX73" s="353"/>
      <c r="FY73" s="353"/>
      <c r="FZ73" s="353"/>
      <c r="GA73" s="353"/>
      <c r="GB73" s="353"/>
      <c r="GC73" s="353"/>
      <c r="GD73" s="353"/>
      <c r="GE73" s="353"/>
      <c r="GF73" s="353"/>
      <c r="GG73" s="353"/>
      <c r="GH73" s="353"/>
      <c r="GI73" s="353"/>
      <c r="GJ73" s="353"/>
      <c r="GK73" s="353"/>
      <c r="GL73" s="353"/>
      <c r="GM73" s="353"/>
      <c r="GN73" s="353"/>
      <c r="GO73" s="353"/>
      <c r="GP73" s="353"/>
      <c r="GQ73" s="353"/>
      <c r="GR73" s="353"/>
      <c r="GS73" s="353"/>
      <c r="GT73" s="353"/>
      <c r="GU73" s="353"/>
      <c r="GV73" s="353"/>
      <c r="GW73" s="353"/>
      <c r="GX73" s="353"/>
      <c r="GY73" s="353"/>
      <c r="GZ73" s="353"/>
      <c r="HA73" s="353"/>
      <c r="HB73" s="353"/>
      <c r="HC73" s="353"/>
      <c r="HD73" s="353"/>
      <c r="HE73" s="353"/>
      <c r="HF73" s="353"/>
      <c r="HG73" s="353"/>
      <c r="HH73" s="353"/>
      <c r="HI73" s="353"/>
      <c r="HJ73" s="353"/>
      <c r="HK73" s="353"/>
      <c r="HL73" s="353"/>
      <c r="HM73" s="353"/>
      <c r="HN73" s="353"/>
      <c r="HO73" s="353"/>
      <c r="HP73" s="353"/>
      <c r="HQ73" s="353"/>
      <c r="HR73" s="353"/>
      <c r="HS73" s="353"/>
      <c r="HT73" s="353"/>
      <c r="HU73" s="353"/>
      <c r="HV73" s="353"/>
      <c r="HW73" s="353"/>
      <c r="HX73" s="353"/>
      <c r="HY73" s="353"/>
      <c r="HZ73" s="353"/>
      <c r="IA73" s="353"/>
      <c r="IB73" s="353"/>
      <c r="IC73" s="353"/>
      <c r="ID73" s="353"/>
      <c r="IE73" s="353"/>
      <c r="IF73" s="353"/>
      <c r="IG73" s="353"/>
      <c r="IH73" s="353"/>
      <c r="II73" s="353"/>
      <c r="IJ73" s="353"/>
      <c r="IK73" s="353"/>
      <c r="IL73" s="353"/>
      <c r="IM73" s="353"/>
      <c r="IN73" s="353"/>
      <c r="IO73" s="353"/>
      <c r="IP73" s="353"/>
      <c r="IQ73" s="353"/>
      <c r="IR73" s="353"/>
      <c r="IS73" s="353"/>
      <c r="IT73" s="353"/>
      <c r="IU73" s="353"/>
      <c r="IV73" s="353"/>
    </row>
    <row r="74" spans="1:256" ht="15.75" x14ac:dyDescent="0.25">
      <c r="A74" s="337"/>
      <c r="B74" s="1351" t="s">
        <v>418</v>
      </c>
      <c r="C74" s="1351"/>
      <c r="D74" s="1351"/>
      <c r="E74" s="1351"/>
      <c r="F74" s="1351"/>
      <c r="G74" s="1351"/>
      <c r="H74" s="1351"/>
      <c r="I74" s="1351"/>
      <c r="J74" s="1351"/>
      <c r="K74" s="1351"/>
      <c r="L74" s="1351"/>
      <c r="M74" s="1351"/>
      <c r="N74" s="337"/>
      <c r="O74" s="337"/>
      <c r="P74" s="337"/>
      <c r="Q74" s="337"/>
      <c r="R74" s="337"/>
      <c r="S74" s="337"/>
      <c r="T74" s="337"/>
      <c r="U74" s="337"/>
      <c r="V74" s="337"/>
      <c r="W74" s="337"/>
      <c r="X74" s="337"/>
      <c r="Y74" s="337"/>
      <c r="Z74" s="337"/>
      <c r="AA74" s="337"/>
      <c r="AB74" s="337"/>
      <c r="AC74" s="337"/>
      <c r="AD74" s="337"/>
      <c r="AE74" s="337"/>
      <c r="AF74" s="337"/>
      <c r="AG74" s="337"/>
      <c r="AH74" s="337"/>
      <c r="AI74" s="337"/>
      <c r="AJ74" s="337"/>
      <c r="AK74" s="337"/>
      <c r="AL74" s="337"/>
      <c r="AM74" s="337"/>
      <c r="AN74" s="337"/>
      <c r="AO74" s="337"/>
      <c r="AP74" s="337"/>
      <c r="AQ74" s="337"/>
      <c r="AR74" s="337"/>
      <c r="AS74" s="337"/>
      <c r="AT74" s="337"/>
      <c r="AU74" s="337"/>
      <c r="AV74" s="337"/>
      <c r="AW74" s="337"/>
      <c r="AX74" s="337"/>
      <c r="AY74" s="337"/>
      <c r="AZ74" s="337"/>
      <c r="BA74" s="337"/>
      <c r="BB74" s="337"/>
      <c r="BC74" s="337"/>
      <c r="BD74" s="337"/>
      <c r="BE74" s="337"/>
      <c r="BF74" s="337"/>
      <c r="BG74" s="337"/>
      <c r="BH74" s="337"/>
      <c r="BI74" s="337"/>
      <c r="BJ74" s="337"/>
      <c r="BK74" s="337"/>
      <c r="BL74" s="337"/>
      <c r="BM74" s="337"/>
      <c r="BN74" s="337"/>
      <c r="BO74" s="337"/>
      <c r="BP74" s="337"/>
      <c r="BQ74" s="337"/>
      <c r="BR74" s="337"/>
      <c r="BS74" s="337"/>
      <c r="BT74" s="337"/>
      <c r="BU74" s="337"/>
      <c r="BV74" s="337"/>
      <c r="BW74" s="337"/>
      <c r="BX74" s="337"/>
      <c r="BY74" s="337"/>
      <c r="BZ74" s="337"/>
      <c r="CA74" s="337"/>
      <c r="CB74" s="337"/>
      <c r="CC74" s="337"/>
      <c r="CD74" s="337"/>
      <c r="CE74" s="337"/>
      <c r="CF74" s="337"/>
      <c r="CG74" s="337"/>
      <c r="CH74" s="337"/>
      <c r="CI74" s="337"/>
      <c r="CJ74" s="337"/>
      <c r="CK74" s="337"/>
      <c r="CL74" s="337"/>
      <c r="CM74" s="337"/>
      <c r="CN74" s="337"/>
      <c r="CO74" s="337"/>
      <c r="CP74" s="337"/>
      <c r="CQ74" s="337"/>
      <c r="CR74" s="337"/>
      <c r="CS74" s="337"/>
      <c r="CT74" s="337"/>
      <c r="CU74" s="337"/>
      <c r="CV74" s="337"/>
      <c r="CW74" s="337"/>
      <c r="CX74" s="337"/>
      <c r="CY74" s="337"/>
      <c r="CZ74" s="337"/>
      <c r="DA74" s="337"/>
      <c r="DB74" s="337"/>
      <c r="DC74" s="337"/>
      <c r="DD74" s="337"/>
      <c r="DE74" s="337"/>
      <c r="DF74" s="337"/>
      <c r="DG74" s="337"/>
      <c r="DH74" s="337"/>
      <c r="DI74" s="337"/>
      <c r="DJ74" s="337"/>
      <c r="DK74" s="337"/>
      <c r="DL74" s="337"/>
      <c r="DM74" s="337"/>
      <c r="DN74" s="337"/>
      <c r="DO74" s="337"/>
      <c r="DP74" s="337"/>
      <c r="DQ74" s="337"/>
      <c r="DR74" s="337"/>
      <c r="DS74" s="337"/>
      <c r="DT74" s="337"/>
      <c r="DU74" s="337"/>
      <c r="DV74" s="337"/>
      <c r="DW74" s="337"/>
      <c r="DX74" s="337"/>
      <c r="DY74" s="337"/>
      <c r="DZ74" s="337"/>
      <c r="EA74" s="337"/>
      <c r="EB74" s="337"/>
      <c r="EC74" s="337"/>
      <c r="ED74" s="337"/>
      <c r="EE74" s="337"/>
      <c r="EF74" s="337"/>
      <c r="EG74" s="337"/>
      <c r="EH74" s="337"/>
      <c r="EI74" s="337"/>
      <c r="EJ74" s="337"/>
      <c r="EK74" s="337"/>
      <c r="EL74" s="337"/>
      <c r="EM74" s="337"/>
      <c r="EN74" s="337"/>
      <c r="EO74" s="337"/>
      <c r="EP74" s="337"/>
      <c r="EQ74" s="337"/>
      <c r="ER74" s="337"/>
      <c r="ES74" s="337"/>
      <c r="ET74" s="337"/>
      <c r="EU74" s="337"/>
      <c r="EV74" s="337"/>
      <c r="EW74" s="337"/>
      <c r="EX74" s="337"/>
      <c r="EY74" s="337"/>
      <c r="EZ74" s="337"/>
      <c r="FA74" s="337"/>
      <c r="FB74" s="337"/>
      <c r="FC74" s="337"/>
      <c r="FD74" s="337"/>
      <c r="FE74" s="337"/>
      <c r="FF74" s="337"/>
      <c r="FG74" s="337"/>
      <c r="FH74" s="337"/>
      <c r="FI74" s="337"/>
      <c r="FJ74" s="337"/>
      <c r="FK74" s="337"/>
      <c r="FL74" s="337"/>
      <c r="FM74" s="337"/>
      <c r="FN74" s="337"/>
      <c r="FO74" s="337"/>
      <c r="FP74" s="337"/>
      <c r="FQ74" s="337"/>
      <c r="FR74" s="337"/>
      <c r="FS74" s="337"/>
      <c r="FT74" s="337"/>
      <c r="FU74" s="337"/>
      <c r="FV74" s="337"/>
      <c r="FW74" s="337"/>
      <c r="FX74" s="337"/>
      <c r="FY74" s="337"/>
      <c r="FZ74" s="337"/>
      <c r="GA74" s="337"/>
      <c r="GB74" s="337"/>
      <c r="GC74" s="337"/>
      <c r="GD74" s="337"/>
      <c r="GE74" s="337"/>
      <c r="GF74" s="337"/>
      <c r="GG74" s="337"/>
      <c r="GH74" s="337"/>
      <c r="GI74" s="337"/>
      <c r="GJ74" s="337"/>
      <c r="GK74" s="337"/>
      <c r="GL74" s="337"/>
      <c r="GM74" s="337"/>
      <c r="GN74" s="337"/>
      <c r="GO74" s="337"/>
      <c r="GP74" s="337"/>
      <c r="GQ74" s="337"/>
      <c r="GR74" s="337"/>
      <c r="GS74" s="337"/>
      <c r="GT74" s="337"/>
      <c r="GU74" s="337"/>
      <c r="GV74" s="337"/>
      <c r="GW74" s="337"/>
      <c r="GX74" s="337"/>
      <c r="GY74" s="337"/>
      <c r="GZ74" s="337"/>
      <c r="HA74" s="337"/>
      <c r="HB74" s="337"/>
      <c r="HC74" s="337"/>
      <c r="HD74" s="337"/>
      <c r="HE74" s="337"/>
      <c r="HF74" s="337"/>
      <c r="HG74" s="337"/>
      <c r="HH74" s="337"/>
      <c r="HI74" s="337"/>
      <c r="HJ74" s="337"/>
      <c r="HK74" s="337"/>
      <c r="HL74" s="337"/>
      <c r="HM74" s="337"/>
      <c r="HN74" s="337"/>
      <c r="HO74" s="337"/>
      <c r="HP74" s="337"/>
      <c r="HQ74" s="337"/>
      <c r="HR74" s="337"/>
      <c r="HS74" s="337"/>
      <c r="HT74" s="337"/>
      <c r="HU74" s="337"/>
      <c r="HV74" s="337"/>
      <c r="HW74" s="337"/>
      <c r="HX74" s="337"/>
      <c r="HY74" s="337"/>
      <c r="HZ74" s="337"/>
      <c r="IA74" s="337"/>
      <c r="IB74" s="337"/>
      <c r="IC74" s="337"/>
      <c r="ID74" s="337"/>
      <c r="IE74" s="337"/>
      <c r="IF74" s="337"/>
      <c r="IG74" s="337"/>
      <c r="IH74" s="337"/>
      <c r="II74" s="337"/>
      <c r="IJ74" s="337"/>
      <c r="IK74" s="337"/>
      <c r="IL74" s="337"/>
      <c r="IM74" s="337"/>
      <c r="IN74" s="337"/>
      <c r="IO74" s="337"/>
      <c r="IP74" s="337"/>
      <c r="IQ74" s="337"/>
      <c r="IR74" s="337"/>
      <c r="IS74" s="337"/>
      <c r="IT74" s="337"/>
      <c r="IU74" s="337"/>
      <c r="IV74" s="337"/>
    </row>
    <row r="75" spans="1:256" s="284" customFormat="1" x14ac:dyDescent="0.25">
      <c r="A75" s="336"/>
      <c r="B75" s="1352" t="s">
        <v>895</v>
      </c>
      <c r="C75" s="1352"/>
      <c r="D75" s="1352"/>
      <c r="E75" s="1352"/>
      <c r="F75" s="1352"/>
      <c r="G75" s="1352"/>
      <c r="H75" s="1352"/>
      <c r="I75" s="1352"/>
      <c r="J75" s="1352"/>
      <c r="K75" s="1352"/>
      <c r="L75" s="1352"/>
      <c r="M75" s="1352"/>
      <c r="N75" s="336"/>
      <c r="O75" s="336"/>
      <c r="P75" s="336"/>
      <c r="Q75" s="336"/>
      <c r="R75" s="336"/>
      <c r="S75" s="336"/>
      <c r="T75" s="336"/>
      <c r="U75" s="336"/>
      <c r="V75" s="336"/>
      <c r="W75" s="336"/>
      <c r="X75" s="336"/>
      <c r="Y75" s="336"/>
      <c r="Z75" s="336"/>
      <c r="AA75" s="336"/>
      <c r="AB75" s="336"/>
      <c r="AC75" s="336"/>
      <c r="AD75" s="336"/>
      <c r="AE75" s="336"/>
      <c r="AF75" s="336"/>
      <c r="AG75" s="336"/>
      <c r="AH75" s="336"/>
      <c r="AI75" s="336"/>
      <c r="AJ75" s="336"/>
      <c r="AK75" s="336"/>
      <c r="AL75" s="336"/>
      <c r="AM75" s="336"/>
      <c r="AN75" s="336"/>
      <c r="AO75" s="336"/>
      <c r="AP75" s="336"/>
      <c r="AQ75" s="336"/>
      <c r="AR75" s="336"/>
      <c r="AS75" s="336"/>
      <c r="AT75" s="336"/>
      <c r="AU75" s="336"/>
      <c r="AV75" s="336"/>
      <c r="AW75" s="336"/>
      <c r="AX75" s="336"/>
      <c r="AY75" s="336"/>
      <c r="AZ75" s="336"/>
      <c r="BA75" s="336"/>
      <c r="BB75" s="336"/>
      <c r="BC75" s="336"/>
      <c r="BD75" s="336"/>
      <c r="BE75" s="336"/>
      <c r="BF75" s="336"/>
      <c r="BG75" s="336"/>
      <c r="BH75" s="336"/>
      <c r="BI75" s="336"/>
      <c r="BJ75" s="336"/>
      <c r="BK75" s="336"/>
      <c r="BL75" s="336"/>
      <c r="BM75" s="336"/>
      <c r="BN75" s="336"/>
      <c r="BO75" s="336"/>
      <c r="BP75" s="336"/>
      <c r="BQ75" s="336"/>
      <c r="BR75" s="336"/>
      <c r="BS75" s="336"/>
      <c r="BT75" s="336"/>
      <c r="BU75" s="336"/>
      <c r="BV75" s="336"/>
      <c r="BW75" s="336"/>
      <c r="BX75" s="336"/>
      <c r="BY75" s="336"/>
      <c r="BZ75" s="336"/>
      <c r="CA75" s="336"/>
      <c r="CB75" s="336"/>
      <c r="CC75" s="336"/>
      <c r="CD75" s="336"/>
      <c r="CE75" s="336"/>
      <c r="CF75" s="336"/>
      <c r="CG75" s="336"/>
      <c r="CH75" s="336"/>
      <c r="CI75" s="336"/>
      <c r="CJ75" s="336"/>
      <c r="CK75" s="336"/>
      <c r="CL75" s="336"/>
      <c r="CM75" s="336"/>
      <c r="CN75" s="336"/>
      <c r="CO75" s="336"/>
      <c r="CP75" s="336"/>
      <c r="CQ75" s="336"/>
      <c r="CR75" s="336"/>
      <c r="CS75" s="336"/>
      <c r="CT75" s="336"/>
      <c r="CU75" s="336"/>
      <c r="CV75" s="336"/>
      <c r="CW75" s="336"/>
      <c r="CX75" s="336"/>
      <c r="CY75" s="336"/>
      <c r="CZ75" s="336"/>
      <c r="DA75" s="336"/>
      <c r="DB75" s="336"/>
      <c r="DC75" s="336"/>
      <c r="DD75" s="336"/>
      <c r="DE75" s="336"/>
      <c r="DF75" s="336"/>
      <c r="DG75" s="336"/>
      <c r="DH75" s="336"/>
      <c r="DI75" s="336"/>
      <c r="DJ75" s="336"/>
      <c r="DK75" s="336"/>
      <c r="DL75" s="336"/>
      <c r="DM75" s="336"/>
      <c r="DN75" s="336"/>
      <c r="DO75" s="336"/>
      <c r="DP75" s="336"/>
      <c r="DQ75" s="336"/>
      <c r="DR75" s="336"/>
      <c r="DS75" s="336"/>
      <c r="DT75" s="336"/>
      <c r="DU75" s="336"/>
      <c r="DV75" s="336"/>
      <c r="DW75" s="336"/>
      <c r="DX75" s="336"/>
      <c r="DY75" s="336"/>
      <c r="DZ75" s="336"/>
      <c r="EA75" s="336"/>
      <c r="EB75" s="336"/>
      <c r="EC75" s="336"/>
      <c r="ED75" s="336"/>
      <c r="EE75" s="336"/>
      <c r="EF75" s="336"/>
      <c r="EG75" s="336"/>
      <c r="EH75" s="336"/>
      <c r="EI75" s="336"/>
      <c r="EJ75" s="336"/>
      <c r="EK75" s="336"/>
      <c r="EL75" s="336"/>
      <c r="EM75" s="336"/>
      <c r="EN75" s="336"/>
      <c r="EO75" s="336"/>
      <c r="EP75" s="336"/>
      <c r="EQ75" s="336"/>
      <c r="ER75" s="336"/>
      <c r="ES75" s="336"/>
      <c r="ET75" s="336"/>
      <c r="EU75" s="336"/>
      <c r="EV75" s="336"/>
      <c r="EW75" s="336"/>
      <c r="EX75" s="336"/>
      <c r="EY75" s="336"/>
      <c r="EZ75" s="336"/>
      <c r="FA75" s="336"/>
      <c r="FB75" s="336"/>
      <c r="FC75" s="336"/>
      <c r="FD75" s="336"/>
      <c r="FE75" s="336"/>
      <c r="FF75" s="336"/>
      <c r="FG75" s="336"/>
      <c r="FH75" s="336"/>
      <c r="FI75" s="336"/>
      <c r="FJ75" s="336"/>
      <c r="FK75" s="336"/>
      <c r="FL75" s="336"/>
      <c r="FM75" s="336"/>
      <c r="FN75" s="336"/>
      <c r="FO75" s="336"/>
      <c r="FP75" s="336"/>
      <c r="FQ75" s="336"/>
      <c r="FR75" s="336"/>
      <c r="FS75" s="336"/>
      <c r="FT75" s="336"/>
      <c r="FU75" s="336"/>
      <c r="FV75" s="336"/>
      <c r="FW75" s="336"/>
      <c r="FX75" s="336"/>
      <c r="FY75" s="336"/>
      <c r="FZ75" s="336"/>
      <c r="GA75" s="336"/>
      <c r="GB75" s="336"/>
      <c r="GC75" s="336"/>
      <c r="GD75" s="336"/>
      <c r="GE75" s="336"/>
      <c r="GF75" s="336"/>
      <c r="GG75" s="336"/>
      <c r="GH75" s="336"/>
      <c r="GI75" s="336"/>
      <c r="GJ75" s="336"/>
      <c r="GK75" s="336"/>
      <c r="GL75" s="336"/>
      <c r="GM75" s="336"/>
      <c r="GN75" s="336"/>
      <c r="GO75" s="336"/>
      <c r="GP75" s="336"/>
      <c r="GQ75" s="336"/>
      <c r="GR75" s="336"/>
      <c r="GS75" s="336"/>
      <c r="GT75" s="336"/>
      <c r="GU75" s="336"/>
      <c r="GV75" s="336"/>
      <c r="GW75" s="336"/>
      <c r="GX75" s="336"/>
      <c r="GY75" s="336"/>
      <c r="GZ75" s="336"/>
      <c r="HA75" s="336"/>
      <c r="HB75" s="336"/>
      <c r="HC75" s="336"/>
      <c r="HD75" s="336"/>
      <c r="HE75" s="336"/>
      <c r="HF75" s="336"/>
      <c r="HG75" s="336"/>
      <c r="HH75" s="336"/>
      <c r="HI75" s="336"/>
      <c r="HJ75" s="336"/>
      <c r="HK75" s="336"/>
      <c r="HL75" s="336"/>
      <c r="HM75" s="336"/>
      <c r="HN75" s="336"/>
      <c r="HO75" s="336"/>
      <c r="HP75" s="336"/>
      <c r="HQ75" s="336"/>
      <c r="HR75" s="336"/>
      <c r="HS75" s="336"/>
      <c r="HT75" s="336"/>
      <c r="HU75" s="336"/>
      <c r="HV75" s="336"/>
      <c r="HW75" s="336"/>
      <c r="HX75" s="336"/>
      <c r="HY75" s="336"/>
      <c r="HZ75" s="336"/>
      <c r="IA75" s="336"/>
      <c r="IB75" s="336"/>
      <c r="IC75" s="336"/>
      <c r="ID75" s="336"/>
      <c r="IE75" s="336"/>
      <c r="IF75" s="336"/>
      <c r="IG75" s="336"/>
      <c r="IH75" s="336"/>
      <c r="II75" s="336"/>
      <c r="IJ75" s="336"/>
      <c r="IK75" s="336"/>
      <c r="IL75" s="336"/>
      <c r="IM75" s="336"/>
      <c r="IN75" s="336"/>
      <c r="IO75" s="336"/>
      <c r="IP75" s="336"/>
      <c r="IQ75" s="336"/>
      <c r="IR75" s="336"/>
      <c r="IS75" s="336"/>
      <c r="IT75" s="336"/>
      <c r="IU75" s="336"/>
      <c r="IV75" s="336"/>
    </row>
    <row r="76" spans="1:256" s="284" customFormat="1" ht="54.6" customHeight="1" x14ac:dyDescent="0.25">
      <c r="A76" s="335"/>
      <c r="B76" s="1299" t="s">
        <v>894</v>
      </c>
      <c r="C76" s="1299"/>
      <c r="D76" s="1299"/>
      <c r="E76" s="1299"/>
      <c r="F76" s="1299"/>
      <c r="G76" s="1299"/>
      <c r="H76" s="1299"/>
      <c r="I76" s="1299"/>
      <c r="J76" s="1299"/>
      <c r="K76" s="1299"/>
      <c r="L76" s="1299"/>
      <c r="M76" s="1299"/>
      <c r="N76" s="335"/>
      <c r="O76" s="335"/>
      <c r="P76" s="335"/>
      <c r="Q76" s="335"/>
      <c r="R76" s="335"/>
      <c r="S76" s="335"/>
      <c r="T76" s="335"/>
      <c r="U76" s="335"/>
      <c r="V76" s="335"/>
      <c r="W76" s="335"/>
      <c r="X76" s="335"/>
      <c r="Y76" s="335"/>
      <c r="Z76" s="335"/>
      <c r="AA76" s="335"/>
      <c r="AB76" s="335"/>
      <c r="AC76" s="335"/>
      <c r="AD76" s="335"/>
      <c r="AE76" s="335"/>
      <c r="AF76" s="335"/>
      <c r="AG76" s="335"/>
      <c r="AH76" s="335"/>
      <c r="AI76" s="335"/>
      <c r="AJ76" s="335"/>
      <c r="AK76" s="335"/>
      <c r="AL76" s="335"/>
      <c r="AM76" s="335"/>
      <c r="AN76" s="335"/>
      <c r="AO76" s="335"/>
      <c r="AP76" s="335"/>
      <c r="AQ76" s="335"/>
      <c r="AR76" s="335"/>
      <c r="AS76" s="335"/>
      <c r="AT76" s="335"/>
      <c r="AU76" s="335"/>
      <c r="AV76" s="335"/>
      <c r="AW76" s="335"/>
      <c r="AX76" s="335"/>
      <c r="AY76" s="335"/>
      <c r="AZ76" s="335"/>
      <c r="BA76" s="335"/>
      <c r="BB76" s="335"/>
      <c r="BC76" s="335"/>
      <c r="BD76" s="335"/>
      <c r="BE76" s="335"/>
      <c r="BF76" s="335"/>
      <c r="BG76" s="335"/>
      <c r="BH76" s="335"/>
      <c r="BI76" s="335"/>
      <c r="BJ76" s="335"/>
      <c r="BK76" s="335"/>
      <c r="BL76" s="335"/>
      <c r="BM76" s="335"/>
      <c r="BN76" s="335"/>
      <c r="BO76" s="335"/>
      <c r="BP76" s="335"/>
      <c r="BQ76" s="335"/>
      <c r="BR76" s="335"/>
      <c r="BS76" s="335"/>
      <c r="BT76" s="335"/>
      <c r="BU76" s="335"/>
      <c r="BV76" s="335"/>
      <c r="BW76" s="335"/>
      <c r="BX76" s="335"/>
      <c r="BY76" s="335"/>
      <c r="BZ76" s="335"/>
      <c r="CA76" s="335"/>
      <c r="CB76" s="335"/>
      <c r="CC76" s="335"/>
      <c r="CD76" s="335"/>
      <c r="CE76" s="335"/>
      <c r="CF76" s="335"/>
      <c r="CG76" s="335"/>
      <c r="CH76" s="335"/>
      <c r="CI76" s="335"/>
      <c r="CJ76" s="335"/>
      <c r="CK76" s="335"/>
      <c r="CL76" s="335"/>
      <c r="CM76" s="335"/>
      <c r="CN76" s="335"/>
      <c r="CO76" s="335"/>
      <c r="CP76" s="335"/>
      <c r="CQ76" s="335"/>
      <c r="CR76" s="335"/>
      <c r="CS76" s="335"/>
      <c r="CT76" s="335"/>
      <c r="CU76" s="335"/>
      <c r="CV76" s="335"/>
      <c r="CW76" s="335"/>
      <c r="CX76" s="335"/>
      <c r="CY76" s="335"/>
      <c r="CZ76" s="335"/>
      <c r="DA76" s="335"/>
      <c r="DB76" s="335"/>
      <c r="DC76" s="335"/>
      <c r="DD76" s="335"/>
      <c r="DE76" s="335"/>
      <c r="DF76" s="335"/>
      <c r="DG76" s="335"/>
      <c r="DH76" s="335"/>
      <c r="DI76" s="335"/>
      <c r="DJ76" s="335"/>
      <c r="DK76" s="335"/>
      <c r="DL76" s="335"/>
      <c r="DM76" s="335"/>
      <c r="DN76" s="335"/>
      <c r="DO76" s="335"/>
      <c r="DP76" s="335"/>
      <c r="DQ76" s="335"/>
      <c r="DR76" s="335"/>
      <c r="DS76" s="335"/>
      <c r="DT76" s="335"/>
      <c r="DU76" s="335"/>
      <c r="DV76" s="335"/>
      <c r="DW76" s="335"/>
      <c r="DX76" s="335"/>
      <c r="DY76" s="335"/>
      <c r="DZ76" s="335"/>
      <c r="EA76" s="335"/>
      <c r="EB76" s="335"/>
      <c r="EC76" s="335"/>
      <c r="ED76" s="335"/>
      <c r="EE76" s="335"/>
      <c r="EF76" s="335"/>
      <c r="EG76" s="335"/>
      <c r="EH76" s="335"/>
      <c r="EI76" s="335"/>
      <c r="EJ76" s="335"/>
      <c r="EK76" s="335"/>
      <c r="EL76" s="335"/>
      <c r="EM76" s="335"/>
      <c r="EN76" s="335"/>
      <c r="EO76" s="335"/>
      <c r="EP76" s="335"/>
      <c r="EQ76" s="335"/>
      <c r="ER76" s="335"/>
      <c r="ES76" s="335"/>
      <c r="ET76" s="335"/>
      <c r="EU76" s="335"/>
      <c r="EV76" s="335"/>
      <c r="EW76" s="335"/>
      <c r="EX76" s="335"/>
      <c r="EY76" s="335"/>
      <c r="EZ76" s="335"/>
      <c r="FA76" s="335"/>
      <c r="FB76" s="335"/>
      <c r="FC76" s="335"/>
      <c r="FD76" s="335"/>
      <c r="FE76" s="335"/>
      <c r="FF76" s="335"/>
      <c r="FG76" s="335"/>
      <c r="FH76" s="335"/>
      <c r="FI76" s="335"/>
      <c r="FJ76" s="335"/>
      <c r="FK76" s="335"/>
      <c r="FL76" s="335"/>
      <c r="FM76" s="335"/>
      <c r="FN76" s="335"/>
      <c r="FO76" s="335"/>
      <c r="FP76" s="335"/>
      <c r="FQ76" s="335"/>
      <c r="FR76" s="335"/>
      <c r="FS76" s="335"/>
      <c r="FT76" s="335"/>
      <c r="FU76" s="335"/>
      <c r="FV76" s="335"/>
      <c r="FW76" s="335"/>
      <c r="FX76" s="335"/>
      <c r="FY76" s="335"/>
      <c r="FZ76" s="335"/>
      <c r="GA76" s="335"/>
      <c r="GB76" s="335"/>
      <c r="GC76" s="335"/>
      <c r="GD76" s="335"/>
      <c r="GE76" s="335"/>
      <c r="GF76" s="335"/>
      <c r="GG76" s="335"/>
      <c r="GH76" s="335"/>
      <c r="GI76" s="335"/>
      <c r="GJ76" s="335"/>
      <c r="GK76" s="335"/>
      <c r="GL76" s="335"/>
      <c r="GM76" s="335"/>
      <c r="GN76" s="335"/>
      <c r="GO76" s="335"/>
      <c r="GP76" s="335"/>
      <c r="GQ76" s="335"/>
      <c r="GR76" s="335"/>
      <c r="GS76" s="335"/>
      <c r="GT76" s="335"/>
      <c r="GU76" s="335"/>
      <c r="GV76" s="335"/>
      <c r="GW76" s="335"/>
      <c r="GX76" s="335"/>
      <c r="GY76" s="335"/>
      <c r="GZ76" s="335"/>
      <c r="HA76" s="335"/>
      <c r="HB76" s="335"/>
      <c r="HC76" s="335"/>
      <c r="HD76" s="335"/>
      <c r="HE76" s="335"/>
      <c r="HF76" s="335"/>
      <c r="HG76" s="335"/>
      <c r="HH76" s="335"/>
      <c r="HI76" s="335"/>
      <c r="HJ76" s="335"/>
      <c r="HK76" s="335"/>
      <c r="HL76" s="335"/>
      <c r="HM76" s="335"/>
      <c r="HN76" s="335"/>
      <c r="HO76" s="335"/>
      <c r="HP76" s="335"/>
      <c r="HQ76" s="335"/>
      <c r="HR76" s="335"/>
      <c r="HS76" s="335"/>
      <c r="HT76" s="335"/>
      <c r="HU76" s="335"/>
      <c r="HV76" s="335"/>
      <c r="HW76" s="335"/>
      <c r="HX76" s="335"/>
      <c r="HY76" s="335"/>
      <c r="HZ76" s="335"/>
      <c r="IA76" s="335"/>
      <c r="IB76" s="335"/>
      <c r="IC76" s="335"/>
      <c r="ID76" s="335"/>
      <c r="IE76" s="335"/>
      <c r="IF76" s="335"/>
      <c r="IG76" s="335"/>
      <c r="IH76" s="335"/>
      <c r="II76" s="335"/>
      <c r="IJ76" s="335"/>
      <c r="IK76" s="335"/>
      <c r="IL76" s="335"/>
      <c r="IM76" s="335"/>
      <c r="IN76" s="335"/>
      <c r="IO76" s="335"/>
      <c r="IP76" s="335"/>
      <c r="IQ76" s="335"/>
      <c r="IR76" s="335"/>
      <c r="IS76" s="335"/>
      <c r="IT76" s="335"/>
      <c r="IU76" s="335"/>
      <c r="IV76" s="335"/>
    </row>
    <row r="77" spans="1:256" s="284" customFormat="1" x14ac:dyDescent="0.25">
      <c r="B77" s="1282" t="s">
        <v>846</v>
      </c>
      <c r="C77" s="1282"/>
      <c r="D77" s="1282"/>
      <c r="E77" s="1282"/>
      <c r="F77" s="1282"/>
      <c r="G77" s="1282"/>
      <c r="H77" s="1282"/>
      <c r="I77" s="1285"/>
      <c r="J77" s="1285"/>
      <c r="K77" s="1285"/>
      <c r="L77" s="1285"/>
      <c r="M77" s="283"/>
      <c r="N77" s="264"/>
      <c r="O77" s="264"/>
      <c r="P77" s="264"/>
      <c r="Q77" s="264"/>
      <c r="R77" s="264"/>
      <c r="S77" s="264"/>
      <c r="T77" s="264"/>
      <c r="U77" s="264"/>
      <c r="V77" s="264"/>
      <c r="W77" s="264"/>
      <c r="X77" s="264"/>
      <c r="Y77" s="264"/>
      <c r="Z77" s="264"/>
      <c r="AA77" s="264"/>
      <c r="AB77" s="264"/>
      <c r="AC77" s="264"/>
      <c r="AD77" s="264"/>
      <c r="AE77" s="264"/>
      <c r="AF77" s="264"/>
      <c r="AG77" s="264"/>
      <c r="AH77" s="264"/>
      <c r="AI77" s="264"/>
      <c r="AJ77" s="264"/>
      <c r="AK77" s="264"/>
      <c r="AL77" s="264"/>
      <c r="AM77" s="264"/>
      <c r="AN77" s="264"/>
      <c r="AO77" s="264"/>
      <c r="AP77" s="264"/>
      <c r="AQ77" s="264"/>
      <c r="AR77" s="264"/>
      <c r="AS77" s="264"/>
      <c r="AT77" s="264"/>
      <c r="AU77" s="264"/>
      <c r="AV77" s="264"/>
      <c r="AW77" s="264"/>
      <c r="AX77" s="264"/>
      <c r="AY77" s="264"/>
      <c r="AZ77" s="264"/>
      <c r="BA77" s="264"/>
      <c r="BB77" s="264"/>
      <c r="BC77" s="264"/>
      <c r="BD77" s="264"/>
      <c r="BE77" s="264"/>
      <c r="BF77" s="264"/>
      <c r="BG77" s="264"/>
      <c r="BH77" s="264"/>
      <c r="BI77" s="264"/>
      <c r="BJ77" s="264"/>
      <c r="BK77" s="264"/>
      <c r="BL77" s="264"/>
      <c r="BM77" s="264"/>
      <c r="BN77" s="264"/>
      <c r="BO77" s="264"/>
      <c r="BP77" s="264"/>
      <c r="BQ77" s="264"/>
      <c r="BR77" s="264"/>
      <c r="BS77" s="264"/>
      <c r="BT77" s="264"/>
      <c r="BU77" s="264"/>
      <c r="BV77" s="264"/>
      <c r="BW77" s="264"/>
      <c r="BX77" s="264"/>
      <c r="BY77" s="264"/>
      <c r="BZ77" s="264"/>
      <c r="CA77" s="264"/>
      <c r="CB77" s="264"/>
      <c r="CC77" s="264"/>
      <c r="CD77" s="264"/>
      <c r="CE77" s="264"/>
      <c r="CF77" s="264"/>
      <c r="CG77" s="264"/>
      <c r="CH77" s="264"/>
      <c r="CI77" s="264"/>
      <c r="CJ77" s="264"/>
      <c r="CK77" s="264"/>
      <c r="CL77" s="264"/>
      <c r="CM77" s="264"/>
      <c r="CN77" s="264"/>
      <c r="CO77" s="264"/>
      <c r="CP77" s="264"/>
      <c r="CQ77" s="264"/>
      <c r="CR77" s="264"/>
      <c r="CS77" s="264"/>
      <c r="CT77" s="264"/>
      <c r="CU77" s="264"/>
      <c r="CV77" s="264"/>
      <c r="CW77" s="264"/>
      <c r="CX77" s="264"/>
      <c r="CY77" s="264"/>
      <c r="CZ77" s="264"/>
      <c r="DA77" s="264"/>
      <c r="DB77" s="264"/>
      <c r="DC77" s="264"/>
      <c r="DD77" s="264"/>
      <c r="DE77" s="264"/>
      <c r="DF77" s="264"/>
      <c r="DG77" s="264"/>
      <c r="DH77" s="264"/>
      <c r="DI77" s="264"/>
      <c r="DJ77" s="264"/>
      <c r="DK77" s="264"/>
      <c r="DL77" s="264"/>
      <c r="DM77" s="264"/>
      <c r="DN77" s="264"/>
      <c r="DO77" s="264"/>
      <c r="DP77" s="264"/>
      <c r="DQ77" s="264"/>
      <c r="DR77" s="264"/>
      <c r="DS77" s="264"/>
      <c r="DT77" s="264"/>
      <c r="DU77" s="264"/>
      <c r="DV77" s="264"/>
      <c r="DW77" s="264"/>
      <c r="DX77" s="264"/>
      <c r="DY77" s="264"/>
      <c r="DZ77" s="264"/>
      <c r="EA77" s="264"/>
      <c r="EB77" s="264"/>
      <c r="EC77" s="264"/>
      <c r="ED77" s="264"/>
      <c r="EE77" s="264"/>
      <c r="EF77" s="264"/>
      <c r="EG77" s="264"/>
      <c r="EH77" s="264"/>
      <c r="EI77" s="264"/>
      <c r="EJ77" s="264"/>
      <c r="EK77" s="264"/>
      <c r="EL77" s="264"/>
      <c r="EM77" s="264"/>
      <c r="EN77" s="264"/>
      <c r="EO77" s="264"/>
      <c r="EP77" s="264"/>
      <c r="EQ77" s="264"/>
      <c r="ER77" s="264"/>
      <c r="ES77" s="264"/>
      <c r="ET77" s="264"/>
      <c r="EU77" s="264"/>
      <c r="EV77" s="264"/>
      <c r="EW77" s="264"/>
      <c r="EX77" s="264"/>
      <c r="EY77" s="264"/>
      <c r="EZ77" s="264"/>
      <c r="FA77" s="264"/>
      <c r="FB77" s="264"/>
      <c r="FC77" s="264"/>
      <c r="FD77" s="264"/>
      <c r="FE77" s="264"/>
      <c r="FF77" s="264"/>
      <c r="FG77" s="264"/>
      <c r="FH77" s="264"/>
      <c r="FI77" s="264"/>
      <c r="FJ77" s="264"/>
      <c r="FK77" s="264"/>
      <c r="FL77" s="264"/>
      <c r="FM77" s="264"/>
      <c r="FN77" s="264"/>
      <c r="FO77" s="264"/>
      <c r="FP77" s="264"/>
      <c r="FQ77" s="264"/>
      <c r="FR77" s="264"/>
      <c r="FS77" s="264"/>
      <c r="FT77" s="264"/>
      <c r="FU77" s="264"/>
      <c r="FV77" s="264"/>
      <c r="FW77" s="264"/>
      <c r="FX77" s="264"/>
      <c r="FY77" s="264"/>
      <c r="FZ77" s="264"/>
      <c r="GA77" s="264"/>
      <c r="GB77" s="264"/>
      <c r="GC77" s="264"/>
      <c r="GD77" s="264"/>
      <c r="GE77" s="264"/>
      <c r="GF77" s="264"/>
      <c r="GG77" s="264"/>
      <c r="GH77" s="264"/>
      <c r="GI77" s="264"/>
      <c r="GJ77" s="264"/>
      <c r="GK77" s="264"/>
      <c r="GL77" s="264"/>
      <c r="GM77" s="264"/>
      <c r="GN77" s="264"/>
      <c r="GO77" s="264"/>
      <c r="GP77" s="264"/>
      <c r="GQ77" s="264"/>
      <c r="GR77" s="264"/>
      <c r="GS77" s="264"/>
      <c r="GT77" s="264"/>
      <c r="GU77" s="264"/>
      <c r="GV77" s="264"/>
      <c r="GW77" s="264"/>
      <c r="GX77" s="264"/>
      <c r="GY77" s="264"/>
      <c r="GZ77" s="264"/>
      <c r="HA77" s="264"/>
      <c r="HB77" s="264"/>
      <c r="HC77" s="264"/>
      <c r="HD77" s="264"/>
      <c r="HE77" s="264"/>
      <c r="HF77" s="264"/>
      <c r="HG77" s="264"/>
      <c r="HH77" s="264"/>
      <c r="HI77" s="264"/>
      <c r="HJ77" s="264"/>
      <c r="HK77" s="264"/>
      <c r="HL77" s="264"/>
      <c r="HM77" s="264"/>
      <c r="HN77" s="264"/>
      <c r="HO77" s="264"/>
      <c r="HP77" s="264"/>
      <c r="HQ77" s="264"/>
      <c r="HR77" s="264"/>
      <c r="HS77" s="264"/>
      <c r="HT77" s="264"/>
      <c r="HU77" s="264"/>
      <c r="HV77" s="264"/>
      <c r="HW77" s="264"/>
      <c r="HX77" s="264"/>
      <c r="HY77" s="264"/>
      <c r="HZ77" s="264"/>
      <c r="IA77" s="264"/>
      <c r="IB77" s="264"/>
      <c r="IC77" s="264"/>
      <c r="ID77" s="264"/>
      <c r="IE77" s="264"/>
      <c r="IF77" s="264"/>
      <c r="IG77" s="264"/>
      <c r="IH77" s="264"/>
      <c r="II77" s="264"/>
      <c r="IJ77" s="264"/>
      <c r="IK77" s="264"/>
      <c r="IL77" s="264"/>
      <c r="IM77" s="264"/>
      <c r="IN77" s="264"/>
      <c r="IO77" s="264"/>
      <c r="IP77" s="264"/>
      <c r="IQ77" s="264"/>
      <c r="IR77" s="264"/>
      <c r="IS77" s="264"/>
      <c r="IT77" s="264"/>
      <c r="IU77" s="264"/>
      <c r="IV77" s="264"/>
    </row>
    <row r="78" spans="1:256" s="284" customFormat="1" x14ac:dyDescent="0.25">
      <c r="B78" s="1299" t="s">
        <v>893</v>
      </c>
      <c r="C78" s="1299"/>
      <c r="D78" s="1299"/>
      <c r="E78" s="1299"/>
      <c r="F78" s="1299"/>
      <c r="G78" s="1299"/>
      <c r="H78" s="1299"/>
      <c r="I78" s="1299"/>
      <c r="J78" s="1299"/>
      <c r="K78" s="1299"/>
      <c r="L78" s="1299"/>
      <c r="M78" s="1299"/>
    </row>
    <row r="79" spans="1:256" s="284" customFormat="1" x14ac:dyDescent="0.25">
      <c r="B79" s="346"/>
      <c r="C79" s="346"/>
      <c r="D79" s="346"/>
      <c r="E79" s="346"/>
      <c r="F79" s="346"/>
      <c r="G79" s="346"/>
      <c r="H79" s="346"/>
      <c r="I79" s="346"/>
      <c r="J79" s="346"/>
      <c r="K79" s="346"/>
      <c r="L79" s="346"/>
      <c r="M79" s="346"/>
    </row>
    <row r="80" spans="1:256" s="284" customFormat="1" x14ac:dyDescent="0.25">
      <c r="B80" s="1282" t="s">
        <v>892</v>
      </c>
      <c r="C80" s="1282"/>
      <c r="D80" s="1282"/>
      <c r="E80" s="1282"/>
      <c r="F80" s="1282"/>
      <c r="G80" s="1282"/>
      <c r="H80" s="1282"/>
      <c r="I80" s="1285"/>
      <c r="J80" s="1285"/>
      <c r="K80" s="1285"/>
      <c r="L80" s="1285"/>
      <c r="M80" s="283"/>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4"/>
      <c r="AP80" s="264"/>
      <c r="AQ80" s="264"/>
      <c r="AR80" s="264"/>
      <c r="AS80" s="264"/>
      <c r="AT80" s="264"/>
      <c r="AU80" s="264"/>
      <c r="AV80" s="264"/>
      <c r="AW80" s="264"/>
      <c r="AX80" s="264"/>
      <c r="AY80" s="264"/>
      <c r="AZ80" s="264"/>
      <c r="BA80" s="264"/>
      <c r="BB80" s="264"/>
      <c r="BC80" s="264"/>
      <c r="BD80" s="264"/>
      <c r="BE80" s="264"/>
      <c r="BF80" s="264"/>
      <c r="BG80" s="264"/>
      <c r="BH80" s="264"/>
      <c r="BI80" s="264"/>
      <c r="BJ80" s="264"/>
      <c r="BK80" s="264"/>
      <c r="BL80" s="264"/>
      <c r="BM80" s="264"/>
      <c r="BN80" s="264"/>
      <c r="BO80" s="264"/>
      <c r="BP80" s="264"/>
      <c r="BQ80" s="264"/>
      <c r="BR80" s="264"/>
      <c r="BS80" s="264"/>
      <c r="BT80" s="264"/>
      <c r="BU80" s="264"/>
      <c r="BV80" s="264"/>
      <c r="BW80" s="264"/>
      <c r="BX80" s="264"/>
      <c r="BY80" s="264"/>
      <c r="BZ80" s="264"/>
      <c r="CA80" s="264"/>
      <c r="CB80" s="264"/>
      <c r="CC80" s="264"/>
      <c r="CD80" s="264"/>
      <c r="CE80" s="264"/>
      <c r="CF80" s="264"/>
      <c r="CG80" s="264"/>
      <c r="CH80" s="264"/>
      <c r="CI80" s="264"/>
      <c r="CJ80" s="264"/>
      <c r="CK80" s="264"/>
      <c r="CL80" s="264"/>
      <c r="CM80" s="264"/>
      <c r="CN80" s="264"/>
      <c r="CO80" s="264"/>
      <c r="CP80" s="264"/>
      <c r="CQ80" s="264"/>
      <c r="CR80" s="264"/>
      <c r="CS80" s="264"/>
      <c r="CT80" s="264"/>
      <c r="CU80" s="264"/>
      <c r="CV80" s="264"/>
      <c r="CW80" s="264"/>
      <c r="CX80" s="264"/>
      <c r="CY80" s="264"/>
      <c r="CZ80" s="264"/>
      <c r="DA80" s="264"/>
      <c r="DB80" s="264"/>
      <c r="DC80" s="264"/>
      <c r="DD80" s="264"/>
      <c r="DE80" s="264"/>
      <c r="DF80" s="264"/>
      <c r="DG80" s="264"/>
      <c r="DH80" s="264"/>
      <c r="DI80" s="264"/>
      <c r="DJ80" s="264"/>
      <c r="DK80" s="264"/>
      <c r="DL80" s="264"/>
      <c r="DM80" s="264"/>
      <c r="DN80" s="264"/>
      <c r="DO80" s="264"/>
      <c r="DP80" s="264"/>
      <c r="DQ80" s="264"/>
      <c r="DR80" s="264"/>
      <c r="DS80" s="264"/>
      <c r="DT80" s="264"/>
      <c r="DU80" s="264"/>
      <c r="DV80" s="264"/>
      <c r="DW80" s="264"/>
      <c r="DX80" s="264"/>
      <c r="DY80" s="264"/>
      <c r="DZ80" s="264"/>
      <c r="EA80" s="264"/>
      <c r="EB80" s="264"/>
      <c r="EC80" s="264"/>
      <c r="ED80" s="264"/>
      <c r="EE80" s="264"/>
      <c r="EF80" s="264"/>
      <c r="EG80" s="264"/>
      <c r="EH80" s="264"/>
      <c r="EI80" s="264"/>
      <c r="EJ80" s="264"/>
      <c r="EK80" s="264"/>
      <c r="EL80" s="264"/>
      <c r="EM80" s="264"/>
      <c r="EN80" s="264"/>
      <c r="EO80" s="264"/>
      <c r="EP80" s="264"/>
      <c r="EQ80" s="264"/>
      <c r="ER80" s="264"/>
      <c r="ES80" s="264"/>
      <c r="ET80" s="264"/>
      <c r="EU80" s="264"/>
      <c r="EV80" s="264"/>
      <c r="EW80" s="264"/>
      <c r="EX80" s="264"/>
      <c r="EY80" s="264"/>
      <c r="EZ80" s="264"/>
      <c r="FA80" s="264"/>
      <c r="FB80" s="264"/>
      <c r="FC80" s="264"/>
      <c r="FD80" s="264"/>
      <c r="FE80" s="264"/>
      <c r="FF80" s="264"/>
      <c r="FG80" s="264"/>
      <c r="FH80" s="264"/>
      <c r="FI80" s="264"/>
      <c r="FJ80" s="264"/>
      <c r="FK80" s="264"/>
      <c r="FL80" s="264"/>
      <c r="FM80" s="264"/>
      <c r="FN80" s="264"/>
      <c r="FO80" s="264"/>
      <c r="FP80" s="264"/>
      <c r="FQ80" s="264"/>
      <c r="FR80" s="264"/>
      <c r="FS80" s="264"/>
      <c r="FT80" s="264"/>
      <c r="FU80" s="264"/>
      <c r="FV80" s="264"/>
      <c r="FW80" s="264"/>
      <c r="FX80" s="264"/>
      <c r="FY80" s="264"/>
      <c r="FZ80" s="264"/>
      <c r="GA80" s="264"/>
      <c r="GB80" s="264"/>
      <c r="GC80" s="264"/>
      <c r="GD80" s="264"/>
      <c r="GE80" s="264"/>
      <c r="GF80" s="264"/>
      <c r="GG80" s="264"/>
      <c r="GH80" s="264"/>
      <c r="GI80" s="264"/>
      <c r="GJ80" s="264"/>
      <c r="GK80" s="264"/>
      <c r="GL80" s="264"/>
      <c r="GM80" s="264"/>
      <c r="GN80" s="264"/>
      <c r="GO80" s="264"/>
      <c r="GP80" s="264"/>
      <c r="GQ80" s="264"/>
      <c r="GR80" s="264"/>
      <c r="GS80" s="264"/>
      <c r="GT80" s="264"/>
      <c r="GU80" s="264"/>
      <c r="GV80" s="264"/>
      <c r="GW80" s="264"/>
      <c r="GX80" s="264"/>
      <c r="GY80" s="264"/>
      <c r="GZ80" s="264"/>
      <c r="HA80" s="264"/>
      <c r="HB80" s="264"/>
      <c r="HC80" s="264"/>
      <c r="HD80" s="264"/>
      <c r="HE80" s="264"/>
      <c r="HF80" s="264"/>
      <c r="HG80" s="264"/>
      <c r="HH80" s="264"/>
      <c r="HI80" s="264"/>
      <c r="HJ80" s="264"/>
      <c r="HK80" s="264"/>
      <c r="HL80" s="264"/>
      <c r="HM80" s="264"/>
      <c r="HN80" s="264"/>
      <c r="HO80" s="264"/>
      <c r="HP80" s="264"/>
      <c r="HQ80" s="264"/>
      <c r="HR80" s="264"/>
      <c r="HS80" s="264"/>
      <c r="HT80" s="264"/>
      <c r="HU80" s="264"/>
      <c r="HV80" s="264"/>
      <c r="HW80" s="264"/>
      <c r="HX80" s="264"/>
      <c r="HY80" s="264"/>
      <c r="HZ80" s="264"/>
      <c r="IA80" s="264"/>
      <c r="IB80" s="264"/>
      <c r="IC80" s="264"/>
      <c r="ID80" s="264"/>
      <c r="IE80" s="264"/>
      <c r="IF80" s="264"/>
      <c r="IG80" s="264"/>
      <c r="IH80" s="264"/>
      <c r="II80" s="264"/>
      <c r="IJ80" s="264"/>
      <c r="IK80" s="264"/>
      <c r="IL80" s="264"/>
      <c r="IM80" s="264"/>
      <c r="IN80" s="264"/>
      <c r="IO80" s="264"/>
      <c r="IP80" s="264"/>
      <c r="IQ80" s="264"/>
      <c r="IR80" s="264"/>
      <c r="IS80" s="264"/>
      <c r="IT80" s="264"/>
      <c r="IU80" s="264"/>
      <c r="IV80" s="264"/>
    </row>
    <row r="81" spans="1:256" s="264" customFormat="1" x14ac:dyDescent="0.25">
      <c r="B81" s="1281" t="s">
        <v>891</v>
      </c>
      <c r="C81" s="1281"/>
      <c r="D81" s="1281"/>
      <c r="E81" s="1281"/>
      <c r="F81" s="1281"/>
      <c r="G81" s="1281"/>
      <c r="H81" s="1281"/>
      <c r="I81" s="1281"/>
      <c r="J81" s="1281"/>
      <c r="K81" s="1281"/>
      <c r="L81" s="289"/>
    </row>
    <row r="82" spans="1:256" s="266" customFormat="1" ht="6.75" x14ac:dyDescent="0.15">
      <c r="B82" s="331"/>
      <c r="C82" s="331"/>
      <c r="D82" s="331"/>
      <c r="E82" s="331"/>
      <c r="F82" s="331"/>
      <c r="G82" s="331"/>
      <c r="H82" s="331"/>
      <c r="I82" s="331"/>
      <c r="J82" s="331"/>
      <c r="K82" s="331"/>
      <c r="L82" s="331"/>
    </row>
    <row r="83" spans="1:256" s="264" customFormat="1" x14ac:dyDescent="0.2">
      <c r="B83" s="1282" t="s">
        <v>888</v>
      </c>
      <c r="C83" s="1282"/>
      <c r="D83" s="1282"/>
      <c r="E83" s="1282"/>
      <c r="F83" s="1282"/>
      <c r="G83" s="1282"/>
      <c r="H83" s="1282"/>
      <c r="I83" s="1283"/>
      <c r="J83" s="1283"/>
      <c r="K83" s="1283"/>
      <c r="L83" s="1283"/>
      <c r="M83" s="305"/>
    </row>
    <row r="84" spans="1:256" s="264" customFormat="1" ht="12.75" x14ac:dyDescent="0.2">
      <c r="B84" s="1275" t="s">
        <v>889</v>
      </c>
      <c r="C84" s="1275"/>
      <c r="D84" s="1275"/>
      <c r="E84" s="1275"/>
      <c r="F84" s="1275"/>
      <c r="G84" s="1275"/>
      <c r="H84" s="1275"/>
      <c r="I84" s="1275"/>
      <c r="J84" s="1275"/>
      <c r="K84" s="1275"/>
      <c r="L84" s="1275"/>
      <c r="M84" s="1275"/>
    </row>
    <row r="85" spans="1:256" s="264" customFormat="1" ht="24" customHeight="1" x14ac:dyDescent="0.2">
      <c r="B85" s="1275"/>
      <c r="C85" s="1275"/>
      <c r="D85" s="1275"/>
      <c r="E85" s="1275"/>
      <c r="F85" s="1275"/>
      <c r="G85" s="1275"/>
      <c r="H85" s="1275"/>
      <c r="I85" s="1275"/>
      <c r="J85" s="1275"/>
      <c r="K85" s="1275"/>
      <c r="L85" s="1275"/>
      <c r="M85" s="1275"/>
    </row>
    <row r="86" spans="1:256" s="284" customFormat="1" x14ac:dyDescent="0.25">
      <c r="A86" s="311"/>
      <c r="B86" s="352"/>
      <c r="C86" s="352"/>
      <c r="D86" s="352"/>
      <c r="E86" s="352"/>
      <c r="F86" s="352"/>
      <c r="G86" s="352"/>
      <c r="H86" s="352"/>
      <c r="I86" s="352"/>
      <c r="J86" s="352"/>
      <c r="K86" s="352"/>
      <c r="L86" s="352"/>
      <c r="M86" s="352"/>
      <c r="N86" s="311"/>
      <c r="O86" s="311"/>
      <c r="P86" s="311"/>
      <c r="Q86" s="311"/>
      <c r="R86" s="311"/>
      <c r="S86" s="311"/>
      <c r="T86" s="311"/>
      <c r="U86" s="311"/>
      <c r="V86" s="311"/>
      <c r="W86" s="311"/>
      <c r="X86" s="311"/>
      <c r="Y86" s="311"/>
      <c r="Z86" s="311"/>
      <c r="AA86" s="311"/>
      <c r="AB86" s="311"/>
      <c r="AC86" s="311"/>
      <c r="AD86" s="311"/>
      <c r="AE86" s="311"/>
      <c r="AF86" s="311"/>
      <c r="AG86" s="311"/>
      <c r="AH86" s="311"/>
      <c r="AI86" s="311"/>
      <c r="AJ86" s="311"/>
      <c r="AK86" s="311"/>
      <c r="AL86" s="311"/>
      <c r="AM86" s="311"/>
      <c r="AN86" s="311"/>
      <c r="AO86" s="311"/>
      <c r="AP86" s="311"/>
      <c r="AQ86" s="311"/>
      <c r="AR86" s="311"/>
      <c r="AS86" s="311"/>
      <c r="AT86" s="311"/>
      <c r="AU86" s="311"/>
      <c r="AV86" s="311"/>
      <c r="AW86" s="311"/>
      <c r="AX86" s="311"/>
      <c r="AY86" s="311"/>
      <c r="AZ86" s="311"/>
      <c r="BA86" s="311"/>
      <c r="BB86" s="311"/>
      <c r="BC86" s="311"/>
      <c r="BD86" s="311"/>
      <c r="BE86" s="311"/>
      <c r="BF86" s="311"/>
      <c r="BG86" s="311"/>
      <c r="BH86" s="311"/>
      <c r="BI86" s="311"/>
      <c r="BJ86" s="311"/>
      <c r="BK86" s="311"/>
      <c r="BL86" s="311"/>
      <c r="BM86" s="311"/>
      <c r="BN86" s="311"/>
      <c r="BO86" s="311"/>
      <c r="BP86" s="311"/>
      <c r="BQ86" s="311"/>
      <c r="BR86" s="311"/>
      <c r="BS86" s="311"/>
      <c r="BT86" s="311"/>
      <c r="BU86" s="311"/>
      <c r="BV86" s="311"/>
      <c r="BW86" s="311"/>
      <c r="BX86" s="311"/>
      <c r="BY86" s="311"/>
      <c r="BZ86" s="311"/>
      <c r="CA86" s="311"/>
      <c r="CB86" s="311"/>
      <c r="CC86" s="311"/>
      <c r="CD86" s="311"/>
      <c r="CE86" s="311"/>
      <c r="CF86" s="311"/>
      <c r="CG86" s="311"/>
      <c r="CH86" s="311"/>
      <c r="CI86" s="311"/>
      <c r="CJ86" s="311"/>
      <c r="CK86" s="311"/>
      <c r="CL86" s="311"/>
      <c r="CM86" s="311"/>
      <c r="CN86" s="311"/>
      <c r="CO86" s="311"/>
      <c r="CP86" s="311"/>
      <c r="CQ86" s="311"/>
      <c r="CR86" s="311"/>
      <c r="CS86" s="311"/>
      <c r="CT86" s="311"/>
      <c r="CU86" s="311"/>
      <c r="CV86" s="311"/>
      <c r="CW86" s="311"/>
      <c r="CX86" s="311"/>
      <c r="CY86" s="311"/>
      <c r="CZ86" s="311"/>
      <c r="DA86" s="311"/>
      <c r="DB86" s="311"/>
      <c r="DC86" s="311"/>
      <c r="DD86" s="311"/>
      <c r="DE86" s="311"/>
      <c r="DF86" s="311"/>
      <c r="DG86" s="311"/>
      <c r="DH86" s="311"/>
      <c r="DI86" s="311"/>
      <c r="DJ86" s="311"/>
      <c r="DK86" s="311"/>
      <c r="DL86" s="311"/>
      <c r="DM86" s="311"/>
      <c r="DN86" s="311"/>
      <c r="DO86" s="311"/>
      <c r="DP86" s="311"/>
      <c r="DQ86" s="311"/>
      <c r="DR86" s="311"/>
      <c r="DS86" s="311"/>
      <c r="DT86" s="311"/>
      <c r="DU86" s="311"/>
      <c r="DV86" s="311"/>
      <c r="DW86" s="311"/>
      <c r="DX86" s="311"/>
      <c r="DY86" s="311"/>
      <c r="DZ86" s="311"/>
      <c r="EA86" s="311"/>
      <c r="EB86" s="311"/>
      <c r="EC86" s="311"/>
      <c r="ED86" s="311"/>
      <c r="EE86" s="311"/>
      <c r="EF86" s="311"/>
      <c r="EG86" s="311"/>
      <c r="EH86" s="311"/>
      <c r="EI86" s="311"/>
      <c r="EJ86" s="311"/>
      <c r="EK86" s="311"/>
      <c r="EL86" s="311"/>
      <c r="EM86" s="311"/>
      <c r="EN86" s="311"/>
      <c r="EO86" s="311"/>
      <c r="EP86" s="311"/>
      <c r="EQ86" s="311"/>
      <c r="ER86" s="311"/>
      <c r="ES86" s="311"/>
      <c r="ET86" s="311"/>
      <c r="EU86" s="311"/>
      <c r="EV86" s="311"/>
      <c r="EW86" s="311"/>
      <c r="EX86" s="311"/>
      <c r="EY86" s="311"/>
      <c r="EZ86" s="311"/>
      <c r="FA86" s="311"/>
      <c r="FB86" s="311"/>
      <c r="FC86" s="311"/>
      <c r="FD86" s="311"/>
      <c r="FE86" s="311"/>
      <c r="FF86" s="311"/>
      <c r="FG86" s="311"/>
      <c r="FH86" s="311"/>
      <c r="FI86" s="311"/>
      <c r="FJ86" s="311"/>
      <c r="FK86" s="311"/>
      <c r="FL86" s="311"/>
      <c r="FM86" s="311"/>
      <c r="FN86" s="311"/>
      <c r="FO86" s="311"/>
      <c r="FP86" s="311"/>
      <c r="FQ86" s="311"/>
      <c r="FR86" s="311"/>
      <c r="FS86" s="311"/>
      <c r="FT86" s="311"/>
      <c r="FU86" s="311"/>
      <c r="FV86" s="311"/>
      <c r="FW86" s="311"/>
      <c r="FX86" s="311"/>
      <c r="FY86" s="311"/>
      <c r="FZ86" s="311"/>
      <c r="GA86" s="311"/>
      <c r="GB86" s="311"/>
      <c r="GC86" s="311"/>
      <c r="GD86" s="311"/>
      <c r="GE86" s="311"/>
      <c r="GF86" s="311"/>
      <c r="GG86" s="311"/>
      <c r="GH86" s="311"/>
      <c r="GI86" s="311"/>
      <c r="GJ86" s="311"/>
      <c r="GK86" s="311"/>
      <c r="GL86" s="311"/>
      <c r="GM86" s="311"/>
      <c r="GN86" s="311"/>
      <c r="GO86" s="311"/>
      <c r="GP86" s="311"/>
      <c r="GQ86" s="311"/>
      <c r="GR86" s="311"/>
      <c r="GS86" s="311"/>
      <c r="GT86" s="311"/>
      <c r="GU86" s="311"/>
      <c r="GV86" s="311"/>
      <c r="GW86" s="311"/>
      <c r="GX86" s="311"/>
      <c r="GY86" s="311"/>
      <c r="GZ86" s="311"/>
      <c r="HA86" s="311"/>
      <c r="HB86" s="311"/>
      <c r="HC86" s="311"/>
      <c r="HD86" s="311"/>
      <c r="HE86" s="311"/>
      <c r="HF86" s="311"/>
      <c r="HG86" s="311"/>
      <c r="HH86" s="311"/>
      <c r="HI86" s="311"/>
      <c r="HJ86" s="311"/>
      <c r="HK86" s="311"/>
      <c r="HL86" s="311"/>
      <c r="HM86" s="311"/>
      <c r="HN86" s="311"/>
      <c r="HO86" s="311"/>
      <c r="HP86" s="311"/>
      <c r="HQ86" s="311"/>
      <c r="HR86" s="311"/>
      <c r="HS86" s="311"/>
      <c r="HT86" s="311"/>
      <c r="HU86" s="311"/>
      <c r="HV86" s="311"/>
      <c r="HW86" s="311"/>
      <c r="HX86" s="311"/>
      <c r="HY86" s="311"/>
      <c r="HZ86" s="311"/>
      <c r="IA86" s="311"/>
      <c r="IB86" s="311"/>
      <c r="IC86" s="311"/>
      <c r="ID86" s="311"/>
      <c r="IE86" s="311"/>
      <c r="IF86" s="311"/>
      <c r="IG86" s="311"/>
      <c r="IH86" s="311"/>
      <c r="II86" s="311"/>
      <c r="IJ86" s="311"/>
      <c r="IK86" s="311"/>
      <c r="IL86" s="311"/>
      <c r="IM86" s="311"/>
      <c r="IN86" s="311"/>
      <c r="IO86" s="311"/>
      <c r="IP86" s="311"/>
      <c r="IQ86" s="311"/>
      <c r="IR86" s="311"/>
      <c r="IS86" s="311"/>
      <c r="IT86" s="311"/>
      <c r="IU86" s="311"/>
      <c r="IV86" s="311"/>
    </row>
    <row r="87" spans="1:256" s="284" customFormat="1" x14ac:dyDescent="0.25">
      <c r="B87" s="307" t="s">
        <v>425</v>
      </c>
      <c r="C87" s="307"/>
      <c r="D87" s="307"/>
      <c r="E87" s="307"/>
      <c r="F87" s="307"/>
      <c r="G87" s="307"/>
      <c r="H87" s="307"/>
      <c r="I87" s="307"/>
      <c r="J87" s="307"/>
      <c r="K87" s="307"/>
      <c r="L87" s="307"/>
      <c r="M87" s="307"/>
    </row>
    <row r="88" spans="1:256" s="284" customFormat="1" x14ac:dyDescent="0.25"/>
    <row r="89" spans="1:256" s="284" customFormat="1" x14ac:dyDescent="0.25"/>
    <row r="90" spans="1:256" s="284" customFormat="1" x14ac:dyDescent="0.25"/>
    <row r="91" spans="1:256" s="284" customFormat="1" x14ac:dyDescent="0.25"/>
    <row r="92" spans="1:256" s="284" customFormat="1" x14ac:dyDescent="0.25"/>
    <row r="93" spans="1:256" s="284" customFormat="1" x14ac:dyDescent="0.25"/>
    <row r="94" spans="1:256" s="284" customFormat="1" x14ac:dyDescent="0.25"/>
    <row r="95" spans="1:256" s="284" customFormat="1" x14ac:dyDescent="0.25"/>
    <row r="96" spans="1:256" s="284" customFormat="1" x14ac:dyDescent="0.25"/>
    <row r="97" s="284" customFormat="1" x14ac:dyDescent="0.25"/>
    <row r="98" s="284" customFormat="1" x14ac:dyDescent="0.25"/>
    <row r="99" s="284" customFormat="1" x14ac:dyDescent="0.25"/>
    <row r="100" s="284" customFormat="1" x14ac:dyDescent="0.25"/>
    <row r="101" s="284" customFormat="1" x14ac:dyDescent="0.25"/>
    <row r="102" s="284" customFormat="1" x14ac:dyDescent="0.25"/>
    <row r="103" s="284" customFormat="1" x14ac:dyDescent="0.25"/>
    <row r="104" s="284" customFormat="1" x14ac:dyDescent="0.25"/>
    <row r="105" s="284" customFormat="1" x14ac:dyDescent="0.25"/>
    <row r="106" s="284" customFormat="1" x14ac:dyDescent="0.25"/>
    <row r="107" s="284" customFormat="1" x14ac:dyDescent="0.25"/>
    <row r="108" s="284" customFormat="1" x14ac:dyDescent="0.25"/>
    <row r="109" s="284" customFormat="1" x14ac:dyDescent="0.25"/>
    <row r="110" s="284" customFormat="1" x14ac:dyDescent="0.25"/>
    <row r="111" s="284" customFormat="1" x14ac:dyDescent="0.25"/>
    <row r="112" s="284" customFormat="1" x14ac:dyDescent="0.25"/>
    <row r="113" s="284" customFormat="1" x14ac:dyDescent="0.25"/>
    <row r="114" s="284" customFormat="1" x14ac:dyDescent="0.25"/>
    <row r="115" s="284" customFormat="1" x14ac:dyDescent="0.25"/>
    <row r="116" s="284" customFormat="1" x14ac:dyDescent="0.25"/>
    <row r="117" s="284" customFormat="1" x14ac:dyDescent="0.25"/>
    <row r="118" s="284" customFormat="1" x14ac:dyDescent="0.25"/>
    <row r="119" s="284" customFormat="1" x14ac:dyDescent="0.25"/>
    <row r="120" s="284" customFormat="1" x14ac:dyDescent="0.25"/>
    <row r="121" s="284" customFormat="1" x14ac:dyDescent="0.25"/>
  </sheetData>
  <mergeCells count="50">
    <mergeCell ref="B8:M8"/>
    <mergeCell ref="B9:M9"/>
    <mergeCell ref="B10:M10"/>
    <mergeCell ref="B11:M11"/>
    <mergeCell ref="C34:C35"/>
    <mergeCell ref="B12:M12"/>
    <mergeCell ref="B13:M13"/>
    <mergeCell ref="B14:M14"/>
    <mergeCell ref="B16:M16"/>
    <mergeCell ref="B17:M17"/>
    <mergeCell ref="B18:M18"/>
    <mergeCell ref="A1:F1"/>
    <mergeCell ref="A2:F2"/>
    <mergeCell ref="I58:L58"/>
    <mergeCell ref="B60:B71"/>
    <mergeCell ref="C60:C62"/>
    <mergeCell ref="C63:C65"/>
    <mergeCell ref="C66:C68"/>
    <mergeCell ref="C69:C71"/>
    <mergeCell ref="B48:B55"/>
    <mergeCell ref="C48:C49"/>
    <mergeCell ref="B19:M19"/>
    <mergeCell ref="B20:M20"/>
    <mergeCell ref="E24:H24"/>
    <mergeCell ref="I24:L24"/>
    <mergeCell ref="B26:B43"/>
    <mergeCell ref="C26:C27"/>
    <mergeCell ref="B84:M85"/>
    <mergeCell ref="B74:M74"/>
    <mergeCell ref="B75:M75"/>
    <mergeCell ref="B76:M76"/>
    <mergeCell ref="B77:L77"/>
    <mergeCell ref="B78:M78"/>
    <mergeCell ref="B83:L83"/>
    <mergeCell ref="I46:L46"/>
    <mergeCell ref="B15:M15"/>
    <mergeCell ref="B81:K81"/>
    <mergeCell ref="B80:L80"/>
    <mergeCell ref="C28:C29"/>
    <mergeCell ref="C30:C31"/>
    <mergeCell ref="C50:C51"/>
    <mergeCell ref="C52:C53"/>
    <mergeCell ref="C54:C55"/>
    <mergeCell ref="C32:C33"/>
    <mergeCell ref="E58:H58"/>
    <mergeCell ref="C36:C37"/>
    <mergeCell ref="C38:C39"/>
    <mergeCell ref="C40:C41"/>
    <mergeCell ref="C42:C43"/>
    <mergeCell ref="E46:H46"/>
  </mergeCells>
  <conditionalFormatting sqref="G26:L27 E28:L43">
    <cfRule type="expression" dxfId="42" priority="16">
      <formula>IF(E26="",TRUE,FALSE)</formula>
    </cfRule>
  </conditionalFormatting>
  <conditionalFormatting sqref="E60:H71">
    <cfRule type="expression" dxfId="41" priority="15">
      <formula>IF(E60="",TRUE,FALSE)</formula>
    </cfRule>
  </conditionalFormatting>
  <conditionalFormatting sqref="E48:E49">
    <cfRule type="expression" dxfId="40" priority="14">
      <formula>IF(E48="",TRUE,FALSE)</formula>
    </cfRule>
  </conditionalFormatting>
  <conditionalFormatting sqref="E50:E55">
    <cfRule type="expression" dxfId="39" priority="13">
      <formula>IF(E50="",TRUE,FALSE)</formula>
    </cfRule>
  </conditionalFormatting>
  <conditionalFormatting sqref="F48:H55">
    <cfRule type="expression" dxfId="38" priority="12">
      <formula>IF(F48="",TRUE,FALSE)</formula>
    </cfRule>
  </conditionalFormatting>
  <conditionalFormatting sqref="I48:I49">
    <cfRule type="expression" dxfId="37" priority="11">
      <formula>IF(I48="",TRUE,FALSE)</formula>
    </cfRule>
  </conditionalFormatting>
  <conditionalFormatting sqref="I50:I55">
    <cfRule type="expression" dxfId="36" priority="10">
      <formula>IF(I50="",TRUE,FALSE)</formula>
    </cfRule>
  </conditionalFormatting>
  <conditionalFormatting sqref="J48:L49">
    <cfRule type="expression" dxfId="35" priority="9">
      <formula>IF(J48="",TRUE,FALSE)</formula>
    </cfRule>
  </conditionalFormatting>
  <conditionalFormatting sqref="J50:L55">
    <cfRule type="expression" dxfId="34" priority="8">
      <formula>IF(J50="",TRUE,FALSE)</formula>
    </cfRule>
  </conditionalFormatting>
  <conditionalFormatting sqref="I60:L62 I66:L71">
    <cfRule type="expression" dxfId="33" priority="7">
      <formula>IF(I60="",TRUE,FALSE)</formula>
    </cfRule>
  </conditionalFormatting>
  <conditionalFormatting sqref="E26:F27">
    <cfRule type="expression" dxfId="32" priority="6">
      <formula>IF(E26="",TRUE,FALSE)</formula>
    </cfRule>
  </conditionalFormatting>
  <conditionalFormatting sqref="I63:L65">
    <cfRule type="expression" dxfId="31" priority="5">
      <formula>IF(I63="",TRUE,FALSE)</formula>
    </cfRule>
  </conditionalFormatting>
  <conditionalFormatting sqref="M26:M71">
    <cfRule type="expression" dxfId="30" priority="4" stopIfTrue="1">
      <formula>NOT(M26="")</formula>
    </cfRule>
  </conditionalFormatting>
  <conditionalFormatting sqref="E57:L57">
    <cfRule type="expression" dxfId="29" priority="3" stopIfTrue="1">
      <formula>NOT(E57="")</formula>
    </cfRule>
  </conditionalFormatting>
  <conditionalFormatting sqref="E45:L45">
    <cfRule type="expression" dxfId="28" priority="2" stopIfTrue="1">
      <formula>NOT(E45="")</formula>
    </cfRule>
  </conditionalFormatting>
  <conditionalFormatting sqref="E23:L23">
    <cfRule type="expression" dxfId="27" priority="1" stopIfTrue="1">
      <formula>NOT(E23="")</formula>
    </cfRule>
  </conditionalFormatting>
  <hyperlinks>
    <hyperlink ref="B12:M12" r:id="rId1" display="●  Organisations that generate renewable energy or purchase green energy should refer to Defra's  'Environmental reporting guidelines' for information on how to account for their electricity usage"/>
    <hyperlink ref="A3" location="Index!A1" display="Index"/>
  </hyperlinks>
  <pageMargins left="0.7" right="0.7" top="0.75" bottom="0.75" header="0.3" footer="0.3"/>
  <pageSetup paperSize="9" orientation="portrait" verticalDpi="0"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4" tint="-0.249977111117893"/>
    <pageSetUpPr fitToPage="1"/>
  </sheetPr>
  <dimension ref="A1:AZ38"/>
  <sheetViews>
    <sheetView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11.140625" defaultRowHeight="15" x14ac:dyDescent="0.25"/>
  <cols>
    <col min="1" max="1" width="5.7109375" style="284" customWidth="1"/>
    <col min="2" max="2" width="16.7109375" style="285" customWidth="1"/>
    <col min="3" max="3" width="13.85546875" style="285" customWidth="1"/>
    <col min="4" max="4" width="13.42578125" style="285" customWidth="1"/>
    <col min="5" max="5" width="13.28515625" style="285" customWidth="1"/>
    <col min="6" max="6" width="11.140625" style="285"/>
    <col min="7" max="7" width="17.5703125" style="285" customWidth="1"/>
    <col min="8" max="16384" width="11.140625" style="285"/>
  </cols>
  <sheetData>
    <row r="1" spans="1:52" s="260" customFormat="1" ht="11.25" x14ac:dyDescent="0.2">
      <c r="A1" s="1305" t="s">
        <v>541</v>
      </c>
      <c r="B1" s="1305"/>
      <c r="C1" s="1305"/>
      <c r="D1" s="1305"/>
      <c r="E1" s="1305"/>
      <c r="F1" s="1305"/>
    </row>
    <row r="2" spans="1:52" ht="21" x14ac:dyDescent="0.35">
      <c r="A2" s="1306" t="str">
        <f ca="1">MID(CELL("filename",$B$2),FIND("]",CELL("filename",$B$2))+1,256)</f>
        <v>Water supply</v>
      </c>
      <c r="B2" s="1306"/>
      <c r="C2" s="1306"/>
      <c r="D2" s="1306"/>
      <c r="E2" s="1306"/>
      <c r="F2" s="1306"/>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row>
    <row r="3" spans="1:52" x14ac:dyDescent="0.25">
      <c r="A3" s="263" t="s">
        <v>389</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row>
    <row r="4" spans="1:52" s="358" customFormat="1" ht="7.5" thickBot="1" x14ac:dyDescent="0.2">
      <c r="A4" s="311"/>
      <c r="B4" s="311"/>
      <c r="C4" s="311"/>
      <c r="D4" s="311"/>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1"/>
      <c r="AW4" s="311"/>
      <c r="AX4" s="311"/>
      <c r="AY4" s="311"/>
      <c r="AZ4" s="311"/>
    </row>
    <row r="5" spans="1:52" ht="15.75" thickTop="1" x14ac:dyDescent="0.25">
      <c r="B5" s="351" t="s">
        <v>390</v>
      </c>
      <c r="C5" s="350" t="s">
        <v>913</v>
      </c>
      <c r="D5" s="271" t="s">
        <v>392</v>
      </c>
      <c r="E5" s="270">
        <v>43677</v>
      </c>
      <c r="F5" s="271" t="s">
        <v>393</v>
      </c>
      <c r="G5" s="270" t="s">
        <v>542</v>
      </c>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row>
    <row r="6" spans="1:52" ht="15.75" thickBot="1" x14ac:dyDescent="0.3">
      <c r="B6" s="349" t="s">
        <v>394</v>
      </c>
      <c r="C6" s="348" t="s">
        <v>857</v>
      </c>
      <c r="D6" s="275" t="s">
        <v>396</v>
      </c>
      <c r="E6" s="347">
        <v>1.01</v>
      </c>
      <c r="F6" s="275" t="s">
        <v>397</v>
      </c>
      <c r="G6" s="276">
        <v>2017</v>
      </c>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row>
    <row r="7" spans="1:52" ht="16.5" thickTop="1" thickBot="1" x14ac:dyDescent="0.3">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row>
    <row r="8" spans="1:52" ht="18.600000000000001" customHeight="1" thickTop="1" thickBot="1" x14ac:dyDescent="0.3">
      <c r="B8" s="1357" t="s">
        <v>918</v>
      </c>
      <c r="C8" s="1358"/>
      <c r="D8" s="1358"/>
      <c r="E8" s="1358"/>
      <c r="F8" s="1358"/>
      <c r="G8" s="1358"/>
      <c r="H8" s="1358"/>
      <c r="I8" s="1358"/>
      <c r="J8" s="1358"/>
      <c r="K8" s="1358"/>
      <c r="L8" s="1358"/>
      <c r="M8" s="1359"/>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row>
    <row r="9" spans="1:52" s="284" customFormat="1" ht="15.75" thickTop="1" x14ac:dyDescent="0.25">
      <c r="B9" s="1296"/>
      <c r="C9" s="1296"/>
      <c r="D9" s="1296"/>
      <c r="E9" s="1296"/>
      <c r="F9" s="1296"/>
      <c r="G9" s="1296"/>
      <c r="H9" s="1296"/>
      <c r="I9" s="1296"/>
      <c r="J9" s="1296"/>
      <c r="K9" s="1296"/>
      <c r="L9" s="1296"/>
      <c r="M9" s="1296"/>
    </row>
    <row r="10" spans="1:52" s="284" customFormat="1" ht="15" customHeight="1" x14ac:dyDescent="0.25">
      <c r="B10" s="1310" t="s">
        <v>399</v>
      </c>
      <c r="C10" s="1310"/>
      <c r="D10" s="1310"/>
      <c r="E10" s="1310"/>
      <c r="F10" s="1310"/>
      <c r="G10" s="1310"/>
      <c r="H10" s="1310"/>
      <c r="I10" s="1310"/>
      <c r="J10" s="1310"/>
      <c r="K10" s="1310"/>
      <c r="L10" s="1310"/>
      <c r="M10" s="1310"/>
    </row>
    <row r="11" spans="1:52" s="284" customFormat="1" ht="37.5" customHeight="1" x14ac:dyDescent="0.25">
      <c r="B11" s="1302" t="s">
        <v>917</v>
      </c>
      <c r="C11" s="1302"/>
      <c r="D11" s="1302"/>
      <c r="E11" s="1302"/>
      <c r="F11" s="1302"/>
      <c r="G11" s="1302"/>
      <c r="H11" s="1302"/>
      <c r="I11" s="1302"/>
      <c r="J11" s="1302"/>
      <c r="K11" s="1302"/>
      <c r="L11" s="1302"/>
      <c r="M11" s="1302"/>
    </row>
    <row r="12" spans="1:52" s="284" customFormat="1" ht="21.75" customHeight="1" x14ac:dyDescent="0.25">
      <c r="B12" s="1314" t="s">
        <v>916</v>
      </c>
      <c r="C12" s="1314"/>
      <c r="D12" s="1314"/>
      <c r="E12" s="1314"/>
      <c r="F12" s="1314"/>
      <c r="G12" s="1314"/>
      <c r="H12" s="1314"/>
      <c r="I12" s="1314"/>
      <c r="J12" s="1314"/>
      <c r="K12" s="1314"/>
      <c r="L12" s="1314"/>
      <c r="M12" s="1314"/>
    </row>
    <row r="13" spans="1:52" s="284" customFormat="1" ht="22.5" customHeight="1" x14ac:dyDescent="0.25">
      <c r="B13" s="1296" t="s">
        <v>915</v>
      </c>
      <c r="C13" s="1296"/>
      <c r="D13" s="1296"/>
      <c r="E13" s="1296"/>
      <c r="F13" s="1296"/>
      <c r="G13" s="1296"/>
      <c r="H13" s="1296"/>
      <c r="I13" s="1296"/>
      <c r="J13" s="1296"/>
      <c r="K13" s="1296"/>
      <c r="L13" s="1296"/>
      <c r="M13" s="1296"/>
    </row>
    <row r="14" spans="1:52" s="284" customFormat="1" ht="18.75" customHeight="1" x14ac:dyDescent="0.25">
      <c r="B14" s="1296" t="s">
        <v>914</v>
      </c>
      <c r="C14" s="1296"/>
      <c r="D14" s="1296"/>
      <c r="E14" s="1296"/>
      <c r="F14" s="1296"/>
      <c r="G14" s="1296"/>
      <c r="H14" s="1296"/>
      <c r="I14" s="1296"/>
      <c r="J14" s="1296"/>
      <c r="K14" s="1296"/>
      <c r="L14" s="1296"/>
      <c r="M14" s="1296"/>
    </row>
    <row r="15" spans="1:52" s="284" customFormat="1" ht="7.9" customHeight="1" x14ac:dyDescent="0.25">
      <c r="B15" s="1296"/>
      <c r="C15" s="1296"/>
      <c r="D15" s="1296"/>
      <c r="E15" s="1296"/>
      <c r="F15" s="1296"/>
      <c r="G15" s="1296"/>
      <c r="H15" s="1296"/>
      <c r="I15" s="1296"/>
      <c r="J15" s="1296"/>
      <c r="K15" s="1296"/>
      <c r="L15" s="1296"/>
      <c r="M15" s="1296"/>
    </row>
    <row r="16" spans="1:52" s="289" customFormat="1" x14ac:dyDescent="0.25">
      <c r="B16" s="330"/>
      <c r="C16" s="330"/>
      <c r="D16" s="330"/>
      <c r="E16" s="330"/>
      <c r="F16" s="330"/>
      <c r="G16" s="330"/>
      <c r="H16" s="330"/>
      <c r="I16" s="330"/>
      <c r="J16" s="330"/>
      <c r="K16" s="330"/>
      <c r="L16" s="330"/>
      <c r="M16" s="330"/>
    </row>
    <row r="17" spans="2:13" s="289" customFormat="1" ht="18" x14ac:dyDescent="0.35">
      <c r="B17" s="343" t="s">
        <v>408</v>
      </c>
      <c r="C17" s="343" t="s">
        <v>660</v>
      </c>
      <c r="D17" s="343" t="s">
        <v>410</v>
      </c>
      <c r="E17" s="342" t="s">
        <v>412</v>
      </c>
      <c r="F17" s="355"/>
      <c r="G17" s="355"/>
      <c r="H17" s="355"/>
      <c r="I17" s="355"/>
      <c r="J17" s="355"/>
      <c r="K17" s="355"/>
      <c r="L17" s="355"/>
      <c r="M17" s="355"/>
    </row>
    <row r="18" spans="2:13" s="289" customFormat="1" x14ac:dyDescent="0.25">
      <c r="B18" s="1354" t="s">
        <v>913</v>
      </c>
      <c r="C18" s="1354" t="s">
        <v>913</v>
      </c>
      <c r="D18" s="342" t="s">
        <v>448</v>
      </c>
      <c r="E18" s="361">
        <v>0.34399999999999997</v>
      </c>
      <c r="F18" s="355"/>
      <c r="G18" s="355"/>
      <c r="H18" s="355"/>
      <c r="I18" s="355"/>
      <c r="J18" s="355"/>
      <c r="K18" s="355"/>
      <c r="L18" s="355"/>
      <c r="M18" s="355"/>
    </row>
    <row r="19" spans="2:13" s="289" customFormat="1" x14ac:dyDescent="0.25">
      <c r="B19" s="1354"/>
      <c r="C19" s="1354"/>
      <c r="D19" s="342" t="s">
        <v>912</v>
      </c>
      <c r="E19" s="361">
        <v>344</v>
      </c>
      <c r="F19" s="355"/>
      <c r="G19" s="355"/>
      <c r="H19" s="355"/>
      <c r="I19" s="355"/>
      <c r="J19" s="355"/>
      <c r="K19" s="355"/>
      <c r="L19" s="355"/>
      <c r="M19" s="355"/>
    </row>
    <row r="20" spans="2:13" s="289" customFormat="1" x14ac:dyDescent="0.25">
      <c r="B20" s="355"/>
      <c r="C20" s="355"/>
      <c r="D20" s="355"/>
      <c r="E20" s="355"/>
      <c r="F20" s="355"/>
      <c r="G20" s="355"/>
      <c r="H20" s="355"/>
      <c r="I20" s="355"/>
      <c r="J20" s="355"/>
      <c r="K20" s="355"/>
      <c r="L20" s="355"/>
      <c r="M20" s="355"/>
    </row>
    <row r="21" spans="2:13" s="289" customFormat="1" x14ac:dyDescent="0.25">
      <c r="B21" s="321"/>
      <c r="C21" s="321"/>
      <c r="D21" s="321"/>
      <c r="E21" s="321"/>
      <c r="F21" s="321"/>
      <c r="G21" s="321"/>
      <c r="H21" s="321"/>
      <c r="I21" s="321"/>
      <c r="J21" s="321"/>
      <c r="K21" s="321"/>
      <c r="L21" s="321"/>
      <c r="M21" s="321"/>
    </row>
    <row r="22" spans="2:13" s="284" customFormat="1" x14ac:dyDescent="0.25">
      <c r="B22" s="344"/>
      <c r="C22" s="344"/>
      <c r="D22" s="344"/>
      <c r="E22" s="344"/>
      <c r="F22" s="344"/>
      <c r="G22" s="344"/>
      <c r="H22" s="344"/>
      <c r="I22" s="344"/>
      <c r="J22" s="344"/>
      <c r="K22" s="344"/>
      <c r="L22" s="344"/>
      <c r="M22" s="344"/>
    </row>
    <row r="23" spans="2:13" s="284" customFormat="1" x14ac:dyDescent="0.25">
      <c r="B23" s="1315" t="s">
        <v>911</v>
      </c>
      <c r="C23" s="1315"/>
      <c r="D23" s="1315"/>
      <c r="E23" s="1315"/>
      <c r="F23" s="1315"/>
      <c r="G23" s="1315"/>
      <c r="H23" s="1315"/>
      <c r="I23" s="1315"/>
      <c r="J23" s="1315"/>
      <c r="K23" s="1315"/>
      <c r="L23" s="1315"/>
      <c r="M23" s="1315"/>
    </row>
    <row r="24" spans="2:13" s="284" customFormat="1" x14ac:dyDescent="0.25"/>
    <row r="25" spans="2:13" s="284" customFormat="1" x14ac:dyDescent="0.25"/>
    <row r="26" spans="2:13" s="284" customFormat="1" x14ac:dyDescent="0.25"/>
    <row r="27" spans="2:13" s="284" customFormat="1" x14ac:dyDescent="0.25"/>
    <row r="28" spans="2:13" s="284" customFormat="1" x14ac:dyDescent="0.25"/>
    <row r="29" spans="2:13" s="284" customFormat="1" x14ac:dyDescent="0.25"/>
    <row r="30" spans="2:13" s="284" customFormat="1" x14ac:dyDescent="0.25"/>
    <row r="31" spans="2:13" s="284" customFormat="1" x14ac:dyDescent="0.25"/>
    <row r="32" spans="2:13" s="284" customFormat="1" x14ac:dyDescent="0.25"/>
    <row r="33" s="284" customFormat="1" x14ac:dyDescent="0.25"/>
    <row r="34" s="284" customFormat="1" x14ac:dyDescent="0.25"/>
    <row r="35" s="284" customFormat="1" x14ac:dyDescent="0.25"/>
    <row r="36" s="284" customFormat="1" x14ac:dyDescent="0.25"/>
    <row r="37" s="284" customFormat="1" x14ac:dyDescent="0.25"/>
    <row r="38" s="284" customFormat="1" x14ac:dyDescent="0.25"/>
  </sheetData>
  <mergeCells count="13">
    <mergeCell ref="A2:F2"/>
    <mergeCell ref="A1:F1"/>
    <mergeCell ref="B23:M23"/>
    <mergeCell ref="B13:M13"/>
    <mergeCell ref="B14:M14"/>
    <mergeCell ref="B15:M15"/>
    <mergeCell ref="B8:M8"/>
    <mergeCell ref="B9:M9"/>
    <mergeCell ref="B18:B19"/>
    <mergeCell ref="C18:C19"/>
    <mergeCell ref="B10:M10"/>
    <mergeCell ref="B11:M11"/>
    <mergeCell ref="B12:M12"/>
  </mergeCells>
  <hyperlinks>
    <hyperlink ref="A3" location="Index!A1" display="Index"/>
    <hyperlink ref="B11:M11" location="'Water treatment'!A1" display="●  In order to provide a full picture of their Scope 3 water emissions, company I should also refer to the ‘water treatment’ tab, as both portions, supply and treatment, should be reported on for water"/>
  </hyperlinks>
  <pageMargins left="0.7" right="0.7" top="0.75" bottom="0.75" header="0.3" footer="0.3"/>
  <pageSetup paperSize="9" scale="22" fitToHeight="0" orientation="landscape" r:id="rId1"/>
  <headerFooter alignWithMargins="0"/>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4" tint="-0.249977111117893"/>
    <pageSetUpPr fitToPage="1"/>
  </sheetPr>
  <dimension ref="A1:AQ97"/>
  <sheetViews>
    <sheetView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11.140625" defaultRowHeight="15" x14ac:dyDescent="0.25"/>
  <cols>
    <col min="1" max="1" width="5.7109375" style="284" customWidth="1"/>
    <col min="2" max="3" width="17.42578125" style="285" customWidth="1"/>
    <col min="4" max="4" width="13.42578125" style="285" customWidth="1"/>
    <col min="5" max="5" width="17.140625" style="285" customWidth="1"/>
    <col min="6" max="6" width="11.140625" style="285"/>
    <col min="7" max="7" width="17.5703125" style="285" customWidth="1"/>
    <col min="8" max="16384" width="11.140625" style="285"/>
  </cols>
  <sheetData>
    <row r="1" spans="1:43" s="260" customFormat="1" ht="11.25" x14ac:dyDescent="0.2">
      <c r="A1" s="1305" t="s">
        <v>541</v>
      </c>
      <c r="B1" s="1305"/>
      <c r="C1" s="1305"/>
      <c r="D1" s="1305"/>
      <c r="E1" s="1305"/>
      <c r="F1" s="1305"/>
    </row>
    <row r="2" spans="1:43" ht="21" x14ac:dyDescent="0.35">
      <c r="A2" s="1306" t="str">
        <f ca="1">MID(CELL("filename",$B$2),FIND("]",CELL("filename",$B$2))+1,256)</f>
        <v>Water treatment</v>
      </c>
      <c r="B2" s="1306"/>
      <c r="C2" s="1306"/>
      <c r="D2" s="1306"/>
      <c r="E2" s="1306"/>
      <c r="F2" s="1306"/>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row>
    <row r="3" spans="1:43" x14ac:dyDescent="0.25">
      <c r="A3" s="263" t="s">
        <v>389</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row>
    <row r="4" spans="1:43" s="358" customFormat="1" ht="7.5" thickBot="1" x14ac:dyDescent="0.2">
      <c r="A4" s="363"/>
      <c r="B4" s="311"/>
      <c r="C4" s="311"/>
      <c r="D4" s="311"/>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row>
    <row r="5" spans="1:43" ht="15.75" thickTop="1" x14ac:dyDescent="0.25">
      <c r="B5" s="351" t="s">
        <v>390</v>
      </c>
      <c r="C5" s="350" t="s">
        <v>919</v>
      </c>
      <c r="D5" s="271" t="s">
        <v>392</v>
      </c>
      <c r="E5" s="270">
        <v>43677</v>
      </c>
      <c r="F5" s="271" t="s">
        <v>393</v>
      </c>
      <c r="G5" s="270" t="s">
        <v>542</v>
      </c>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row>
    <row r="6" spans="1:43" ht="15.75" thickBot="1" x14ac:dyDescent="0.3">
      <c r="B6" s="349" t="s">
        <v>394</v>
      </c>
      <c r="C6" s="348" t="s">
        <v>857</v>
      </c>
      <c r="D6" s="275" t="s">
        <v>396</v>
      </c>
      <c r="E6" s="347">
        <v>1.01</v>
      </c>
      <c r="F6" s="275" t="s">
        <v>397</v>
      </c>
      <c r="G6" s="276">
        <v>2017</v>
      </c>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row>
    <row r="7" spans="1:43" ht="16.5" thickTop="1" thickBot="1" x14ac:dyDescent="0.3">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row>
    <row r="8" spans="1:43" ht="16.5" thickTop="1" thickBot="1" x14ac:dyDescent="0.3">
      <c r="B8" s="1357" t="s">
        <v>924</v>
      </c>
      <c r="C8" s="1358"/>
      <c r="D8" s="1358"/>
      <c r="E8" s="1358"/>
      <c r="F8" s="1358"/>
      <c r="G8" s="1358"/>
      <c r="H8" s="1358"/>
      <c r="I8" s="1358"/>
      <c r="J8" s="1358"/>
      <c r="K8" s="1358"/>
      <c r="L8" s="1358"/>
      <c r="M8" s="1359"/>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row>
    <row r="9" spans="1:43" ht="15.75" thickTop="1" x14ac:dyDescent="0.25">
      <c r="B9" s="1296"/>
      <c r="C9" s="1361"/>
      <c r="D9" s="1361"/>
      <c r="E9" s="1361"/>
      <c r="F9" s="1361"/>
      <c r="G9" s="1361"/>
      <c r="H9" s="1361"/>
      <c r="I9" s="1361"/>
      <c r="J9" s="1361"/>
      <c r="K9" s="1361"/>
      <c r="L9" s="1361"/>
      <c r="M9" s="1361"/>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row>
    <row r="10" spans="1:43" ht="15" customHeight="1" x14ac:dyDescent="0.25">
      <c r="B10" s="1310" t="s">
        <v>399</v>
      </c>
      <c r="C10" s="1310"/>
      <c r="D10" s="1310"/>
      <c r="E10" s="1310"/>
      <c r="F10" s="1310"/>
      <c r="G10" s="1310"/>
      <c r="H10" s="1310"/>
      <c r="I10" s="1310"/>
      <c r="J10" s="1310"/>
      <c r="K10" s="1310"/>
      <c r="L10" s="1310"/>
      <c r="M10" s="1310"/>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row>
    <row r="11" spans="1:43" ht="34.5" customHeight="1" x14ac:dyDescent="0.25">
      <c r="B11" s="1302" t="s">
        <v>923</v>
      </c>
      <c r="C11" s="1302"/>
      <c r="D11" s="1302"/>
      <c r="E11" s="1302"/>
      <c r="F11" s="1302"/>
      <c r="G11" s="1302"/>
      <c r="H11" s="1302"/>
      <c r="I11" s="1302"/>
      <c r="J11" s="1302"/>
      <c r="K11" s="1302"/>
      <c r="L11" s="1302"/>
      <c r="M11" s="1302"/>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row>
    <row r="12" spans="1:43" ht="25.5" customHeight="1" x14ac:dyDescent="0.25">
      <c r="B12" s="1314" t="s">
        <v>922</v>
      </c>
      <c r="C12" s="1314"/>
      <c r="D12" s="1314"/>
      <c r="E12" s="1314"/>
      <c r="F12" s="1314"/>
      <c r="G12" s="1314"/>
      <c r="H12" s="1314"/>
      <c r="I12" s="1314"/>
      <c r="J12" s="1314"/>
      <c r="K12" s="1314"/>
      <c r="L12" s="1314"/>
      <c r="M12" s="131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c r="AL12" s="284"/>
      <c r="AM12" s="284"/>
      <c r="AN12" s="284"/>
      <c r="AO12" s="284"/>
      <c r="AP12" s="284"/>
      <c r="AQ12" s="284"/>
    </row>
    <row r="13" spans="1:43" x14ac:dyDescent="0.25">
      <c r="B13" s="1296" t="s">
        <v>921</v>
      </c>
      <c r="C13" s="1296"/>
      <c r="D13" s="1296"/>
      <c r="E13" s="1296"/>
      <c r="F13" s="1296"/>
      <c r="G13" s="1296"/>
      <c r="H13" s="1296"/>
      <c r="I13" s="1296"/>
      <c r="J13" s="1296"/>
      <c r="K13" s="1296"/>
      <c r="L13" s="1296"/>
      <c r="M13" s="1296"/>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c r="AL13" s="284"/>
      <c r="AM13" s="284"/>
      <c r="AN13" s="284"/>
      <c r="AO13" s="284"/>
      <c r="AP13" s="284"/>
      <c r="AQ13" s="284"/>
    </row>
    <row r="14" spans="1:43" ht="22.9" customHeight="1" x14ac:dyDescent="0.25">
      <c r="B14" s="1296" t="s">
        <v>920</v>
      </c>
      <c r="C14" s="1296"/>
      <c r="D14" s="1296"/>
      <c r="E14" s="1296"/>
      <c r="F14" s="1296"/>
      <c r="G14" s="1296"/>
      <c r="H14" s="1296"/>
      <c r="I14" s="1296"/>
      <c r="J14" s="1296"/>
      <c r="K14" s="1296"/>
      <c r="L14" s="1296"/>
      <c r="M14" s="1296"/>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row>
    <row r="15" spans="1:43" s="353" customFormat="1" ht="9" customHeight="1" x14ac:dyDescent="0.25">
      <c r="A15" s="289"/>
      <c r="B15" s="330"/>
      <c r="C15" s="330"/>
      <c r="D15" s="330"/>
      <c r="E15" s="330"/>
      <c r="F15" s="330"/>
      <c r="G15" s="330"/>
      <c r="H15" s="330"/>
      <c r="I15" s="330"/>
      <c r="J15" s="330"/>
      <c r="K15" s="330"/>
      <c r="L15" s="330"/>
      <c r="M15" s="330"/>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row>
    <row r="16" spans="1:43" s="353" customFormat="1" ht="18" x14ac:dyDescent="0.35">
      <c r="A16" s="289"/>
      <c r="B16" s="343" t="s">
        <v>408</v>
      </c>
      <c r="C16" s="343" t="s">
        <v>660</v>
      </c>
      <c r="D16" s="343" t="s">
        <v>410</v>
      </c>
      <c r="E16" s="342" t="s">
        <v>412</v>
      </c>
      <c r="F16" s="355"/>
      <c r="G16" s="355"/>
      <c r="H16" s="355"/>
      <c r="I16" s="355"/>
      <c r="J16" s="355"/>
      <c r="K16" s="355"/>
      <c r="L16" s="355"/>
      <c r="M16" s="355"/>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row>
    <row r="17" spans="1:43" s="353" customFormat="1" x14ac:dyDescent="0.25">
      <c r="A17" s="289"/>
      <c r="B17" s="1354" t="s">
        <v>919</v>
      </c>
      <c r="C17" s="1354" t="s">
        <v>919</v>
      </c>
      <c r="D17" s="342" t="s">
        <v>448</v>
      </c>
      <c r="E17" s="362">
        <v>0.70799999999999996</v>
      </c>
      <c r="F17" s="355"/>
      <c r="G17" s="355"/>
      <c r="H17" s="355"/>
      <c r="I17" s="355"/>
      <c r="J17" s="355"/>
      <c r="K17" s="355"/>
      <c r="L17" s="355"/>
      <c r="M17" s="355"/>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row>
    <row r="18" spans="1:43" s="353" customFormat="1" x14ac:dyDescent="0.25">
      <c r="A18" s="289"/>
      <c r="B18" s="1354"/>
      <c r="C18" s="1354"/>
      <c r="D18" s="342" t="s">
        <v>912</v>
      </c>
      <c r="E18" s="362">
        <v>708</v>
      </c>
      <c r="F18" s="355"/>
      <c r="G18" s="355"/>
      <c r="H18" s="355"/>
      <c r="I18" s="355"/>
      <c r="J18" s="355"/>
      <c r="K18" s="355"/>
      <c r="L18" s="355"/>
      <c r="M18" s="355"/>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row>
    <row r="19" spans="1:43" s="353" customFormat="1" x14ac:dyDescent="0.25">
      <c r="A19" s="289"/>
      <c r="B19" s="355"/>
      <c r="C19" s="355"/>
      <c r="D19" s="355"/>
      <c r="E19" s="355"/>
      <c r="F19" s="355"/>
      <c r="G19" s="355"/>
      <c r="H19" s="355"/>
      <c r="I19" s="355"/>
      <c r="J19" s="355"/>
      <c r="K19" s="355"/>
      <c r="L19" s="355"/>
      <c r="M19" s="355"/>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289"/>
      <c r="AQ19" s="289"/>
    </row>
    <row r="20" spans="1:43" x14ac:dyDescent="0.25">
      <c r="B20" s="1360" t="s">
        <v>425</v>
      </c>
      <c r="C20" s="1360"/>
      <c r="D20" s="1360"/>
      <c r="E20" s="1360"/>
      <c r="F20" s="1360"/>
      <c r="G20" s="1360"/>
      <c r="H20" s="1360"/>
      <c r="I20" s="1360"/>
      <c r="J20" s="1360"/>
      <c r="K20" s="1360"/>
      <c r="L20" s="307"/>
      <c r="M20" s="307"/>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row>
    <row r="21" spans="1:43" s="284" customFormat="1" x14ac:dyDescent="0.25"/>
    <row r="22" spans="1:43" s="284" customFormat="1" x14ac:dyDescent="0.25"/>
    <row r="23" spans="1:43" s="284" customFormat="1" x14ac:dyDescent="0.25"/>
    <row r="24" spans="1:43" s="284" customFormat="1" x14ac:dyDescent="0.25"/>
    <row r="25" spans="1:43" s="284" customFormat="1" x14ac:dyDescent="0.25"/>
    <row r="26" spans="1:43" s="284" customFormat="1" x14ac:dyDescent="0.25"/>
    <row r="27" spans="1:43" s="284" customFormat="1" x14ac:dyDescent="0.25"/>
    <row r="28" spans="1:43" s="284" customFormat="1" x14ac:dyDescent="0.25"/>
    <row r="29" spans="1:43" s="284" customFormat="1" x14ac:dyDescent="0.25"/>
    <row r="30" spans="1:43" s="284" customFormat="1" x14ac:dyDescent="0.25"/>
    <row r="31" spans="1:43" s="284" customFormat="1" x14ac:dyDescent="0.25"/>
    <row r="32" spans="1:43" s="284" customFormat="1" x14ac:dyDescent="0.25"/>
    <row r="33" s="284" customFormat="1" x14ac:dyDescent="0.25"/>
    <row r="34" s="284" customFormat="1" x14ac:dyDescent="0.25"/>
    <row r="35" s="284" customFormat="1" x14ac:dyDescent="0.25"/>
    <row r="36" s="284" customFormat="1" x14ac:dyDescent="0.25"/>
    <row r="37" s="284" customFormat="1" x14ac:dyDescent="0.25"/>
    <row r="38" s="284" customFormat="1" x14ac:dyDescent="0.25"/>
    <row r="39" s="284" customFormat="1" x14ac:dyDescent="0.25"/>
    <row r="40" s="284" customFormat="1" x14ac:dyDescent="0.25"/>
    <row r="41" s="284" customFormat="1" x14ac:dyDescent="0.25"/>
    <row r="42" s="284" customFormat="1" x14ac:dyDescent="0.25"/>
    <row r="43" s="284" customFormat="1" x14ac:dyDescent="0.25"/>
    <row r="44" s="284" customFormat="1" x14ac:dyDescent="0.25"/>
    <row r="45" s="284" customFormat="1" x14ac:dyDescent="0.25"/>
    <row r="46" s="284" customFormat="1" x14ac:dyDescent="0.25"/>
    <row r="47" s="284" customFormat="1" x14ac:dyDescent="0.25"/>
    <row r="48" s="284" customFormat="1" x14ac:dyDescent="0.25"/>
    <row r="49" s="284" customFormat="1" x14ac:dyDescent="0.25"/>
    <row r="50" s="284" customFormat="1" x14ac:dyDescent="0.25"/>
    <row r="51" s="284" customFormat="1" x14ac:dyDescent="0.25"/>
    <row r="52" s="284" customFormat="1" x14ac:dyDescent="0.25"/>
    <row r="53" s="284" customFormat="1" x14ac:dyDescent="0.25"/>
    <row r="54" s="284" customFormat="1" x14ac:dyDescent="0.25"/>
    <row r="55" s="284" customFormat="1" x14ac:dyDescent="0.25"/>
    <row r="56" s="284" customFormat="1" x14ac:dyDescent="0.25"/>
    <row r="57" s="284" customFormat="1" x14ac:dyDescent="0.25"/>
    <row r="58" s="284" customFormat="1" x14ac:dyDescent="0.25"/>
    <row r="59" s="284" customFormat="1" x14ac:dyDescent="0.25"/>
    <row r="60" s="284" customFormat="1" x14ac:dyDescent="0.25"/>
    <row r="61" s="284" customFormat="1" x14ac:dyDescent="0.25"/>
    <row r="62" s="284" customFormat="1" x14ac:dyDescent="0.25"/>
    <row r="63" s="284" customFormat="1" x14ac:dyDescent="0.25"/>
    <row r="64" s="284" customFormat="1" x14ac:dyDescent="0.25"/>
    <row r="65" s="284" customFormat="1" x14ac:dyDescent="0.25"/>
    <row r="66" s="284" customFormat="1" x14ac:dyDescent="0.25"/>
    <row r="67" s="284" customFormat="1" x14ac:dyDescent="0.25"/>
    <row r="68" s="284" customFormat="1" x14ac:dyDescent="0.25"/>
    <row r="69" s="284" customFormat="1" x14ac:dyDescent="0.25"/>
    <row r="70" s="284" customFormat="1" x14ac:dyDescent="0.25"/>
    <row r="71" s="284" customFormat="1" x14ac:dyDescent="0.25"/>
    <row r="72" s="284" customFormat="1" x14ac:dyDescent="0.25"/>
    <row r="73" s="284" customFormat="1" x14ac:dyDescent="0.25"/>
    <row r="74" s="284" customFormat="1" x14ac:dyDescent="0.25"/>
    <row r="75" s="284" customFormat="1" x14ac:dyDescent="0.25"/>
    <row r="76" s="284" customFormat="1" x14ac:dyDescent="0.25"/>
    <row r="77" s="284" customFormat="1" x14ac:dyDescent="0.25"/>
    <row r="78" s="284" customFormat="1" x14ac:dyDescent="0.25"/>
    <row r="79" s="284" customFormat="1" x14ac:dyDescent="0.25"/>
    <row r="80" s="284" customFormat="1" x14ac:dyDescent="0.25"/>
    <row r="81" s="284" customFormat="1" x14ac:dyDescent="0.25"/>
    <row r="82" s="284" customFormat="1" x14ac:dyDescent="0.25"/>
    <row r="83" s="284" customFormat="1" x14ac:dyDescent="0.25"/>
    <row r="84" s="284" customFormat="1" x14ac:dyDescent="0.25"/>
    <row r="85" s="284" customFormat="1" x14ac:dyDescent="0.25"/>
    <row r="86" s="284" customFormat="1" x14ac:dyDescent="0.25"/>
    <row r="87" s="284" customFormat="1" x14ac:dyDescent="0.25"/>
    <row r="88" s="284" customFormat="1" x14ac:dyDescent="0.25"/>
    <row r="89" s="284" customFormat="1" x14ac:dyDescent="0.25"/>
    <row r="90" s="284" customFormat="1" x14ac:dyDescent="0.25"/>
    <row r="91" s="284" customFormat="1" x14ac:dyDescent="0.25"/>
    <row r="92" s="284" customFormat="1" x14ac:dyDescent="0.25"/>
    <row r="93" s="284" customFormat="1" x14ac:dyDescent="0.25"/>
    <row r="94" s="284" customFormat="1" x14ac:dyDescent="0.25"/>
    <row r="95" s="284" customFormat="1" x14ac:dyDescent="0.25"/>
    <row r="96" s="284" customFormat="1" x14ac:dyDescent="0.25"/>
    <row r="97" s="284" customFormat="1" x14ac:dyDescent="0.25"/>
  </sheetData>
  <mergeCells count="12">
    <mergeCell ref="B17:B18"/>
    <mergeCell ref="C17:C18"/>
    <mergeCell ref="B20:K20"/>
    <mergeCell ref="A2:F2"/>
    <mergeCell ref="A1:F1"/>
    <mergeCell ref="B13:M13"/>
    <mergeCell ref="B14:M14"/>
    <mergeCell ref="B8:M8"/>
    <mergeCell ref="B9:M9"/>
    <mergeCell ref="B10:M10"/>
    <mergeCell ref="B11:M11"/>
    <mergeCell ref="B12:M12"/>
  </mergeCells>
  <hyperlinks>
    <hyperlink ref="A3" location="Index!A1" display="Index"/>
    <hyperlink ref="B11:M11" location="'Water supply'!A1" display="●  In order to provide a full picture of their Scope 3 water emissions, you should also refer to the ‘water supply’ listing, as both portions, supply and treatment, should be reported on for water."/>
  </hyperlinks>
  <pageMargins left="0.7" right="0.7" top="0.75" bottom="0.75" header="0.3" footer="0.3"/>
  <pageSetup paperSize="9" scale="26" fitToHeight="0" orientation="landscape" r:id="rId1"/>
  <headerFooter alignWithMargins="0"/>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4" tint="-0.249977111117893"/>
    <pageSetUpPr fitToPage="1"/>
  </sheetPr>
  <dimension ref="A1:Y65"/>
  <sheetViews>
    <sheetView workbookViewId="0">
      <pane xSplit="1" ySplit="3" topLeftCell="B13" activePane="bottomRight" state="frozen"/>
      <selection activeCell="M49" sqref="M49"/>
      <selection pane="topRight" activeCell="M49" sqref="M49"/>
      <selection pane="bottomLeft" activeCell="M49" sqref="M49"/>
      <selection pane="bottomRight" activeCell="B49" sqref="B49:N49"/>
    </sheetView>
  </sheetViews>
  <sheetFormatPr defaultColWidth="11.140625" defaultRowHeight="15" x14ac:dyDescent="0.25"/>
  <cols>
    <col min="1" max="1" width="5.7109375" style="284" customWidth="1"/>
    <col min="2" max="2" width="16.7109375" style="285" customWidth="1"/>
    <col min="3" max="3" width="20" style="285" customWidth="1"/>
    <col min="4" max="4" width="22" style="285" customWidth="1"/>
    <col min="5" max="5" width="17.140625" style="285" customWidth="1"/>
    <col min="6" max="6" width="17.28515625" style="285" customWidth="1"/>
    <col min="7" max="7" width="15.85546875" style="285" customWidth="1"/>
    <col min="8" max="8" width="15.7109375" style="285" customWidth="1"/>
    <col min="9" max="9" width="15.85546875" style="285" customWidth="1"/>
    <col min="10" max="10" width="20.28515625" style="285" customWidth="1"/>
    <col min="11" max="11" width="19.140625" style="285" customWidth="1"/>
    <col min="12" max="12" width="18.85546875" style="285" customWidth="1"/>
    <col min="13" max="13" width="19.140625" style="285" customWidth="1"/>
    <col min="14" max="14" width="51.140625" style="285" customWidth="1"/>
    <col min="15" max="16384" width="11.140625" style="285"/>
  </cols>
  <sheetData>
    <row r="1" spans="1:25" s="260" customFormat="1" ht="11.25" x14ac:dyDescent="0.2">
      <c r="A1" s="1305" t="s">
        <v>541</v>
      </c>
      <c r="B1" s="1305"/>
      <c r="C1" s="1305"/>
      <c r="D1" s="1305"/>
      <c r="E1" s="1305"/>
      <c r="F1" s="1305"/>
      <c r="G1" s="259"/>
      <c r="H1" s="259"/>
      <c r="I1" s="259"/>
      <c r="J1" s="259"/>
      <c r="K1" s="259"/>
      <c r="L1" s="259"/>
      <c r="M1" s="259"/>
      <c r="N1" s="259"/>
      <c r="O1" s="259"/>
      <c r="P1" s="259"/>
      <c r="Q1" s="259"/>
      <c r="R1" s="259"/>
      <c r="S1" s="259"/>
      <c r="T1" s="259"/>
      <c r="U1" s="259"/>
      <c r="V1" s="259"/>
      <c r="W1" s="259"/>
      <c r="X1" s="259"/>
      <c r="Y1" s="259"/>
    </row>
    <row r="2" spans="1:25" ht="21" x14ac:dyDescent="0.35">
      <c r="A2" s="1306" t="str">
        <f ca="1">MID(CELL("filename",$B$2),FIND("]",CELL("filename",$B$2))+1,256)</f>
        <v>Business travel- air</v>
      </c>
      <c r="B2" s="1306"/>
      <c r="C2" s="1306"/>
      <c r="D2" s="1306"/>
      <c r="E2" s="1306"/>
      <c r="F2" s="1306"/>
      <c r="G2" s="284"/>
      <c r="H2" s="284"/>
      <c r="I2" s="284"/>
      <c r="J2" s="284"/>
      <c r="K2" s="284"/>
      <c r="L2" s="284"/>
      <c r="M2" s="284"/>
      <c r="N2" s="284"/>
      <c r="O2" s="284"/>
      <c r="P2" s="284"/>
      <c r="Q2" s="284"/>
      <c r="R2" s="284"/>
      <c r="S2" s="284"/>
      <c r="T2" s="284"/>
      <c r="U2" s="284"/>
      <c r="V2" s="284"/>
      <c r="W2" s="284"/>
      <c r="X2" s="284"/>
      <c r="Y2" s="284"/>
    </row>
    <row r="3" spans="1:25" x14ac:dyDescent="0.25">
      <c r="A3" s="263" t="s">
        <v>389</v>
      </c>
      <c r="B3" s="284"/>
      <c r="C3" s="284"/>
      <c r="D3" s="284"/>
      <c r="E3" s="284"/>
      <c r="F3" s="284"/>
      <c r="G3" s="284"/>
      <c r="H3" s="284"/>
      <c r="I3" s="284"/>
      <c r="J3" s="284"/>
      <c r="K3" s="284"/>
      <c r="L3" s="284"/>
      <c r="M3" s="284"/>
      <c r="N3" s="284"/>
      <c r="O3" s="284"/>
      <c r="P3" s="284"/>
      <c r="Q3" s="284"/>
      <c r="R3" s="284"/>
      <c r="S3" s="284"/>
      <c r="T3" s="284"/>
      <c r="U3" s="284"/>
      <c r="V3" s="284"/>
      <c r="W3" s="284"/>
      <c r="X3" s="284"/>
      <c r="Y3" s="284"/>
    </row>
    <row r="4" spans="1:25" s="358" customFormat="1" ht="7.5" thickBot="1" x14ac:dyDescent="0.2">
      <c r="A4" s="311"/>
      <c r="B4" s="311"/>
      <c r="C4" s="311"/>
      <c r="D4" s="311"/>
      <c r="E4" s="311"/>
      <c r="F4" s="311"/>
      <c r="G4" s="311"/>
      <c r="H4" s="311"/>
      <c r="I4" s="311"/>
      <c r="J4" s="311"/>
      <c r="K4" s="311"/>
      <c r="L4" s="311"/>
      <c r="M4" s="311"/>
      <c r="N4" s="311"/>
      <c r="O4" s="311"/>
      <c r="P4" s="311"/>
      <c r="Q4" s="311"/>
      <c r="R4" s="311"/>
      <c r="S4" s="311"/>
      <c r="T4" s="311"/>
      <c r="U4" s="311"/>
      <c r="V4" s="311"/>
      <c r="W4" s="311"/>
      <c r="X4" s="311"/>
      <c r="Y4" s="311"/>
    </row>
    <row r="5" spans="1:25" ht="15.75" thickTop="1" x14ac:dyDescent="0.25">
      <c r="B5" s="351" t="s">
        <v>390</v>
      </c>
      <c r="C5" s="350" t="s">
        <v>1054</v>
      </c>
      <c r="D5" s="271" t="s">
        <v>392</v>
      </c>
      <c r="E5" s="270">
        <v>43677</v>
      </c>
      <c r="F5" s="271" t="s">
        <v>393</v>
      </c>
      <c r="G5" s="270" t="s">
        <v>542</v>
      </c>
      <c r="H5" s="284"/>
      <c r="I5" s="284"/>
      <c r="J5" s="284"/>
      <c r="K5" s="284"/>
      <c r="L5" s="284"/>
      <c r="M5" s="284"/>
      <c r="N5" s="284"/>
      <c r="O5" s="284"/>
      <c r="P5" s="284"/>
      <c r="Q5" s="284"/>
      <c r="R5" s="284"/>
      <c r="S5" s="284"/>
      <c r="T5" s="284"/>
      <c r="U5" s="284"/>
      <c r="V5" s="284"/>
      <c r="W5" s="284"/>
      <c r="X5" s="284"/>
      <c r="Y5" s="284"/>
    </row>
    <row r="6" spans="1:25" ht="15.75" thickBot="1" x14ac:dyDescent="0.3">
      <c r="B6" s="349" t="s">
        <v>394</v>
      </c>
      <c r="C6" s="348" t="s">
        <v>857</v>
      </c>
      <c r="D6" s="275" t="s">
        <v>396</v>
      </c>
      <c r="E6" s="347">
        <v>1.01</v>
      </c>
      <c r="F6" s="275" t="s">
        <v>397</v>
      </c>
      <c r="G6" s="276">
        <v>2017</v>
      </c>
      <c r="H6" s="284"/>
      <c r="I6" s="284"/>
      <c r="J6" s="284"/>
      <c r="K6" s="284"/>
      <c r="L6" s="284"/>
      <c r="M6" s="284"/>
      <c r="N6" s="284"/>
      <c r="O6" s="284"/>
      <c r="P6" s="284"/>
      <c r="Q6" s="284"/>
      <c r="R6" s="284"/>
      <c r="S6" s="284"/>
      <c r="T6" s="284"/>
      <c r="U6" s="284"/>
      <c r="V6" s="284"/>
      <c r="W6" s="284"/>
      <c r="X6" s="284"/>
      <c r="Y6" s="284"/>
    </row>
    <row r="7" spans="1:25" ht="16.5" thickTop="1" thickBot="1" x14ac:dyDescent="0.3">
      <c r="B7" s="284"/>
      <c r="C7" s="284"/>
      <c r="D7" s="284"/>
      <c r="E7" s="284"/>
      <c r="F7" s="284"/>
      <c r="G7" s="284"/>
      <c r="H7" s="284"/>
      <c r="I7" s="284"/>
      <c r="J7" s="284"/>
      <c r="K7" s="284"/>
      <c r="L7" s="284"/>
      <c r="M7" s="284"/>
      <c r="N7" s="284"/>
      <c r="O7" s="284"/>
      <c r="P7" s="284"/>
      <c r="Q7" s="284"/>
      <c r="R7" s="284"/>
      <c r="S7" s="284"/>
      <c r="T7" s="284"/>
      <c r="U7" s="284"/>
      <c r="V7" s="284"/>
      <c r="W7" s="284"/>
      <c r="X7" s="284"/>
      <c r="Y7" s="284"/>
    </row>
    <row r="8" spans="1:25" ht="17.25" customHeight="1" thickTop="1" thickBot="1" x14ac:dyDescent="0.3">
      <c r="B8" s="1357" t="s">
        <v>1053</v>
      </c>
      <c r="C8" s="1358"/>
      <c r="D8" s="1358"/>
      <c r="E8" s="1358"/>
      <c r="F8" s="1358"/>
      <c r="G8" s="1358"/>
      <c r="H8" s="1358"/>
      <c r="I8" s="1358"/>
      <c r="J8" s="1358"/>
      <c r="K8" s="1358"/>
      <c r="L8" s="1358"/>
      <c r="M8" s="1359"/>
      <c r="N8" s="344"/>
      <c r="O8" s="344"/>
      <c r="P8" s="344"/>
      <c r="Q8" s="344"/>
      <c r="R8" s="344"/>
      <c r="S8" s="344"/>
      <c r="T8" s="344"/>
      <c r="U8" s="344"/>
      <c r="V8" s="344"/>
      <c r="W8" s="344"/>
      <c r="X8" s="344"/>
      <c r="Y8" s="344"/>
    </row>
    <row r="9" spans="1:25" ht="15.75" thickTop="1" x14ac:dyDescent="0.25">
      <c r="B9" s="1296"/>
      <c r="C9" s="1361"/>
      <c r="D9" s="1361"/>
      <c r="E9" s="1361"/>
      <c r="F9" s="1361"/>
      <c r="G9" s="1361"/>
      <c r="H9" s="1361"/>
      <c r="I9" s="1361"/>
      <c r="J9" s="1361"/>
      <c r="K9" s="1361"/>
      <c r="L9" s="1361"/>
      <c r="M9" s="1361"/>
      <c r="N9" s="344"/>
      <c r="O9" s="344"/>
      <c r="P9" s="344"/>
      <c r="Q9" s="344"/>
      <c r="R9" s="344"/>
      <c r="S9" s="344"/>
      <c r="T9" s="344"/>
      <c r="U9" s="344"/>
      <c r="V9" s="344"/>
      <c r="W9" s="344"/>
      <c r="X9" s="344"/>
      <c r="Y9" s="344"/>
    </row>
    <row r="10" spans="1:25" s="284" customFormat="1" ht="15" customHeight="1" x14ac:dyDescent="0.25">
      <c r="B10" s="1310" t="s">
        <v>399</v>
      </c>
      <c r="C10" s="1310"/>
      <c r="D10" s="1310"/>
      <c r="E10" s="1310"/>
      <c r="F10" s="1310"/>
      <c r="G10" s="1310"/>
      <c r="H10" s="1310"/>
      <c r="I10" s="1310"/>
      <c r="J10" s="1310"/>
      <c r="K10" s="1310"/>
      <c r="L10" s="1310"/>
      <c r="M10" s="1310"/>
      <c r="N10" s="344"/>
      <c r="O10" s="344"/>
      <c r="P10" s="344"/>
      <c r="Q10" s="344"/>
      <c r="R10" s="344"/>
      <c r="S10" s="344"/>
      <c r="T10" s="344"/>
      <c r="U10" s="344"/>
      <c r="V10" s="344"/>
      <c r="W10" s="344"/>
      <c r="X10" s="344"/>
      <c r="Y10" s="344"/>
    </row>
    <row r="11" spans="1:25" s="284" customFormat="1" ht="21" customHeight="1" x14ac:dyDescent="0.25">
      <c r="B11" s="1296" t="s">
        <v>1052</v>
      </c>
      <c r="C11" s="1296"/>
      <c r="D11" s="1296"/>
      <c r="E11" s="1296"/>
      <c r="F11" s="1296"/>
      <c r="G11" s="1296"/>
      <c r="H11" s="1296"/>
      <c r="I11" s="1296"/>
      <c r="J11" s="1296"/>
      <c r="K11" s="1296"/>
      <c r="L11" s="1296"/>
      <c r="M11" s="1296"/>
      <c r="N11" s="344"/>
      <c r="O11" s="344"/>
      <c r="P11" s="344"/>
      <c r="Q11" s="344"/>
      <c r="R11" s="344"/>
      <c r="S11" s="344"/>
      <c r="T11" s="344"/>
      <c r="U11" s="344"/>
      <c r="V11" s="344"/>
      <c r="W11" s="344"/>
      <c r="X11" s="344"/>
      <c r="Y11" s="344"/>
    </row>
    <row r="12" spans="1:25" s="284" customFormat="1" ht="28.9" customHeight="1" x14ac:dyDescent="0.25">
      <c r="B12" s="1368" t="s">
        <v>1051</v>
      </c>
      <c r="C12" s="1368"/>
      <c r="D12" s="1368"/>
      <c r="E12" s="1368"/>
      <c r="F12" s="1368"/>
      <c r="G12" s="1368"/>
      <c r="H12" s="1368"/>
      <c r="I12" s="1368"/>
      <c r="J12" s="1368"/>
      <c r="K12" s="1368"/>
      <c r="L12" s="1368"/>
      <c r="M12" s="1368"/>
      <c r="N12" s="1371"/>
      <c r="O12" s="1371"/>
      <c r="P12" s="1371"/>
      <c r="Q12" s="1371"/>
      <c r="R12" s="1371"/>
      <c r="S12" s="1371"/>
      <c r="T12" s="1371"/>
      <c r="U12" s="1371"/>
      <c r="V12" s="1371"/>
      <c r="W12" s="1371"/>
      <c r="X12" s="1371"/>
      <c r="Y12" s="1371"/>
    </row>
    <row r="13" spans="1:25" s="284" customFormat="1" ht="32.25" customHeight="1" x14ac:dyDescent="0.25">
      <c r="B13" s="1296" t="s">
        <v>1050</v>
      </c>
      <c r="C13" s="1296"/>
      <c r="D13" s="1296"/>
      <c r="E13" s="1296"/>
      <c r="F13" s="1296"/>
      <c r="G13" s="1296"/>
      <c r="H13" s="1296"/>
      <c r="I13" s="1296"/>
      <c r="J13" s="1296"/>
      <c r="K13" s="1296"/>
      <c r="L13" s="1296"/>
      <c r="M13" s="1296"/>
      <c r="N13" s="344"/>
      <c r="O13" s="344"/>
      <c r="P13" s="344"/>
      <c r="Q13" s="344"/>
      <c r="R13" s="344"/>
      <c r="S13" s="344"/>
      <c r="T13" s="344"/>
      <c r="U13" s="344"/>
      <c r="V13" s="344"/>
      <c r="W13" s="344"/>
      <c r="X13" s="344"/>
      <c r="Y13" s="344"/>
    </row>
    <row r="14" spans="1:25" x14ac:dyDescent="0.25">
      <c r="B14" s="1296"/>
      <c r="C14" s="1361"/>
      <c r="D14" s="1361"/>
      <c r="E14" s="1361"/>
      <c r="F14" s="1361"/>
      <c r="G14" s="1361"/>
      <c r="H14" s="1361"/>
      <c r="I14" s="1361"/>
      <c r="J14" s="1361"/>
      <c r="K14" s="1361"/>
      <c r="L14" s="1361"/>
      <c r="M14" s="1361"/>
      <c r="N14" s="344"/>
      <c r="O14" s="344"/>
      <c r="P14" s="344"/>
      <c r="Q14" s="344"/>
      <c r="R14" s="344"/>
      <c r="S14" s="344"/>
      <c r="T14" s="344"/>
      <c r="U14" s="344"/>
      <c r="V14" s="344"/>
      <c r="W14" s="344"/>
      <c r="X14" s="344"/>
      <c r="Y14" s="344"/>
    </row>
    <row r="15" spans="1:25" s="284" customFormat="1" ht="25.5" customHeight="1" x14ac:dyDescent="0.25">
      <c r="B15" s="1314" t="s">
        <v>1049</v>
      </c>
      <c r="C15" s="1314"/>
      <c r="D15" s="1314"/>
      <c r="E15" s="1314"/>
      <c r="F15" s="1314"/>
      <c r="G15" s="1314"/>
      <c r="H15" s="1314"/>
      <c r="I15" s="1314"/>
      <c r="J15" s="1314"/>
      <c r="K15" s="1314"/>
      <c r="L15" s="1314"/>
      <c r="M15" s="1314"/>
      <c r="N15" s="344"/>
      <c r="O15" s="344"/>
      <c r="P15" s="344"/>
      <c r="Q15" s="344"/>
      <c r="R15" s="344"/>
      <c r="S15" s="344"/>
      <c r="T15" s="344"/>
      <c r="U15" s="344"/>
      <c r="V15" s="344"/>
      <c r="W15" s="344"/>
      <c r="X15" s="344"/>
      <c r="Y15" s="344"/>
    </row>
    <row r="16" spans="1:25" s="284" customFormat="1" ht="31.5" customHeight="1" x14ac:dyDescent="0.25">
      <c r="B16" s="1296" t="s">
        <v>1048</v>
      </c>
      <c r="C16" s="1296"/>
      <c r="D16" s="1296"/>
      <c r="E16" s="1296"/>
      <c r="F16" s="1296"/>
      <c r="G16" s="1296"/>
      <c r="H16" s="1296"/>
      <c r="I16" s="1296"/>
      <c r="J16" s="1296"/>
      <c r="K16" s="1296"/>
      <c r="L16" s="1296"/>
      <c r="M16" s="1296"/>
      <c r="N16" s="344"/>
      <c r="O16" s="344"/>
      <c r="P16" s="344"/>
      <c r="Q16" s="344"/>
      <c r="R16" s="344"/>
      <c r="S16" s="344"/>
      <c r="T16" s="344"/>
      <c r="U16" s="344"/>
      <c r="V16" s="344"/>
      <c r="W16" s="344"/>
      <c r="X16" s="344"/>
      <c r="Y16" s="344"/>
    </row>
    <row r="17" spans="2:25" s="284" customFormat="1" ht="16.5" customHeight="1" x14ac:dyDescent="0.25">
      <c r="B17" s="1296" t="s">
        <v>1047</v>
      </c>
      <c r="C17" s="1296"/>
      <c r="D17" s="1296"/>
      <c r="E17" s="1296"/>
      <c r="F17" s="1296"/>
      <c r="G17" s="1296"/>
      <c r="H17" s="1296"/>
      <c r="I17" s="1296"/>
      <c r="J17" s="1296"/>
      <c r="K17" s="1296"/>
      <c r="L17" s="1296"/>
      <c r="M17" s="1296"/>
      <c r="N17" s="344"/>
      <c r="O17" s="344"/>
      <c r="P17" s="344"/>
      <c r="Q17" s="344"/>
      <c r="R17" s="344"/>
      <c r="S17" s="344"/>
      <c r="T17" s="344"/>
      <c r="U17" s="344"/>
      <c r="V17" s="344"/>
      <c r="W17" s="344"/>
      <c r="X17" s="344"/>
      <c r="Y17" s="344"/>
    </row>
    <row r="18" spans="2:25" s="284" customFormat="1" ht="33.75" customHeight="1" x14ac:dyDescent="0.25">
      <c r="B18" s="1296" t="s">
        <v>1046</v>
      </c>
      <c r="C18" s="1296"/>
      <c r="D18" s="1296"/>
      <c r="E18" s="1296"/>
      <c r="F18" s="1296"/>
      <c r="G18" s="1296"/>
      <c r="H18" s="1296"/>
      <c r="I18" s="1296"/>
      <c r="J18" s="1296"/>
      <c r="K18" s="1296"/>
      <c r="L18" s="1296"/>
      <c r="M18" s="1296"/>
      <c r="N18" s="344"/>
      <c r="O18" s="295"/>
      <c r="P18" s="344"/>
      <c r="Q18" s="344"/>
      <c r="R18" s="344"/>
      <c r="S18" s="344"/>
      <c r="T18" s="344"/>
      <c r="U18" s="344"/>
      <c r="V18" s="344"/>
      <c r="W18" s="344"/>
      <c r="X18" s="344"/>
      <c r="Y18" s="344"/>
    </row>
    <row r="19" spans="2:25" s="284" customFormat="1" ht="16.5" customHeight="1" x14ac:dyDescent="0.25">
      <c r="B19" s="283"/>
      <c r="C19" s="283"/>
      <c r="D19" s="283"/>
      <c r="E19" s="283"/>
      <c r="F19" s="283"/>
      <c r="G19" s="283"/>
      <c r="H19" s="283"/>
      <c r="I19" s="283"/>
      <c r="J19" s="283"/>
      <c r="K19" s="283"/>
      <c r="L19" s="283"/>
      <c r="M19" s="283"/>
      <c r="N19" s="344"/>
      <c r="O19" s="295"/>
      <c r="P19" s="344"/>
      <c r="Q19" s="344"/>
      <c r="R19" s="344"/>
      <c r="S19" s="344"/>
      <c r="T19" s="344"/>
      <c r="U19" s="344"/>
      <c r="V19" s="344"/>
      <c r="W19" s="344"/>
      <c r="X19" s="344"/>
      <c r="Y19" s="344"/>
    </row>
    <row r="20" spans="2:25" s="289" customFormat="1" ht="17.25" customHeight="1" x14ac:dyDescent="0.25">
      <c r="B20" s="330"/>
      <c r="C20" s="330"/>
      <c r="D20" s="330"/>
      <c r="E20" s="330"/>
      <c r="F20" s="288"/>
      <c r="G20" s="288"/>
      <c r="H20" s="288"/>
      <c r="I20" s="288"/>
      <c r="J20" s="288"/>
      <c r="K20" s="288"/>
      <c r="L20" s="288"/>
      <c r="M20" s="288"/>
      <c r="N20" s="330"/>
      <c r="O20" s="330"/>
      <c r="P20" s="330"/>
      <c r="Q20" s="330"/>
      <c r="R20" s="330"/>
      <c r="S20" s="330"/>
      <c r="T20" s="330"/>
      <c r="U20" s="330"/>
      <c r="V20" s="330"/>
      <c r="W20" s="330"/>
      <c r="X20" s="330"/>
      <c r="Y20" s="330"/>
    </row>
    <row r="21" spans="2:25" s="289" customFormat="1" x14ac:dyDescent="0.25">
      <c r="B21" s="355"/>
      <c r="C21" s="355"/>
      <c r="D21" s="355"/>
      <c r="E21" s="355"/>
      <c r="F21" s="1369" t="s">
        <v>1045</v>
      </c>
      <c r="G21" s="1363"/>
      <c r="H21" s="1363"/>
      <c r="I21" s="1370"/>
      <c r="J21" s="1362" t="s">
        <v>1044</v>
      </c>
      <c r="K21" s="1363"/>
      <c r="L21" s="1363"/>
      <c r="M21" s="1364"/>
    </row>
    <row r="22" spans="2:25" s="289" customFormat="1" ht="18" x14ac:dyDescent="0.35">
      <c r="B22" s="411" t="s">
        <v>408</v>
      </c>
      <c r="C22" s="410" t="s">
        <v>1043</v>
      </c>
      <c r="D22" s="410" t="s">
        <v>1042</v>
      </c>
      <c r="E22" s="409" t="s">
        <v>410</v>
      </c>
      <c r="F22" s="408" t="s">
        <v>412</v>
      </c>
      <c r="G22" s="342" t="s">
        <v>413</v>
      </c>
      <c r="H22" s="342" t="s">
        <v>414</v>
      </c>
      <c r="I22" s="407" t="s">
        <v>415</v>
      </c>
      <c r="J22" s="406" t="s">
        <v>412</v>
      </c>
      <c r="K22" s="342" t="s">
        <v>413</v>
      </c>
      <c r="L22" s="342" t="s">
        <v>414</v>
      </c>
      <c r="M22" s="405" t="s">
        <v>415</v>
      </c>
    </row>
    <row r="23" spans="2:25" s="289" customFormat="1" ht="30" x14ac:dyDescent="0.25">
      <c r="B23" s="1365" t="s">
        <v>1041</v>
      </c>
      <c r="C23" s="342" t="s">
        <v>1040</v>
      </c>
      <c r="D23" s="342" t="s">
        <v>1036</v>
      </c>
      <c r="E23" s="403" t="s">
        <v>1031</v>
      </c>
      <c r="F23" s="400">
        <v>0.29831999999999997</v>
      </c>
      <c r="G23" s="400">
        <v>0.29671999999999998</v>
      </c>
      <c r="H23" s="400">
        <v>1.2E-4</v>
      </c>
      <c r="I23" s="400">
        <v>1.48E-3</v>
      </c>
      <c r="J23" s="400">
        <v>0.15777000000000002</v>
      </c>
      <c r="K23" s="400">
        <v>0.15617</v>
      </c>
      <c r="L23" s="400">
        <v>1.2E-4</v>
      </c>
      <c r="M23" s="400">
        <v>1.48E-3</v>
      </c>
      <c r="N23" s="288"/>
    </row>
    <row r="24" spans="2:25" s="289" customFormat="1" x14ac:dyDescent="0.25">
      <c r="B24" s="1365"/>
      <c r="C24" s="1354" t="s">
        <v>1039</v>
      </c>
      <c r="D24" s="342" t="s">
        <v>1036</v>
      </c>
      <c r="E24" s="403" t="s">
        <v>1031</v>
      </c>
      <c r="F24" s="400">
        <v>0.16236</v>
      </c>
      <c r="G24" s="400">
        <v>0.16155</v>
      </c>
      <c r="H24" s="400">
        <v>1.0000000000000001E-5</v>
      </c>
      <c r="I24" s="400">
        <v>8.0000000000000004E-4</v>
      </c>
      <c r="J24" s="400">
        <v>8.5839999999999986E-2</v>
      </c>
      <c r="K24" s="400">
        <v>8.5029999999999994E-2</v>
      </c>
      <c r="L24" s="400">
        <v>1.0000000000000001E-5</v>
      </c>
      <c r="M24" s="400">
        <v>8.0000000000000004E-4</v>
      </c>
      <c r="N24" s="288"/>
    </row>
    <row r="25" spans="2:25" s="289" customFormat="1" x14ac:dyDescent="0.25">
      <c r="B25" s="1365"/>
      <c r="C25" s="1354"/>
      <c r="D25" s="342" t="s">
        <v>1035</v>
      </c>
      <c r="E25" s="403" t="s">
        <v>1031</v>
      </c>
      <c r="F25" s="400">
        <v>0.15970000000000004</v>
      </c>
      <c r="G25" s="400">
        <v>0.15890000000000001</v>
      </c>
      <c r="H25" s="400">
        <v>1.0000000000000001E-5</v>
      </c>
      <c r="I25" s="400">
        <v>7.9000000000000001E-4</v>
      </c>
      <c r="J25" s="400">
        <v>8.4429999999999991E-2</v>
      </c>
      <c r="K25" s="400">
        <v>8.3629999999999996E-2</v>
      </c>
      <c r="L25" s="400">
        <v>1.0000000000000001E-5</v>
      </c>
      <c r="M25" s="400">
        <v>7.9000000000000001E-4</v>
      </c>
      <c r="N25" s="288"/>
    </row>
    <row r="26" spans="2:25" s="289" customFormat="1" x14ac:dyDescent="0.25">
      <c r="B26" s="1365"/>
      <c r="C26" s="1354"/>
      <c r="D26" s="342" t="s">
        <v>1033</v>
      </c>
      <c r="E26" s="403" t="s">
        <v>1031</v>
      </c>
      <c r="F26" s="400">
        <v>0.23955000000000001</v>
      </c>
      <c r="G26" s="400">
        <v>0.23835000000000001</v>
      </c>
      <c r="H26" s="400">
        <v>1.0000000000000001E-5</v>
      </c>
      <c r="I26" s="400">
        <v>1.1900000000000001E-3</v>
      </c>
      <c r="J26" s="400">
        <v>0.12665000000000001</v>
      </c>
      <c r="K26" s="400">
        <v>0.12545000000000001</v>
      </c>
      <c r="L26" s="400">
        <v>1.0000000000000001E-5</v>
      </c>
      <c r="M26" s="400">
        <v>1.1900000000000001E-3</v>
      </c>
      <c r="N26" s="288"/>
    </row>
    <row r="27" spans="2:25" s="289" customFormat="1" x14ac:dyDescent="0.25">
      <c r="B27" s="1365"/>
      <c r="C27" s="1354" t="s">
        <v>1038</v>
      </c>
      <c r="D27" s="342" t="s">
        <v>1036</v>
      </c>
      <c r="E27" s="403" t="s">
        <v>1031</v>
      </c>
      <c r="F27" s="400">
        <v>0.21256</v>
      </c>
      <c r="G27" s="404">
        <v>0.21149999999999999</v>
      </c>
      <c r="H27" s="400">
        <v>1.0000000000000001E-5</v>
      </c>
      <c r="I27" s="400">
        <v>1.0499999999999999E-3</v>
      </c>
      <c r="J27" s="400">
        <v>0.11237</v>
      </c>
      <c r="K27" s="400">
        <v>0.11131000000000001</v>
      </c>
      <c r="L27" s="400">
        <v>1.0000000000000001E-5</v>
      </c>
      <c r="M27" s="400">
        <v>1.0499999999999999E-3</v>
      </c>
      <c r="N27" s="288"/>
    </row>
    <row r="28" spans="2:25" s="289" customFormat="1" x14ac:dyDescent="0.25">
      <c r="B28" s="1365"/>
      <c r="C28" s="1354"/>
      <c r="D28" s="342" t="s">
        <v>1035</v>
      </c>
      <c r="E28" s="403" t="s">
        <v>1031</v>
      </c>
      <c r="F28" s="400">
        <v>0.16279000000000002</v>
      </c>
      <c r="G28" s="400">
        <v>0.16197</v>
      </c>
      <c r="H28" s="400">
        <v>1.0000000000000001E-5</v>
      </c>
      <c r="I28" s="400">
        <v>8.0999999999999996E-4</v>
      </c>
      <c r="J28" s="400">
        <v>8.6070000000000008E-2</v>
      </c>
      <c r="K28" s="400">
        <v>8.5250000000000006E-2</v>
      </c>
      <c r="L28" s="400">
        <v>1.0000000000000001E-5</v>
      </c>
      <c r="M28" s="400">
        <v>8.0999999999999996E-4</v>
      </c>
      <c r="N28" s="288"/>
    </row>
    <row r="29" spans="2:25" s="289" customFormat="1" ht="30" x14ac:dyDescent="0.25">
      <c r="B29" s="1365"/>
      <c r="C29" s="1354"/>
      <c r="D29" s="342" t="s">
        <v>1034</v>
      </c>
      <c r="E29" s="403" t="s">
        <v>1031</v>
      </c>
      <c r="F29" s="400">
        <v>0.26046000000000002</v>
      </c>
      <c r="G29" s="400">
        <v>0.25916</v>
      </c>
      <c r="H29" s="400">
        <v>1.0000000000000001E-5</v>
      </c>
      <c r="I29" s="400">
        <v>1.2899999999999999E-3</v>
      </c>
      <c r="J29" s="400">
        <v>0.13770000000000002</v>
      </c>
      <c r="K29" s="400">
        <v>0.13639999999999999</v>
      </c>
      <c r="L29" s="400">
        <v>1.0000000000000001E-5</v>
      </c>
      <c r="M29" s="400">
        <v>1.2899999999999999E-3</v>
      </c>
      <c r="N29" s="288"/>
    </row>
    <row r="30" spans="2:25" s="289" customFormat="1" x14ac:dyDescent="0.25">
      <c r="B30" s="1365"/>
      <c r="C30" s="1354"/>
      <c r="D30" s="342" t="s">
        <v>1033</v>
      </c>
      <c r="E30" s="403" t="s">
        <v>1031</v>
      </c>
      <c r="F30" s="400">
        <v>0.47208000000000006</v>
      </c>
      <c r="G30" s="400">
        <v>0.46972000000000003</v>
      </c>
      <c r="H30" s="400">
        <v>2.0000000000000002E-5</v>
      </c>
      <c r="I30" s="400">
        <v>2.3400000000000001E-3</v>
      </c>
      <c r="J30" s="400">
        <v>0.24958</v>
      </c>
      <c r="K30" s="400">
        <v>0.24722</v>
      </c>
      <c r="L30" s="400">
        <v>2.0000000000000002E-5</v>
      </c>
      <c r="M30" s="400">
        <v>2.3400000000000001E-3</v>
      </c>
      <c r="N30" s="288"/>
    </row>
    <row r="31" spans="2:25" s="289" customFormat="1" x14ac:dyDescent="0.25">
      <c r="B31" s="1365"/>
      <c r="C31" s="1354"/>
      <c r="D31" s="342" t="s">
        <v>1032</v>
      </c>
      <c r="E31" s="403" t="s">
        <v>1031</v>
      </c>
      <c r="F31" s="400">
        <v>0.65115000000000001</v>
      </c>
      <c r="G31" s="400">
        <v>0.64790000000000003</v>
      </c>
      <c r="H31" s="400">
        <v>2.0000000000000002E-5</v>
      </c>
      <c r="I31" s="400">
        <v>3.2299999999999998E-3</v>
      </c>
      <c r="J31" s="400">
        <v>0.34425000000000006</v>
      </c>
      <c r="K31" s="400">
        <v>0.34100000000000003</v>
      </c>
      <c r="L31" s="400">
        <v>2.0000000000000002E-5</v>
      </c>
      <c r="M31" s="400">
        <v>3.2299999999999998E-3</v>
      </c>
      <c r="N31" s="288"/>
    </row>
    <row r="32" spans="2:25" s="289" customFormat="1" x14ac:dyDescent="0.25">
      <c r="B32" s="1365"/>
      <c r="C32" s="1354" t="s">
        <v>1037</v>
      </c>
      <c r="D32" s="342" t="s">
        <v>1036</v>
      </c>
      <c r="E32" s="403" t="s">
        <v>1031</v>
      </c>
      <c r="F32" s="400">
        <v>0.18277000000000002</v>
      </c>
      <c r="G32" s="400">
        <v>0.18185000000000001</v>
      </c>
      <c r="H32" s="400">
        <v>1.0000000000000001E-5</v>
      </c>
      <c r="I32" s="400">
        <v>9.1E-4</v>
      </c>
      <c r="J32" s="400">
        <v>9.6629999999999994E-2</v>
      </c>
      <c r="K32" s="400">
        <v>9.5710000000000003E-2</v>
      </c>
      <c r="L32" s="400">
        <v>1.0000000000000001E-5</v>
      </c>
      <c r="M32" s="400">
        <v>9.1E-4</v>
      </c>
      <c r="N32" s="288"/>
    </row>
    <row r="33" spans="2:25" s="289" customFormat="1" x14ac:dyDescent="0.25">
      <c r="B33" s="1365"/>
      <c r="C33" s="1354"/>
      <c r="D33" s="342" t="s">
        <v>1035</v>
      </c>
      <c r="E33" s="403" t="s">
        <v>1031</v>
      </c>
      <c r="F33" s="400">
        <v>0.13996470332750993</v>
      </c>
      <c r="G33" s="400">
        <v>0.13927</v>
      </c>
      <c r="H33" s="400">
        <v>4.7033275099426614E-6</v>
      </c>
      <c r="I33" s="400">
        <v>6.8999999999999997E-4</v>
      </c>
      <c r="J33" s="400">
        <v>7.3994703327509945E-2</v>
      </c>
      <c r="K33" s="400">
        <v>7.3300000000000004E-2</v>
      </c>
      <c r="L33" s="400">
        <v>4.7033275099426614E-6</v>
      </c>
      <c r="M33" s="400">
        <v>6.8999999999999997E-4</v>
      </c>
      <c r="N33" s="288"/>
    </row>
    <row r="34" spans="2:25" s="289" customFormat="1" ht="30" x14ac:dyDescent="0.25">
      <c r="B34" s="1365"/>
      <c r="C34" s="1354"/>
      <c r="D34" s="342" t="s">
        <v>1034</v>
      </c>
      <c r="E34" s="403" t="s">
        <v>1031</v>
      </c>
      <c r="F34" s="400">
        <v>0.22395000000000001</v>
      </c>
      <c r="G34" s="400">
        <v>0.22283</v>
      </c>
      <c r="H34" s="400">
        <v>1.0000000000000001E-5</v>
      </c>
      <c r="I34" s="400">
        <v>1.1100000000000001E-3</v>
      </c>
      <c r="J34" s="400">
        <v>0.11839999999999999</v>
      </c>
      <c r="K34" s="400">
        <v>0.11728</v>
      </c>
      <c r="L34" s="400">
        <v>1.0000000000000001E-5</v>
      </c>
      <c r="M34" s="400">
        <v>1.1100000000000001E-3</v>
      </c>
      <c r="N34" s="288"/>
    </row>
    <row r="35" spans="2:25" s="289" customFormat="1" x14ac:dyDescent="0.25">
      <c r="B35" s="1365"/>
      <c r="C35" s="1354"/>
      <c r="D35" s="342" t="s">
        <v>1033</v>
      </c>
      <c r="E35" s="403" t="s">
        <v>1031</v>
      </c>
      <c r="F35" s="400">
        <v>0.40590000000000004</v>
      </c>
      <c r="G35" s="400">
        <v>0.40388000000000002</v>
      </c>
      <c r="H35" s="400">
        <v>1.0000000000000001E-5</v>
      </c>
      <c r="I35" s="400">
        <v>2.0100000000000001E-3</v>
      </c>
      <c r="J35" s="400">
        <v>0.21459000000000003</v>
      </c>
      <c r="K35" s="400">
        <v>0.21257000000000001</v>
      </c>
      <c r="L35" s="400">
        <v>1.0000000000000001E-5</v>
      </c>
      <c r="M35" s="400">
        <v>2.0100000000000001E-3</v>
      </c>
      <c r="N35" s="288"/>
    </row>
    <row r="36" spans="2:25" s="289" customFormat="1" x14ac:dyDescent="0.25">
      <c r="B36" s="1366"/>
      <c r="C36" s="1367"/>
      <c r="D36" s="402" t="s">
        <v>1032</v>
      </c>
      <c r="E36" s="401" t="s">
        <v>1031</v>
      </c>
      <c r="F36" s="400">
        <v>0.55987000000000009</v>
      </c>
      <c r="G36" s="400">
        <v>0.55708000000000002</v>
      </c>
      <c r="H36" s="400">
        <v>2.0000000000000002E-5</v>
      </c>
      <c r="I36" s="400">
        <v>2.7699999999999999E-3</v>
      </c>
      <c r="J36" s="400">
        <v>0.29599000000000003</v>
      </c>
      <c r="K36" s="400">
        <v>0.29320000000000002</v>
      </c>
      <c r="L36" s="400">
        <v>2.0000000000000002E-5</v>
      </c>
      <c r="M36" s="400">
        <v>2.7699999999999999E-3</v>
      </c>
      <c r="N36" s="288"/>
    </row>
    <row r="37" spans="2:25" s="289" customFormat="1" x14ac:dyDescent="0.25">
      <c r="B37" s="321"/>
      <c r="C37" s="321"/>
      <c r="D37" s="321"/>
      <c r="E37" s="321"/>
      <c r="F37" s="321"/>
      <c r="G37" s="321"/>
      <c r="H37" s="321"/>
      <c r="I37" s="321"/>
      <c r="J37" s="321"/>
      <c r="K37" s="321"/>
      <c r="L37" s="321"/>
      <c r="M37" s="321"/>
      <c r="N37" s="330"/>
      <c r="O37" s="330"/>
      <c r="P37" s="330"/>
      <c r="Q37" s="330"/>
      <c r="R37" s="330"/>
      <c r="S37" s="330"/>
      <c r="T37" s="330"/>
      <c r="U37" s="330"/>
      <c r="V37" s="330"/>
      <c r="W37" s="330"/>
      <c r="X37" s="330"/>
      <c r="Y37" s="330"/>
    </row>
    <row r="38" spans="2:25" s="289" customFormat="1" x14ac:dyDescent="0.25">
      <c r="B38" s="321"/>
      <c r="C38" s="321"/>
      <c r="D38" s="321"/>
      <c r="E38" s="321"/>
      <c r="F38" s="321"/>
      <c r="G38" s="321"/>
      <c r="H38" s="321"/>
      <c r="I38" s="321"/>
      <c r="J38" s="321"/>
      <c r="K38" s="321"/>
      <c r="L38" s="321"/>
      <c r="M38" s="321"/>
      <c r="N38" s="330"/>
      <c r="O38" s="330"/>
      <c r="P38" s="330"/>
      <c r="Q38" s="330"/>
      <c r="R38" s="330"/>
      <c r="S38" s="330"/>
      <c r="T38" s="330"/>
      <c r="U38" s="330"/>
      <c r="V38" s="330"/>
      <c r="W38" s="330"/>
      <c r="X38" s="330"/>
      <c r="Y38" s="330"/>
    </row>
    <row r="39" spans="2:25" s="284" customFormat="1" ht="15.75" x14ac:dyDescent="0.25">
      <c r="B39" s="345" t="s">
        <v>418</v>
      </c>
      <c r="C39" s="344"/>
      <c r="D39" s="344"/>
      <c r="E39" s="344"/>
      <c r="F39" s="344"/>
      <c r="G39" s="344"/>
      <c r="H39" s="344"/>
      <c r="I39" s="344"/>
      <c r="J39" s="344"/>
      <c r="K39" s="344"/>
      <c r="L39" s="344"/>
      <c r="M39" s="344"/>
      <c r="N39" s="344"/>
      <c r="O39" s="344"/>
      <c r="P39" s="344"/>
      <c r="Q39" s="344"/>
      <c r="R39" s="344"/>
      <c r="S39" s="344"/>
      <c r="T39" s="344"/>
      <c r="U39" s="344"/>
      <c r="V39" s="344"/>
      <c r="W39" s="344"/>
      <c r="X39" s="344"/>
      <c r="Y39" s="344"/>
    </row>
    <row r="40" spans="2:25" s="284" customFormat="1" ht="18" customHeight="1" x14ac:dyDescent="0.25">
      <c r="B40" s="1352" t="s">
        <v>1030</v>
      </c>
      <c r="C40" s="1352"/>
      <c r="D40" s="1352"/>
      <c r="E40" s="1352"/>
      <c r="F40" s="1352"/>
      <c r="G40" s="1352"/>
      <c r="H40" s="1352"/>
      <c r="I40" s="1352"/>
      <c r="J40" s="1352"/>
      <c r="K40" s="1352"/>
      <c r="L40" s="1352"/>
      <c r="M40" s="1352"/>
      <c r="N40" s="344"/>
      <c r="O40" s="344"/>
      <c r="P40" s="344"/>
      <c r="Q40" s="344"/>
      <c r="R40" s="344"/>
      <c r="S40" s="344"/>
      <c r="T40" s="344"/>
      <c r="U40" s="344"/>
      <c r="V40" s="344"/>
      <c r="W40" s="344"/>
      <c r="X40" s="344"/>
      <c r="Y40" s="344"/>
    </row>
    <row r="41" spans="2:25" s="284" customFormat="1" ht="27" customHeight="1" x14ac:dyDescent="0.25">
      <c r="B41" s="1299" t="s">
        <v>1029</v>
      </c>
      <c r="C41" s="1299"/>
      <c r="D41" s="1299"/>
      <c r="E41" s="1299"/>
      <c r="F41" s="1299"/>
      <c r="G41" s="1299"/>
      <c r="H41" s="1299"/>
      <c r="I41" s="1299"/>
      <c r="J41" s="1299"/>
      <c r="K41" s="1299"/>
      <c r="L41" s="1299"/>
      <c r="M41" s="1299"/>
      <c r="N41" s="344"/>
      <c r="O41" s="344"/>
      <c r="P41" s="344"/>
      <c r="Q41" s="344"/>
      <c r="R41" s="344"/>
      <c r="S41" s="344"/>
      <c r="T41" s="344"/>
      <c r="U41" s="344"/>
      <c r="V41" s="344"/>
      <c r="W41" s="344"/>
      <c r="X41" s="344"/>
      <c r="Y41" s="344"/>
    </row>
    <row r="42" spans="2:25" s="284" customFormat="1" ht="16.149999999999999" customHeight="1" x14ac:dyDescent="0.25">
      <c r="B42" s="1352" t="s">
        <v>1028</v>
      </c>
      <c r="C42" s="1352"/>
      <c r="D42" s="1352"/>
      <c r="E42" s="1352"/>
      <c r="F42" s="1352"/>
      <c r="G42" s="1352"/>
      <c r="H42" s="1352"/>
      <c r="I42" s="1352"/>
      <c r="J42" s="1352"/>
      <c r="K42" s="1352"/>
      <c r="L42" s="1352"/>
      <c r="M42" s="1352"/>
      <c r="N42" s="344"/>
      <c r="O42" s="344"/>
      <c r="P42" s="344"/>
      <c r="Q42" s="344"/>
      <c r="R42" s="344"/>
      <c r="S42" s="344"/>
      <c r="T42" s="344"/>
      <c r="U42" s="344"/>
      <c r="V42" s="344"/>
      <c r="W42" s="344"/>
      <c r="X42" s="344"/>
      <c r="Y42" s="344"/>
    </row>
    <row r="43" spans="2:25" s="284" customFormat="1" ht="38.450000000000003" customHeight="1" x14ac:dyDescent="0.25">
      <c r="B43" s="1299" t="s">
        <v>1027</v>
      </c>
      <c r="C43" s="1299"/>
      <c r="D43" s="1299"/>
      <c r="E43" s="1299"/>
      <c r="F43" s="1299"/>
      <c r="G43" s="1299"/>
      <c r="H43" s="1299"/>
      <c r="I43" s="1299"/>
      <c r="J43" s="1299"/>
      <c r="K43" s="1299"/>
      <c r="L43" s="1299"/>
      <c r="M43" s="1299"/>
      <c r="N43" s="344"/>
      <c r="O43" s="344"/>
      <c r="P43" s="344"/>
      <c r="Q43" s="344"/>
      <c r="R43" s="344"/>
      <c r="S43" s="344"/>
      <c r="T43" s="344"/>
      <c r="U43" s="344"/>
      <c r="V43" s="344"/>
      <c r="W43" s="344"/>
      <c r="X43" s="344"/>
      <c r="Y43" s="344"/>
    </row>
    <row r="44" spans="2:25" s="284" customFormat="1" ht="19.5" customHeight="1" x14ac:dyDescent="0.25">
      <c r="B44" s="1352" t="s">
        <v>1026</v>
      </c>
      <c r="C44" s="1352"/>
      <c r="D44" s="1352"/>
      <c r="E44" s="1352"/>
      <c r="F44" s="1352"/>
      <c r="G44" s="1352"/>
      <c r="H44" s="1352"/>
      <c r="I44" s="1352"/>
      <c r="J44" s="1352"/>
      <c r="K44" s="1352"/>
      <c r="L44" s="1352"/>
      <c r="M44" s="1352"/>
      <c r="N44" s="344"/>
      <c r="O44" s="344"/>
      <c r="P44" s="344"/>
      <c r="Q44" s="344"/>
      <c r="R44" s="344"/>
      <c r="S44" s="344"/>
      <c r="T44" s="344"/>
      <c r="U44" s="344"/>
      <c r="V44" s="344"/>
      <c r="W44" s="344"/>
      <c r="X44" s="344"/>
      <c r="Y44" s="344"/>
    </row>
    <row r="45" spans="2:25" s="284" customFormat="1" ht="42.75" customHeight="1" x14ac:dyDescent="0.25">
      <c r="B45" s="1299" t="s">
        <v>1025</v>
      </c>
      <c r="C45" s="1299"/>
      <c r="D45" s="1299"/>
      <c r="E45" s="1299"/>
      <c r="F45" s="1299"/>
      <c r="G45" s="1299"/>
      <c r="H45" s="1299"/>
      <c r="I45" s="1299"/>
      <c r="J45" s="1299"/>
      <c r="K45" s="1299"/>
      <c r="L45" s="1299"/>
      <c r="M45" s="1299"/>
      <c r="N45" s="344"/>
      <c r="O45" s="344"/>
      <c r="P45" s="344"/>
      <c r="Q45" s="344"/>
      <c r="R45" s="344"/>
      <c r="S45" s="344"/>
      <c r="T45" s="344"/>
      <c r="U45" s="344"/>
      <c r="V45" s="344"/>
      <c r="W45" s="344"/>
      <c r="X45" s="344"/>
      <c r="Y45" s="344"/>
    </row>
    <row r="46" spans="2:25" s="284" customFormat="1" ht="18" customHeight="1" x14ac:dyDescent="0.25">
      <c r="B46" s="1352" t="s">
        <v>1024</v>
      </c>
      <c r="C46" s="1352"/>
      <c r="D46" s="1352"/>
      <c r="E46" s="1352"/>
      <c r="F46" s="1352"/>
      <c r="G46" s="1352"/>
      <c r="H46" s="1352"/>
      <c r="I46" s="1352"/>
      <c r="J46" s="1352"/>
      <c r="K46" s="1352"/>
      <c r="L46" s="1352"/>
      <c r="M46" s="1352"/>
      <c r="N46" s="344"/>
      <c r="O46" s="344"/>
      <c r="P46" s="344"/>
      <c r="Q46" s="344"/>
      <c r="R46" s="344"/>
      <c r="S46" s="344"/>
      <c r="T46" s="344"/>
      <c r="U46" s="344"/>
      <c r="V46" s="344"/>
      <c r="W46" s="344"/>
      <c r="X46" s="344"/>
      <c r="Y46" s="344"/>
    </row>
    <row r="47" spans="2:25" s="284" customFormat="1" ht="56.45" customHeight="1" x14ac:dyDescent="0.25">
      <c r="B47" s="1299" t="s">
        <v>1023</v>
      </c>
      <c r="C47" s="1299"/>
      <c r="D47" s="1299"/>
      <c r="E47" s="1299"/>
      <c r="F47" s="1299"/>
      <c r="G47" s="1299"/>
      <c r="H47" s="1299"/>
      <c r="I47" s="1299"/>
      <c r="J47" s="1299"/>
      <c r="K47" s="1299"/>
      <c r="L47" s="1299"/>
      <c r="M47" s="1299"/>
      <c r="N47" s="344"/>
      <c r="O47" s="344"/>
      <c r="P47" s="344"/>
      <c r="Q47" s="344"/>
      <c r="R47" s="344"/>
      <c r="S47" s="344"/>
      <c r="T47" s="344"/>
      <c r="U47" s="344"/>
      <c r="V47" s="344"/>
      <c r="W47" s="344"/>
      <c r="X47" s="344"/>
      <c r="Y47" s="344"/>
    </row>
    <row r="48" spans="2:25" s="284" customFormat="1" ht="18.75" customHeight="1" x14ac:dyDescent="0.25">
      <c r="B48" s="1352" t="s">
        <v>1022</v>
      </c>
      <c r="C48" s="1352"/>
      <c r="D48" s="1352"/>
      <c r="E48" s="1352"/>
      <c r="F48" s="1352"/>
      <c r="G48" s="1352"/>
      <c r="H48" s="1352"/>
      <c r="I48" s="1352"/>
      <c r="J48" s="1352"/>
      <c r="K48" s="1352"/>
      <c r="L48" s="1352"/>
      <c r="M48" s="1352"/>
      <c r="N48" s="344"/>
      <c r="O48" s="344"/>
      <c r="P48" s="344"/>
      <c r="Q48" s="344"/>
      <c r="R48" s="344"/>
      <c r="S48" s="344"/>
      <c r="T48" s="344"/>
      <c r="U48" s="344"/>
      <c r="V48" s="344"/>
      <c r="W48" s="344"/>
      <c r="X48" s="344"/>
      <c r="Y48" s="344"/>
    </row>
    <row r="49" spans="2:25" s="284" customFormat="1" ht="51" customHeight="1" x14ac:dyDescent="0.25">
      <c r="B49" s="1299" t="s">
        <v>1021</v>
      </c>
      <c r="C49" s="1299"/>
      <c r="D49" s="1299"/>
      <c r="E49" s="1299"/>
      <c r="F49" s="1299"/>
      <c r="G49" s="1299"/>
      <c r="H49" s="1299"/>
      <c r="I49" s="1299"/>
      <c r="J49" s="1299"/>
      <c r="K49" s="1299"/>
      <c r="L49" s="1299"/>
      <c r="M49" s="1299"/>
      <c r="N49" s="1299"/>
      <c r="O49" s="344"/>
      <c r="P49" s="344"/>
      <c r="Q49" s="344"/>
      <c r="R49" s="344"/>
      <c r="S49" s="344"/>
      <c r="T49" s="344"/>
      <c r="U49" s="344"/>
      <c r="V49" s="344"/>
      <c r="W49" s="344"/>
      <c r="X49" s="344"/>
      <c r="Y49" s="344"/>
    </row>
    <row r="50" spans="2:25" s="284" customFormat="1" ht="19.5" customHeight="1" x14ac:dyDescent="0.25">
      <c r="B50" s="1352" t="s">
        <v>1020</v>
      </c>
      <c r="C50" s="1352"/>
      <c r="D50" s="1352"/>
      <c r="E50" s="1352"/>
      <c r="F50" s="1352"/>
      <c r="G50" s="1352"/>
      <c r="H50" s="1352"/>
      <c r="I50" s="1352"/>
      <c r="J50" s="1352"/>
      <c r="K50" s="1352"/>
      <c r="L50" s="1352"/>
      <c r="M50" s="1352"/>
      <c r="N50" s="346"/>
      <c r="O50" s="344"/>
      <c r="P50" s="344"/>
      <c r="Q50" s="344"/>
      <c r="R50" s="344"/>
      <c r="S50" s="344"/>
      <c r="T50" s="344"/>
      <c r="U50" s="344"/>
      <c r="V50" s="344"/>
      <c r="W50" s="344"/>
      <c r="X50" s="344"/>
      <c r="Y50" s="344"/>
    </row>
    <row r="51" spans="2:25" s="284" customFormat="1" ht="66" customHeight="1" x14ac:dyDescent="0.25">
      <c r="B51" s="1302" t="s">
        <v>1019</v>
      </c>
      <c r="C51" s="1302"/>
      <c r="D51" s="1302"/>
      <c r="E51" s="1302"/>
      <c r="F51" s="1302"/>
      <c r="G51" s="1302"/>
      <c r="H51" s="1302"/>
      <c r="I51" s="1302"/>
      <c r="J51" s="1302"/>
      <c r="K51" s="1302"/>
      <c r="L51" s="1302"/>
      <c r="M51" s="1302"/>
      <c r="N51" s="1302"/>
      <c r="O51" s="344"/>
      <c r="P51" s="344"/>
      <c r="Q51" s="344"/>
      <c r="R51" s="344"/>
      <c r="S51" s="344"/>
      <c r="T51" s="344"/>
      <c r="U51" s="344"/>
      <c r="V51" s="344"/>
      <c r="W51" s="344"/>
      <c r="X51" s="344"/>
      <c r="Y51" s="344"/>
    </row>
    <row r="52" spans="2:25" s="344" customFormat="1" ht="24.6" customHeight="1" x14ac:dyDescent="0.2">
      <c r="B52" s="1299" t="s">
        <v>1018</v>
      </c>
      <c r="C52" s="1299"/>
      <c r="D52" s="1299"/>
      <c r="E52" s="1299"/>
      <c r="F52" s="1299"/>
      <c r="G52" s="1299"/>
      <c r="H52" s="1299"/>
      <c r="I52" s="1299"/>
      <c r="J52" s="1299"/>
      <c r="K52" s="1299"/>
      <c r="L52" s="1299"/>
      <c r="M52" s="1299"/>
      <c r="N52" s="1299"/>
    </row>
    <row r="53" spans="2:25" s="284" customFormat="1" ht="15" hidden="1" customHeight="1" x14ac:dyDescent="0.25"/>
    <row r="54" spans="2:25" s="284" customFormat="1" x14ac:dyDescent="0.25">
      <c r="B54" s="1315" t="s">
        <v>425</v>
      </c>
      <c r="C54" s="1315"/>
      <c r="D54" s="1315"/>
      <c r="E54" s="1315"/>
      <c r="F54" s="1315"/>
      <c r="G54" s="1315"/>
      <c r="H54" s="1315"/>
      <c r="I54" s="1315"/>
      <c r="J54" s="1315"/>
      <c r="K54" s="1315"/>
      <c r="L54" s="1315"/>
      <c r="M54" s="1315"/>
    </row>
    <row r="55" spans="2:25" s="284" customFormat="1" x14ac:dyDescent="0.25"/>
    <row r="56" spans="2:25" s="284" customFormat="1" x14ac:dyDescent="0.25"/>
    <row r="57" spans="2:25" s="284" customFormat="1" x14ac:dyDescent="0.25"/>
    <row r="58" spans="2:25" s="284" customFormat="1" x14ac:dyDescent="0.25"/>
    <row r="59" spans="2:25" s="284" customFormat="1" x14ac:dyDescent="0.25"/>
    <row r="60" spans="2:25" s="284" customFormat="1" x14ac:dyDescent="0.25"/>
    <row r="61" spans="2:25" s="284" customFormat="1" x14ac:dyDescent="0.25"/>
    <row r="62" spans="2:25" s="284" customFormat="1" x14ac:dyDescent="0.25"/>
    <row r="63" spans="2:25" s="284" customFormat="1" x14ac:dyDescent="0.25"/>
    <row r="64" spans="2:25" s="284" customFormat="1" x14ac:dyDescent="0.25"/>
    <row r="65" s="284" customFormat="1" x14ac:dyDescent="0.25"/>
  </sheetData>
  <mergeCells count="34">
    <mergeCell ref="N12:Y12"/>
    <mergeCell ref="B13:M13"/>
    <mergeCell ref="B40:M40"/>
    <mergeCell ref="B41:M41"/>
    <mergeCell ref="A2:F2"/>
    <mergeCell ref="B11:M11"/>
    <mergeCell ref="A1:F1"/>
    <mergeCell ref="B54:M54"/>
    <mergeCell ref="B51:N51"/>
    <mergeCell ref="B50:M50"/>
    <mergeCell ref="B12:M12"/>
    <mergeCell ref="B46:M46"/>
    <mergeCell ref="B18:M18"/>
    <mergeCell ref="B15:M15"/>
    <mergeCell ref="B16:M16"/>
    <mergeCell ref="B8:M8"/>
    <mergeCell ref="B9:M9"/>
    <mergeCell ref="B43:M43"/>
    <mergeCell ref="F21:I21"/>
    <mergeCell ref="B14:M14"/>
    <mergeCell ref="B17:M17"/>
    <mergeCell ref="B10:M10"/>
    <mergeCell ref="B52:N52"/>
    <mergeCell ref="B45:M45"/>
    <mergeCell ref="B44:M44"/>
    <mergeCell ref="B47:M47"/>
    <mergeCell ref="J21:M21"/>
    <mergeCell ref="B23:B36"/>
    <mergeCell ref="C24:C26"/>
    <mergeCell ref="C27:C31"/>
    <mergeCell ref="C32:C36"/>
    <mergeCell ref="B49:N49"/>
    <mergeCell ref="B42:M42"/>
    <mergeCell ref="B48:M48"/>
  </mergeCells>
  <conditionalFormatting sqref="N23:N36">
    <cfRule type="expression" dxfId="26" priority="2" stopIfTrue="1">
      <formula>NOT(N23="")</formula>
    </cfRule>
  </conditionalFormatting>
  <conditionalFormatting sqref="F20:M20">
    <cfRule type="expression" dxfId="25" priority="1" stopIfTrue="1">
      <formula>NOT(F20="")</formula>
    </cfRule>
  </conditionalFormatting>
  <hyperlinks>
    <hyperlink ref="A3" location="Index!A1" display="Index"/>
    <hyperlink ref="B51:N51" location="'Freighting goods'!A1" display="'Freighting goods'!A1"/>
  </hyperlinks>
  <pageMargins left="0.7" right="0.7" top="0.75" bottom="0.75" header="0.3" footer="0.3"/>
  <pageSetup paperSize="9" scale="33" fitToHeight="0" orientation="landscape" r:id="rId1"/>
  <headerFooter alignWithMargins="0"/>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4" tint="-0.249977111117893"/>
    <pageSetUpPr fitToPage="1"/>
  </sheetPr>
  <dimension ref="A1:AR102"/>
  <sheetViews>
    <sheetView tabSelected="1" zoomScaleNormal="100" workbookViewId="0">
      <pane xSplit="1" ySplit="3" topLeftCell="B4" activePane="bottomRight" state="frozen"/>
      <selection activeCell="M49" sqref="M49"/>
      <selection pane="topRight" activeCell="M49" sqref="M49"/>
      <selection pane="bottomLeft" activeCell="M49" sqref="M49"/>
      <selection pane="bottomRight" activeCell="M49" sqref="M49"/>
    </sheetView>
  </sheetViews>
  <sheetFormatPr defaultColWidth="11.140625" defaultRowHeight="15" x14ac:dyDescent="0.25"/>
  <cols>
    <col min="1" max="1" width="5.7109375" style="284" customWidth="1"/>
    <col min="2" max="2" width="23.42578125" style="284" customWidth="1"/>
    <col min="3" max="3" width="22.85546875" style="284" customWidth="1"/>
    <col min="4" max="4" width="14.42578125" style="284" customWidth="1"/>
    <col min="5" max="5" width="15.42578125" style="284" customWidth="1"/>
    <col min="6" max="6" width="13.28515625" style="284" customWidth="1"/>
    <col min="7" max="7" width="17.5703125" style="284" customWidth="1"/>
    <col min="8" max="24" width="13.28515625" style="284" customWidth="1"/>
    <col min="25" max="25" width="21.140625" style="284" customWidth="1"/>
    <col min="26" max="28" width="13.28515625" style="284" customWidth="1"/>
    <col min="29" max="29" width="13.28515625" style="285" customWidth="1"/>
    <col min="30" max="36" width="12.85546875" style="285" customWidth="1"/>
    <col min="37" max="37" width="48.7109375" style="285" customWidth="1"/>
    <col min="38" max="16384" width="11.140625" style="285"/>
  </cols>
  <sheetData>
    <row r="1" spans="1:44" s="259" customFormat="1" ht="11.25" x14ac:dyDescent="0.2">
      <c r="A1" s="1305" t="s">
        <v>541</v>
      </c>
      <c r="B1" s="1305"/>
      <c r="C1" s="1305"/>
      <c r="D1" s="1305"/>
      <c r="E1" s="1305"/>
      <c r="F1" s="1305"/>
    </row>
    <row r="2" spans="1:44" ht="21" x14ac:dyDescent="0.35">
      <c r="A2" s="1306" t="str">
        <f ca="1">MID(CELL("filename",$B$2),FIND("]",CELL("filename",$B$2))+1,256)</f>
        <v>Business travel- land</v>
      </c>
      <c r="B2" s="1306"/>
      <c r="C2" s="1306"/>
      <c r="D2" s="1306"/>
      <c r="E2" s="1306"/>
      <c r="F2" s="1306"/>
    </row>
    <row r="3" spans="1:44" x14ac:dyDescent="0.25">
      <c r="A3" s="263" t="s">
        <v>389</v>
      </c>
    </row>
    <row r="4" spans="1:44" s="311" customFormat="1" ht="7.5" thickBot="1" x14ac:dyDescent="0.2"/>
    <row r="5" spans="1:44" ht="15.75" thickTop="1" x14ac:dyDescent="0.25">
      <c r="B5" s="351" t="s">
        <v>390</v>
      </c>
      <c r="C5" s="350" t="s">
        <v>878</v>
      </c>
      <c r="D5" s="271" t="s">
        <v>392</v>
      </c>
      <c r="E5" s="270">
        <v>43677</v>
      </c>
      <c r="F5" s="271" t="s">
        <v>393</v>
      </c>
      <c r="G5" s="270" t="s">
        <v>542</v>
      </c>
    </row>
    <row r="6" spans="1:44" ht="15.75" thickBot="1" x14ac:dyDescent="0.3">
      <c r="B6" s="349" t="s">
        <v>394</v>
      </c>
      <c r="C6" s="348" t="s">
        <v>857</v>
      </c>
      <c r="D6" s="275" t="s">
        <v>396</v>
      </c>
      <c r="E6" s="347">
        <v>1.01</v>
      </c>
      <c r="F6" s="275" t="s">
        <v>397</v>
      </c>
      <c r="G6" s="276">
        <v>2018</v>
      </c>
    </row>
    <row r="7" spans="1:44" ht="16.5" thickTop="1" thickBot="1" x14ac:dyDescent="0.3"/>
    <row r="8" spans="1:44" ht="39" customHeight="1" thickTop="1" thickBot="1" x14ac:dyDescent="0.3">
      <c r="B8" s="1357" t="s">
        <v>1084</v>
      </c>
      <c r="C8" s="1358"/>
      <c r="D8" s="1358"/>
      <c r="E8" s="1358"/>
      <c r="F8" s="1358"/>
      <c r="G8" s="1358"/>
      <c r="H8" s="1358"/>
      <c r="I8" s="1358"/>
      <c r="J8" s="1358"/>
      <c r="K8" s="1358"/>
      <c r="L8" s="1358"/>
      <c r="M8" s="1359"/>
    </row>
    <row r="9" spans="1:44" ht="15.75" thickTop="1" x14ac:dyDescent="0.25">
      <c r="B9" s="1296"/>
      <c r="C9" s="1361"/>
      <c r="D9" s="1361"/>
      <c r="E9" s="1361"/>
      <c r="F9" s="1361"/>
      <c r="G9" s="1361"/>
      <c r="H9" s="1361"/>
      <c r="I9" s="1361"/>
      <c r="J9" s="1361"/>
      <c r="K9" s="1361"/>
      <c r="L9" s="1361"/>
      <c r="M9" s="1361"/>
    </row>
    <row r="10" spans="1:44" ht="15" customHeight="1" x14ac:dyDescent="0.25">
      <c r="B10" s="1310" t="s">
        <v>399</v>
      </c>
      <c r="C10" s="1310"/>
      <c r="D10" s="1310"/>
      <c r="E10" s="1310"/>
      <c r="F10" s="1310"/>
      <c r="G10" s="1310"/>
      <c r="H10" s="1310"/>
      <c r="I10" s="1310"/>
      <c r="J10" s="1310"/>
      <c r="K10" s="1310"/>
      <c r="L10" s="1310"/>
      <c r="M10" s="1310"/>
    </row>
    <row r="11" spans="1:44" ht="6.6" customHeight="1" x14ac:dyDescent="0.25">
      <c r="B11" s="426"/>
      <c r="C11" s="426"/>
      <c r="D11" s="426"/>
      <c r="E11" s="426"/>
      <c r="F11" s="426"/>
      <c r="G11" s="426"/>
      <c r="H11" s="426"/>
      <c r="I11" s="426"/>
      <c r="J11" s="426"/>
      <c r="K11" s="426"/>
      <c r="L11" s="426"/>
      <c r="M11" s="426"/>
    </row>
    <row r="12" spans="1:44" s="284" customFormat="1" ht="45" customHeight="1" x14ac:dyDescent="0.25">
      <c r="B12" s="1296" t="s">
        <v>1083</v>
      </c>
      <c r="C12" s="1296"/>
      <c r="D12" s="1296"/>
      <c r="E12" s="1296"/>
      <c r="F12" s="1296"/>
      <c r="G12" s="1296"/>
      <c r="H12" s="1296"/>
      <c r="I12" s="1296"/>
      <c r="J12" s="1296"/>
      <c r="K12" s="1296"/>
      <c r="L12" s="1296"/>
      <c r="M12" s="1296"/>
    </row>
    <row r="13" spans="1:44" s="284" customFormat="1" ht="45" customHeight="1" x14ac:dyDescent="0.25">
      <c r="B13" s="1296" t="s">
        <v>1082</v>
      </c>
      <c r="C13" s="1296"/>
      <c r="D13" s="1296"/>
      <c r="E13" s="1296"/>
      <c r="F13" s="1296"/>
      <c r="G13" s="1296"/>
      <c r="H13" s="1296"/>
      <c r="I13" s="1296"/>
      <c r="J13" s="1296"/>
      <c r="K13" s="1296"/>
      <c r="L13" s="1296"/>
      <c r="M13" s="1296"/>
    </row>
    <row r="14" spans="1:44" s="289" customFormat="1" ht="47.45" customHeight="1" x14ac:dyDescent="0.25">
      <c r="B14" s="1296" t="s">
        <v>1081</v>
      </c>
      <c r="C14" s="1296"/>
      <c r="D14" s="1296"/>
      <c r="E14" s="1296"/>
      <c r="F14" s="1296"/>
      <c r="G14" s="1296"/>
      <c r="H14" s="1296"/>
      <c r="I14" s="1296"/>
      <c r="J14" s="1296"/>
      <c r="K14" s="1296"/>
      <c r="L14" s="1296"/>
      <c r="M14" s="1296"/>
    </row>
    <row r="15" spans="1:44" s="289" customFormat="1" ht="35.450000000000003" customHeight="1" x14ac:dyDescent="0.25">
      <c r="B15" s="1296" t="s">
        <v>907</v>
      </c>
      <c r="C15" s="1296"/>
      <c r="D15" s="1296"/>
      <c r="E15" s="1296"/>
      <c r="F15" s="1296"/>
      <c r="G15" s="1296"/>
      <c r="H15" s="1296"/>
      <c r="I15" s="1296"/>
      <c r="J15" s="1296"/>
      <c r="K15" s="1296"/>
      <c r="L15" s="1296"/>
      <c r="M15" s="1296"/>
    </row>
    <row r="16" spans="1:44" ht="27.6" customHeight="1" x14ac:dyDescent="0.25">
      <c r="B16" s="1299" t="s">
        <v>906</v>
      </c>
      <c r="C16" s="1299"/>
      <c r="D16" s="1299"/>
      <c r="E16" s="1299"/>
      <c r="F16" s="1299"/>
      <c r="G16" s="1299"/>
      <c r="H16" s="1299"/>
      <c r="I16" s="1299"/>
      <c r="J16" s="1299"/>
      <c r="K16" s="1299"/>
      <c r="L16" s="1299"/>
      <c r="M16" s="1299"/>
      <c r="AC16" s="284"/>
      <c r="AD16" s="284"/>
      <c r="AE16" s="284"/>
      <c r="AF16" s="284"/>
      <c r="AG16" s="284"/>
      <c r="AH16" s="284"/>
      <c r="AI16" s="284"/>
      <c r="AJ16" s="284"/>
      <c r="AK16" s="284"/>
      <c r="AL16" s="284"/>
      <c r="AM16" s="284"/>
      <c r="AN16" s="284"/>
      <c r="AO16" s="284"/>
      <c r="AP16" s="284"/>
      <c r="AQ16" s="284"/>
      <c r="AR16" s="284"/>
    </row>
    <row r="17" spans="2:37" s="289" customFormat="1" ht="24.75" customHeight="1" x14ac:dyDescent="0.25">
      <c r="B17" s="1296" t="s">
        <v>1080</v>
      </c>
      <c r="C17" s="1296"/>
      <c r="D17" s="1296"/>
      <c r="E17" s="1296"/>
      <c r="F17" s="1296"/>
      <c r="G17" s="1296"/>
      <c r="H17" s="1296"/>
      <c r="I17" s="1296"/>
      <c r="J17" s="1296"/>
      <c r="K17" s="1296"/>
      <c r="L17" s="1296"/>
      <c r="M17" s="1296"/>
    </row>
    <row r="18" spans="2:37" s="284" customFormat="1" ht="21" customHeight="1" x14ac:dyDescent="0.25">
      <c r="B18" s="1314" t="s">
        <v>1079</v>
      </c>
      <c r="C18" s="1314"/>
      <c r="D18" s="1314"/>
      <c r="E18" s="1314"/>
      <c r="F18" s="1314"/>
      <c r="G18" s="1314"/>
      <c r="H18" s="1314"/>
      <c r="I18" s="1314"/>
      <c r="J18" s="1314"/>
      <c r="K18" s="1314"/>
      <c r="L18" s="1314"/>
      <c r="M18" s="1314"/>
    </row>
    <row r="19" spans="2:37" s="284" customFormat="1" x14ac:dyDescent="0.25">
      <c r="B19" s="1296" t="s">
        <v>1078</v>
      </c>
      <c r="C19" s="1296"/>
      <c r="D19" s="1296"/>
      <c r="E19" s="1296"/>
      <c r="F19" s="1296"/>
      <c r="G19" s="1296"/>
      <c r="H19" s="1296"/>
      <c r="I19" s="1296"/>
      <c r="J19" s="1296"/>
      <c r="K19" s="1296"/>
      <c r="L19" s="1296"/>
      <c r="M19" s="1296"/>
      <c r="O19" s="295"/>
    </row>
    <row r="20" spans="2:37" s="284" customFormat="1" ht="16.5" customHeight="1" x14ac:dyDescent="0.25">
      <c r="B20" s="1296" t="s">
        <v>1077</v>
      </c>
      <c r="C20" s="1296"/>
      <c r="D20" s="1296"/>
      <c r="E20" s="1296"/>
      <c r="F20" s="1296"/>
      <c r="G20" s="1296"/>
      <c r="H20" s="1296"/>
      <c r="I20" s="1296"/>
      <c r="J20" s="1296"/>
      <c r="K20" s="1296"/>
      <c r="L20" s="1296"/>
      <c r="M20" s="1296"/>
    </row>
    <row r="21" spans="2:37" ht="16.5" customHeight="1" x14ac:dyDescent="0.25">
      <c r="B21" s="283"/>
      <c r="C21" s="283"/>
      <c r="D21" s="283"/>
      <c r="E21" s="283"/>
      <c r="F21" s="283"/>
      <c r="G21" s="283"/>
      <c r="H21" s="283"/>
      <c r="I21" s="283"/>
      <c r="J21" s="283"/>
      <c r="K21" s="283"/>
      <c r="L21" s="283"/>
      <c r="M21" s="283"/>
    </row>
    <row r="22" spans="2:37" s="289" customFormat="1" ht="15" customHeight="1" x14ac:dyDescent="0.25">
      <c r="B22" s="283"/>
      <c r="C22" s="283"/>
      <c r="D22" s="283"/>
      <c r="E22" s="288"/>
      <c r="F22" s="288"/>
      <c r="G22" s="288"/>
      <c r="H22" s="288"/>
      <c r="I22" s="288"/>
      <c r="J22" s="288"/>
      <c r="K22" s="288"/>
      <c r="L22" s="288"/>
      <c r="M22" s="288"/>
      <c r="N22" s="288"/>
      <c r="O22" s="288"/>
      <c r="P22" s="288"/>
      <c r="Q22" s="288"/>
      <c r="R22" s="288"/>
      <c r="S22" s="288"/>
      <c r="T22" s="288"/>
      <c r="U22" s="288"/>
      <c r="V22" s="288"/>
      <c r="W22" s="288"/>
      <c r="X22" s="288"/>
    </row>
    <row r="23" spans="2:37" s="289" customFormat="1" x14ac:dyDescent="0.25">
      <c r="E23" s="1292" t="s">
        <v>814</v>
      </c>
      <c r="F23" s="1292"/>
      <c r="G23" s="1292"/>
      <c r="H23" s="1292"/>
      <c r="I23" s="1292" t="s">
        <v>815</v>
      </c>
      <c r="J23" s="1292"/>
      <c r="K23" s="1292"/>
      <c r="L23" s="1292"/>
      <c r="M23" s="1292" t="s">
        <v>816</v>
      </c>
      <c r="N23" s="1292"/>
      <c r="O23" s="1292"/>
      <c r="P23" s="1292"/>
      <c r="Q23" s="1292" t="s">
        <v>817</v>
      </c>
      <c r="R23" s="1292"/>
      <c r="S23" s="1292"/>
      <c r="T23" s="1292"/>
      <c r="U23" s="1292" t="s">
        <v>818</v>
      </c>
      <c r="V23" s="1292"/>
      <c r="W23" s="1292"/>
      <c r="X23" s="1292"/>
    </row>
    <row r="24" spans="2:37" s="289" customFormat="1" ht="18" x14ac:dyDescent="0.35">
      <c r="B24" s="290" t="s">
        <v>408</v>
      </c>
      <c r="C24" s="290" t="s">
        <v>660</v>
      </c>
      <c r="D24" s="290" t="s">
        <v>410</v>
      </c>
      <c r="E24" s="291" t="s">
        <v>412</v>
      </c>
      <c r="F24" s="291" t="s">
        <v>413</v>
      </c>
      <c r="G24" s="291" t="s">
        <v>414</v>
      </c>
      <c r="H24" s="291" t="s">
        <v>415</v>
      </c>
      <c r="I24" s="291" t="s">
        <v>412</v>
      </c>
      <c r="J24" s="291" t="s">
        <v>413</v>
      </c>
      <c r="K24" s="291" t="s">
        <v>414</v>
      </c>
      <c r="L24" s="291" t="s">
        <v>415</v>
      </c>
      <c r="M24" s="291" t="s">
        <v>412</v>
      </c>
      <c r="N24" s="291" t="s">
        <v>413</v>
      </c>
      <c r="O24" s="291" t="s">
        <v>414</v>
      </c>
      <c r="P24" s="291" t="s">
        <v>415</v>
      </c>
      <c r="Q24" s="291" t="s">
        <v>412</v>
      </c>
      <c r="R24" s="291" t="s">
        <v>413</v>
      </c>
      <c r="S24" s="291" t="s">
        <v>414</v>
      </c>
      <c r="T24" s="291" t="s">
        <v>415</v>
      </c>
      <c r="U24" s="291" t="s">
        <v>412</v>
      </c>
      <c r="V24" s="291" t="s">
        <v>413</v>
      </c>
      <c r="W24" s="291" t="s">
        <v>414</v>
      </c>
      <c r="X24" s="291" t="s">
        <v>415</v>
      </c>
    </row>
    <row r="25" spans="2:37" s="289" customFormat="1" x14ac:dyDescent="0.25">
      <c r="B25" s="1293" t="s">
        <v>819</v>
      </c>
      <c r="C25" s="1293" t="s">
        <v>820</v>
      </c>
      <c r="D25" s="291" t="s">
        <v>821</v>
      </c>
      <c r="E25" s="292">
        <v>0.11096</v>
      </c>
      <c r="F25" s="292">
        <v>0.1091</v>
      </c>
      <c r="G25" s="292">
        <v>1.0000000000000001E-5</v>
      </c>
      <c r="H25" s="292">
        <v>1.8500000000000001E-3</v>
      </c>
      <c r="I25" s="292">
        <v>0.14113999999999999</v>
      </c>
      <c r="J25" s="292">
        <v>0.14038999999999999</v>
      </c>
      <c r="K25" s="292">
        <v>3.3E-4</v>
      </c>
      <c r="L25" s="292">
        <v>4.2000000000000002E-4</v>
      </c>
      <c r="M25" s="292">
        <v>0.14093</v>
      </c>
      <c r="N25" s="292">
        <v>0.14016999999999999</v>
      </c>
      <c r="O25" s="292">
        <v>3.3E-4</v>
      </c>
      <c r="P25" s="292">
        <v>4.2999999999999999E-4</v>
      </c>
      <c r="Q25" s="299" t="s">
        <v>547</v>
      </c>
      <c r="R25" s="299" t="s">
        <v>547</v>
      </c>
      <c r="S25" s="299" t="s">
        <v>547</v>
      </c>
      <c r="T25" s="299" t="s">
        <v>547</v>
      </c>
      <c r="U25" s="299">
        <v>5.765E-2</v>
      </c>
      <c r="V25" s="299">
        <v>5.7200000000000001E-2</v>
      </c>
      <c r="W25" s="299">
        <v>1.3999999999999999E-4</v>
      </c>
      <c r="X25" s="299">
        <v>3.1E-4</v>
      </c>
      <c r="AK25" s="288"/>
    </row>
    <row r="26" spans="2:37" s="289" customFormat="1" x14ac:dyDescent="0.25">
      <c r="B26" s="1293"/>
      <c r="C26" s="1293"/>
      <c r="D26" s="291" t="s">
        <v>822</v>
      </c>
      <c r="E26" s="292">
        <v>0.17858000000000002</v>
      </c>
      <c r="F26" s="292">
        <v>0.17558000000000001</v>
      </c>
      <c r="G26" s="292">
        <v>2.0000000000000002E-5</v>
      </c>
      <c r="H26" s="292">
        <v>2.98E-3</v>
      </c>
      <c r="I26" s="292">
        <v>0.22715000000000002</v>
      </c>
      <c r="J26" s="292">
        <v>0.22594</v>
      </c>
      <c r="K26" s="292">
        <v>5.4000000000000001E-4</v>
      </c>
      <c r="L26" s="292">
        <v>6.7000000000000002E-4</v>
      </c>
      <c r="M26" s="292">
        <v>0.22681000000000001</v>
      </c>
      <c r="N26" s="292">
        <v>0.22559000000000001</v>
      </c>
      <c r="O26" s="292">
        <v>5.2999999999999998E-4</v>
      </c>
      <c r="P26" s="292">
        <v>6.8999999999999997E-4</v>
      </c>
      <c r="Q26" s="299">
        <v>0</v>
      </c>
      <c r="R26" s="299" t="s">
        <v>547</v>
      </c>
      <c r="S26" s="299" t="s">
        <v>547</v>
      </c>
      <c r="T26" s="299" t="s">
        <v>547</v>
      </c>
      <c r="U26" s="299">
        <v>9.2770000000000005E-2</v>
      </c>
      <c r="V26" s="299">
        <v>9.2050000000000007E-2</v>
      </c>
      <c r="W26" s="299">
        <v>2.2000000000000001E-4</v>
      </c>
      <c r="X26" s="299">
        <v>5.0000000000000001E-4</v>
      </c>
      <c r="AK26" s="288"/>
    </row>
    <row r="27" spans="2:37" s="289" customFormat="1" x14ac:dyDescent="0.25">
      <c r="B27" s="1293"/>
      <c r="C27" s="1293" t="s">
        <v>823</v>
      </c>
      <c r="D27" s="291" t="s">
        <v>821</v>
      </c>
      <c r="E27" s="292">
        <v>0.13725000000000001</v>
      </c>
      <c r="F27" s="292">
        <v>0.13539000000000001</v>
      </c>
      <c r="G27" s="292">
        <v>1.0000000000000001E-5</v>
      </c>
      <c r="H27" s="292">
        <v>1.8500000000000001E-3</v>
      </c>
      <c r="I27" s="292">
        <v>0.15743000000000001</v>
      </c>
      <c r="J27" s="292">
        <v>0.15668000000000001</v>
      </c>
      <c r="K27" s="292">
        <v>3.3E-4</v>
      </c>
      <c r="L27" s="292">
        <v>4.2000000000000002E-4</v>
      </c>
      <c r="M27" s="292">
        <v>0.15440000000000001</v>
      </c>
      <c r="N27" s="292">
        <v>0.15348000000000001</v>
      </c>
      <c r="O27" s="292">
        <v>2.9E-4</v>
      </c>
      <c r="P27" s="292">
        <v>6.3000000000000003E-4</v>
      </c>
      <c r="Q27" s="299">
        <v>6.9949999999999998E-2</v>
      </c>
      <c r="R27" s="299">
        <v>6.948E-2</v>
      </c>
      <c r="S27" s="299">
        <v>1.8000000000000001E-4</v>
      </c>
      <c r="T27" s="299">
        <v>2.9E-4</v>
      </c>
      <c r="U27" s="299">
        <v>5.2250000000000005E-2</v>
      </c>
      <c r="V27" s="299">
        <v>5.185E-2</v>
      </c>
      <c r="W27" s="299">
        <v>1.2E-4</v>
      </c>
      <c r="X27" s="299">
        <v>2.7999999999999998E-4</v>
      </c>
      <c r="AK27" s="288"/>
    </row>
    <row r="28" spans="2:37" s="289" customFormat="1" x14ac:dyDescent="0.25">
      <c r="B28" s="1293"/>
      <c r="C28" s="1293"/>
      <c r="D28" s="291" t="s">
        <v>822</v>
      </c>
      <c r="E28" s="292">
        <v>0.22089</v>
      </c>
      <c r="F28" s="292">
        <v>0.21789</v>
      </c>
      <c r="G28" s="292">
        <v>2.0000000000000002E-5</v>
      </c>
      <c r="H28" s="292">
        <v>2.98E-3</v>
      </c>
      <c r="I28" s="292">
        <v>0.25335999999999997</v>
      </c>
      <c r="J28" s="292">
        <v>0.25214999999999999</v>
      </c>
      <c r="K28" s="292">
        <v>5.4000000000000001E-4</v>
      </c>
      <c r="L28" s="292">
        <v>6.7000000000000002E-4</v>
      </c>
      <c r="M28" s="292">
        <v>0.24848999999999999</v>
      </c>
      <c r="N28" s="292">
        <v>0.24701000000000001</v>
      </c>
      <c r="O28" s="292">
        <v>4.6000000000000001E-4</v>
      </c>
      <c r="P28" s="292">
        <v>1.0200000000000001E-3</v>
      </c>
      <c r="Q28" s="299">
        <v>0.11258</v>
      </c>
      <c r="R28" s="299">
        <v>0.11182</v>
      </c>
      <c r="S28" s="299">
        <v>2.9E-4</v>
      </c>
      <c r="T28" s="299">
        <v>4.6999999999999999E-4</v>
      </c>
      <c r="U28" s="299">
        <v>8.4100000000000008E-2</v>
      </c>
      <c r="V28" s="299">
        <v>8.3449999999999996E-2</v>
      </c>
      <c r="W28" s="299">
        <v>2.0000000000000001E-4</v>
      </c>
      <c r="X28" s="299">
        <v>4.4999999999999999E-4</v>
      </c>
      <c r="AK28" s="288"/>
    </row>
    <row r="29" spans="2:37" s="289" customFormat="1" x14ac:dyDescent="0.25">
      <c r="B29" s="1293"/>
      <c r="C29" s="1293" t="s">
        <v>824</v>
      </c>
      <c r="D29" s="291" t="s">
        <v>821</v>
      </c>
      <c r="E29" s="292">
        <v>0.15048</v>
      </c>
      <c r="F29" s="292">
        <v>0.14862</v>
      </c>
      <c r="G29" s="292">
        <v>1.0000000000000001E-5</v>
      </c>
      <c r="H29" s="292">
        <v>1.8500000000000001E-3</v>
      </c>
      <c r="I29" s="292">
        <v>0.18284</v>
      </c>
      <c r="J29" s="292">
        <v>0.18209</v>
      </c>
      <c r="K29" s="292">
        <v>3.3E-4</v>
      </c>
      <c r="L29" s="292">
        <v>4.2000000000000002E-4</v>
      </c>
      <c r="M29" s="292">
        <v>0.16669</v>
      </c>
      <c r="N29" s="292">
        <v>0.16539000000000001</v>
      </c>
      <c r="O29" s="292">
        <v>1.7000000000000001E-4</v>
      </c>
      <c r="P29" s="292">
        <v>1.1299999999999999E-3</v>
      </c>
      <c r="Q29" s="299">
        <v>0.10562000000000001</v>
      </c>
      <c r="R29" s="299">
        <v>0.10501000000000001</v>
      </c>
      <c r="S29" s="299">
        <v>2.9999999999999997E-4</v>
      </c>
      <c r="T29" s="299">
        <v>3.1E-4</v>
      </c>
      <c r="U29" s="299">
        <v>6.4009999999999997E-2</v>
      </c>
      <c r="V29" s="299">
        <v>6.3509999999999997E-2</v>
      </c>
      <c r="W29" s="299">
        <v>1.4999999999999999E-4</v>
      </c>
      <c r="X29" s="299">
        <v>3.5E-4</v>
      </c>
      <c r="AK29" s="288"/>
    </row>
    <row r="30" spans="2:37" s="289" customFormat="1" x14ac:dyDescent="0.25">
      <c r="B30" s="1293"/>
      <c r="C30" s="1293"/>
      <c r="D30" s="291" t="s">
        <v>822</v>
      </c>
      <c r="E30" s="292">
        <v>0.24217</v>
      </c>
      <c r="F30" s="292">
        <v>0.23916999999999999</v>
      </c>
      <c r="G30" s="292">
        <v>2.0000000000000002E-5</v>
      </c>
      <c r="H30" s="292">
        <v>2.98E-3</v>
      </c>
      <c r="I30" s="292">
        <v>0.29425000000000001</v>
      </c>
      <c r="J30" s="292">
        <v>0.29304000000000002</v>
      </c>
      <c r="K30" s="292">
        <v>5.4000000000000001E-4</v>
      </c>
      <c r="L30" s="292">
        <v>6.7000000000000002E-4</v>
      </c>
      <c r="M30" s="292">
        <v>0.26828000000000002</v>
      </c>
      <c r="N30" s="292">
        <v>0.26617000000000002</v>
      </c>
      <c r="O30" s="292">
        <v>2.7999999999999998E-4</v>
      </c>
      <c r="P30" s="292">
        <v>1.83E-3</v>
      </c>
      <c r="Q30" s="299">
        <v>0.16997000000000001</v>
      </c>
      <c r="R30" s="299">
        <v>0.16899</v>
      </c>
      <c r="S30" s="299">
        <v>4.8000000000000001E-4</v>
      </c>
      <c r="T30" s="299">
        <v>5.0000000000000001E-4</v>
      </c>
      <c r="U30" s="299">
        <v>0.10301</v>
      </c>
      <c r="V30" s="299">
        <v>0.10221</v>
      </c>
      <c r="W30" s="299">
        <v>2.4000000000000001E-4</v>
      </c>
      <c r="X30" s="299">
        <v>5.5999999999999995E-4</v>
      </c>
      <c r="AK30" s="288"/>
    </row>
    <row r="31" spans="2:37" s="289" customFormat="1" x14ac:dyDescent="0.25">
      <c r="B31" s="1293"/>
      <c r="C31" s="1293" t="s">
        <v>825</v>
      </c>
      <c r="D31" s="291" t="s">
        <v>821</v>
      </c>
      <c r="E31" s="292">
        <v>0.16849</v>
      </c>
      <c r="F31" s="292">
        <v>0.16663</v>
      </c>
      <c r="G31" s="292">
        <v>1.0000000000000001E-5</v>
      </c>
      <c r="H31" s="292">
        <v>1.8500000000000001E-3</v>
      </c>
      <c r="I31" s="292">
        <v>0.20956</v>
      </c>
      <c r="J31" s="292">
        <v>0.20881</v>
      </c>
      <c r="K31" s="292">
        <v>3.3E-4</v>
      </c>
      <c r="L31" s="292">
        <v>4.2000000000000002E-4</v>
      </c>
      <c r="M31" s="292">
        <v>0.17869000000000002</v>
      </c>
      <c r="N31" s="292">
        <v>0.17710000000000001</v>
      </c>
      <c r="O31" s="292">
        <v>9.0000000000000006E-5</v>
      </c>
      <c r="P31" s="292">
        <v>1.5E-3</v>
      </c>
      <c r="Q31" s="299">
        <v>0.11843000000000001</v>
      </c>
      <c r="R31" s="299">
        <v>0.11773</v>
      </c>
      <c r="S31" s="299">
        <v>3.2000000000000003E-4</v>
      </c>
      <c r="T31" s="299">
        <v>3.8000000000000002E-4</v>
      </c>
      <c r="U31" s="299">
        <v>5.1610000000000003E-2</v>
      </c>
      <c r="V31" s="299">
        <v>5.1209999999999999E-2</v>
      </c>
      <c r="W31" s="299">
        <v>1.2E-4</v>
      </c>
      <c r="X31" s="299">
        <v>2.7999999999999998E-4</v>
      </c>
      <c r="AK31" s="288"/>
    </row>
    <row r="32" spans="2:37" s="289" customFormat="1" x14ac:dyDescent="0.25">
      <c r="B32" s="1293"/>
      <c r="C32" s="1293"/>
      <c r="D32" s="291" t="s">
        <v>822</v>
      </c>
      <c r="E32" s="292">
        <v>0.27116000000000001</v>
      </c>
      <c r="F32" s="292">
        <v>0.26816000000000001</v>
      </c>
      <c r="G32" s="292">
        <v>2.0000000000000002E-5</v>
      </c>
      <c r="H32" s="292">
        <v>2.98E-3</v>
      </c>
      <c r="I32" s="292">
        <v>0.33726</v>
      </c>
      <c r="J32" s="292">
        <v>0.33605000000000002</v>
      </c>
      <c r="K32" s="292">
        <v>5.4000000000000001E-4</v>
      </c>
      <c r="L32" s="292">
        <v>6.7000000000000002E-4</v>
      </c>
      <c r="M32" s="292">
        <v>0.28758</v>
      </c>
      <c r="N32" s="292">
        <v>0.28502</v>
      </c>
      <c r="O32" s="292">
        <v>1.4999999999999999E-4</v>
      </c>
      <c r="P32" s="292">
        <v>2.4099999999999998E-3</v>
      </c>
      <c r="Q32" s="299">
        <v>0.19059999999999999</v>
      </c>
      <c r="R32" s="299">
        <v>0.18947</v>
      </c>
      <c r="S32" s="299">
        <v>5.1999999999999995E-4</v>
      </c>
      <c r="T32" s="299">
        <v>6.0999999999999997E-4</v>
      </c>
      <c r="U32" s="299">
        <v>8.3049999999999999E-2</v>
      </c>
      <c r="V32" s="299">
        <v>8.2409999999999997E-2</v>
      </c>
      <c r="W32" s="299">
        <v>1.9000000000000001E-4</v>
      </c>
      <c r="X32" s="299">
        <v>4.4999999999999999E-4</v>
      </c>
      <c r="AK32" s="288"/>
    </row>
    <row r="33" spans="2:37" s="289" customFormat="1" x14ac:dyDescent="0.25">
      <c r="B33" s="1293"/>
      <c r="C33" s="1293" t="s">
        <v>826</v>
      </c>
      <c r="D33" s="291" t="s">
        <v>821</v>
      </c>
      <c r="E33" s="292">
        <v>0.18124999999999999</v>
      </c>
      <c r="F33" s="292">
        <v>0.17938999999999999</v>
      </c>
      <c r="G33" s="292">
        <v>1.0000000000000001E-5</v>
      </c>
      <c r="H33" s="292">
        <v>1.8500000000000001E-3</v>
      </c>
      <c r="I33" s="292">
        <v>0.23952000000000001</v>
      </c>
      <c r="J33" s="292">
        <v>0.23877000000000001</v>
      </c>
      <c r="K33" s="292">
        <v>3.3E-4</v>
      </c>
      <c r="L33" s="292">
        <v>4.2000000000000002E-4</v>
      </c>
      <c r="M33" s="292">
        <v>0.19502</v>
      </c>
      <c r="N33" s="292">
        <v>0.19341</v>
      </c>
      <c r="O33" s="292">
        <v>9.0000000000000006E-5</v>
      </c>
      <c r="P33" s="292">
        <v>1.5200000000000001E-3</v>
      </c>
      <c r="Q33" s="299">
        <v>0.13319999999999999</v>
      </c>
      <c r="R33" s="299">
        <v>0.13244</v>
      </c>
      <c r="S33" s="299">
        <v>3.8000000000000002E-4</v>
      </c>
      <c r="T33" s="299">
        <v>3.8000000000000002E-4</v>
      </c>
      <c r="U33" s="299">
        <v>0</v>
      </c>
      <c r="V33" s="299" t="s">
        <v>547</v>
      </c>
      <c r="W33" s="299" t="s">
        <v>547</v>
      </c>
      <c r="X33" s="299" t="s">
        <v>547</v>
      </c>
      <c r="AK33" s="288"/>
    </row>
    <row r="34" spans="2:37" s="289" customFormat="1" x14ac:dyDescent="0.25">
      <c r="B34" s="1293"/>
      <c r="C34" s="1293"/>
      <c r="D34" s="291" t="s">
        <v>822</v>
      </c>
      <c r="E34" s="292">
        <v>0.29170000000000001</v>
      </c>
      <c r="F34" s="292">
        <v>0.28870000000000001</v>
      </c>
      <c r="G34" s="292">
        <v>2.0000000000000002E-5</v>
      </c>
      <c r="H34" s="292">
        <v>2.98E-3</v>
      </c>
      <c r="I34" s="292">
        <v>0.38547999999999999</v>
      </c>
      <c r="J34" s="292">
        <v>0.38427</v>
      </c>
      <c r="K34" s="292">
        <v>5.4000000000000001E-4</v>
      </c>
      <c r="L34" s="292">
        <v>6.7000000000000002E-4</v>
      </c>
      <c r="M34" s="292">
        <v>0.31383999999999995</v>
      </c>
      <c r="N34" s="292">
        <v>0.31125999999999998</v>
      </c>
      <c r="O34" s="292">
        <v>1.3999999999999999E-4</v>
      </c>
      <c r="P34" s="292">
        <v>2.4399999999999999E-3</v>
      </c>
      <c r="Q34" s="299">
        <v>0.21437</v>
      </c>
      <c r="R34" s="299">
        <v>0.21314</v>
      </c>
      <c r="S34" s="299">
        <v>6.0999999999999997E-4</v>
      </c>
      <c r="T34" s="299">
        <v>6.2E-4</v>
      </c>
      <c r="U34" s="299">
        <v>0</v>
      </c>
      <c r="V34" s="299" t="s">
        <v>547</v>
      </c>
      <c r="W34" s="299" t="s">
        <v>547</v>
      </c>
      <c r="X34" s="299" t="s">
        <v>547</v>
      </c>
      <c r="AK34" s="288"/>
    </row>
    <row r="35" spans="2:37" s="289" customFormat="1" x14ac:dyDescent="0.25">
      <c r="B35" s="1293"/>
      <c r="C35" s="1293" t="s">
        <v>827</v>
      </c>
      <c r="D35" s="291" t="s">
        <v>821</v>
      </c>
      <c r="E35" s="292">
        <v>0.22176999999999999</v>
      </c>
      <c r="F35" s="292">
        <v>0.21990999999999999</v>
      </c>
      <c r="G35" s="292">
        <v>1.0000000000000001E-5</v>
      </c>
      <c r="H35" s="292">
        <v>1.8500000000000001E-3</v>
      </c>
      <c r="I35" s="292">
        <v>0.33701999999999999</v>
      </c>
      <c r="J35" s="292">
        <v>0.33627000000000001</v>
      </c>
      <c r="K35" s="292">
        <v>3.3E-4</v>
      </c>
      <c r="L35" s="292">
        <v>4.2000000000000002E-4</v>
      </c>
      <c r="M35" s="292">
        <v>0.27753</v>
      </c>
      <c r="N35" s="292">
        <v>0.2762</v>
      </c>
      <c r="O35" s="292">
        <v>1.7000000000000001E-4</v>
      </c>
      <c r="P35" s="292">
        <v>1.16E-3</v>
      </c>
      <c r="Q35" s="299">
        <v>0.1598</v>
      </c>
      <c r="R35" s="299">
        <v>0.15889</v>
      </c>
      <c r="S35" s="299">
        <v>4.4999999999999999E-4</v>
      </c>
      <c r="T35" s="299">
        <v>4.6000000000000001E-4</v>
      </c>
      <c r="U35" s="299">
        <v>7.7840000000000006E-2</v>
      </c>
      <c r="V35" s="299">
        <v>7.7240000000000003E-2</v>
      </c>
      <c r="W35" s="299">
        <v>1.8000000000000001E-4</v>
      </c>
      <c r="X35" s="299">
        <v>4.2000000000000002E-4</v>
      </c>
      <c r="AK35" s="288"/>
    </row>
    <row r="36" spans="2:37" s="289" customFormat="1" x14ac:dyDescent="0.25">
      <c r="B36" s="1293"/>
      <c r="C36" s="1293"/>
      <c r="D36" s="291" t="s">
        <v>822</v>
      </c>
      <c r="E36" s="292">
        <v>0.35691000000000001</v>
      </c>
      <c r="F36" s="292">
        <v>0.35391</v>
      </c>
      <c r="G36" s="292">
        <v>2.0000000000000002E-5</v>
      </c>
      <c r="H36" s="292">
        <v>2.98E-3</v>
      </c>
      <c r="I36" s="292">
        <v>0.54237999999999997</v>
      </c>
      <c r="J36" s="292">
        <v>0.54117000000000004</v>
      </c>
      <c r="K36" s="292">
        <v>5.4000000000000001E-4</v>
      </c>
      <c r="L36" s="292">
        <v>6.7000000000000002E-4</v>
      </c>
      <c r="M36" s="292">
        <v>0.44663999999999998</v>
      </c>
      <c r="N36" s="292">
        <v>0.44450000000000001</v>
      </c>
      <c r="O36" s="292">
        <v>2.7E-4</v>
      </c>
      <c r="P36" s="292">
        <v>1.8699999999999999E-3</v>
      </c>
      <c r="Q36" s="299">
        <v>0.25719000000000003</v>
      </c>
      <c r="R36" s="299">
        <v>0.25572</v>
      </c>
      <c r="S36" s="299">
        <v>7.2999999999999996E-4</v>
      </c>
      <c r="T36" s="299">
        <v>7.3999999999999999E-4</v>
      </c>
      <c r="U36" s="299">
        <v>0.12528</v>
      </c>
      <c r="V36" s="299">
        <v>0.12431</v>
      </c>
      <c r="W36" s="299">
        <v>2.9E-4</v>
      </c>
      <c r="X36" s="299">
        <v>6.8000000000000005E-4</v>
      </c>
      <c r="AK36" s="288"/>
    </row>
    <row r="37" spans="2:37" s="289" customFormat="1" x14ac:dyDescent="0.25">
      <c r="B37" s="1293"/>
      <c r="C37" s="1293" t="s">
        <v>828</v>
      </c>
      <c r="D37" s="291" t="s">
        <v>821</v>
      </c>
      <c r="E37" s="292">
        <v>0.17521</v>
      </c>
      <c r="F37" s="292">
        <v>0.17335</v>
      </c>
      <c r="G37" s="292">
        <v>1.0000000000000001E-5</v>
      </c>
      <c r="H37" s="292">
        <v>1.8500000000000001E-3</v>
      </c>
      <c r="I37" s="292">
        <v>0.24626000000000001</v>
      </c>
      <c r="J37" s="292">
        <v>0.24551000000000001</v>
      </c>
      <c r="K37" s="292">
        <v>3.3E-4</v>
      </c>
      <c r="L37" s="292">
        <v>4.2000000000000002E-4</v>
      </c>
      <c r="M37" s="292">
        <v>0.23456000000000002</v>
      </c>
      <c r="N37" s="292">
        <v>0.23363</v>
      </c>
      <c r="O37" s="292">
        <v>2.7999999999999998E-4</v>
      </c>
      <c r="P37" s="292">
        <v>6.4999999999999997E-4</v>
      </c>
      <c r="Q37" s="299">
        <v>0.12377000000000001</v>
      </c>
      <c r="R37" s="299">
        <v>0.12306</v>
      </c>
      <c r="S37" s="299">
        <v>3.5E-4</v>
      </c>
      <c r="T37" s="299">
        <v>3.6000000000000002E-4</v>
      </c>
      <c r="U37" s="299">
        <v>9.9349999999999994E-2</v>
      </c>
      <c r="V37" s="299">
        <v>9.8580000000000001E-2</v>
      </c>
      <c r="W37" s="299">
        <v>2.3000000000000001E-4</v>
      </c>
      <c r="X37" s="299">
        <v>5.4000000000000001E-4</v>
      </c>
      <c r="AK37" s="288"/>
    </row>
    <row r="38" spans="2:37" s="289" customFormat="1" x14ac:dyDescent="0.25">
      <c r="B38" s="1293"/>
      <c r="C38" s="1293"/>
      <c r="D38" s="291" t="s">
        <v>822</v>
      </c>
      <c r="E38" s="292">
        <v>0.28198000000000001</v>
      </c>
      <c r="F38" s="292">
        <v>0.27898000000000001</v>
      </c>
      <c r="G38" s="292">
        <v>2.0000000000000002E-5</v>
      </c>
      <c r="H38" s="292">
        <v>2.98E-3</v>
      </c>
      <c r="I38" s="292">
        <v>0.39632000000000001</v>
      </c>
      <c r="J38" s="292">
        <v>0.39511000000000002</v>
      </c>
      <c r="K38" s="292">
        <v>5.4000000000000001E-4</v>
      </c>
      <c r="L38" s="292">
        <v>6.7000000000000002E-4</v>
      </c>
      <c r="M38" s="292">
        <v>0.37748999999999999</v>
      </c>
      <c r="N38" s="292">
        <v>0.37598999999999999</v>
      </c>
      <c r="O38" s="292">
        <v>4.4999999999999999E-4</v>
      </c>
      <c r="P38" s="292">
        <v>1.0499999999999999E-3</v>
      </c>
      <c r="Q38" s="299">
        <v>0.19919000000000001</v>
      </c>
      <c r="R38" s="299">
        <v>0.19805</v>
      </c>
      <c r="S38" s="299">
        <v>5.5999999999999995E-4</v>
      </c>
      <c r="T38" s="299">
        <v>5.8E-4</v>
      </c>
      <c r="U38" s="299">
        <v>0.15988000000000002</v>
      </c>
      <c r="V38" s="299">
        <v>0.15865000000000001</v>
      </c>
      <c r="W38" s="299">
        <v>3.6999999999999999E-4</v>
      </c>
      <c r="X38" s="299">
        <v>8.5999999999999998E-4</v>
      </c>
      <c r="AK38" s="288"/>
    </row>
    <row r="39" spans="2:37" s="289" customFormat="1" x14ac:dyDescent="0.25">
      <c r="B39" s="1293"/>
      <c r="C39" s="1293" t="s">
        <v>829</v>
      </c>
      <c r="D39" s="291" t="s">
        <v>821</v>
      </c>
      <c r="E39" s="292">
        <v>0.21193999999999999</v>
      </c>
      <c r="F39" s="292">
        <v>0.21007999999999999</v>
      </c>
      <c r="G39" s="292">
        <v>1.0000000000000001E-5</v>
      </c>
      <c r="H39" s="292">
        <v>1.8500000000000001E-3</v>
      </c>
      <c r="I39" s="292">
        <v>0.24684</v>
      </c>
      <c r="J39" s="292">
        <v>0.24609</v>
      </c>
      <c r="K39" s="292">
        <v>3.3E-4</v>
      </c>
      <c r="L39" s="292">
        <v>4.2000000000000002E-4</v>
      </c>
      <c r="M39" s="292">
        <v>0.21794999999999998</v>
      </c>
      <c r="N39" s="292">
        <v>0.21626999999999999</v>
      </c>
      <c r="O39" s="292">
        <v>6.9999999999999994E-5</v>
      </c>
      <c r="P39" s="292">
        <v>1.6100000000000001E-3</v>
      </c>
      <c r="Q39" s="299">
        <v>0.12928000000000001</v>
      </c>
      <c r="R39" s="299">
        <v>0.12851000000000001</v>
      </c>
      <c r="S39" s="299">
        <v>3.6000000000000002E-4</v>
      </c>
      <c r="T39" s="299">
        <v>4.0999999999999999E-4</v>
      </c>
      <c r="U39" s="299">
        <v>8.904999999999999E-2</v>
      </c>
      <c r="V39" s="299">
        <v>8.8359999999999994E-2</v>
      </c>
      <c r="W39" s="299">
        <v>2.1000000000000001E-4</v>
      </c>
      <c r="X39" s="299">
        <v>4.8000000000000001E-4</v>
      </c>
      <c r="AK39" s="288"/>
    </row>
    <row r="40" spans="2:37" s="289" customFormat="1" x14ac:dyDescent="0.25">
      <c r="B40" s="1293"/>
      <c r="C40" s="1293"/>
      <c r="D40" s="291" t="s">
        <v>822</v>
      </c>
      <c r="E40" s="292">
        <v>0.34107999999999999</v>
      </c>
      <c r="F40" s="292">
        <v>0.33807999999999999</v>
      </c>
      <c r="G40" s="292">
        <v>2.0000000000000002E-5</v>
      </c>
      <c r="H40" s="292">
        <v>2.98E-3</v>
      </c>
      <c r="I40" s="292">
        <v>0.39724999999999999</v>
      </c>
      <c r="J40" s="292">
        <v>0.39604</v>
      </c>
      <c r="K40" s="292">
        <v>5.4000000000000001E-4</v>
      </c>
      <c r="L40" s="292">
        <v>6.7000000000000002E-4</v>
      </c>
      <c r="M40" s="292">
        <v>0.35075000000000001</v>
      </c>
      <c r="N40" s="292">
        <v>0.34805000000000003</v>
      </c>
      <c r="O40" s="292">
        <v>1.1E-4</v>
      </c>
      <c r="P40" s="292">
        <v>2.5899999999999999E-3</v>
      </c>
      <c r="Q40" s="299">
        <v>0.20805000000000001</v>
      </c>
      <c r="R40" s="299">
        <v>0.20682</v>
      </c>
      <c r="S40" s="299">
        <v>5.8E-4</v>
      </c>
      <c r="T40" s="299">
        <v>6.4999999999999997E-4</v>
      </c>
      <c r="U40" s="299">
        <v>0.14330999999999999</v>
      </c>
      <c r="V40" s="299">
        <v>0.14219999999999999</v>
      </c>
      <c r="W40" s="299">
        <v>3.4000000000000002E-4</v>
      </c>
      <c r="X40" s="299">
        <v>7.6999999999999996E-4</v>
      </c>
      <c r="AK40" s="288"/>
    </row>
    <row r="41" spans="2:37" s="289" customFormat="1" x14ac:dyDescent="0.25">
      <c r="B41" s="1293"/>
      <c r="C41" s="1293" t="s">
        <v>830</v>
      </c>
      <c r="D41" s="291" t="s">
        <v>821</v>
      </c>
      <c r="E41" s="292">
        <v>0.18451999999999999</v>
      </c>
      <c r="F41" s="292">
        <v>0.18265999999999999</v>
      </c>
      <c r="G41" s="292">
        <v>1.0000000000000001E-5</v>
      </c>
      <c r="H41" s="292">
        <v>1.8500000000000001E-3</v>
      </c>
      <c r="I41" s="292">
        <v>0.20096</v>
      </c>
      <c r="J41" s="292">
        <v>0.20021</v>
      </c>
      <c r="K41" s="292">
        <v>3.3E-4</v>
      </c>
      <c r="L41" s="292">
        <v>4.2000000000000002E-4</v>
      </c>
      <c r="M41" s="292">
        <v>0.18944999999999998</v>
      </c>
      <c r="N41" s="292">
        <v>0.18790999999999999</v>
      </c>
      <c r="O41" s="292">
        <v>1.1E-4</v>
      </c>
      <c r="P41" s="292">
        <v>1.4300000000000001E-3</v>
      </c>
      <c r="Q41" s="299">
        <v>0</v>
      </c>
      <c r="R41" s="299" t="s">
        <v>547</v>
      </c>
      <c r="S41" s="299" t="s">
        <v>547</v>
      </c>
      <c r="T41" s="299" t="s">
        <v>547</v>
      </c>
      <c r="U41" s="299">
        <v>7.0930000000000007E-2</v>
      </c>
      <c r="V41" s="299">
        <v>7.0379999999999998E-2</v>
      </c>
      <c r="W41" s="299">
        <v>1.7000000000000001E-4</v>
      </c>
      <c r="X41" s="299">
        <v>3.8000000000000002E-4</v>
      </c>
      <c r="AK41" s="288"/>
    </row>
    <row r="42" spans="2:37" s="289" customFormat="1" x14ac:dyDescent="0.25">
      <c r="B42" s="1293"/>
      <c r="C42" s="1293"/>
      <c r="D42" s="291" t="s">
        <v>822</v>
      </c>
      <c r="E42" s="292">
        <v>0.29696</v>
      </c>
      <c r="F42" s="292">
        <v>0.29396</v>
      </c>
      <c r="G42" s="292">
        <v>2.0000000000000002E-5</v>
      </c>
      <c r="H42" s="292">
        <v>2.98E-3</v>
      </c>
      <c r="I42" s="292">
        <v>0.32341999999999999</v>
      </c>
      <c r="J42" s="292">
        <v>0.32221</v>
      </c>
      <c r="K42" s="292">
        <v>5.4000000000000001E-4</v>
      </c>
      <c r="L42" s="292">
        <v>6.7000000000000002E-4</v>
      </c>
      <c r="M42" s="292">
        <v>0.30487000000000003</v>
      </c>
      <c r="N42" s="292">
        <v>0.30241000000000001</v>
      </c>
      <c r="O42" s="292">
        <v>1.7000000000000001E-4</v>
      </c>
      <c r="P42" s="292">
        <v>2.2899999999999999E-3</v>
      </c>
      <c r="Q42" s="299">
        <v>0</v>
      </c>
      <c r="R42" s="299" t="s">
        <v>547</v>
      </c>
      <c r="S42" s="299" t="s">
        <v>547</v>
      </c>
      <c r="T42" s="299" t="s">
        <v>547</v>
      </c>
      <c r="U42" s="299">
        <v>0.11416</v>
      </c>
      <c r="V42" s="299">
        <v>0.11327</v>
      </c>
      <c r="W42" s="299">
        <v>2.7E-4</v>
      </c>
      <c r="X42" s="299">
        <v>6.2E-4</v>
      </c>
      <c r="AK42" s="288"/>
    </row>
    <row r="43" spans="2:37" s="289" customFormat="1" x14ac:dyDescent="0.25">
      <c r="AK43" s="288"/>
    </row>
    <row r="44" spans="2:37" s="289" customFormat="1" x14ac:dyDescent="0.25">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row>
    <row r="45" spans="2:37" s="289" customFormat="1" x14ac:dyDescent="0.25">
      <c r="E45" s="1292" t="s">
        <v>814</v>
      </c>
      <c r="F45" s="1292"/>
      <c r="G45" s="1292"/>
      <c r="H45" s="1292"/>
      <c r="I45" s="1292" t="s">
        <v>815</v>
      </c>
      <c r="J45" s="1292"/>
      <c r="K45" s="1292"/>
      <c r="L45" s="1292"/>
      <c r="M45" s="1292" t="s">
        <v>831</v>
      </c>
      <c r="N45" s="1292"/>
      <c r="O45" s="1292"/>
      <c r="P45" s="1292"/>
      <c r="Q45" s="1292" t="s">
        <v>441</v>
      </c>
      <c r="R45" s="1292"/>
      <c r="S45" s="1292"/>
      <c r="T45" s="1292"/>
      <c r="U45" s="1292" t="s">
        <v>446</v>
      </c>
      <c r="V45" s="1292"/>
      <c r="W45" s="1292"/>
      <c r="X45" s="1292"/>
      <c r="Y45" s="1292" t="s">
        <v>816</v>
      </c>
      <c r="Z45" s="1292"/>
      <c r="AA45" s="1292"/>
      <c r="AB45" s="1380"/>
      <c r="AC45" s="1377" t="s">
        <v>817</v>
      </c>
      <c r="AD45" s="1378"/>
      <c r="AE45" s="1378"/>
      <c r="AF45" s="1379"/>
      <c r="AG45" s="1377" t="s">
        <v>818</v>
      </c>
      <c r="AH45" s="1378"/>
      <c r="AI45" s="1378"/>
      <c r="AJ45" s="1379"/>
      <c r="AK45" s="288"/>
    </row>
    <row r="46" spans="2:37" s="289" customFormat="1" ht="18" x14ac:dyDescent="0.35">
      <c r="B46" s="290" t="s">
        <v>408</v>
      </c>
      <c r="C46" s="290" t="s">
        <v>660</v>
      </c>
      <c r="D46" s="290" t="s">
        <v>410</v>
      </c>
      <c r="E46" s="291" t="s">
        <v>412</v>
      </c>
      <c r="F46" s="291" t="s">
        <v>413</v>
      </c>
      <c r="G46" s="291" t="s">
        <v>414</v>
      </c>
      <c r="H46" s="291" t="s">
        <v>415</v>
      </c>
      <c r="I46" s="291" t="s">
        <v>412</v>
      </c>
      <c r="J46" s="291" t="s">
        <v>413</v>
      </c>
      <c r="K46" s="291" t="s">
        <v>414</v>
      </c>
      <c r="L46" s="291" t="s">
        <v>415</v>
      </c>
      <c r="M46" s="291" t="s">
        <v>412</v>
      </c>
      <c r="N46" s="291" t="s">
        <v>413</v>
      </c>
      <c r="O46" s="291" t="s">
        <v>414</v>
      </c>
      <c r="P46" s="291" t="s">
        <v>415</v>
      </c>
      <c r="Q46" s="291" t="s">
        <v>412</v>
      </c>
      <c r="R46" s="291" t="s">
        <v>413</v>
      </c>
      <c r="S46" s="291" t="s">
        <v>414</v>
      </c>
      <c r="T46" s="291" t="s">
        <v>415</v>
      </c>
      <c r="U46" s="291" t="s">
        <v>412</v>
      </c>
      <c r="V46" s="291" t="s">
        <v>413</v>
      </c>
      <c r="W46" s="291" t="s">
        <v>414</v>
      </c>
      <c r="X46" s="291" t="s">
        <v>415</v>
      </c>
      <c r="Y46" s="291" t="s">
        <v>412</v>
      </c>
      <c r="Z46" s="291" t="s">
        <v>413</v>
      </c>
      <c r="AA46" s="291" t="s">
        <v>414</v>
      </c>
      <c r="AB46" s="291" t="s">
        <v>415</v>
      </c>
      <c r="AC46" s="423" t="s">
        <v>412</v>
      </c>
      <c r="AD46" s="423" t="s">
        <v>413</v>
      </c>
      <c r="AE46" s="423" t="s">
        <v>414</v>
      </c>
      <c r="AF46" s="425" t="s">
        <v>415</v>
      </c>
      <c r="AG46" s="424" t="s">
        <v>412</v>
      </c>
      <c r="AH46" s="423" t="s">
        <v>413</v>
      </c>
      <c r="AI46" s="423" t="s">
        <v>414</v>
      </c>
      <c r="AJ46" s="422" t="s">
        <v>415</v>
      </c>
      <c r="AK46" s="288"/>
    </row>
    <row r="47" spans="2:37" s="289" customFormat="1" x14ac:dyDescent="0.25">
      <c r="B47" s="1293" t="s">
        <v>832</v>
      </c>
      <c r="C47" s="1293" t="s">
        <v>833</v>
      </c>
      <c r="D47" s="291" t="s">
        <v>821</v>
      </c>
      <c r="E47" s="420">
        <v>0.14532999999999999</v>
      </c>
      <c r="F47" s="420">
        <v>0.14346999999999999</v>
      </c>
      <c r="G47" s="420">
        <v>1.0000000000000001E-5</v>
      </c>
      <c r="H47" s="420">
        <v>1.8500000000000001E-3</v>
      </c>
      <c r="I47" s="420">
        <v>0.15565000000000001</v>
      </c>
      <c r="J47" s="420">
        <v>0.15490000000000001</v>
      </c>
      <c r="K47" s="420">
        <v>3.3E-4</v>
      </c>
      <c r="L47" s="420">
        <v>4.2000000000000002E-4</v>
      </c>
      <c r="M47" s="420">
        <v>0.10957</v>
      </c>
      <c r="N47" s="420">
        <v>0.10843</v>
      </c>
      <c r="O47" s="420">
        <v>2.2000000000000001E-4</v>
      </c>
      <c r="P47" s="420">
        <v>9.2000000000000003E-4</v>
      </c>
      <c r="Q47" s="421"/>
      <c r="R47" s="421"/>
      <c r="S47" s="421"/>
      <c r="T47" s="421"/>
      <c r="U47" s="421"/>
      <c r="V47" s="421"/>
      <c r="W47" s="421"/>
      <c r="X47" s="421"/>
      <c r="Y47" s="420">
        <v>0.15201000000000001</v>
      </c>
      <c r="Z47" s="420">
        <v>0.15087</v>
      </c>
      <c r="AA47" s="420">
        <v>2.2000000000000001E-4</v>
      </c>
      <c r="AB47" s="420">
        <v>9.2000000000000003E-4</v>
      </c>
      <c r="AC47" s="299">
        <v>6.9949999999999998E-2</v>
      </c>
      <c r="AD47" s="299">
        <v>6.948E-2</v>
      </c>
      <c r="AE47" s="299">
        <v>1.8000000000000001E-4</v>
      </c>
      <c r="AF47" s="299">
        <v>2.9E-4</v>
      </c>
      <c r="AG47" s="299">
        <v>5.4629999999999998E-2</v>
      </c>
      <c r="AH47" s="299">
        <v>5.4199999999999998E-2</v>
      </c>
      <c r="AI47" s="299">
        <v>1.2999999999999999E-4</v>
      </c>
      <c r="AJ47" s="299">
        <v>2.9999999999999997E-4</v>
      </c>
      <c r="AK47" s="288"/>
    </row>
    <row r="48" spans="2:37" s="289" customFormat="1" x14ac:dyDescent="0.25">
      <c r="B48" s="1293"/>
      <c r="C48" s="1293"/>
      <c r="D48" s="291" t="s">
        <v>822</v>
      </c>
      <c r="E48" s="420">
        <v>0.23389000000000001</v>
      </c>
      <c r="F48" s="420">
        <v>0.23089000000000001</v>
      </c>
      <c r="G48" s="420">
        <v>2.0000000000000002E-5</v>
      </c>
      <c r="H48" s="420">
        <v>2.98E-3</v>
      </c>
      <c r="I48" s="420">
        <v>0.25048999999999999</v>
      </c>
      <c r="J48" s="420">
        <v>0.24928</v>
      </c>
      <c r="K48" s="420">
        <v>5.4000000000000001E-4</v>
      </c>
      <c r="L48" s="420">
        <v>6.7000000000000002E-4</v>
      </c>
      <c r="M48" s="420">
        <v>0.17634999999999998</v>
      </c>
      <c r="N48" s="420">
        <v>0.17449999999999999</v>
      </c>
      <c r="O48" s="420">
        <v>3.6000000000000002E-4</v>
      </c>
      <c r="P48" s="420">
        <v>1.49E-3</v>
      </c>
      <c r="Q48" s="421"/>
      <c r="R48" s="421"/>
      <c r="S48" s="421"/>
      <c r="T48" s="421"/>
      <c r="U48" s="421"/>
      <c r="V48" s="421"/>
      <c r="W48" s="421"/>
      <c r="X48" s="421"/>
      <c r="Y48" s="420">
        <v>0.24464999999999998</v>
      </c>
      <c r="Z48" s="420">
        <v>0.24279999999999999</v>
      </c>
      <c r="AA48" s="420">
        <v>3.6000000000000002E-4</v>
      </c>
      <c r="AB48" s="420">
        <v>1.49E-3</v>
      </c>
      <c r="AC48" s="299">
        <v>0.11258</v>
      </c>
      <c r="AD48" s="299">
        <v>0.11182</v>
      </c>
      <c r="AE48" s="299">
        <v>2.9E-4</v>
      </c>
      <c r="AF48" s="299">
        <v>4.6999999999999999E-4</v>
      </c>
      <c r="AG48" s="299">
        <v>8.7900000000000006E-2</v>
      </c>
      <c r="AH48" s="299">
        <v>8.7220000000000006E-2</v>
      </c>
      <c r="AI48" s="299">
        <v>2.1000000000000001E-4</v>
      </c>
      <c r="AJ48" s="299">
        <v>4.6999999999999999E-4</v>
      </c>
      <c r="AK48" s="288"/>
    </row>
    <row r="49" spans="2:37" s="289" customFormat="1" x14ac:dyDescent="0.25">
      <c r="B49" s="1293"/>
      <c r="C49" s="1293" t="s">
        <v>834</v>
      </c>
      <c r="D49" s="291" t="s">
        <v>821</v>
      </c>
      <c r="E49" s="420">
        <v>0.17352999999999999</v>
      </c>
      <c r="F49" s="420">
        <v>0.17166999999999999</v>
      </c>
      <c r="G49" s="420">
        <v>1.0000000000000001E-5</v>
      </c>
      <c r="H49" s="420">
        <v>1.8500000000000001E-3</v>
      </c>
      <c r="I49" s="420">
        <v>0.19386</v>
      </c>
      <c r="J49" s="420">
        <v>0.19311</v>
      </c>
      <c r="K49" s="420">
        <v>3.3E-4</v>
      </c>
      <c r="L49" s="420">
        <v>4.2000000000000002E-4</v>
      </c>
      <c r="M49" s="420">
        <v>0.11538000000000001</v>
      </c>
      <c r="N49" s="420">
        <v>0.11404</v>
      </c>
      <c r="O49" s="420">
        <v>1.7000000000000001E-4</v>
      </c>
      <c r="P49" s="420">
        <v>1.17E-3</v>
      </c>
      <c r="Q49" s="420">
        <v>0.16324</v>
      </c>
      <c r="R49" s="420">
        <v>0.16106999999999999</v>
      </c>
      <c r="S49" s="420">
        <v>1.67E-3</v>
      </c>
      <c r="T49" s="420">
        <v>5.0000000000000001E-4</v>
      </c>
      <c r="U49" s="420">
        <v>0.18217</v>
      </c>
      <c r="V49" s="420">
        <v>0.18160000000000001</v>
      </c>
      <c r="W49" s="420">
        <v>6.9999999999999994E-5</v>
      </c>
      <c r="X49" s="420">
        <v>5.0000000000000001E-4</v>
      </c>
      <c r="Y49" s="420">
        <v>0.18327000000000002</v>
      </c>
      <c r="Z49" s="420">
        <v>0.18193000000000001</v>
      </c>
      <c r="AA49" s="420">
        <v>1.7000000000000001E-4</v>
      </c>
      <c r="AB49" s="420">
        <v>1.17E-3</v>
      </c>
      <c r="AC49" s="299">
        <v>0.11392000000000001</v>
      </c>
      <c r="AD49" s="299">
        <v>0.11325</v>
      </c>
      <c r="AE49" s="299">
        <v>3.1E-4</v>
      </c>
      <c r="AF49" s="299">
        <v>3.6000000000000002E-4</v>
      </c>
      <c r="AG49" s="299">
        <v>6.3960000000000003E-2</v>
      </c>
      <c r="AH49" s="299">
        <v>6.3460000000000003E-2</v>
      </c>
      <c r="AI49" s="299">
        <v>1.4999999999999999E-4</v>
      </c>
      <c r="AJ49" s="299">
        <v>3.5E-4</v>
      </c>
      <c r="AK49" s="288"/>
    </row>
    <row r="50" spans="2:37" s="289" customFormat="1" x14ac:dyDescent="0.25">
      <c r="B50" s="1293"/>
      <c r="C50" s="1293"/>
      <c r="D50" s="291" t="s">
        <v>822</v>
      </c>
      <c r="E50" s="420">
        <v>0.27927000000000002</v>
      </c>
      <c r="F50" s="420">
        <v>0.27627000000000002</v>
      </c>
      <c r="G50" s="420">
        <v>2.0000000000000002E-5</v>
      </c>
      <c r="H50" s="420">
        <v>2.98E-3</v>
      </c>
      <c r="I50" s="420">
        <v>0.312</v>
      </c>
      <c r="J50" s="420">
        <v>0.31079000000000001</v>
      </c>
      <c r="K50" s="420">
        <v>5.4000000000000001E-4</v>
      </c>
      <c r="L50" s="420">
        <v>6.7000000000000002E-4</v>
      </c>
      <c r="M50" s="420">
        <v>0.18568999999999999</v>
      </c>
      <c r="N50" s="420">
        <v>0.18354000000000001</v>
      </c>
      <c r="O50" s="420">
        <v>2.7E-4</v>
      </c>
      <c r="P50" s="420">
        <v>1.8799999999999999E-3</v>
      </c>
      <c r="Q50" s="420">
        <v>0.26271000000000005</v>
      </c>
      <c r="R50" s="420">
        <v>0.25922000000000001</v>
      </c>
      <c r="S50" s="420">
        <v>2.6900000000000001E-3</v>
      </c>
      <c r="T50" s="420">
        <v>8.0000000000000004E-4</v>
      </c>
      <c r="U50" s="420">
        <v>0.29317000000000004</v>
      </c>
      <c r="V50" s="420">
        <v>0.29226000000000002</v>
      </c>
      <c r="W50" s="420">
        <v>1.1E-4</v>
      </c>
      <c r="X50" s="420">
        <v>8.0000000000000004E-4</v>
      </c>
      <c r="Y50" s="420">
        <v>0.29493999999999998</v>
      </c>
      <c r="Z50" s="420">
        <v>0.29278999999999999</v>
      </c>
      <c r="AA50" s="420">
        <v>2.7E-4</v>
      </c>
      <c r="AB50" s="420">
        <v>1.8799999999999999E-3</v>
      </c>
      <c r="AC50" s="299">
        <v>0.18331999999999998</v>
      </c>
      <c r="AD50" s="299">
        <v>0.18225</v>
      </c>
      <c r="AE50" s="299">
        <v>5.0000000000000001E-4</v>
      </c>
      <c r="AF50" s="299">
        <v>5.6999999999999998E-4</v>
      </c>
      <c r="AG50" s="299">
        <v>0.10293000000000001</v>
      </c>
      <c r="AH50" s="299">
        <v>0.10213</v>
      </c>
      <c r="AI50" s="299">
        <v>2.4000000000000001E-4</v>
      </c>
      <c r="AJ50" s="299">
        <v>5.5999999999999995E-4</v>
      </c>
      <c r="AK50" s="288"/>
    </row>
    <row r="51" spans="2:37" s="289" customFormat="1" x14ac:dyDescent="0.25">
      <c r="B51" s="1293"/>
      <c r="C51" s="1293" t="s">
        <v>835</v>
      </c>
      <c r="D51" s="291" t="s">
        <v>821</v>
      </c>
      <c r="E51" s="420">
        <v>0.2152</v>
      </c>
      <c r="F51" s="420">
        <v>0.21334</v>
      </c>
      <c r="G51" s="420">
        <v>1.0000000000000001E-5</v>
      </c>
      <c r="H51" s="420">
        <v>1.8500000000000001E-3</v>
      </c>
      <c r="I51" s="420">
        <v>0.28410999999999997</v>
      </c>
      <c r="J51" s="420">
        <v>0.28336</v>
      </c>
      <c r="K51" s="420">
        <v>3.3E-4</v>
      </c>
      <c r="L51" s="420">
        <v>4.2000000000000002E-4</v>
      </c>
      <c r="M51" s="420">
        <v>0.16133999999999998</v>
      </c>
      <c r="N51" s="420">
        <v>0.15977</v>
      </c>
      <c r="O51" s="420">
        <v>1E-4</v>
      </c>
      <c r="P51" s="420">
        <v>1.47E-3</v>
      </c>
      <c r="Q51" s="420">
        <v>0.23851</v>
      </c>
      <c r="R51" s="420">
        <v>0.23633999999999999</v>
      </c>
      <c r="S51" s="420">
        <v>1.67E-3</v>
      </c>
      <c r="T51" s="420">
        <v>5.0000000000000001E-4</v>
      </c>
      <c r="U51" s="420">
        <v>0.26704</v>
      </c>
      <c r="V51" s="420">
        <v>0.26646999999999998</v>
      </c>
      <c r="W51" s="420">
        <v>6.9999999999999994E-5</v>
      </c>
      <c r="X51" s="420">
        <v>5.0000000000000001E-4</v>
      </c>
      <c r="Y51" s="420">
        <v>0.23372999999999999</v>
      </c>
      <c r="Z51" s="420">
        <v>0.23216000000000001</v>
      </c>
      <c r="AA51" s="420">
        <v>1E-4</v>
      </c>
      <c r="AB51" s="420">
        <v>1.47E-3</v>
      </c>
      <c r="AC51" s="299">
        <v>0.13000999999999999</v>
      </c>
      <c r="AD51" s="299">
        <v>0.12923999999999999</v>
      </c>
      <c r="AE51" s="299">
        <v>3.6000000000000002E-4</v>
      </c>
      <c r="AF51" s="299">
        <v>4.0999999999999999E-4</v>
      </c>
      <c r="AG51" s="299">
        <v>7.8030000000000002E-2</v>
      </c>
      <c r="AH51" s="299">
        <v>7.7429999999999999E-2</v>
      </c>
      <c r="AI51" s="299">
        <v>1.8000000000000001E-4</v>
      </c>
      <c r="AJ51" s="299">
        <v>4.2000000000000002E-4</v>
      </c>
      <c r="AK51" s="288"/>
    </row>
    <row r="52" spans="2:37" s="289" customFormat="1" x14ac:dyDescent="0.25">
      <c r="B52" s="1293"/>
      <c r="C52" s="1293"/>
      <c r="D52" s="291" t="s">
        <v>822</v>
      </c>
      <c r="E52" s="420">
        <v>0.34633999999999998</v>
      </c>
      <c r="F52" s="420">
        <v>0.34333999999999998</v>
      </c>
      <c r="G52" s="420">
        <v>2.0000000000000002E-5</v>
      </c>
      <c r="H52" s="420">
        <v>2.98E-3</v>
      </c>
      <c r="I52" s="420">
        <v>0.45722999999999997</v>
      </c>
      <c r="J52" s="420">
        <v>0.45601999999999998</v>
      </c>
      <c r="K52" s="420">
        <v>5.4000000000000001E-4</v>
      </c>
      <c r="L52" s="420">
        <v>6.7000000000000002E-4</v>
      </c>
      <c r="M52" s="420">
        <v>0.25963999999999998</v>
      </c>
      <c r="N52" s="420">
        <v>0.25712000000000002</v>
      </c>
      <c r="O52" s="420">
        <v>1.6000000000000001E-4</v>
      </c>
      <c r="P52" s="420">
        <v>2.3600000000000001E-3</v>
      </c>
      <c r="Q52" s="420">
        <v>0.38385000000000002</v>
      </c>
      <c r="R52" s="420">
        <v>0.38035999999999998</v>
      </c>
      <c r="S52" s="420">
        <v>2.6900000000000001E-3</v>
      </c>
      <c r="T52" s="420">
        <v>8.0000000000000004E-4</v>
      </c>
      <c r="U52" s="420">
        <v>0.42975000000000002</v>
      </c>
      <c r="V52" s="420">
        <v>0.42884</v>
      </c>
      <c r="W52" s="420">
        <v>1.1E-4</v>
      </c>
      <c r="X52" s="420">
        <v>8.0000000000000004E-4</v>
      </c>
      <c r="Y52" s="420">
        <v>0.37614999999999998</v>
      </c>
      <c r="Z52" s="420">
        <v>0.37363000000000002</v>
      </c>
      <c r="AA52" s="420">
        <v>1.6000000000000001E-4</v>
      </c>
      <c r="AB52" s="420">
        <v>2.3600000000000001E-3</v>
      </c>
      <c r="AC52" s="299">
        <v>0.20922000000000002</v>
      </c>
      <c r="AD52" s="299">
        <v>0.20799000000000001</v>
      </c>
      <c r="AE52" s="299">
        <v>5.8E-4</v>
      </c>
      <c r="AF52" s="299">
        <v>6.4999999999999997E-4</v>
      </c>
      <c r="AG52" s="299">
        <v>0.12558999999999998</v>
      </c>
      <c r="AH52" s="299">
        <v>0.12461999999999999</v>
      </c>
      <c r="AI52" s="299">
        <v>2.9E-4</v>
      </c>
      <c r="AJ52" s="299">
        <v>6.8000000000000005E-4</v>
      </c>
      <c r="AK52" s="288"/>
    </row>
    <row r="53" spans="2:37" s="289" customFormat="1" x14ac:dyDescent="0.25">
      <c r="B53" s="1293"/>
      <c r="C53" s="1293" t="s">
        <v>836</v>
      </c>
      <c r="D53" s="291" t="s">
        <v>821</v>
      </c>
      <c r="E53" s="420">
        <v>0.17752999999999999</v>
      </c>
      <c r="F53" s="420">
        <v>0.17566999999999999</v>
      </c>
      <c r="G53" s="420">
        <v>1.0000000000000001E-5</v>
      </c>
      <c r="H53" s="420">
        <v>1.8500000000000001E-3</v>
      </c>
      <c r="I53" s="420">
        <v>0.18368000000000001</v>
      </c>
      <c r="J53" s="420">
        <v>0.18293000000000001</v>
      </c>
      <c r="K53" s="420">
        <v>3.3E-4</v>
      </c>
      <c r="L53" s="420">
        <v>4.2000000000000002E-4</v>
      </c>
      <c r="M53" s="420">
        <v>0.12568000000000001</v>
      </c>
      <c r="N53" s="420">
        <v>0.12438</v>
      </c>
      <c r="O53" s="420">
        <v>1.7000000000000001E-4</v>
      </c>
      <c r="P53" s="420">
        <v>1.1299999999999999E-3</v>
      </c>
      <c r="Q53" s="420">
        <v>0.17924999999999999</v>
      </c>
      <c r="R53" s="420">
        <v>0.17707999999999999</v>
      </c>
      <c r="S53" s="420">
        <v>1.67E-3</v>
      </c>
      <c r="T53" s="420">
        <v>5.0000000000000001E-4</v>
      </c>
      <c r="U53" s="420">
        <v>0.20021999999999998</v>
      </c>
      <c r="V53" s="420">
        <v>0.19964999999999999</v>
      </c>
      <c r="W53" s="420">
        <v>6.9999999999999994E-5</v>
      </c>
      <c r="X53" s="420">
        <v>5.0000000000000001E-4</v>
      </c>
      <c r="Y53" s="420">
        <v>0.18064</v>
      </c>
      <c r="Z53" s="420">
        <v>0.17934</v>
      </c>
      <c r="AA53" s="420">
        <v>1.7000000000000001E-4</v>
      </c>
      <c r="AB53" s="420">
        <v>1.1299999999999999E-3</v>
      </c>
      <c r="AC53" s="299">
        <v>0.12012</v>
      </c>
      <c r="AD53" s="299">
        <v>0.11941</v>
      </c>
      <c r="AE53" s="299">
        <v>3.3E-4</v>
      </c>
      <c r="AF53" s="299">
        <v>3.8000000000000002E-4</v>
      </c>
      <c r="AG53" s="299">
        <v>6.5040000000000001E-2</v>
      </c>
      <c r="AH53" s="299">
        <v>6.454E-2</v>
      </c>
      <c r="AI53" s="299">
        <v>1.4999999999999999E-4</v>
      </c>
      <c r="AJ53" s="299">
        <v>3.5E-4</v>
      </c>
      <c r="AK53" s="288"/>
    </row>
    <row r="54" spans="2:37" s="289" customFormat="1" x14ac:dyDescent="0.25">
      <c r="B54" s="1293"/>
      <c r="C54" s="1293"/>
      <c r="D54" s="291" t="s">
        <v>822</v>
      </c>
      <c r="E54" s="420">
        <v>0.28572000000000003</v>
      </c>
      <c r="F54" s="420">
        <v>0.28272000000000003</v>
      </c>
      <c r="G54" s="420">
        <v>2.0000000000000002E-5</v>
      </c>
      <c r="H54" s="420">
        <v>2.98E-3</v>
      </c>
      <c r="I54" s="420">
        <v>0.29560999999999998</v>
      </c>
      <c r="J54" s="420">
        <v>0.2944</v>
      </c>
      <c r="K54" s="420">
        <v>5.4000000000000001E-4</v>
      </c>
      <c r="L54" s="420">
        <v>6.7000000000000002E-4</v>
      </c>
      <c r="M54" s="420">
        <v>0.20226999999999998</v>
      </c>
      <c r="N54" s="420">
        <v>0.20016999999999999</v>
      </c>
      <c r="O54" s="420">
        <v>2.7999999999999998E-4</v>
      </c>
      <c r="P54" s="420">
        <v>1.82E-3</v>
      </c>
      <c r="Q54" s="420">
        <v>0.28847000000000006</v>
      </c>
      <c r="R54" s="420">
        <v>0.28498000000000001</v>
      </c>
      <c r="S54" s="420">
        <v>2.6900000000000001E-3</v>
      </c>
      <c r="T54" s="420">
        <v>8.0000000000000004E-4</v>
      </c>
      <c r="U54" s="420">
        <v>0.32222000000000001</v>
      </c>
      <c r="V54" s="420">
        <v>0.32130999999999998</v>
      </c>
      <c r="W54" s="420">
        <v>1.1E-4</v>
      </c>
      <c r="X54" s="420">
        <v>8.0000000000000004E-4</v>
      </c>
      <c r="Y54" s="420">
        <v>0.29071999999999998</v>
      </c>
      <c r="Z54" s="420">
        <v>0.28861999999999999</v>
      </c>
      <c r="AA54" s="420">
        <v>2.7999999999999998E-4</v>
      </c>
      <c r="AB54" s="420">
        <v>1.82E-3</v>
      </c>
      <c r="AC54" s="299">
        <v>0.19331999999999999</v>
      </c>
      <c r="AD54" s="299">
        <v>0.19217999999999999</v>
      </c>
      <c r="AE54" s="299">
        <v>5.2999999999999998E-4</v>
      </c>
      <c r="AF54" s="299">
        <v>6.0999999999999997E-4</v>
      </c>
      <c r="AG54" s="299">
        <v>0.10468</v>
      </c>
      <c r="AH54" s="299">
        <v>0.10385999999999999</v>
      </c>
      <c r="AI54" s="299">
        <v>2.5000000000000001E-4</v>
      </c>
      <c r="AJ54" s="299">
        <v>5.6999999999999998E-4</v>
      </c>
      <c r="AK54" s="288"/>
    </row>
    <row r="55" spans="2:37" s="289" customFormat="1" x14ac:dyDescent="0.25">
      <c r="AK55" s="288"/>
    </row>
    <row r="56" spans="2:37" s="289" customFormat="1" x14ac:dyDescent="0.25">
      <c r="AK56" s="288"/>
    </row>
    <row r="57" spans="2:37" s="289" customFormat="1" x14ac:dyDescent="0.25">
      <c r="AK57" s="288"/>
    </row>
    <row r="58" spans="2:37" s="289" customFormat="1" ht="18" x14ac:dyDescent="0.35">
      <c r="B58" s="290" t="s">
        <v>408</v>
      </c>
      <c r="C58" s="290" t="s">
        <v>660</v>
      </c>
      <c r="D58" s="290" t="s">
        <v>410</v>
      </c>
      <c r="E58" s="291" t="s">
        <v>412</v>
      </c>
      <c r="F58" s="291" t="s">
        <v>413</v>
      </c>
      <c r="G58" s="291" t="s">
        <v>414</v>
      </c>
      <c r="H58" s="291" t="s">
        <v>415</v>
      </c>
      <c r="AK58" s="288"/>
    </row>
    <row r="59" spans="2:37" s="289" customFormat="1" x14ac:dyDescent="0.25">
      <c r="B59" s="1293" t="s">
        <v>837</v>
      </c>
      <c r="C59" s="1293" t="s">
        <v>664</v>
      </c>
      <c r="D59" s="291" t="s">
        <v>821</v>
      </c>
      <c r="E59" s="419">
        <v>8.4629999999999997E-2</v>
      </c>
      <c r="F59" s="419">
        <v>8.2479999999999998E-2</v>
      </c>
      <c r="G59" s="419">
        <v>1.8500000000000001E-3</v>
      </c>
      <c r="H59" s="419">
        <v>2.9999999999999997E-4</v>
      </c>
      <c r="AK59" s="288"/>
    </row>
    <row r="60" spans="2:37" s="289" customFormat="1" x14ac:dyDescent="0.25">
      <c r="B60" s="1293"/>
      <c r="C60" s="1293"/>
      <c r="D60" s="291" t="s">
        <v>822</v>
      </c>
      <c r="E60" s="419">
        <v>0.13620000000000002</v>
      </c>
      <c r="F60" s="419">
        <v>0.13274</v>
      </c>
      <c r="G60" s="419">
        <v>2.98E-3</v>
      </c>
      <c r="H60" s="419">
        <v>4.8000000000000001E-4</v>
      </c>
      <c r="AK60" s="288"/>
    </row>
    <row r="61" spans="2:37" s="289" customFormat="1" x14ac:dyDescent="0.25">
      <c r="B61" s="1293"/>
      <c r="C61" s="1293" t="s">
        <v>838</v>
      </c>
      <c r="D61" s="291" t="s">
        <v>821</v>
      </c>
      <c r="E61" s="419">
        <v>0.10310000000000001</v>
      </c>
      <c r="F61" s="419">
        <v>0.10012</v>
      </c>
      <c r="G61" s="419">
        <v>2.3800000000000002E-3</v>
      </c>
      <c r="H61" s="419">
        <v>5.9999999999999995E-4</v>
      </c>
      <c r="AK61" s="288"/>
    </row>
    <row r="62" spans="2:37" s="289" customFormat="1" x14ac:dyDescent="0.25">
      <c r="B62" s="1293"/>
      <c r="C62" s="1293"/>
      <c r="D62" s="291" t="s">
        <v>822</v>
      </c>
      <c r="E62" s="419">
        <v>0.16594</v>
      </c>
      <c r="F62" s="419">
        <v>0.16114000000000001</v>
      </c>
      <c r="G62" s="419">
        <v>3.8300000000000001E-3</v>
      </c>
      <c r="H62" s="419">
        <v>9.7000000000000005E-4</v>
      </c>
      <c r="AK62" s="288"/>
    </row>
    <row r="63" spans="2:37" s="289" customFormat="1" x14ac:dyDescent="0.25">
      <c r="B63" s="1293"/>
      <c r="C63" s="1293" t="s">
        <v>839</v>
      </c>
      <c r="D63" s="291" t="s">
        <v>821</v>
      </c>
      <c r="E63" s="419">
        <v>0.13528000000000001</v>
      </c>
      <c r="F63" s="419">
        <v>0.13320000000000001</v>
      </c>
      <c r="G63" s="419">
        <v>1.48E-3</v>
      </c>
      <c r="H63" s="419">
        <v>5.9999999999999995E-4</v>
      </c>
      <c r="AK63" s="288"/>
    </row>
    <row r="64" spans="2:37" s="289" customFormat="1" x14ac:dyDescent="0.25">
      <c r="B64" s="1293"/>
      <c r="C64" s="1293"/>
      <c r="D64" s="291" t="s">
        <v>822</v>
      </c>
      <c r="E64" s="419">
        <v>0.21770999999999999</v>
      </c>
      <c r="F64" s="419">
        <v>0.21435999999999999</v>
      </c>
      <c r="G64" s="419">
        <v>2.3800000000000002E-3</v>
      </c>
      <c r="H64" s="419">
        <v>9.7000000000000005E-4</v>
      </c>
      <c r="AK64" s="288"/>
    </row>
    <row r="65" spans="2:37" s="289" customFormat="1" x14ac:dyDescent="0.25">
      <c r="B65" s="1293"/>
      <c r="C65" s="1293" t="s">
        <v>623</v>
      </c>
      <c r="D65" s="291" t="s">
        <v>821</v>
      </c>
      <c r="E65" s="419">
        <v>0.11528999999999999</v>
      </c>
      <c r="F65" s="419">
        <v>0.11279</v>
      </c>
      <c r="G65" s="419">
        <v>1.91E-3</v>
      </c>
      <c r="H65" s="419">
        <v>5.9000000000000003E-4</v>
      </c>
      <c r="AK65" s="288"/>
    </row>
    <row r="66" spans="2:37" s="289" customFormat="1" x14ac:dyDescent="0.25">
      <c r="B66" s="1293"/>
      <c r="C66" s="1293"/>
      <c r="D66" s="291" t="s">
        <v>822</v>
      </c>
      <c r="E66" s="419">
        <v>0.18553</v>
      </c>
      <c r="F66" s="419">
        <v>0.18151</v>
      </c>
      <c r="G66" s="419">
        <v>3.0699999999999998E-3</v>
      </c>
      <c r="H66" s="419">
        <v>9.5E-4</v>
      </c>
      <c r="AK66" s="288"/>
    </row>
    <row r="67" spans="2:37" s="289" customFormat="1" x14ac:dyDescent="0.25">
      <c r="AK67" s="288"/>
    </row>
    <row r="68" spans="2:37" s="289" customFormat="1" x14ac:dyDescent="0.25">
      <c r="AK68" s="288"/>
    </row>
    <row r="69" spans="2:37" s="289" customFormat="1" x14ac:dyDescent="0.25">
      <c r="AK69" s="288"/>
    </row>
    <row r="70" spans="2:37" s="289" customFormat="1" ht="18" x14ac:dyDescent="0.35">
      <c r="B70" s="290" t="s">
        <v>408</v>
      </c>
      <c r="C70" s="290" t="s">
        <v>660</v>
      </c>
      <c r="D70" s="290" t="s">
        <v>410</v>
      </c>
      <c r="E70" s="291" t="s">
        <v>412</v>
      </c>
      <c r="F70" s="291" t="s">
        <v>413</v>
      </c>
      <c r="G70" s="291" t="s">
        <v>414</v>
      </c>
      <c r="H70" s="291" t="s">
        <v>415</v>
      </c>
      <c r="AK70" s="288"/>
    </row>
    <row r="71" spans="2:37" s="289" customFormat="1" x14ac:dyDescent="0.25">
      <c r="B71" s="1293" t="s">
        <v>1076</v>
      </c>
      <c r="C71" s="1293" t="s">
        <v>1075</v>
      </c>
      <c r="D71" s="291" t="s">
        <v>1031</v>
      </c>
      <c r="E71" s="418">
        <v>0.15343999999999999</v>
      </c>
      <c r="F71" s="418">
        <v>0.15211</v>
      </c>
      <c r="G71" s="418">
        <v>1.0000000000000001E-5</v>
      </c>
      <c r="H71" s="418">
        <v>1.32E-3</v>
      </c>
      <c r="AK71" s="288"/>
    </row>
    <row r="72" spans="2:37" s="289" customFormat="1" x14ac:dyDescent="0.25">
      <c r="B72" s="1293"/>
      <c r="C72" s="1293"/>
      <c r="D72" s="291" t="s">
        <v>821</v>
      </c>
      <c r="E72" s="418">
        <v>0.21482000000000001</v>
      </c>
      <c r="F72" s="418">
        <v>0.21296000000000001</v>
      </c>
      <c r="G72" s="418">
        <v>1.0000000000000001E-5</v>
      </c>
      <c r="H72" s="418">
        <v>1.8500000000000001E-3</v>
      </c>
      <c r="AK72" s="288"/>
    </row>
    <row r="73" spans="2:37" s="289" customFormat="1" x14ac:dyDescent="0.25">
      <c r="B73" s="1293"/>
      <c r="C73" s="1293" t="s">
        <v>1074</v>
      </c>
      <c r="D73" s="291" t="s">
        <v>1031</v>
      </c>
      <c r="E73" s="418">
        <v>0.2142</v>
      </c>
      <c r="F73" s="418">
        <v>0.21295</v>
      </c>
      <c r="G73" s="418">
        <v>1.0000000000000001E-5</v>
      </c>
      <c r="H73" s="418">
        <v>1.24E-3</v>
      </c>
      <c r="AK73" s="288"/>
    </row>
    <row r="74" spans="2:37" s="289" customFormat="1" x14ac:dyDescent="0.25">
      <c r="B74" s="1293"/>
      <c r="C74" s="1293"/>
      <c r="D74" s="291" t="s">
        <v>821</v>
      </c>
      <c r="E74" s="418">
        <v>0.32129000000000002</v>
      </c>
      <c r="F74" s="418">
        <v>0.31942999999999999</v>
      </c>
      <c r="G74" s="418">
        <v>1.0000000000000001E-5</v>
      </c>
      <c r="H74" s="418">
        <v>1.8500000000000001E-3</v>
      </c>
      <c r="AK74" s="288"/>
    </row>
    <row r="75" spans="2:37" s="289" customFormat="1" x14ac:dyDescent="0.25">
      <c r="AK75" s="288"/>
    </row>
    <row r="76" spans="2:37" s="289" customFormat="1" x14ac:dyDescent="0.25">
      <c r="AK76" s="288"/>
    </row>
    <row r="77" spans="2:37" s="289" customFormat="1" x14ac:dyDescent="0.25">
      <c r="AK77" s="288"/>
    </row>
    <row r="78" spans="2:37" s="289" customFormat="1" ht="18" x14ac:dyDescent="0.35">
      <c r="B78" s="290" t="s">
        <v>408</v>
      </c>
      <c r="C78" s="290" t="s">
        <v>660</v>
      </c>
      <c r="D78" s="290" t="s">
        <v>410</v>
      </c>
      <c r="E78" s="291" t="s">
        <v>412</v>
      </c>
      <c r="F78" s="291" t="s">
        <v>413</v>
      </c>
      <c r="G78" s="291" t="s">
        <v>414</v>
      </c>
      <c r="H78" s="291" t="s">
        <v>415</v>
      </c>
      <c r="AK78" s="288"/>
    </row>
    <row r="79" spans="2:37" s="289" customFormat="1" x14ac:dyDescent="0.25">
      <c r="B79" s="1293" t="s">
        <v>1073</v>
      </c>
      <c r="C79" s="291" t="s">
        <v>1072</v>
      </c>
      <c r="D79" s="291" t="s">
        <v>1031</v>
      </c>
      <c r="E79" s="419">
        <v>0.12007</v>
      </c>
      <c r="F79" s="419">
        <v>0.11907</v>
      </c>
      <c r="G79" s="419">
        <v>4.0000000000000003E-5</v>
      </c>
      <c r="H79" s="419">
        <v>9.6000000000000002E-4</v>
      </c>
      <c r="AK79" s="288"/>
    </row>
    <row r="80" spans="2:37" s="289" customFormat="1" x14ac:dyDescent="0.25">
      <c r="B80" s="1293"/>
      <c r="C80" s="291" t="s">
        <v>1071</v>
      </c>
      <c r="D80" s="291" t="s">
        <v>1031</v>
      </c>
      <c r="E80" s="419">
        <v>7.2110000000000007E-2</v>
      </c>
      <c r="F80" s="419">
        <v>7.1620000000000003E-2</v>
      </c>
      <c r="G80" s="419">
        <v>2.0000000000000002E-5</v>
      </c>
      <c r="H80" s="419">
        <v>4.6999999999999999E-4</v>
      </c>
      <c r="AK80" s="288"/>
    </row>
    <row r="81" spans="2:37" s="289" customFormat="1" x14ac:dyDescent="0.25">
      <c r="B81" s="1293"/>
      <c r="C81" s="291" t="s">
        <v>1070</v>
      </c>
      <c r="D81" s="291" t="s">
        <v>1031</v>
      </c>
      <c r="E81" s="419">
        <v>0.10097</v>
      </c>
      <c r="F81" s="419">
        <v>0.10017</v>
      </c>
      <c r="G81" s="419">
        <v>3.0000000000000001E-5</v>
      </c>
      <c r="H81" s="419">
        <v>7.6999999999999996E-4</v>
      </c>
      <c r="AK81" s="288"/>
    </row>
    <row r="82" spans="2:37" s="289" customFormat="1" x14ac:dyDescent="0.25">
      <c r="B82" s="1293"/>
      <c r="C82" s="291" t="s">
        <v>1069</v>
      </c>
      <c r="D82" s="291" t="s">
        <v>1031</v>
      </c>
      <c r="E82" s="419">
        <v>2.801E-2</v>
      </c>
      <c r="F82" s="419">
        <v>2.758E-2</v>
      </c>
      <c r="G82" s="419">
        <v>2.0000000000000002E-5</v>
      </c>
      <c r="H82" s="419">
        <v>4.0999999999999999E-4</v>
      </c>
      <c r="AK82" s="288"/>
    </row>
    <row r="83" spans="2:37" s="289" customFormat="1" x14ac:dyDescent="0.25">
      <c r="AK83" s="288"/>
    </row>
    <row r="84" spans="2:37" s="289" customFormat="1" x14ac:dyDescent="0.25">
      <c r="AK84" s="288"/>
    </row>
    <row r="85" spans="2:37" s="289" customFormat="1" x14ac:dyDescent="0.25">
      <c r="AK85" s="288"/>
    </row>
    <row r="86" spans="2:37" s="289" customFormat="1" ht="18" x14ac:dyDescent="0.35">
      <c r="B86" s="290" t="s">
        <v>408</v>
      </c>
      <c r="C86" s="290" t="s">
        <v>660</v>
      </c>
      <c r="D86" s="290" t="s">
        <v>410</v>
      </c>
      <c r="E86" s="291" t="s">
        <v>412</v>
      </c>
      <c r="F86" s="291" t="s">
        <v>413</v>
      </c>
      <c r="G86" s="291" t="s">
        <v>414</v>
      </c>
      <c r="H86" s="291" t="s">
        <v>415</v>
      </c>
      <c r="AK86" s="288"/>
    </row>
    <row r="87" spans="2:37" s="289" customFormat="1" x14ac:dyDescent="0.25">
      <c r="B87" s="1293" t="s">
        <v>1068</v>
      </c>
      <c r="C87" s="291" t="s">
        <v>1067</v>
      </c>
      <c r="D87" s="291" t="s">
        <v>1031</v>
      </c>
      <c r="E87" s="418">
        <v>4.4239999999999995E-2</v>
      </c>
      <c r="F87" s="418">
        <v>4.3830000000000001E-2</v>
      </c>
      <c r="G87" s="418">
        <v>8.0000000000000007E-5</v>
      </c>
      <c r="H87" s="418">
        <v>3.3E-4</v>
      </c>
      <c r="AK87" s="288"/>
    </row>
    <row r="88" spans="2:37" s="289" customFormat="1" x14ac:dyDescent="0.25">
      <c r="B88" s="1293"/>
      <c r="C88" s="291" t="s">
        <v>1066</v>
      </c>
      <c r="D88" s="291" t="s">
        <v>1031</v>
      </c>
      <c r="E88" s="418">
        <v>1.2260000000000002E-2</v>
      </c>
      <c r="F88" s="418">
        <v>1.2160000000000001E-2</v>
      </c>
      <c r="G88" s="418">
        <v>3.0000000000000001E-5</v>
      </c>
      <c r="H88" s="418">
        <v>6.9999999999999994E-5</v>
      </c>
      <c r="AK88" s="288"/>
    </row>
    <row r="89" spans="2:37" s="289" customFormat="1" x14ac:dyDescent="0.25">
      <c r="B89" s="1293"/>
      <c r="C89" s="291" t="s">
        <v>1065</v>
      </c>
      <c r="D89" s="291" t="s">
        <v>1031</v>
      </c>
      <c r="E89" s="418">
        <v>3.9670000000000004E-2</v>
      </c>
      <c r="F89" s="418">
        <v>3.9370000000000002E-2</v>
      </c>
      <c r="G89" s="418">
        <v>9.0000000000000006E-5</v>
      </c>
      <c r="H89" s="418">
        <v>2.1000000000000001E-4</v>
      </c>
      <c r="AK89" s="288"/>
    </row>
    <row r="90" spans="2:37" s="289" customFormat="1" x14ac:dyDescent="0.25">
      <c r="B90" s="1293"/>
      <c r="C90" s="291" t="s">
        <v>1064</v>
      </c>
      <c r="D90" s="291" t="s">
        <v>1031</v>
      </c>
      <c r="E90" s="418">
        <v>3.7600000000000001E-2</v>
      </c>
      <c r="F90" s="418">
        <v>3.7310000000000003E-2</v>
      </c>
      <c r="G90" s="418">
        <v>9.0000000000000006E-5</v>
      </c>
      <c r="H90" s="418">
        <v>2.0000000000000001E-4</v>
      </c>
      <c r="AK90" s="288"/>
    </row>
    <row r="91" spans="2:37" s="289" customFormat="1" x14ac:dyDescent="0.25">
      <c r="B91" s="330"/>
      <c r="C91" s="330"/>
      <c r="D91" s="330"/>
      <c r="E91" s="330"/>
      <c r="F91" s="330"/>
      <c r="G91" s="330"/>
      <c r="H91" s="330"/>
      <c r="I91" s="330"/>
      <c r="J91" s="330"/>
      <c r="K91" s="330"/>
      <c r="L91" s="330"/>
      <c r="M91" s="330"/>
    </row>
    <row r="92" spans="2:37" ht="15.75" x14ac:dyDescent="0.25">
      <c r="B92" s="1372" t="s">
        <v>418</v>
      </c>
      <c r="C92" s="1372"/>
      <c r="D92" s="1372"/>
      <c r="E92" s="1372"/>
      <c r="F92" s="1372"/>
      <c r="G92" s="1372"/>
      <c r="H92" s="1372"/>
      <c r="I92" s="1372"/>
      <c r="J92" s="1372"/>
      <c r="K92" s="1372"/>
      <c r="L92" s="1372"/>
      <c r="M92" s="1372"/>
      <c r="AK92" s="289"/>
    </row>
    <row r="93" spans="2:37" ht="16.149999999999999" customHeight="1" x14ac:dyDescent="0.25">
      <c r="B93" s="1373" t="s">
        <v>846</v>
      </c>
      <c r="C93" s="1373"/>
      <c r="D93" s="1373"/>
      <c r="E93" s="1373"/>
      <c r="F93" s="1373"/>
      <c r="G93" s="1373"/>
      <c r="H93" s="1373"/>
      <c r="I93" s="1374"/>
      <c r="J93" s="1374"/>
      <c r="K93" s="1374"/>
      <c r="L93" s="1374"/>
      <c r="M93" s="321"/>
    </row>
    <row r="94" spans="2:37" ht="16.899999999999999" customHeight="1" x14ac:dyDescent="0.25">
      <c r="B94" s="1375" t="s">
        <v>893</v>
      </c>
      <c r="C94" s="1375"/>
      <c r="D94" s="1375"/>
      <c r="E94" s="1375"/>
      <c r="F94" s="1375"/>
      <c r="G94" s="1375"/>
      <c r="H94" s="1375"/>
      <c r="I94" s="1375"/>
      <c r="J94" s="1375"/>
      <c r="K94" s="1375"/>
      <c r="L94" s="1375"/>
      <c r="M94" s="1375"/>
    </row>
    <row r="95" spans="2:37" s="264" customFormat="1" x14ac:dyDescent="0.25">
      <c r="B95" s="1281" t="s">
        <v>887</v>
      </c>
      <c r="C95" s="1281"/>
      <c r="D95" s="1281"/>
      <c r="E95" s="1281"/>
      <c r="F95" s="1281"/>
      <c r="G95" s="1281"/>
      <c r="H95" s="1281"/>
      <c r="I95" s="1281"/>
      <c r="J95" s="1281"/>
      <c r="K95" s="1281"/>
      <c r="L95" s="289"/>
    </row>
    <row r="96" spans="2:37" s="266" customFormat="1" ht="6.75" x14ac:dyDescent="0.15">
      <c r="B96" s="331"/>
      <c r="C96" s="331"/>
      <c r="D96" s="331"/>
      <c r="E96" s="331"/>
      <c r="F96" s="331"/>
      <c r="G96" s="331"/>
      <c r="H96" s="331"/>
      <c r="I96" s="331"/>
      <c r="J96" s="331"/>
      <c r="K96" s="331"/>
      <c r="L96" s="331"/>
    </row>
    <row r="97" spans="2:13" s="264" customFormat="1" ht="22.15" customHeight="1" x14ac:dyDescent="0.2">
      <c r="B97" s="1282" t="s">
        <v>888</v>
      </c>
      <c r="C97" s="1282"/>
      <c r="D97" s="1282"/>
      <c r="E97" s="1282"/>
      <c r="F97" s="1282"/>
      <c r="G97" s="1282"/>
      <c r="H97" s="1282"/>
      <c r="I97" s="1283"/>
      <c r="J97" s="1283"/>
      <c r="K97" s="1283"/>
      <c r="L97" s="1283"/>
      <c r="M97" s="305"/>
    </row>
    <row r="98" spans="2:13" s="264" customFormat="1" ht="18.600000000000001" customHeight="1" x14ac:dyDescent="0.2">
      <c r="B98" s="1275" t="s">
        <v>889</v>
      </c>
      <c r="C98" s="1275"/>
      <c r="D98" s="1275"/>
      <c r="E98" s="1275"/>
      <c r="F98" s="1275"/>
      <c r="G98" s="1275"/>
      <c r="H98" s="1275"/>
      <c r="I98" s="1275"/>
      <c r="J98" s="1275"/>
      <c r="K98" s="1275"/>
      <c r="L98" s="1275"/>
      <c r="M98" s="1275"/>
    </row>
    <row r="99" spans="2:13" s="264" customFormat="1" ht="20.45" customHeight="1" x14ac:dyDescent="0.2">
      <c r="B99" s="1275"/>
      <c r="C99" s="1275"/>
      <c r="D99" s="1275"/>
      <c r="E99" s="1275"/>
      <c r="F99" s="1275"/>
      <c r="G99" s="1275"/>
      <c r="H99" s="1275"/>
      <c r="I99" s="1275"/>
      <c r="J99" s="1275"/>
      <c r="K99" s="1275"/>
      <c r="L99" s="1275"/>
      <c r="M99" s="1275"/>
    </row>
    <row r="100" spans="2:13" x14ac:dyDescent="0.25">
      <c r="B100" s="417"/>
      <c r="C100" s="417"/>
      <c r="D100" s="417"/>
      <c r="E100" s="417"/>
      <c r="F100" s="417"/>
      <c r="G100" s="417"/>
      <c r="H100" s="417"/>
      <c r="I100" s="417"/>
      <c r="J100" s="417"/>
      <c r="K100" s="417"/>
      <c r="L100" s="417"/>
      <c r="M100" s="417"/>
    </row>
    <row r="101" spans="2:13" x14ac:dyDescent="0.25">
      <c r="B101" s="1376" t="s">
        <v>425</v>
      </c>
      <c r="C101" s="1376"/>
      <c r="D101" s="1376"/>
      <c r="E101" s="1376"/>
      <c r="F101" s="1376"/>
      <c r="G101" s="1376"/>
      <c r="H101" s="1376"/>
      <c r="I101" s="1376"/>
      <c r="J101" s="1376"/>
      <c r="K101" s="1376"/>
      <c r="L101" s="1376"/>
      <c r="M101" s="1376"/>
    </row>
    <row r="102" spans="2:13" x14ac:dyDescent="0.25">
      <c r="B102" s="1381"/>
      <c r="C102" s="1381"/>
      <c r="D102" s="1381"/>
      <c r="E102" s="1381"/>
      <c r="F102" s="1381"/>
      <c r="G102" s="1381"/>
      <c r="H102" s="1381"/>
      <c r="I102" s="1381"/>
      <c r="J102" s="1381"/>
      <c r="K102" s="1381"/>
      <c r="L102" s="1381"/>
      <c r="M102" s="1381"/>
    </row>
  </sheetData>
  <mergeCells count="60">
    <mergeCell ref="B102:M102"/>
    <mergeCell ref="B8:M8"/>
    <mergeCell ref="B9:M9"/>
    <mergeCell ref="B10:M10"/>
    <mergeCell ref="B12:M12"/>
    <mergeCell ref="B20:M20"/>
    <mergeCell ref="B13:M13"/>
    <mergeCell ref="B14:M14"/>
    <mergeCell ref="B18:M18"/>
    <mergeCell ref="E23:H23"/>
    <mergeCell ref="C61:C62"/>
    <mergeCell ref="B59:B66"/>
    <mergeCell ref="C53:C54"/>
    <mergeCell ref="C47:C48"/>
    <mergeCell ref="C65:C66"/>
    <mergeCell ref="C63:C64"/>
    <mergeCell ref="A1:F1"/>
    <mergeCell ref="Y45:AB45"/>
    <mergeCell ref="A2:F2"/>
    <mergeCell ref="C41:C42"/>
    <mergeCell ref="C33:C34"/>
    <mergeCell ref="B25:B42"/>
    <mergeCell ref="B16:M16"/>
    <mergeCell ref="C29:C30"/>
    <mergeCell ref="C31:C32"/>
    <mergeCell ref="C35:C36"/>
    <mergeCell ref="B15:M15"/>
    <mergeCell ref="B17:M17"/>
    <mergeCell ref="B19:M19"/>
    <mergeCell ref="C37:C38"/>
    <mergeCell ref="U23:X23"/>
    <mergeCell ref="Q23:T23"/>
    <mergeCell ref="AC45:AF45"/>
    <mergeCell ref="AG45:AJ45"/>
    <mergeCell ref="Q45:T45"/>
    <mergeCell ref="I45:L45"/>
    <mergeCell ref="E45:H45"/>
    <mergeCell ref="U45:X45"/>
    <mergeCell ref="M45:P45"/>
    <mergeCell ref="B101:M101"/>
    <mergeCell ref="B87:B90"/>
    <mergeCell ref="B79:B82"/>
    <mergeCell ref="C71:C72"/>
    <mergeCell ref="B71:B74"/>
    <mergeCell ref="C73:C74"/>
    <mergeCell ref="B97:L97"/>
    <mergeCell ref="B98:M99"/>
    <mergeCell ref="I23:L23"/>
    <mergeCell ref="M23:P23"/>
    <mergeCell ref="C25:C26"/>
    <mergeCell ref="C27:C28"/>
    <mergeCell ref="B95:K95"/>
    <mergeCell ref="B92:M92"/>
    <mergeCell ref="B93:L93"/>
    <mergeCell ref="B94:M94"/>
    <mergeCell ref="C51:C52"/>
    <mergeCell ref="C59:C60"/>
    <mergeCell ref="C49:C50"/>
    <mergeCell ref="C39:C40"/>
    <mergeCell ref="B47:B54"/>
  </mergeCells>
  <conditionalFormatting sqref="Q27:T42">
    <cfRule type="expression" dxfId="24" priority="9">
      <formula>IF(Q27="",TRUE,FALSE)</formula>
    </cfRule>
  </conditionalFormatting>
  <conditionalFormatting sqref="U25:X42">
    <cfRule type="expression" dxfId="23" priority="8">
      <formula>IF(U25="",TRUE,FALSE)</formula>
    </cfRule>
  </conditionalFormatting>
  <conditionalFormatting sqref="Q25:T26">
    <cfRule type="expression" dxfId="22" priority="7">
      <formula>IF(Q25="",TRUE,FALSE)</formula>
    </cfRule>
  </conditionalFormatting>
  <conditionalFormatting sqref="AC47:AF54">
    <cfRule type="expression" dxfId="21" priority="6">
      <formula>IF(AC47="",TRUE,FALSE)</formula>
    </cfRule>
  </conditionalFormatting>
  <conditionalFormatting sqref="AG47:AJ48">
    <cfRule type="expression" dxfId="20" priority="5">
      <formula>IF(AG47="",TRUE,FALSE)</formula>
    </cfRule>
  </conditionalFormatting>
  <conditionalFormatting sqref="AG49:AJ54">
    <cfRule type="expression" dxfId="19" priority="4">
      <formula>IF(AG49="",TRUE,FALSE)</formula>
    </cfRule>
  </conditionalFormatting>
  <conditionalFormatting sqref="AK25:AK90">
    <cfRule type="expression" dxfId="18" priority="3" stopIfTrue="1">
      <formula>NOT(AK25="")</formula>
    </cfRule>
  </conditionalFormatting>
  <conditionalFormatting sqref="E44:AJ44">
    <cfRule type="expression" dxfId="17" priority="2" stopIfTrue="1">
      <formula>NOT(E44="")</formula>
    </cfRule>
  </conditionalFormatting>
  <conditionalFormatting sqref="E22:X22">
    <cfRule type="expression" dxfId="16" priority="1" stopIfTrue="1">
      <formula>NOT(E22="")</formula>
    </cfRule>
  </conditionalFormatting>
  <hyperlinks>
    <hyperlink ref="A3" location="Index!A1" display="Index"/>
  </hyperlinks>
  <pageMargins left="0.7" right="0.7" top="0.75" bottom="0.75" header="0.3" footer="0.3"/>
  <pageSetup paperSize="9" scale="20" fitToHeight="0" orientation="landscape" r:id="rId1"/>
  <headerFooter alignWithMargins="0"/>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4" tint="-0.249977111117893"/>
    <pageSetUpPr fitToPage="1"/>
  </sheetPr>
  <dimension ref="A1:AR110"/>
  <sheetViews>
    <sheetView workbookViewId="0">
      <pane xSplit="1" ySplit="3" topLeftCell="B13" activePane="bottomRight" state="frozen"/>
      <selection activeCell="M49" sqref="M49"/>
      <selection pane="topRight" activeCell="M49" sqref="M49"/>
      <selection pane="bottomLeft" activeCell="M49" sqref="M49"/>
      <selection pane="bottomRight" activeCell="M49" sqref="M49"/>
    </sheetView>
  </sheetViews>
  <sheetFormatPr defaultColWidth="11.140625" defaultRowHeight="15" x14ac:dyDescent="0.25"/>
  <cols>
    <col min="1" max="1" width="5.7109375" style="284" customWidth="1"/>
    <col min="2" max="2" width="16.7109375" style="285" customWidth="1"/>
    <col min="3" max="3" width="23.5703125" style="285" customWidth="1"/>
    <col min="4" max="4" width="26.140625" style="285" customWidth="1"/>
    <col min="5" max="5" width="17.140625" style="285" customWidth="1"/>
    <col min="6" max="6" width="13.42578125" style="285" customWidth="1"/>
    <col min="7" max="7" width="17.5703125" style="285" customWidth="1"/>
    <col min="8" max="8" width="42.85546875" style="285" customWidth="1"/>
    <col min="9" max="16384" width="11.140625" style="285"/>
  </cols>
  <sheetData>
    <row r="1" spans="1:44" s="260" customFormat="1" ht="11.25" x14ac:dyDescent="0.2">
      <c r="A1" s="1305" t="s">
        <v>541</v>
      </c>
      <c r="B1" s="1305"/>
      <c r="C1" s="1305"/>
      <c r="D1" s="1305"/>
      <c r="E1" s="1305"/>
      <c r="F1" s="1305"/>
    </row>
    <row r="2" spans="1:44" ht="21" x14ac:dyDescent="0.35">
      <c r="A2" s="1306" t="str">
        <f ca="1">MID(CELL("filename",$B$2),FIND("]",CELL("filename",$B$2))+1,256)</f>
        <v>WTT- business travel- air</v>
      </c>
      <c r="B2" s="1306"/>
      <c r="C2" s="1306"/>
      <c r="D2" s="1306"/>
      <c r="E2" s="1306"/>
      <c r="F2" s="1306"/>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row>
    <row r="3" spans="1:44" x14ac:dyDescent="0.25">
      <c r="A3" s="263" t="s">
        <v>389</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row>
    <row r="4" spans="1:44" s="358" customFormat="1" ht="7.5" thickBot="1" x14ac:dyDescent="0.2">
      <c r="A4" s="311"/>
      <c r="B4" s="311"/>
      <c r="C4" s="311"/>
      <c r="D4" s="311"/>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row>
    <row r="5" spans="1:44" ht="15.75" thickTop="1" x14ac:dyDescent="0.25">
      <c r="B5" s="351" t="s">
        <v>390</v>
      </c>
      <c r="C5" s="350" t="s">
        <v>1063</v>
      </c>
      <c r="D5" s="271" t="s">
        <v>392</v>
      </c>
      <c r="E5" s="270">
        <v>43677</v>
      </c>
      <c r="F5" s="271" t="s">
        <v>393</v>
      </c>
      <c r="G5" s="270" t="s">
        <v>542</v>
      </c>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row>
    <row r="6" spans="1:44" ht="15.75" thickBot="1" x14ac:dyDescent="0.3">
      <c r="B6" s="349" t="s">
        <v>394</v>
      </c>
      <c r="C6" s="348" t="s">
        <v>857</v>
      </c>
      <c r="D6" s="275" t="s">
        <v>396</v>
      </c>
      <c r="E6" s="347">
        <v>1.01</v>
      </c>
      <c r="F6" s="275" t="s">
        <v>397</v>
      </c>
      <c r="G6" s="276">
        <v>2017</v>
      </c>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row>
    <row r="7" spans="1:44" ht="16.5" thickTop="1" thickBot="1" x14ac:dyDescent="0.3">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row>
    <row r="8" spans="1:44" ht="40.5" customHeight="1" thickTop="1" thickBot="1" x14ac:dyDescent="0.3">
      <c r="B8" s="1357" t="s">
        <v>1062</v>
      </c>
      <c r="C8" s="1358"/>
      <c r="D8" s="1358"/>
      <c r="E8" s="1358"/>
      <c r="F8" s="1358"/>
      <c r="G8" s="1358"/>
      <c r="H8" s="1358"/>
      <c r="I8" s="1358"/>
      <c r="J8" s="1358"/>
      <c r="K8" s="1358"/>
      <c r="L8" s="1358"/>
      <c r="M8" s="1359"/>
      <c r="N8" s="34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row>
    <row r="9" spans="1:44" ht="15.75" thickTop="1" x14ac:dyDescent="0.25">
      <c r="B9" s="1296"/>
      <c r="C9" s="1361"/>
      <c r="D9" s="1361"/>
      <c r="E9" s="1361"/>
      <c r="F9" s="1361"/>
      <c r="G9" s="1361"/>
      <c r="H9" s="1361"/>
      <c r="I9" s="1361"/>
      <c r="J9" s="1361"/>
      <c r="K9" s="1361"/>
      <c r="L9" s="1361"/>
      <c r="M9" s="1361"/>
      <c r="N9" s="34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row>
    <row r="10" spans="1:44" s="284" customFormat="1" ht="15" customHeight="1" x14ac:dyDescent="0.25">
      <c r="B10" s="1310" t="s">
        <v>399</v>
      </c>
      <c r="C10" s="1310"/>
      <c r="D10" s="1310"/>
      <c r="E10" s="1310"/>
      <c r="F10" s="1310"/>
      <c r="G10" s="1310"/>
      <c r="H10" s="1310"/>
      <c r="I10" s="1310"/>
      <c r="J10" s="1310"/>
      <c r="K10" s="1310"/>
      <c r="L10" s="1310"/>
      <c r="M10" s="1310"/>
      <c r="N10" s="344"/>
    </row>
    <row r="11" spans="1:44" s="284" customFormat="1" ht="36.75" customHeight="1" x14ac:dyDescent="0.25">
      <c r="B11" s="1296" t="s">
        <v>1061</v>
      </c>
      <c r="C11" s="1296"/>
      <c r="D11" s="1296"/>
      <c r="E11" s="1296"/>
      <c r="F11" s="1296"/>
      <c r="G11" s="1296"/>
      <c r="H11" s="1296"/>
      <c r="I11" s="1296"/>
      <c r="J11" s="1296"/>
      <c r="K11" s="1296"/>
      <c r="L11" s="1296"/>
      <c r="M11" s="1296"/>
      <c r="N11" s="344"/>
    </row>
    <row r="12" spans="1:44" s="284" customFormat="1" ht="33.75" customHeight="1" x14ac:dyDescent="0.25">
      <c r="B12" s="1296" t="s">
        <v>1060</v>
      </c>
      <c r="C12" s="1296"/>
      <c r="D12" s="1296"/>
      <c r="E12" s="1296"/>
      <c r="F12" s="1296"/>
      <c r="G12" s="1296"/>
      <c r="H12" s="1296"/>
      <c r="I12" s="1296"/>
      <c r="J12" s="1296"/>
      <c r="K12" s="1296"/>
      <c r="L12" s="1296"/>
      <c r="M12" s="1296"/>
      <c r="N12" s="344"/>
    </row>
    <row r="13" spans="1:44" s="284" customFormat="1" ht="9.75" customHeight="1" x14ac:dyDescent="0.25">
      <c r="B13" s="283"/>
      <c r="C13" s="283"/>
      <c r="D13" s="283"/>
      <c r="E13" s="283"/>
      <c r="F13" s="283"/>
      <c r="G13" s="283"/>
      <c r="H13" s="283"/>
      <c r="I13" s="283"/>
      <c r="J13" s="283"/>
      <c r="K13" s="283"/>
      <c r="L13" s="283"/>
      <c r="M13" s="283"/>
      <c r="N13" s="344"/>
    </row>
    <row r="14" spans="1:44" s="284" customFormat="1" ht="15.75" x14ac:dyDescent="0.25">
      <c r="B14" s="1314" t="s">
        <v>1059</v>
      </c>
      <c r="C14" s="1314"/>
      <c r="D14" s="1314"/>
      <c r="E14" s="1314"/>
      <c r="F14" s="1314"/>
      <c r="G14" s="1314"/>
      <c r="H14" s="1314"/>
      <c r="I14" s="1314"/>
      <c r="J14" s="1314"/>
      <c r="K14" s="1314"/>
      <c r="L14" s="1314"/>
      <c r="M14" s="1314"/>
      <c r="N14" s="344"/>
    </row>
    <row r="15" spans="1:44" s="284" customFormat="1" ht="33" customHeight="1" x14ac:dyDescent="0.25">
      <c r="B15" s="1296" t="s">
        <v>1058</v>
      </c>
      <c r="C15" s="1296"/>
      <c r="D15" s="1296"/>
      <c r="E15" s="1296"/>
      <c r="F15" s="1296"/>
      <c r="G15" s="1296"/>
      <c r="H15" s="1296"/>
      <c r="I15" s="1296"/>
      <c r="J15" s="1296"/>
      <c r="K15" s="1296"/>
      <c r="L15" s="1296"/>
      <c r="M15" s="1296"/>
      <c r="N15" s="344"/>
    </row>
    <row r="16" spans="1:44" s="284" customFormat="1" ht="36" customHeight="1" x14ac:dyDescent="0.25">
      <c r="B16" s="1296" t="s">
        <v>1057</v>
      </c>
      <c r="C16" s="1296"/>
      <c r="D16" s="1296"/>
      <c r="E16" s="1296"/>
      <c r="F16" s="1296"/>
      <c r="G16" s="1296"/>
      <c r="H16" s="1296"/>
      <c r="I16" s="1296"/>
      <c r="J16" s="1296"/>
      <c r="K16" s="1296"/>
      <c r="L16" s="1296"/>
      <c r="M16" s="1296"/>
      <c r="N16" s="344"/>
    </row>
    <row r="17" spans="2:14" s="289" customFormat="1" x14ac:dyDescent="0.25">
      <c r="B17" s="330"/>
      <c r="C17" s="330"/>
      <c r="D17" s="330"/>
      <c r="E17" s="330"/>
      <c r="F17" s="330"/>
      <c r="G17" s="330"/>
      <c r="H17" s="330"/>
      <c r="I17" s="330"/>
      <c r="J17" s="330"/>
      <c r="K17" s="295"/>
      <c r="L17" s="330"/>
      <c r="M17" s="330"/>
      <c r="N17" s="330"/>
    </row>
    <row r="18" spans="2:14" s="289" customFormat="1" ht="13.5" customHeight="1" x14ac:dyDescent="0.25">
      <c r="B18" s="355"/>
      <c r="C18" s="355"/>
      <c r="D18" s="355"/>
      <c r="E18" s="355"/>
      <c r="F18" s="416" t="s">
        <v>1045</v>
      </c>
      <c r="G18" s="416" t="s">
        <v>1044</v>
      </c>
      <c r="H18" s="355"/>
      <c r="I18" s="355"/>
      <c r="J18" s="355"/>
      <c r="K18" s="355"/>
      <c r="L18" s="355"/>
      <c r="M18" s="355"/>
    </row>
    <row r="19" spans="2:14" s="289" customFormat="1" ht="13.5" customHeight="1" x14ac:dyDescent="0.35">
      <c r="B19" s="343" t="s">
        <v>408</v>
      </c>
      <c r="C19" s="343" t="s">
        <v>1043</v>
      </c>
      <c r="D19" s="343" t="s">
        <v>1042</v>
      </c>
      <c r="E19" s="343" t="s">
        <v>410</v>
      </c>
      <c r="F19" s="342" t="s">
        <v>412</v>
      </c>
      <c r="G19" s="342" t="s">
        <v>412</v>
      </c>
      <c r="H19" s="355"/>
      <c r="I19" s="355"/>
      <c r="J19" s="355"/>
      <c r="K19" s="355"/>
      <c r="L19" s="355"/>
      <c r="M19" s="355"/>
    </row>
    <row r="20" spans="2:14" s="289" customFormat="1" ht="13.5" customHeight="1" x14ac:dyDescent="0.25">
      <c r="B20" s="1354" t="s">
        <v>1056</v>
      </c>
      <c r="C20" s="342" t="s">
        <v>1040</v>
      </c>
      <c r="D20" s="342" t="s">
        <v>1036</v>
      </c>
      <c r="E20" s="342" t="s">
        <v>1031</v>
      </c>
      <c r="F20" s="361">
        <v>3.2669999999999998E-2</v>
      </c>
      <c r="G20" s="361">
        <v>3.2669999999999998E-2</v>
      </c>
      <c r="H20" s="288"/>
      <c r="I20" s="355"/>
      <c r="J20" s="355"/>
      <c r="K20" s="355"/>
      <c r="L20" s="355"/>
      <c r="M20" s="355"/>
    </row>
    <row r="21" spans="2:14" s="289" customFormat="1" ht="13.5" customHeight="1" x14ac:dyDescent="0.25">
      <c r="B21" s="1354"/>
      <c r="C21" s="1354" t="s">
        <v>1039</v>
      </c>
      <c r="D21" s="342" t="s">
        <v>1036</v>
      </c>
      <c r="E21" s="342" t="s">
        <v>1031</v>
      </c>
      <c r="F21" s="361">
        <v>1.779E-2</v>
      </c>
      <c r="G21" s="361">
        <v>1.779E-2</v>
      </c>
      <c r="H21" s="288"/>
      <c r="I21" s="355"/>
      <c r="J21" s="355"/>
      <c r="K21" s="355"/>
      <c r="L21" s="355"/>
      <c r="M21" s="355"/>
    </row>
    <row r="22" spans="2:14" s="289" customFormat="1" ht="13.5" customHeight="1" x14ac:dyDescent="0.25">
      <c r="B22" s="1354"/>
      <c r="C22" s="1354"/>
      <c r="D22" s="342" t="s">
        <v>1035</v>
      </c>
      <c r="E22" s="342" t="s">
        <v>1031</v>
      </c>
      <c r="F22" s="361">
        <v>1.7500000000000002E-2</v>
      </c>
      <c r="G22" s="361">
        <v>1.7500000000000002E-2</v>
      </c>
      <c r="H22" s="288"/>
      <c r="I22" s="355"/>
      <c r="J22" s="355"/>
      <c r="K22" s="355"/>
      <c r="L22" s="355"/>
      <c r="M22" s="355"/>
    </row>
    <row r="23" spans="2:14" s="289" customFormat="1" ht="13.5" customHeight="1" x14ac:dyDescent="0.25">
      <c r="B23" s="1354"/>
      <c r="C23" s="1354"/>
      <c r="D23" s="342" t="s">
        <v>1033</v>
      </c>
      <c r="E23" s="342" t="s">
        <v>1031</v>
      </c>
      <c r="F23" s="361">
        <v>2.6239999999999999E-2</v>
      </c>
      <c r="G23" s="361">
        <v>2.6239999999999999E-2</v>
      </c>
      <c r="H23" s="288"/>
      <c r="I23" s="355"/>
      <c r="J23" s="355"/>
      <c r="K23" s="355"/>
      <c r="L23" s="355"/>
      <c r="M23" s="355"/>
    </row>
    <row r="24" spans="2:14" s="289" customFormat="1" ht="13.5" customHeight="1" x14ac:dyDescent="0.25">
      <c r="B24" s="1354"/>
      <c r="C24" s="1354" t="s">
        <v>1038</v>
      </c>
      <c r="D24" s="342" t="s">
        <v>1036</v>
      </c>
      <c r="E24" s="342" t="s">
        <v>1031</v>
      </c>
      <c r="F24" s="361">
        <v>2.3290000000000002E-2</v>
      </c>
      <c r="G24" s="361">
        <v>2.3290000000000002E-2</v>
      </c>
      <c r="H24" s="288"/>
      <c r="I24" s="355"/>
      <c r="J24" s="355"/>
      <c r="K24" s="355"/>
      <c r="L24" s="355"/>
      <c r="M24" s="355"/>
    </row>
    <row r="25" spans="2:14" s="289" customFormat="1" ht="13.5" customHeight="1" x14ac:dyDescent="0.25">
      <c r="B25" s="1354"/>
      <c r="C25" s="1354"/>
      <c r="D25" s="342" t="s">
        <v>1035</v>
      </c>
      <c r="E25" s="342" t="s">
        <v>1031</v>
      </c>
      <c r="F25" s="361">
        <v>1.7829999999999999E-2</v>
      </c>
      <c r="G25" s="361">
        <v>1.7829999999999999E-2</v>
      </c>
      <c r="H25" s="288"/>
      <c r="I25" s="355"/>
      <c r="J25" s="355"/>
      <c r="K25" s="355"/>
      <c r="L25" s="355"/>
      <c r="M25" s="355"/>
    </row>
    <row r="26" spans="2:14" s="289" customFormat="1" ht="13.5" customHeight="1" x14ac:dyDescent="0.25">
      <c r="B26" s="1354"/>
      <c r="C26" s="1354"/>
      <c r="D26" s="342" t="s">
        <v>1034</v>
      </c>
      <c r="E26" s="342" t="s">
        <v>1031</v>
      </c>
      <c r="F26" s="361">
        <v>2.853E-2</v>
      </c>
      <c r="G26" s="361">
        <v>2.853E-2</v>
      </c>
      <c r="H26" s="288"/>
      <c r="I26" s="355"/>
      <c r="J26" s="355"/>
      <c r="K26" s="355"/>
      <c r="L26" s="355"/>
      <c r="M26" s="355"/>
    </row>
    <row r="27" spans="2:14" s="289" customFormat="1" ht="13.5" customHeight="1" x14ac:dyDescent="0.25">
      <c r="B27" s="1354"/>
      <c r="C27" s="1354"/>
      <c r="D27" s="342" t="s">
        <v>1033</v>
      </c>
      <c r="E27" s="342" t="s">
        <v>1031</v>
      </c>
      <c r="F27" s="361">
        <v>5.1720000000000002E-2</v>
      </c>
      <c r="G27" s="361">
        <v>5.1720000000000002E-2</v>
      </c>
      <c r="H27" s="288"/>
      <c r="I27" s="355"/>
      <c r="J27" s="355"/>
      <c r="K27" s="355"/>
      <c r="L27" s="355"/>
      <c r="M27" s="355"/>
    </row>
    <row r="28" spans="2:14" s="289" customFormat="1" ht="13.5" customHeight="1" x14ac:dyDescent="0.25">
      <c r="B28" s="1354"/>
      <c r="C28" s="1354"/>
      <c r="D28" s="342" t="s">
        <v>1032</v>
      </c>
      <c r="E28" s="342" t="s">
        <v>1031</v>
      </c>
      <c r="F28" s="361">
        <v>7.1340000000000001E-2</v>
      </c>
      <c r="G28" s="361">
        <v>7.1340000000000001E-2</v>
      </c>
      <c r="H28" s="288"/>
      <c r="I28" s="355"/>
      <c r="J28" s="355"/>
      <c r="K28" s="355"/>
      <c r="L28" s="355"/>
      <c r="M28" s="355"/>
    </row>
    <row r="29" spans="2:14" s="289" customFormat="1" ht="13.5" customHeight="1" x14ac:dyDescent="0.25">
      <c r="B29" s="1354"/>
      <c r="C29" s="1354" t="s">
        <v>1037</v>
      </c>
      <c r="D29" s="342" t="s">
        <v>1036</v>
      </c>
      <c r="E29" s="342" t="s">
        <v>1031</v>
      </c>
      <c r="F29" s="361">
        <v>2.002E-2</v>
      </c>
      <c r="G29" s="361">
        <v>2.002E-2</v>
      </c>
      <c r="H29" s="288"/>
      <c r="I29" s="355"/>
      <c r="J29" s="355"/>
      <c r="K29" s="355"/>
      <c r="L29" s="355"/>
      <c r="M29" s="355"/>
    </row>
    <row r="30" spans="2:14" s="289" customFormat="1" ht="13.5" customHeight="1" x14ac:dyDescent="0.25">
      <c r="B30" s="1354"/>
      <c r="C30" s="1354"/>
      <c r="D30" s="342" t="s">
        <v>1035</v>
      </c>
      <c r="E30" s="342" t="s">
        <v>1031</v>
      </c>
      <c r="F30" s="361">
        <v>1.533E-2</v>
      </c>
      <c r="G30" s="361">
        <v>1.533E-2</v>
      </c>
      <c r="H30" s="288"/>
      <c r="I30" s="355"/>
      <c r="J30" s="355"/>
      <c r="K30" s="355"/>
      <c r="L30" s="355"/>
      <c r="M30" s="355"/>
    </row>
    <row r="31" spans="2:14" s="289" customFormat="1" ht="13.5" customHeight="1" x14ac:dyDescent="0.25">
      <c r="B31" s="1354"/>
      <c r="C31" s="1354"/>
      <c r="D31" s="342" t="s">
        <v>1034</v>
      </c>
      <c r="E31" s="342" t="s">
        <v>1031</v>
      </c>
      <c r="F31" s="361">
        <v>2.453E-2</v>
      </c>
      <c r="G31" s="415">
        <v>2.453E-2</v>
      </c>
      <c r="H31" s="288"/>
      <c r="I31" s="355"/>
      <c r="J31" s="355"/>
      <c r="K31" s="355"/>
      <c r="L31" s="355"/>
      <c r="M31" s="355"/>
    </row>
    <row r="32" spans="2:14" s="289" customFormat="1" ht="13.5" customHeight="1" x14ac:dyDescent="0.25">
      <c r="B32" s="1354"/>
      <c r="C32" s="1354"/>
      <c r="D32" s="342" t="s">
        <v>1033</v>
      </c>
      <c r="E32" s="342" t="s">
        <v>1031</v>
      </c>
      <c r="F32" s="361">
        <v>4.4470000000000003E-2</v>
      </c>
      <c r="G32" s="361">
        <v>4.4470000000000003E-2</v>
      </c>
      <c r="H32" s="288"/>
      <c r="I32" s="355"/>
      <c r="J32" s="355"/>
      <c r="K32" s="355"/>
      <c r="L32" s="355"/>
      <c r="M32" s="355"/>
    </row>
    <row r="33" spans="2:14" s="289" customFormat="1" ht="13.5" customHeight="1" x14ac:dyDescent="0.25">
      <c r="B33" s="1354"/>
      <c r="C33" s="1354"/>
      <c r="D33" s="342" t="s">
        <v>1032</v>
      </c>
      <c r="E33" s="342" t="s">
        <v>1031</v>
      </c>
      <c r="F33" s="361">
        <v>6.1339999999999999E-2</v>
      </c>
      <c r="G33" s="361">
        <v>6.1339999999999999E-2</v>
      </c>
      <c r="H33" s="288"/>
      <c r="I33" s="355"/>
      <c r="J33" s="355"/>
      <c r="K33" s="355"/>
      <c r="L33" s="355"/>
      <c r="M33" s="355"/>
    </row>
    <row r="34" spans="2:14" s="289" customFormat="1" ht="12.6" customHeight="1" x14ac:dyDescent="0.25">
      <c r="B34" s="321"/>
      <c r="C34" s="321"/>
      <c r="D34" s="321"/>
      <c r="E34" s="321"/>
      <c r="F34" s="321"/>
      <c r="G34" s="321"/>
      <c r="H34" s="321"/>
      <c r="I34" s="321"/>
      <c r="J34" s="321"/>
      <c r="K34" s="321"/>
      <c r="L34" s="321"/>
      <c r="M34" s="321"/>
      <c r="N34" s="330"/>
    </row>
    <row r="35" spans="2:14" s="289" customFormat="1" ht="13.5" customHeight="1" x14ac:dyDescent="0.25">
      <c r="B35" s="321"/>
      <c r="C35" s="321"/>
      <c r="D35" s="321"/>
      <c r="E35" s="321"/>
      <c r="F35" s="321"/>
      <c r="G35" s="321"/>
      <c r="H35" s="321"/>
      <c r="I35" s="321"/>
      <c r="J35" s="321"/>
      <c r="K35" s="321"/>
      <c r="L35" s="321"/>
      <c r="M35" s="321"/>
      <c r="N35" s="330"/>
    </row>
    <row r="36" spans="2:14" s="284" customFormat="1" ht="15.75" x14ac:dyDescent="0.25">
      <c r="B36" s="345" t="s">
        <v>418</v>
      </c>
      <c r="C36" s="344"/>
      <c r="D36" s="344"/>
      <c r="E36" s="344"/>
      <c r="F36" s="344"/>
      <c r="G36" s="344"/>
      <c r="H36" s="344"/>
      <c r="I36" s="344"/>
      <c r="J36" s="344"/>
      <c r="K36" s="344"/>
      <c r="L36" s="344"/>
      <c r="M36" s="344"/>
      <c r="N36" s="344"/>
    </row>
    <row r="37" spans="2:14" s="284" customFormat="1" ht="18" customHeight="1" x14ac:dyDescent="0.25">
      <c r="B37" s="1352" t="s">
        <v>1020</v>
      </c>
      <c r="C37" s="1352"/>
      <c r="D37" s="1352"/>
      <c r="E37" s="1352"/>
      <c r="F37" s="1352"/>
      <c r="G37" s="1352"/>
      <c r="H37" s="1352"/>
      <c r="I37" s="1352"/>
      <c r="J37" s="1352"/>
      <c r="K37" s="1352"/>
      <c r="L37" s="1352"/>
      <c r="M37" s="1352"/>
      <c r="N37" s="344"/>
    </row>
    <row r="38" spans="2:14" s="413" customFormat="1" ht="71.25" customHeight="1" x14ac:dyDescent="0.25">
      <c r="B38" s="1296" t="s">
        <v>1055</v>
      </c>
      <c r="C38" s="1296"/>
      <c r="D38" s="1296"/>
      <c r="E38" s="1296"/>
      <c r="F38" s="1296"/>
      <c r="G38" s="1296"/>
      <c r="H38" s="1296"/>
      <c r="I38" s="1296"/>
      <c r="J38" s="1296"/>
      <c r="K38" s="1296"/>
      <c r="L38" s="1296"/>
      <c r="M38" s="1296"/>
      <c r="N38" s="414"/>
    </row>
    <row r="39" spans="2:14" s="412" customFormat="1" ht="18" customHeight="1" x14ac:dyDescent="0.2">
      <c r="B39" s="1296" t="s">
        <v>1018</v>
      </c>
      <c r="C39" s="1296"/>
      <c r="D39" s="1296"/>
      <c r="E39" s="1296"/>
      <c r="F39" s="1296"/>
      <c r="G39" s="1296"/>
      <c r="H39" s="1296"/>
      <c r="I39" s="1296"/>
      <c r="J39" s="1296"/>
      <c r="K39" s="1296"/>
      <c r="L39" s="1296"/>
      <c r="M39" s="1296"/>
      <c r="N39" s="283"/>
    </row>
    <row r="40" spans="2:14" ht="8.4499999999999993" customHeight="1" x14ac:dyDescent="0.25">
      <c r="B40" s="344"/>
      <c r="C40" s="344"/>
      <c r="D40" s="344"/>
      <c r="E40" s="344"/>
      <c r="F40" s="344"/>
      <c r="G40" s="344"/>
      <c r="H40" s="344"/>
      <c r="I40" s="344"/>
      <c r="J40" s="344"/>
      <c r="K40" s="344"/>
      <c r="L40" s="344"/>
      <c r="M40" s="344"/>
      <c r="N40" s="344"/>
    </row>
    <row r="41" spans="2:14" s="284" customFormat="1" x14ac:dyDescent="0.25">
      <c r="B41" s="1315" t="s">
        <v>425</v>
      </c>
      <c r="C41" s="1315"/>
      <c r="D41" s="1315"/>
      <c r="E41" s="1315"/>
      <c r="F41" s="1315"/>
      <c r="G41" s="1315"/>
      <c r="H41" s="1315"/>
      <c r="I41" s="1315"/>
      <c r="J41" s="1315"/>
      <c r="K41" s="1315"/>
      <c r="L41" s="1315"/>
      <c r="M41" s="1315"/>
    </row>
    <row r="42" spans="2:14" s="284" customFormat="1" x14ac:dyDescent="0.25">
      <c r="N42" s="346"/>
    </row>
    <row r="43" spans="2:14" s="284" customFormat="1" ht="69.599999999999994" customHeight="1" x14ac:dyDescent="0.25">
      <c r="B43" s="1303"/>
      <c r="C43" s="1303"/>
      <c r="D43" s="1303"/>
      <c r="E43" s="1303"/>
      <c r="F43" s="1303"/>
      <c r="G43" s="1303"/>
      <c r="H43" s="1303"/>
      <c r="I43" s="1303"/>
      <c r="J43" s="1303"/>
      <c r="K43" s="1303"/>
      <c r="L43" s="1303"/>
      <c r="M43" s="1303"/>
      <c r="N43" s="1303"/>
    </row>
    <row r="44" spans="2:14" s="284" customFormat="1" x14ac:dyDescent="0.25">
      <c r="B44" s="1382"/>
      <c r="C44" s="1382"/>
      <c r="D44" s="1382"/>
      <c r="E44" s="1382"/>
      <c r="F44" s="1382"/>
      <c r="G44" s="1382"/>
      <c r="H44" s="1382"/>
      <c r="I44" s="1382"/>
      <c r="J44" s="1382"/>
      <c r="K44" s="1382"/>
      <c r="L44" s="1382"/>
      <c r="M44" s="1382"/>
      <c r="N44" s="1382"/>
    </row>
    <row r="45" spans="2:14" s="284" customFormat="1" x14ac:dyDescent="0.25"/>
    <row r="46" spans="2:14" s="284" customFormat="1" x14ac:dyDescent="0.25"/>
    <row r="47" spans="2:14" s="284" customFormat="1" x14ac:dyDescent="0.25"/>
    <row r="48" spans="2:14" s="284" customFormat="1" x14ac:dyDescent="0.25"/>
    <row r="49" s="284" customFormat="1" x14ac:dyDescent="0.25"/>
    <row r="50" s="284" customFormat="1" x14ac:dyDescent="0.25"/>
    <row r="51" s="284" customFormat="1" x14ac:dyDescent="0.25"/>
    <row r="52" s="284" customFormat="1" x14ac:dyDescent="0.25"/>
    <row r="53" s="284" customFormat="1" x14ac:dyDescent="0.25"/>
    <row r="54" s="284" customFormat="1" x14ac:dyDescent="0.25"/>
    <row r="55" s="284" customFormat="1" x14ac:dyDescent="0.25"/>
    <row r="56" s="284" customFormat="1" x14ac:dyDescent="0.25"/>
    <row r="57" s="284" customFormat="1" x14ac:dyDescent="0.25"/>
    <row r="58" s="284" customFormat="1" x14ac:dyDescent="0.25"/>
    <row r="59" s="284" customFormat="1" x14ac:dyDescent="0.25"/>
    <row r="60" s="284" customFormat="1" x14ac:dyDescent="0.25"/>
    <row r="61" s="284" customFormat="1" x14ac:dyDescent="0.25"/>
    <row r="62" s="284" customFormat="1" x14ac:dyDescent="0.25"/>
    <row r="63" s="284" customFormat="1" x14ac:dyDescent="0.25"/>
    <row r="64" s="284" customFormat="1" x14ac:dyDescent="0.25"/>
    <row r="65" s="284" customFormat="1" x14ac:dyDescent="0.25"/>
    <row r="66" s="284" customFormat="1" x14ac:dyDescent="0.25"/>
    <row r="67" s="284" customFormat="1" x14ac:dyDescent="0.25"/>
    <row r="68" s="284" customFormat="1" x14ac:dyDescent="0.25"/>
    <row r="69" s="284" customFormat="1" x14ac:dyDescent="0.25"/>
    <row r="70" s="284" customFormat="1" x14ac:dyDescent="0.25"/>
    <row r="71" s="284" customFormat="1" x14ac:dyDescent="0.25"/>
    <row r="72" s="284" customFormat="1" x14ac:dyDescent="0.25"/>
    <row r="73" s="284" customFormat="1" x14ac:dyDescent="0.25"/>
    <row r="74" s="284" customFormat="1" x14ac:dyDescent="0.25"/>
    <row r="75" s="284" customFormat="1" x14ac:dyDescent="0.25"/>
    <row r="76" s="284" customFormat="1" x14ac:dyDescent="0.25"/>
    <row r="77" s="284" customFormat="1" x14ac:dyDescent="0.25"/>
    <row r="78" s="284" customFormat="1" x14ac:dyDescent="0.25"/>
    <row r="79" s="284" customFormat="1" x14ac:dyDescent="0.25"/>
    <row r="80" s="284" customFormat="1" x14ac:dyDescent="0.25"/>
    <row r="81" s="284" customFormat="1" x14ac:dyDescent="0.25"/>
    <row r="82" s="284" customFormat="1" x14ac:dyDescent="0.25"/>
    <row r="83" s="284" customFormat="1" x14ac:dyDescent="0.25"/>
    <row r="84" s="284" customFormat="1" x14ac:dyDescent="0.25"/>
    <row r="85" s="284" customFormat="1" x14ac:dyDescent="0.25"/>
    <row r="86" s="284" customFormat="1" x14ac:dyDescent="0.25"/>
    <row r="87" s="284" customFormat="1" x14ac:dyDescent="0.25"/>
    <row r="88" s="284" customFormat="1" x14ac:dyDescent="0.25"/>
    <row r="89" s="284" customFormat="1" x14ac:dyDescent="0.25"/>
    <row r="90" s="284" customFormat="1" x14ac:dyDescent="0.25"/>
    <row r="91" s="284" customFormat="1" x14ac:dyDescent="0.25"/>
    <row r="92" s="284" customFormat="1" x14ac:dyDescent="0.25"/>
    <row r="93" s="284" customFormat="1" x14ac:dyDescent="0.25"/>
    <row r="94" s="284" customFormat="1" x14ac:dyDescent="0.25"/>
    <row r="95" s="284" customFormat="1" x14ac:dyDescent="0.25"/>
    <row r="96" s="284" customFormat="1" x14ac:dyDescent="0.25"/>
    <row r="97" s="284" customFormat="1" x14ac:dyDescent="0.25"/>
    <row r="98" s="284" customFormat="1" x14ac:dyDescent="0.25"/>
    <row r="99" s="284" customFormat="1" x14ac:dyDescent="0.25"/>
    <row r="100" s="284" customFormat="1" x14ac:dyDescent="0.25"/>
    <row r="101" s="284" customFormat="1" x14ac:dyDescent="0.25"/>
    <row r="102" s="284" customFormat="1" x14ac:dyDescent="0.25"/>
    <row r="103" s="284" customFormat="1" x14ac:dyDescent="0.25"/>
    <row r="104" s="284" customFormat="1" x14ac:dyDescent="0.25"/>
    <row r="105" s="284" customFormat="1" x14ac:dyDescent="0.25"/>
    <row r="106" s="284" customFormat="1" x14ac:dyDescent="0.25"/>
    <row r="107" s="284" customFormat="1" x14ac:dyDescent="0.25"/>
    <row r="108" s="284" customFormat="1" x14ac:dyDescent="0.25"/>
    <row r="109" s="284" customFormat="1" x14ac:dyDescent="0.25"/>
    <row r="110" s="284" customFormat="1" x14ac:dyDescent="0.25"/>
  </sheetData>
  <mergeCells count="20">
    <mergeCell ref="A1:F1"/>
    <mergeCell ref="B12:M12"/>
    <mergeCell ref="B8:M8"/>
    <mergeCell ref="B9:M9"/>
    <mergeCell ref="B10:M10"/>
    <mergeCell ref="A2:F2"/>
    <mergeCell ref="B43:N43"/>
    <mergeCell ref="B44:N44"/>
    <mergeCell ref="B11:M11"/>
    <mergeCell ref="B41:M41"/>
    <mergeCell ref="B20:B33"/>
    <mergeCell ref="C21:C23"/>
    <mergeCell ref="C24:C28"/>
    <mergeCell ref="B39:M39"/>
    <mergeCell ref="B38:M38"/>
    <mergeCell ref="C29:C33"/>
    <mergeCell ref="B14:M14"/>
    <mergeCell ref="B15:M15"/>
    <mergeCell ref="B16:M16"/>
    <mergeCell ref="B37:M37"/>
  </mergeCells>
  <conditionalFormatting sqref="H20:H33">
    <cfRule type="expression" dxfId="15" priority="1" stopIfTrue="1">
      <formula>NOT(H20="")</formula>
    </cfRule>
  </conditionalFormatting>
  <hyperlinks>
    <hyperlink ref="A3" location="Index!A1" display="Index"/>
  </hyperlinks>
  <pageMargins left="0.7" right="0.7" top="0.75" bottom="0.75" header="0.3" footer="0.3"/>
  <pageSetup paperSize="9" scale="23" fitToHeight="0" orientation="landscape" r:id="rId1"/>
  <headerFooter alignWithMargins="0"/>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4" tint="-0.249977111117893"/>
  </sheetPr>
  <dimension ref="A1:IV273"/>
  <sheetViews>
    <sheetView zoomScale="85" zoomScaleNormal="85" workbookViewId="0">
      <pane xSplit="1" ySplit="3" topLeftCell="B22" activePane="bottomRight" state="frozen"/>
      <selection activeCell="B4" sqref="B4"/>
      <selection pane="topRight" activeCell="B4" sqref="B4"/>
      <selection pane="bottomLeft" activeCell="B4" sqref="B4"/>
      <selection pane="bottomRight" activeCell="M49" sqref="M49"/>
    </sheetView>
  </sheetViews>
  <sheetFormatPr defaultColWidth="11.140625" defaultRowHeight="15" x14ac:dyDescent="0.25"/>
  <cols>
    <col min="1" max="1" width="5.7109375" style="285" customWidth="1"/>
    <col min="2" max="2" width="25" style="285" customWidth="1"/>
    <col min="3" max="3" width="50.5703125" style="285" customWidth="1"/>
    <col min="4" max="4" width="13" style="285" customWidth="1"/>
    <col min="5" max="5" width="13.5703125" style="285" customWidth="1"/>
    <col min="6" max="6" width="13.28515625" style="285" customWidth="1"/>
    <col min="7" max="7" width="13.140625" style="285" customWidth="1"/>
    <col min="8" max="9" width="13.28515625" style="285" customWidth="1"/>
    <col min="10" max="10" width="13" style="285" customWidth="1"/>
    <col min="11" max="11" width="14.42578125" style="285" customWidth="1"/>
    <col min="12" max="12" width="13.140625" style="285" customWidth="1"/>
    <col min="13" max="13" width="30.140625" style="285" customWidth="1"/>
    <col min="14" max="14" width="13" style="285" customWidth="1"/>
    <col min="15" max="18" width="11.140625" style="285"/>
    <col min="19" max="19" width="12.7109375" style="285" customWidth="1"/>
    <col min="20" max="16384" width="11.140625" style="285"/>
  </cols>
  <sheetData>
    <row r="1" spans="1:256" x14ac:dyDescent="0.25">
      <c r="A1" s="1305" t="s">
        <v>541</v>
      </c>
      <c r="B1" s="1305"/>
      <c r="C1" s="1305"/>
      <c r="D1" s="1305"/>
      <c r="E1" s="1305"/>
      <c r="F1" s="1305"/>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ht="21" x14ac:dyDescent="0.35">
      <c r="A2" s="1306" t="str">
        <f ca="1">MID(CELL("filename",$B$2),FIND("]",CELL("filename",$B$2))+1,256)</f>
        <v>UK electricity T&amp;D for EVs</v>
      </c>
      <c r="B2" s="1306"/>
      <c r="C2" s="1306"/>
      <c r="D2" s="1306"/>
      <c r="E2" s="1306"/>
      <c r="F2" s="1306"/>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row>
    <row r="3" spans="1:256" x14ac:dyDescent="0.25">
      <c r="A3" s="263" t="s">
        <v>389</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c r="BF3" s="284"/>
      <c r="BG3" s="284"/>
      <c r="BH3" s="284"/>
      <c r="BI3" s="284"/>
      <c r="BJ3" s="284"/>
      <c r="BK3" s="284"/>
      <c r="BL3" s="284"/>
      <c r="BM3" s="284"/>
      <c r="BN3" s="284"/>
      <c r="BO3" s="284"/>
      <c r="BP3" s="284"/>
      <c r="BQ3" s="284"/>
      <c r="BR3" s="284"/>
      <c r="BS3" s="284"/>
      <c r="BT3" s="284"/>
      <c r="BU3" s="284"/>
      <c r="BV3" s="284"/>
      <c r="BW3" s="284"/>
      <c r="BX3" s="284"/>
      <c r="BY3" s="284"/>
    </row>
    <row r="4" spans="1:256" s="358" customFormat="1" ht="7.5" thickBot="1" x14ac:dyDescent="0.2">
      <c r="A4" s="311"/>
      <c r="B4" s="311"/>
      <c r="C4" s="311"/>
      <c r="D4" s="311"/>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1"/>
      <c r="AW4" s="311"/>
      <c r="AX4" s="311"/>
      <c r="AY4" s="311"/>
      <c r="AZ4" s="311"/>
      <c r="BA4" s="311"/>
      <c r="BB4" s="311"/>
      <c r="BC4" s="311"/>
      <c r="BD4" s="311"/>
      <c r="BE4" s="311"/>
      <c r="BF4" s="311"/>
      <c r="BG4" s="311"/>
      <c r="BH4" s="311"/>
      <c r="BI4" s="311"/>
      <c r="BJ4" s="311"/>
      <c r="BK4" s="311"/>
      <c r="BL4" s="311"/>
      <c r="BM4" s="311"/>
      <c r="BN4" s="311"/>
      <c r="BO4" s="311"/>
      <c r="BP4" s="311"/>
      <c r="BQ4" s="311"/>
      <c r="BR4" s="311"/>
      <c r="BS4" s="311"/>
      <c r="BT4" s="311"/>
      <c r="BU4" s="311"/>
      <c r="BV4" s="311"/>
      <c r="BW4" s="311"/>
      <c r="BX4" s="311"/>
      <c r="BY4" s="311"/>
    </row>
    <row r="5" spans="1:256" ht="15.75" thickTop="1" x14ac:dyDescent="0.25">
      <c r="A5" s="284"/>
      <c r="B5" s="351" t="s">
        <v>390</v>
      </c>
      <c r="C5" s="350" t="str">
        <f ca="1">MID(CELL("filename",$B$2),FIND("]",CELL("filename",$B$2))+1,256)</f>
        <v>UK electricity T&amp;D for EVs</v>
      </c>
      <c r="D5" s="271" t="s">
        <v>392</v>
      </c>
      <c r="E5" s="270">
        <v>43677</v>
      </c>
      <c r="F5" s="271" t="s">
        <v>393</v>
      </c>
      <c r="G5" s="270" t="s">
        <v>542</v>
      </c>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284"/>
      <c r="BD5" s="284"/>
      <c r="BE5" s="284"/>
      <c r="BF5" s="284"/>
      <c r="BG5" s="284"/>
      <c r="BH5" s="284"/>
      <c r="BI5" s="284"/>
      <c r="BJ5" s="284"/>
      <c r="BK5" s="284"/>
      <c r="BL5" s="284"/>
      <c r="BM5" s="284"/>
      <c r="BN5" s="284"/>
      <c r="BO5" s="284"/>
      <c r="BP5" s="284"/>
      <c r="BQ5" s="284"/>
      <c r="BR5" s="284"/>
      <c r="BS5" s="284"/>
      <c r="BT5" s="284"/>
      <c r="BU5" s="284"/>
      <c r="BV5" s="284"/>
      <c r="BW5" s="284"/>
      <c r="BX5" s="284"/>
      <c r="BY5" s="284"/>
    </row>
    <row r="6" spans="1:256" ht="15.75" thickBot="1" x14ac:dyDescent="0.3">
      <c r="A6" s="284"/>
      <c r="B6" s="349" t="s">
        <v>394</v>
      </c>
      <c r="C6" s="348" t="s">
        <v>857</v>
      </c>
      <c r="D6" s="275" t="s">
        <v>396</v>
      </c>
      <c r="E6" s="347">
        <v>1.01</v>
      </c>
      <c r="F6" s="275" t="s">
        <v>397</v>
      </c>
      <c r="G6" s="276">
        <v>2018</v>
      </c>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284"/>
      <c r="BD6" s="284"/>
      <c r="BE6" s="284"/>
      <c r="BF6" s="284"/>
      <c r="BG6" s="284"/>
      <c r="BH6" s="284"/>
      <c r="BI6" s="284"/>
      <c r="BJ6" s="284"/>
      <c r="BK6" s="284"/>
      <c r="BL6" s="284"/>
      <c r="BM6" s="284"/>
      <c r="BN6" s="284"/>
      <c r="BO6" s="284"/>
      <c r="BP6" s="284"/>
      <c r="BQ6" s="284"/>
      <c r="BR6" s="284"/>
      <c r="BS6" s="284"/>
      <c r="BT6" s="284"/>
      <c r="BU6" s="284"/>
      <c r="BV6" s="284"/>
      <c r="BW6" s="284"/>
      <c r="BX6" s="284"/>
      <c r="BY6" s="284"/>
    </row>
    <row r="7" spans="1:256" ht="16.5" thickTop="1" thickBot="1" x14ac:dyDescent="0.3">
      <c r="A7" s="284"/>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284"/>
      <c r="BP7" s="284"/>
      <c r="BQ7" s="284"/>
      <c r="BR7" s="284"/>
      <c r="BS7" s="284"/>
      <c r="BT7" s="284"/>
      <c r="BU7" s="284"/>
      <c r="BV7" s="284"/>
      <c r="BW7" s="284"/>
      <c r="BX7" s="284"/>
      <c r="BY7" s="284"/>
    </row>
    <row r="8" spans="1:256" ht="43.9" customHeight="1" thickTop="1" thickBot="1" x14ac:dyDescent="0.3">
      <c r="A8" s="284"/>
      <c r="B8" s="1307" t="s">
        <v>1093</v>
      </c>
      <c r="C8" s="1308"/>
      <c r="D8" s="1308"/>
      <c r="E8" s="1308"/>
      <c r="F8" s="1308"/>
      <c r="G8" s="1308"/>
      <c r="H8" s="1308"/>
      <c r="I8" s="1308"/>
      <c r="J8" s="1308"/>
      <c r="K8" s="1308"/>
      <c r="L8" s="1308"/>
      <c r="M8" s="1309"/>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284"/>
      <c r="BD8" s="284"/>
      <c r="BE8" s="284"/>
      <c r="BF8" s="284"/>
      <c r="BG8" s="284"/>
      <c r="BH8" s="284"/>
      <c r="BI8" s="284"/>
      <c r="BJ8" s="284"/>
      <c r="BK8" s="284"/>
      <c r="BL8" s="284"/>
      <c r="BM8" s="284"/>
      <c r="BN8" s="284"/>
      <c r="BO8" s="284"/>
      <c r="BP8" s="284"/>
      <c r="BQ8" s="284"/>
      <c r="BR8" s="284"/>
      <c r="BS8" s="284"/>
      <c r="BT8" s="284"/>
      <c r="BU8" s="284"/>
      <c r="BV8" s="284"/>
      <c r="BW8" s="284"/>
      <c r="BX8" s="284"/>
      <c r="BY8" s="284"/>
    </row>
    <row r="9" spans="1:256" ht="15.75" thickTop="1" x14ac:dyDescent="0.25">
      <c r="A9" s="284"/>
      <c r="B9" s="1296"/>
      <c r="C9" s="1361"/>
      <c r="D9" s="1361"/>
      <c r="E9" s="1361"/>
      <c r="F9" s="1361"/>
      <c r="G9" s="1361"/>
      <c r="H9" s="1361"/>
      <c r="I9" s="1361"/>
      <c r="J9" s="1361"/>
      <c r="K9" s="1361"/>
      <c r="L9" s="1361"/>
      <c r="M9" s="1361"/>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c r="AS9" s="284"/>
      <c r="AT9" s="284"/>
      <c r="AU9" s="284"/>
      <c r="AV9" s="284"/>
      <c r="AW9" s="284"/>
      <c r="AX9" s="284"/>
      <c r="AY9" s="284"/>
      <c r="AZ9" s="284"/>
      <c r="BA9" s="284"/>
      <c r="BB9" s="284"/>
      <c r="BC9" s="284"/>
      <c r="BD9" s="284"/>
      <c r="BE9" s="284"/>
      <c r="BF9" s="284"/>
      <c r="BG9" s="284"/>
      <c r="BH9" s="284"/>
      <c r="BI9" s="284"/>
      <c r="BJ9" s="284"/>
      <c r="BK9" s="284"/>
      <c r="BL9" s="284"/>
      <c r="BM9" s="284"/>
      <c r="BN9" s="284"/>
      <c r="BO9" s="284"/>
      <c r="BP9" s="284"/>
      <c r="BQ9" s="284"/>
      <c r="BR9" s="284"/>
      <c r="BS9" s="284"/>
      <c r="BT9" s="284"/>
      <c r="BU9" s="284"/>
      <c r="BV9" s="284"/>
      <c r="BW9" s="284"/>
      <c r="BX9" s="284"/>
      <c r="BY9" s="284"/>
    </row>
    <row r="10" spans="1:256" ht="15.75" x14ac:dyDescent="0.25">
      <c r="A10" s="284"/>
      <c r="B10" s="1310" t="s">
        <v>399</v>
      </c>
      <c r="C10" s="1310"/>
      <c r="D10" s="1310"/>
      <c r="E10" s="1310"/>
      <c r="F10" s="1310"/>
      <c r="G10" s="1310"/>
      <c r="H10" s="1310"/>
      <c r="I10" s="1310"/>
      <c r="J10" s="1310"/>
      <c r="K10" s="1310"/>
      <c r="L10" s="1310"/>
      <c r="M10" s="1310"/>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row>
    <row r="11" spans="1:256" x14ac:dyDescent="0.25">
      <c r="A11" s="284"/>
      <c r="B11" s="1299" t="s">
        <v>1092</v>
      </c>
      <c r="C11" s="1299"/>
      <c r="D11" s="1299"/>
      <c r="E11" s="1299"/>
      <c r="F11" s="1299"/>
      <c r="G11" s="1299"/>
      <c r="H11" s="1299"/>
      <c r="I11" s="1299"/>
      <c r="J11" s="1299"/>
      <c r="K11" s="1299"/>
      <c r="L11" s="1299"/>
      <c r="M11" s="1299"/>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84"/>
      <c r="CI11" s="284"/>
      <c r="CJ11" s="284"/>
      <c r="CK11" s="284"/>
      <c r="CL11" s="284"/>
      <c r="CM11" s="284"/>
      <c r="CN11" s="284"/>
      <c r="CO11" s="284"/>
      <c r="CP11" s="284"/>
      <c r="CQ11" s="284"/>
      <c r="CR11" s="284"/>
      <c r="CS11" s="284"/>
      <c r="CT11" s="284"/>
      <c r="CU11" s="284"/>
      <c r="CV11" s="284"/>
      <c r="CW11" s="284"/>
      <c r="CX11" s="284"/>
      <c r="CY11" s="284"/>
      <c r="CZ11" s="284"/>
      <c r="DA11" s="284"/>
      <c r="DB11" s="284"/>
      <c r="DC11" s="284"/>
      <c r="DD11" s="284"/>
      <c r="DE11" s="284"/>
      <c r="DF11" s="284"/>
      <c r="DG11" s="284"/>
      <c r="DH11" s="284"/>
      <c r="DI11" s="284"/>
      <c r="DJ11" s="284"/>
      <c r="DK11" s="284"/>
      <c r="DL11" s="284"/>
      <c r="DM11" s="284"/>
      <c r="DN11" s="284"/>
      <c r="DO11" s="284"/>
      <c r="DP11" s="284"/>
      <c r="DQ11" s="284"/>
      <c r="DR11" s="284"/>
      <c r="DS11" s="284"/>
      <c r="DT11" s="284"/>
      <c r="DU11" s="284"/>
      <c r="DV11" s="284"/>
      <c r="DW11" s="284"/>
      <c r="DX11" s="284"/>
      <c r="DY11" s="284"/>
      <c r="DZ11" s="284"/>
      <c r="EA11" s="284"/>
      <c r="EB11" s="284"/>
      <c r="EC11" s="284"/>
      <c r="ED11" s="284"/>
      <c r="EE11" s="284"/>
      <c r="EF11" s="284"/>
      <c r="EG11" s="284"/>
      <c r="EH11" s="284"/>
      <c r="EI11" s="284"/>
      <c r="EJ11" s="284"/>
      <c r="EK11" s="284"/>
      <c r="EL11" s="284"/>
      <c r="EM11" s="284"/>
      <c r="EN11" s="284"/>
      <c r="EO11" s="284"/>
      <c r="EP11" s="284"/>
      <c r="EQ11" s="284"/>
      <c r="ER11" s="284"/>
      <c r="ES11" s="284"/>
      <c r="ET11" s="284"/>
      <c r="EU11" s="284"/>
      <c r="EV11" s="284"/>
      <c r="EW11" s="284"/>
      <c r="EX11" s="284"/>
      <c r="EY11" s="284"/>
      <c r="EZ11" s="284"/>
      <c r="FA11" s="284"/>
      <c r="FB11" s="284"/>
      <c r="FC11" s="284"/>
      <c r="FD11" s="284"/>
      <c r="FE11" s="284"/>
      <c r="FF11" s="284"/>
      <c r="FG11" s="284"/>
      <c r="FH11" s="284"/>
      <c r="FI11" s="284"/>
      <c r="FJ11" s="284"/>
      <c r="FK11" s="284"/>
      <c r="FL11" s="284"/>
      <c r="FM11" s="284"/>
      <c r="FN11" s="284"/>
      <c r="FO11" s="284"/>
      <c r="FP11" s="284"/>
      <c r="FQ11" s="284"/>
      <c r="FR11" s="284"/>
      <c r="FS11" s="284"/>
      <c r="FT11" s="284"/>
      <c r="FU11" s="284"/>
      <c r="FV11" s="284"/>
      <c r="FW11" s="284"/>
      <c r="FX11" s="284"/>
      <c r="FY11" s="284"/>
      <c r="FZ11" s="284"/>
      <c r="GA11" s="284"/>
      <c r="GB11" s="284"/>
      <c r="GC11" s="284"/>
      <c r="GD11" s="284"/>
      <c r="GE11" s="284"/>
      <c r="GF11" s="284"/>
      <c r="GG11" s="284"/>
      <c r="GH11" s="284"/>
      <c r="GI11" s="284"/>
      <c r="GJ11" s="284"/>
      <c r="GK11" s="284"/>
      <c r="GL11" s="284"/>
      <c r="GM11" s="284"/>
      <c r="GN11" s="284"/>
      <c r="GO11" s="284"/>
      <c r="GP11" s="284"/>
      <c r="GQ11" s="284"/>
      <c r="GR11" s="284"/>
      <c r="GS11" s="284"/>
      <c r="GT11" s="284"/>
      <c r="GU11" s="284"/>
      <c r="GV11" s="284"/>
      <c r="GW11" s="284"/>
      <c r="GX11" s="284"/>
      <c r="GY11" s="284"/>
      <c r="GZ11" s="284"/>
      <c r="HA11" s="284"/>
      <c r="HB11" s="284"/>
      <c r="HC11" s="284"/>
      <c r="HD11" s="284"/>
      <c r="HE11" s="284"/>
      <c r="HF11" s="284"/>
      <c r="HG11" s="284"/>
      <c r="HH11" s="284"/>
      <c r="HI11" s="284"/>
      <c r="HJ11" s="284"/>
      <c r="HK11" s="284"/>
      <c r="HL11" s="284"/>
      <c r="HM11" s="284"/>
      <c r="HN11" s="284"/>
      <c r="HO11" s="284"/>
      <c r="HP11" s="284"/>
      <c r="HQ11" s="284"/>
      <c r="HR11" s="284"/>
      <c r="HS11" s="284"/>
      <c r="HT11" s="284"/>
      <c r="HU11" s="284"/>
      <c r="HV11" s="284"/>
      <c r="HW11" s="284"/>
      <c r="HX11" s="284"/>
      <c r="HY11" s="284"/>
      <c r="HZ11" s="284"/>
      <c r="IA11" s="284"/>
      <c r="IB11" s="284"/>
      <c r="IC11" s="284"/>
      <c r="ID11" s="284"/>
      <c r="IE11" s="284"/>
      <c r="IF11" s="284"/>
      <c r="IG11" s="284"/>
      <c r="IH11" s="284"/>
      <c r="II11" s="284"/>
      <c r="IJ11" s="284"/>
      <c r="IK11" s="284"/>
      <c r="IL11" s="284"/>
      <c r="IM11" s="284"/>
      <c r="IN11" s="284"/>
      <c r="IO11" s="284"/>
      <c r="IP11" s="284"/>
      <c r="IQ11" s="284"/>
      <c r="IR11" s="284"/>
      <c r="IS11" s="284"/>
      <c r="IT11" s="284"/>
      <c r="IU11" s="284"/>
      <c r="IV11" s="284"/>
    </row>
    <row r="12" spans="1:256" x14ac:dyDescent="0.25">
      <c r="A12" s="284"/>
      <c r="B12" s="1299" t="s">
        <v>1091</v>
      </c>
      <c r="C12" s="1299"/>
      <c r="D12" s="1299"/>
      <c r="E12" s="1299"/>
      <c r="F12" s="1299"/>
      <c r="G12" s="1299"/>
      <c r="H12" s="1299"/>
      <c r="I12" s="1299"/>
      <c r="J12" s="1299"/>
      <c r="K12" s="1299"/>
      <c r="L12" s="1299"/>
      <c r="M12" s="1299"/>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c r="AL12" s="284"/>
      <c r="AM12" s="284"/>
      <c r="AN12" s="284"/>
      <c r="AO12" s="284"/>
      <c r="AP12" s="284"/>
      <c r="AQ12" s="284"/>
      <c r="AR12" s="284"/>
      <c r="AS12" s="284"/>
      <c r="AT12" s="284"/>
      <c r="AU12" s="284"/>
      <c r="AV12" s="284"/>
      <c r="AW12" s="284"/>
      <c r="AX12" s="284"/>
      <c r="AY12" s="284"/>
      <c r="AZ12" s="284"/>
      <c r="BA12" s="284"/>
      <c r="BB12" s="284"/>
      <c r="BC12" s="284"/>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row>
    <row r="13" spans="1:256" x14ac:dyDescent="0.25">
      <c r="A13" s="284"/>
      <c r="B13" s="1296"/>
      <c r="C13" s="1296"/>
      <c r="D13" s="1296"/>
      <c r="E13" s="1296"/>
      <c r="F13" s="1296"/>
      <c r="G13" s="1296"/>
      <c r="H13" s="1296"/>
      <c r="I13" s="1296"/>
      <c r="J13" s="1296"/>
      <c r="K13" s="1296"/>
      <c r="L13" s="1296"/>
      <c r="M13" s="1296"/>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c r="AL13" s="284"/>
      <c r="AM13" s="284"/>
      <c r="AN13" s="284"/>
      <c r="AO13" s="284"/>
      <c r="AP13" s="284"/>
      <c r="AQ13" s="284"/>
      <c r="AR13" s="284"/>
      <c r="AS13" s="284"/>
      <c r="AT13" s="284"/>
      <c r="AU13" s="284"/>
      <c r="AV13" s="284"/>
      <c r="AW13" s="284"/>
      <c r="AX13" s="284"/>
      <c r="AY13" s="284"/>
      <c r="AZ13" s="284"/>
      <c r="BA13" s="284"/>
      <c r="BB13" s="284"/>
      <c r="BC13" s="284"/>
      <c r="BD13" s="284"/>
      <c r="BE13" s="284"/>
      <c r="BF13" s="284"/>
      <c r="BG13" s="284"/>
      <c r="BH13" s="284"/>
      <c r="BI13" s="284"/>
      <c r="BJ13" s="284"/>
      <c r="BK13" s="284"/>
      <c r="BL13" s="284"/>
      <c r="BM13" s="284"/>
      <c r="BN13" s="284"/>
      <c r="BO13" s="284"/>
      <c r="BP13" s="284"/>
      <c r="BQ13" s="284"/>
      <c r="BR13" s="284"/>
      <c r="BS13" s="284"/>
      <c r="BT13" s="284"/>
      <c r="BU13" s="284"/>
      <c r="BV13" s="284"/>
      <c r="BW13" s="284"/>
      <c r="BX13" s="284"/>
      <c r="BY13" s="284"/>
      <c r="BZ13" s="284"/>
      <c r="CA13" s="284"/>
      <c r="CB13" s="284"/>
      <c r="CC13" s="284"/>
      <c r="CD13" s="284"/>
      <c r="CE13" s="284"/>
      <c r="CF13" s="284"/>
      <c r="CG13" s="284"/>
      <c r="CH13" s="284"/>
      <c r="CI13" s="284"/>
      <c r="CJ13" s="284"/>
      <c r="CK13" s="284"/>
      <c r="CL13" s="284"/>
      <c r="CM13" s="284"/>
      <c r="CN13" s="284"/>
      <c r="CO13" s="284"/>
      <c r="CP13" s="284"/>
      <c r="CQ13" s="284"/>
      <c r="CR13" s="284"/>
      <c r="CS13" s="284"/>
      <c r="CT13" s="284"/>
      <c r="CU13" s="284"/>
      <c r="CV13" s="284"/>
      <c r="CW13" s="284"/>
      <c r="CX13" s="284"/>
      <c r="CY13" s="284"/>
      <c r="CZ13" s="284"/>
      <c r="DA13" s="284"/>
      <c r="DB13" s="284"/>
      <c r="DC13" s="284"/>
      <c r="DD13" s="284"/>
      <c r="DE13" s="284"/>
      <c r="DF13" s="284"/>
      <c r="DG13" s="284"/>
      <c r="DH13" s="284"/>
      <c r="DI13" s="284"/>
      <c r="DJ13" s="284"/>
      <c r="DK13" s="284"/>
      <c r="DL13" s="284"/>
      <c r="DM13" s="284"/>
      <c r="DN13" s="284"/>
      <c r="DO13" s="284"/>
      <c r="DP13" s="284"/>
      <c r="DQ13" s="284"/>
      <c r="DR13" s="284"/>
      <c r="DS13" s="284"/>
      <c r="DT13" s="284"/>
      <c r="DU13" s="284"/>
      <c r="DV13" s="284"/>
      <c r="DW13" s="284"/>
      <c r="DX13" s="284"/>
      <c r="DY13" s="284"/>
      <c r="DZ13" s="284"/>
      <c r="EA13" s="284"/>
      <c r="EB13" s="284"/>
      <c r="EC13" s="284"/>
      <c r="ED13" s="284"/>
      <c r="EE13" s="284"/>
      <c r="EF13" s="284"/>
      <c r="EG13" s="284"/>
      <c r="EH13" s="284"/>
      <c r="EI13" s="284"/>
      <c r="EJ13" s="284"/>
      <c r="EK13" s="284"/>
      <c r="EL13" s="284"/>
      <c r="EM13" s="284"/>
      <c r="EN13" s="284"/>
      <c r="EO13" s="284"/>
      <c r="EP13" s="284"/>
      <c r="EQ13" s="284"/>
      <c r="ER13" s="284"/>
      <c r="ES13" s="284"/>
      <c r="ET13" s="284"/>
      <c r="EU13" s="284"/>
      <c r="EV13" s="284"/>
      <c r="EW13" s="284"/>
      <c r="EX13" s="284"/>
      <c r="EY13" s="284"/>
      <c r="EZ13" s="284"/>
      <c r="FA13" s="284"/>
      <c r="FB13" s="284"/>
      <c r="FC13" s="284"/>
      <c r="FD13" s="284"/>
      <c r="FE13" s="284"/>
      <c r="FF13" s="284"/>
      <c r="FG13" s="284"/>
      <c r="FH13" s="284"/>
      <c r="FI13" s="284"/>
      <c r="FJ13" s="284"/>
      <c r="FK13" s="284"/>
      <c r="FL13" s="284"/>
      <c r="FM13" s="284"/>
      <c r="FN13" s="284"/>
      <c r="FO13" s="284"/>
      <c r="FP13" s="284"/>
      <c r="FQ13" s="284"/>
      <c r="FR13" s="284"/>
      <c r="FS13" s="284"/>
      <c r="FT13" s="284"/>
      <c r="FU13" s="284"/>
      <c r="FV13" s="284"/>
      <c r="FW13" s="284"/>
      <c r="FX13" s="284"/>
      <c r="FY13" s="284"/>
      <c r="FZ13" s="284"/>
      <c r="GA13" s="284"/>
      <c r="GB13" s="284"/>
      <c r="GC13" s="284"/>
      <c r="GD13" s="284"/>
      <c r="GE13" s="284"/>
      <c r="GF13" s="284"/>
      <c r="GG13" s="284"/>
      <c r="GH13" s="284"/>
      <c r="GI13" s="284"/>
      <c r="GJ13" s="284"/>
      <c r="GK13" s="284"/>
      <c r="GL13" s="284"/>
      <c r="GM13" s="284"/>
      <c r="GN13" s="284"/>
      <c r="GO13" s="284"/>
      <c r="GP13" s="284"/>
      <c r="GQ13" s="284"/>
      <c r="GR13" s="284"/>
      <c r="GS13" s="284"/>
      <c r="GT13" s="284"/>
      <c r="GU13" s="284"/>
      <c r="GV13" s="284"/>
      <c r="GW13" s="284"/>
      <c r="GX13" s="284"/>
      <c r="GY13" s="284"/>
      <c r="GZ13" s="284"/>
      <c r="HA13" s="284"/>
      <c r="HB13" s="284"/>
      <c r="HC13" s="284"/>
      <c r="HD13" s="284"/>
      <c r="HE13" s="284"/>
      <c r="HF13" s="284"/>
      <c r="HG13" s="284"/>
      <c r="HH13" s="284"/>
      <c r="HI13" s="284"/>
      <c r="HJ13" s="284"/>
      <c r="HK13" s="284"/>
      <c r="HL13" s="284"/>
      <c r="HM13" s="284"/>
      <c r="HN13" s="284"/>
      <c r="HO13" s="284"/>
      <c r="HP13" s="284"/>
      <c r="HQ13" s="284"/>
      <c r="HR13" s="284"/>
      <c r="HS13" s="284"/>
      <c r="HT13" s="284"/>
      <c r="HU13" s="284"/>
      <c r="HV13" s="284"/>
      <c r="HW13" s="284"/>
      <c r="HX13" s="284"/>
      <c r="HY13" s="284"/>
      <c r="HZ13" s="284"/>
      <c r="IA13" s="284"/>
      <c r="IB13" s="284"/>
      <c r="IC13" s="284"/>
      <c r="ID13" s="284"/>
      <c r="IE13" s="284"/>
      <c r="IF13" s="284"/>
      <c r="IG13" s="284"/>
      <c r="IH13" s="284"/>
      <c r="II13" s="284"/>
      <c r="IJ13" s="284"/>
      <c r="IK13" s="284"/>
      <c r="IL13" s="284"/>
      <c r="IM13" s="284"/>
      <c r="IN13" s="284"/>
      <c r="IO13" s="284"/>
      <c r="IP13" s="284"/>
      <c r="IQ13" s="284"/>
      <c r="IR13" s="284"/>
      <c r="IS13" s="284"/>
      <c r="IT13" s="284"/>
      <c r="IU13" s="284"/>
      <c r="IV13" s="284"/>
    </row>
    <row r="14" spans="1:256" ht="15.75" x14ac:dyDescent="0.25">
      <c r="A14" s="284"/>
      <c r="B14" s="1314" t="s">
        <v>1090</v>
      </c>
      <c r="C14" s="1314"/>
      <c r="D14" s="1314"/>
      <c r="E14" s="1314"/>
      <c r="F14" s="1314"/>
      <c r="G14" s="1314"/>
      <c r="H14" s="1314"/>
      <c r="I14" s="1314"/>
      <c r="J14" s="1314"/>
      <c r="K14" s="1314"/>
      <c r="L14" s="1314"/>
      <c r="M14" s="131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c r="CA14" s="284"/>
      <c r="CB14" s="284"/>
      <c r="CC14" s="284"/>
      <c r="CD14" s="284"/>
      <c r="CE14" s="284"/>
      <c r="CF14" s="284"/>
      <c r="CG14" s="284"/>
      <c r="CH14" s="284"/>
      <c r="CI14" s="284"/>
      <c r="CJ14" s="284"/>
      <c r="CK14" s="284"/>
      <c r="CL14" s="284"/>
      <c r="CM14" s="284"/>
      <c r="CN14" s="284"/>
      <c r="CO14" s="284"/>
      <c r="CP14" s="284"/>
      <c r="CQ14" s="284"/>
      <c r="CR14" s="284"/>
      <c r="CS14" s="284"/>
      <c r="CT14" s="284"/>
      <c r="CU14" s="284"/>
      <c r="CV14" s="284"/>
      <c r="CW14" s="284"/>
      <c r="CX14" s="284"/>
      <c r="CY14" s="284"/>
      <c r="CZ14" s="284"/>
      <c r="DA14" s="284"/>
      <c r="DB14" s="284"/>
      <c r="DC14" s="284"/>
      <c r="DD14" s="284"/>
      <c r="DE14" s="284"/>
      <c r="DF14" s="284"/>
      <c r="DG14" s="284"/>
      <c r="DH14" s="284"/>
      <c r="DI14" s="284"/>
      <c r="DJ14" s="284"/>
      <c r="DK14" s="284"/>
      <c r="DL14" s="284"/>
      <c r="DM14" s="284"/>
      <c r="DN14" s="284"/>
      <c r="DO14" s="284"/>
      <c r="DP14" s="284"/>
      <c r="DQ14" s="284"/>
      <c r="DR14" s="284"/>
      <c r="DS14" s="284"/>
      <c r="DT14" s="284"/>
      <c r="DU14" s="284"/>
      <c r="DV14" s="284"/>
      <c r="DW14" s="284"/>
      <c r="DX14" s="284"/>
      <c r="DY14" s="284"/>
      <c r="DZ14" s="284"/>
      <c r="EA14" s="284"/>
      <c r="EB14" s="284"/>
      <c r="EC14" s="284"/>
      <c r="ED14" s="284"/>
      <c r="EE14" s="284"/>
      <c r="EF14" s="284"/>
      <c r="EG14" s="284"/>
      <c r="EH14" s="284"/>
      <c r="EI14" s="284"/>
      <c r="EJ14" s="284"/>
      <c r="EK14" s="284"/>
      <c r="EL14" s="284"/>
      <c r="EM14" s="284"/>
      <c r="EN14" s="284"/>
      <c r="EO14" s="284"/>
      <c r="EP14" s="284"/>
      <c r="EQ14" s="284"/>
      <c r="ER14" s="284"/>
      <c r="ES14" s="284"/>
      <c r="ET14" s="284"/>
      <c r="EU14" s="284"/>
      <c r="EV14" s="284"/>
      <c r="EW14" s="284"/>
      <c r="EX14" s="284"/>
      <c r="EY14" s="284"/>
      <c r="EZ14" s="284"/>
      <c r="FA14" s="284"/>
      <c r="FB14" s="284"/>
      <c r="FC14" s="284"/>
      <c r="FD14" s="284"/>
      <c r="FE14" s="284"/>
      <c r="FF14" s="284"/>
      <c r="FG14" s="284"/>
      <c r="FH14" s="284"/>
      <c r="FI14" s="284"/>
      <c r="FJ14" s="284"/>
      <c r="FK14" s="284"/>
      <c r="FL14" s="284"/>
      <c r="FM14" s="284"/>
      <c r="FN14" s="284"/>
      <c r="FO14" s="284"/>
      <c r="FP14" s="284"/>
      <c r="FQ14" s="284"/>
      <c r="FR14" s="284"/>
      <c r="FS14" s="284"/>
      <c r="FT14" s="284"/>
      <c r="FU14" s="284"/>
      <c r="FV14" s="284"/>
      <c r="FW14" s="284"/>
      <c r="FX14" s="284"/>
      <c r="FY14" s="284"/>
      <c r="FZ14" s="284"/>
      <c r="GA14" s="284"/>
      <c r="GB14" s="284"/>
      <c r="GC14" s="284"/>
      <c r="GD14" s="284"/>
      <c r="GE14" s="284"/>
      <c r="GF14" s="284"/>
      <c r="GG14" s="284"/>
      <c r="GH14" s="284"/>
      <c r="GI14" s="284"/>
      <c r="GJ14" s="284"/>
      <c r="GK14" s="284"/>
      <c r="GL14" s="284"/>
      <c r="GM14" s="284"/>
      <c r="GN14" s="284"/>
      <c r="GO14" s="284"/>
      <c r="GP14" s="284"/>
      <c r="GQ14" s="284"/>
      <c r="GR14" s="284"/>
      <c r="GS14" s="284"/>
      <c r="GT14" s="284"/>
      <c r="GU14" s="284"/>
      <c r="GV14" s="284"/>
      <c r="GW14" s="284"/>
      <c r="GX14" s="284"/>
      <c r="GY14" s="284"/>
      <c r="GZ14" s="284"/>
      <c r="HA14" s="284"/>
      <c r="HB14" s="284"/>
      <c r="HC14" s="284"/>
      <c r="HD14" s="284"/>
      <c r="HE14" s="284"/>
      <c r="HF14" s="284"/>
      <c r="HG14" s="284"/>
      <c r="HH14" s="284"/>
      <c r="HI14" s="284"/>
      <c r="HJ14" s="284"/>
      <c r="HK14" s="284"/>
      <c r="HL14" s="284"/>
      <c r="HM14" s="284"/>
      <c r="HN14" s="284"/>
      <c r="HO14" s="284"/>
      <c r="HP14" s="284"/>
      <c r="HQ14" s="284"/>
      <c r="HR14" s="284"/>
      <c r="HS14" s="284"/>
      <c r="HT14" s="284"/>
      <c r="HU14" s="284"/>
      <c r="HV14" s="284"/>
      <c r="HW14" s="284"/>
      <c r="HX14" s="284"/>
      <c r="HY14" s="284"/>
      <c r="HZ14" s="284"/>
      <c r="IA14" s="284"/>
      <c r="IB14" s="284"/>
      <c r="IC14" s="284"/>
      <c r="ID14" s="284"/>
      <c r="IE14" s="284"/>
      <c r="IF14" s="284"/>
      <c r="IG14" s="284"/>
      <c r="IH14" s="284"/>
      <c r="II14" s="284"/>
      <c r="IJ14" s="284"/>
      <c r="IK14" s="284"/>
      <c r="IL14" s="284"/>
      <c r="IM14" s="284"/>
      <c r="IN14" s="284"/>
      <c r="IO14" s="284"/>
      <c r="IP14" s="284"/>
      <c r="IQ14" s="284"/>
      <c r="IR14" s="284"/>
      <c r="IS14" s="284"/>
      <c r="IT14" s="284"/>
      <c r="IU14" s="284"/>
      <c r="IV14" s="284"/>
    </row>
    <row r="15" spans="1:256" x14ac:dyDescent="0.25">
      <c r="A15" s="284"/>
      <c r="B15" s="1275" t="s">
        <v>1089</v>
      </c>
      <c r="C15" s="1275"/>
      <c r="D15" s="1275"/>
      <c r="E15" s="1275"/>
      <c r="F15" s="1275"/>
      <c r="G15" s="1275"/>
      <c r="H15" s="1275"/>
      <c r="I15" s="1356"/>
      <c r="J15" s="1356"/>
      <c r="K15" s="1356"/>
      <c r="L15" s="1356"/>
      <c r="M15" s="1356"/>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84"/>
      <c r="DM15" s="284"/>
      <c r="DN15" s="284"/>
      <c r="DO15" s="284"/>
      <c r="DP15" s="284"/>
      <c r="DQ15" s="284"/>
      <c r="DR15" s="284"/>
      <c r="DS15" s="284"/>
      <c r="DT15" s="284"/>
      <c r="DU15" s="284"/>
      <c r="DV15" s="284"/>
      <c r="DW15" s="284"/>
      <c r="DX15" s="284"/>
      <c r="DY15" s="284"/>
      <c r="DZ15" s="284"/>
      <c r="EA15" s="284"/>
      <c r="EB15" s="284"/>
      <c r="EC15" s="284"/>
      <c r="ED15" s="284"/>
      <c r="EE15" s="284"/>
      <c r="EF15" s="284"/>
      <c r="EG15" s="284"/>
      <c r="EH15" s="284"/>
      <c r="EI15" s="284"/>
      <c r="EJ15" s="284"/>
      <c r="EK15" s="284"/>
      <c r="EL15" s="284"/>
      <c r="EM15" s="284"/>
      <c r="EN15" s="284"/>
      <c r="EO15" s="284"/>
      <c r="EP15" s="284"/>
      <c r="EQ15" s="284"/>
      <c r="ER15" s="284"/>
      <c r="ES15" s="284"/>
      <c r="ET15" s="284"/>
      <c r="EU15" s="284"/>
      <c r="EV15" s="284"/>
      <c r="EW15" s="284"/>
      <c r="EX15" s="284"/>
      <c r="EY15" s="284"/>
      <c r="EZ15" s="284"/>
      <c r="FA15" s="284"/>
      <c r="FB15" s="284"/>
      <c r="FC15" s="284"/>
      <c r="FD15" s="284"/>
      <c r="FE15" s="284"/>
      <c r="FF15" s="284"/>
      <c r="FG15" s="284"/>
      <c r="FH15" s="284"/>
      <c r="FI15" s="284"/>
      <c r="FJ15" s="284"/>
      <c r="FK15" s="284"/>
      <c r="FL15" s="284"/>
      <c r="FM15" s="284"/>
      <c r="FN15" s="284"/>
      <c r="FO15" s="284"/>
      <c r="FP15" s="284"/>
      <c r="FQ15" s="284"/>
      <c r="FR15" s="284"/>
      <c r="FS15" s="284"/>
      <c r="FT15" s="284"/>
      <c r="FU15" s="284"/>
      <c r="FV15" s="284"/>
      <c r="FW15" s="284"/>
      <c r="FX15" s="284"/>
      <c r="FY15" s="284"/>
      <c r="FZ15" s="284"/>
      <c r="GA15" s="284"/>
      <c r="GB15" s="284"/>
      <c r="GC15" s="284"/>
      <c r="GD15" s="284"/>
      <c r="GE15" s="284"/>
      <c r="GF15" s="284"/>
      <c r="GG15" s="284"/>
      <c r="GH15" s="284"/>
      <c r="GI15" s="284"/>
      <c r="GJ15" s="284"/>
      <c r="GK15" s="284"/>
      <c r="GL15" s="284"/>
      <c r="GM15" s="284"/>
      <c r="GN15" s="284"/>
      <c r="GO15" s="284"/>
      <c r="GP15" s="284"/>
      <c r="GQ15" s="284"/>
      <c r="GR15" s="284"/>
      <c r="GS15" s="284"/>
      <c r="GT15" s="284"/>
      <c r="GU15" s="284"/>
      <c r="GV15" s="284"/>
      <c r="GW15" s="284"/>
      <c r="GX15" s="284"/>
      <c r="GY15" s="284"/>
      <c r="GZ15" s="284"/>
      <c r="HA15" s="284"/>
      <c r="HB15" s="284"/>
      <c r="HC15" s="284"/>
      <c r="HD15" s="284"/>
      <c r="HE15" s="284"/>
      <c r="HF15" s="284"/>
      <c r="HG15" s="284"/>
      <c r="HH15" s="284"/>
      <c r="HI15" s="284"/>
      <c r="HJ15" s="284"/>
      <c r="HK15" s="284"/>
      <c r="HL15" s="284"/>
      <c r="HM15" s="284"/>
      <c r="HN15" s="284"/>
      <c r="HO15" s="284"/>
      <c r="HP15" s="284"/>
      <c r="HQ15" s="284"/>
      <c r="HR15" s="284"/>
      <c r="HS15" s="284"/>
      <c r="HT15" s="284"/>
      <c r="HU15" s="284"/>
      <c r="HV15" s="284"/>
      <c r="HW15" s="284"/>
      <c r="HX15" s="284"/>
      <c r="HY15" s="284"/>
      <c r="HZ15" s="284"/>
      <c r="IA15" s="284"/>
      <c r="IB15" s="284"/>
      <c r="IC15" s="284"/>
      <c r="ID15" s="284"/>
      <c r="IE15" s="284"/>
      <c r="IF15" s="284"/>
      <c r="IG15" s="284"/>
      <c r="IH15" s="284"/>
      <c r="II15" s="284"/>
      <c r="IJ15" s="284"/>
      <c r="IK15" s="284"/>
      <c r="IL15" s="284"/>
      <c r="IM15" s="284"/>
      <c r="IN15" s="284"/>
      <c r="IO15" s="284"/>
      <c r="IP15" s="284"/>
      <c r="IQ15" s="284"/>
      <c r="IR15" s="284"/>
      <c r="IS15" s="284"/>
      <c r="IT15" s="284"/>
      <c r="IU15" s="284"/>
      <c r="IV15" s="284"/>
    </row>
    <row r="16" spans="1:256" x14ac:dyDescent="0.25">
      <c r="A16" s="284"/>
      <c r="B16" s="1275" t="s">
        <v>903</v>
      </c>
      <c r="C16" s="1275"/>
      <c r="D16" s="1275"/>
      <c r="E16" s="1275"/>
      <c r="F16" s="1275"/>
      <c r="G16" s="1275"/>
      <c r="H16" s="1275"/>
      <c r="I16" s="1356"/>
      <c r="J16" s="1356"/>
      <c r="K16" s="1356"/>
      <c r="L16" s="1356"/>
      <c r="M16" s="1356"/>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row>
    <row r="17" spans="1:256" x14ac:dyDescent="0.25">
      <c r="A17" s="284"/>
      <c r="B17" s="1275" t="s">
        <v>812</v>
      </c>
      <c r="C17" s="1275"/>
      <c r="D17" s="1275"/>
      <c r="E17" s="1275"/>
      <c r="F17" s="1275"/>
      <c r="G17" s="1275"/>
      <c r="H17" s="1275"/>
      <c r="I17" s="1356"/>
      <c r="J17" s="1356"/>
      <c r="K17" s="1356"/>
      <c r="L17" s="1356"/>
      <c r="M17" s="1356"/>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84"/>
      <c r="CV17" s="284"/>
      <c r="CW17" s="284"/>
      <c r="CX17" s="284"/>
      <c r="CY17" s="284"/>
      <c r="CZ17" s="284"/>
      <c r="DA17" s="284"/>
      <c r="DB17" s="284"/>
      <c r="DC17" s="284"/>
      <c r="DD17" s="284"/>
      <c r="DE17" s="284"/>
      <c r="DF17" s="284"/>
      <c r="DG17" s="284"/>
      <c r="DH17" s="284"/>
      <c r="DI17" s="284"/>
      <c r="DJ17" s="284"/>
      <c r="DK17" s="284"/>
      <c r="DL17" s="284"/>
      <c r="DM17" s="284"/>
      <c r="DN17" s="284"/>
      <c r="DO17" s="284"/>
      <c r="DP17" s="284"/>
      <c r="DQ17" s="284"/>
      <c r="DR17" s="284"/>
      <c r="DS17" s="284"/>
      <c r="DT17" s="284"/>
      <c r="DU17" s="284"/>
      <c r="DV17" s="284"/>
      <c r="DW17" s="284"/>
      <c r="DX17" s="284"/>
      <c r="DY17" s="284"/>
      <c r="DZ17" s="284"/>
      <c r="EA17" s="284"/>
      <c r="EB17" s="284"/>
      <c r="EC17" s="284"/>
      <c r="ED17" s="284"/>
      <c r="EE17" s="284"/>
      <c r="EF17" s="284"/>
      <c r="EG17" s="284"/>
      <c r="EH17" s="284"/>
      <c r="EI17" s="284"/>
      <c r="EJ17" s="284"/>
      <c r="EK17" s="284"/>
      <c r="EL17" s="284"/>
      <c r="EM17" s="284"/>
      <c r="EN17" s="284"/>
      <c r="EO17" s="284"/>
      <c r="EP17" s="284"/>
      <c r="EQ17" s="284"/>
      <c r="ER17" s="284"/>
      <c r="ES17" s="284"/>
      <c r="ET17" s="284"/>
      <c r="EU17" s="284"/>
      <c r="EV17" s="284"/>
      <c r="EW17" s="284"/>
      <c r="EX17" s="284"/>
      <c r="EY17" s="284"/>
      <c r="EZ17" s="284"/>
      <c r="FA17" s="284"/>
      <c r="FB17" s="284"/>
      <c r="FC17" s="284"/>
      <c r="FD17" s="284"/>
      <c r="FE17" s="284"/>
      <c r="FF17" s="284"/>
      <c r="FG17" s="284"/>
      <c r="FH17" s="284"/>
      <c r="FI17" s="284"/>
      <c r="FJ17" s="284"/>
      <c r="FK17" s="284"/>
      <c r="FL17" s="284"/>
      <c r="FM17" s="284"/>
      <c r="FN17" s="284"/>
      <c r="FO17" s="284"/>
      <c r="FP17" s="284"/>
      <c r="FQ17" s="284"/>
      <c r="FR17" s="284"/>
      <c r="FS17" s="284"/>
      <c r="FT17" s="284"/>
      <c r="FU17" s="284"/>
      <c r="FV17" s="284"/>
      <c r="FW17" s="284"/>
      <c r="FX17" s="284"/>
      <c r="FY17" s="284"/>
      <c r="FZ17" s="284"/>
      <c r="GA17" s="284"/>
      <c r="GB17" s="284"/>
      <c r="GC17" s="284"/>
      <c r="GD17" s="284"/>
      <c r="GE17" s="284"/>
      <c r="GF17" s="284"/>
      <c r="GG17" s="284"/>
      <c r="GH17" s="284"/>
      <c r="GI17" s="284"/>
      <c r="GJ17" s="284"/>
      <c r="GK17" s="284"/>
      <c r="GL17" s="284"/>
      <c r="GM17" s="284"/>
      <c r="GN17" s="284"/>
      <c r="GO17" s="284"/>
      <c r="GP17" s="284"/>
      <c r="GQ17" s="284"/>
      <c r="GR17" s="284"/>
      <c r="GS17" s="284"/>
      <c r="GT17" s="284"/>
      <c r="GU17" s="284"/>
      <c r="GV17" s="284"/>
      <c r="GW17" s="284"/>
      <c r="GX17" s="284"/>
      <c r="GY17" s="284"/>
      <c r="GZ17" s="284"/>
      <c r="HA17" s="284"/>
      <c r="HB17" s="284"/>
      <c r="HC17" s="284"/>
      <c r="HD17" s="284"/>
      <c r="HE17" s="284"/>
      <c r="HF17" s="284"/>
      <c r="HG17" s="284"/>
      <c r="HH17" s="284"/>
      <c r="HI17" s="284"/>
      <c r="HJ17" s="284"/>
      <c r="HK17" s="284"/>
      <c r="HL17" s="284"/>
      <c r="HM17" s="284"/>
      <c r="HN17" s="284"/>
      <c r="HO17" s="284"/>
      <c r="HP17" s="284"/>
      <c r="HQ17" s="284"/>
      <c r="HR17" s="284"/>
      <c r="HS17" s="284"/>
      <c r="HT17" s="284"/>
      <c r="HU17" s="284"/>
      <c r="HV17" s="284"/>
      <c r="HW17" s="284"/>
      <c r="HX17" s="284"/>
      <c r="HY17" s="284"/>
      <c r="HZ17" s="284"/>
      <c r="IA17" s="284"/>
      <c r="IB17" s="284"/>
      <c r="IC17" s="284"/>
      <c r="ID17" s="284"/>
      <c r="IE17" s="284"/>
      <c r="IF17" s="284"/>
      <c r="IG17" s="284"/>
      <c r="IH17" s="284"/>
      <c r="II17" s="284"/>
      <c r="IJ17" s="284"/>
      <c r="IK17" s="284"/>
      <c r="IL17" s="284"/>
      <c r="IM17" s="284"/>
      <c r="IN17" s="284"/>
      <c r="IO17" s="284"/>
      <c r="IP17" s="284"/>
      <c r="IQ17" s="284"/>
      <c r="IR17" s="284"/>
      <c r="IS17" s="284"/>
      <c r="IT17" s="284"/>
      <c r="IU17" s="284"/>
      <c r="IV17" s="284"/>
    </row>
    <row r="18" spans="1:256" x14ac:dyDescent="0.25">
      <c r="A18" s="284"/>
      <c r="B18" s="1275" t="s">
        <v>1088</v>
      </c>
      <c r="C18" s="1275"/>
      <c r="D18" s="1275"/>
      <c r="E18" s="1275"/>
      <c r="F18" s="1275"/>
      <c r="G18" s="1275"/>
      <c r="H18" s="1275"/>
      <c r="I18" s="1356"/>
      <c r="J18" s="1356"/>
      <c r="K18" s="1356"/>
      <c r="L18" s="1356"/>
      <c r="M18" s="1356"/>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284"/>
      <c r="AR18" s="284"/>
      <c r="AS18" s="284"/>
      <c r="AT18" s="284"/>
      <c r="AU18" s="284"/>
      <c r="AV18" s="284"/>
      <c r="AW18" s="284"/>
      <c r="AX18" s="284"/>
      <c r="AY18" s="284"/>
      <c r="AZ18" s="284"/>
      <c r="BA18" s="284"/>
      <c r="BB18" s="284"/>
      <c r="BC18" s="284"/>
      <c r="BD18" s="284"/>
      <c r="BE18" s="284"/>
      <c r="BF18" s="284"/>
      <c r="BG18" s="284"/>
      <c r="BH18" s="284"/>
      <c r="BI18" s="284"/>
      <c r="BJ18" s="284"/>
      <c r="BK18" s="284"/>
      <c r="BL18" s="284"/>
      <c r="BM18" s="284"/>
      <c r="BN18" s="284"/>
      <c r="BO18" s="284"/>
      <c r="BP18" s="284"/>
      <c r="BQ18" s="284"/>
      <c r="BR18" s="284"/>
      <c r="BS18" s="284"/>
      <c r="BT18" s="284"/>
      <c r="BU18" s="284"/>
      <c r="BV18" s="284"/>
      <c r="BW18" s="284"/>
      <c r="BX18" s="284"/>
      <c r="BY18" s="284"/>
      <c r="BZ18" s="284"/>
      <c r="CA18" s="284"/>
      <c r="CB18" s="284"/>
      <c r="CC18" s="284"/>
      <c r="CD18" s="284"/>
      <c r="CE18" s="284"/>
      <c r="CF18" s="284"/>
      <c r="CG18" s="284"/>
      <c r="CH18" s="284"/>
      <c r="CI18" s="284"/>
      <c r="CJ18" s="284"/>
      <c r="CK18" s="284"/>
      <c r="CL18" s="284"/>
      <c r="CM18" s="284"/>
      <c r="CN18" s="284"/>
      <c r="CO18" s="284"/>
      <c r="CP18" s="284"/>
      <c r="CQ18" s="284"/>
      <c r="CR18" s="284"/>
      <c r="CS18" s="284"/>
      <c r="CT18" s="284"/>
      <c r="CU18" s="284"/>
      <c r="CV18" s="284"/>
      <c r="CW18" s="284"/>
      <c r="CX18" s="284"/>
      <c r="CY18" s="284"/>
      <c r="CZ18" s="284"/>
      <c r="DA18" s="284"/>
      <c r="DB18" s="284"/>
      <c r="DC18" s="284"/>
      <c r="DD18" s="284"/>
      <c r="DE18" s="284"/>
      <c r="DF18" s="284"/>
      <c r="DG18" s="284"/>
      <c r="DH18" s="284"/>
      <c r="DI18" s="284"/>
      <c r="DJ18" s="284"/>
      <c r="DK18" s="284"/>
      <c r="DL18" s="284"/>
      <c r="DM18" s="284"/>
      <c r="DN18" s="284"/>
      <c r="DO18" s="284"/>
      <c r="DP18" s="284"/>
      <c r="DQ18" s="284"/>
      <c r="DR18" s="284"/>
      <c r="DS18" s="284"/>
      <c r="DT18" s="284"/>
      <c r="DU18" s="284"/>
      <c r="DV18" s="284"/>
      <c r="DW18" s="284"/>
      <c r="DX18" s="284"/>
      <c r="DY18" s="284"/>
      <c r="DZ18" s="284"/>
      <c r="EA18" s="284"/>
      <c r="EB18" s="284"/>
      <c r="EC18" s="284"/>
      <c r="ED18" s="284"/>
      <c r="EE18" s="284"/>
      <c r="EF18" s="284"/>
      <c r="EG18" s="284"/>
      <c r="EH18" s="284"/>
      <c r="EI18" s="284"/>
      <c r="EJ18" s="284"/>
      <c r="EK18" s="284"/>
      <c r="EL18" s="284"/>
      <c r="EM18" s="284"/>
      <c r="EN18" s="284"/>
      <c r="EO18" s="284"/>
      <c r="EP18" s="284"/>
      <c r="EQ18" s="284"/>
      <c r="ER18" s="284"/>
      <c r="ES18" s="284"/>
      <c r="ET18" s="284"/>
      <c r="EU18" s="284"/>
      <c r="EV18" s="284"/>
      <c r="EW18" s="284"/>
      <c r="EX18" s="284"/>
      <c r="EY18" s="284"/>
      <c r="EZ18" s="284"/>
      <c r="FA18" s="284"/>
      <c r="FB18" s="284"/>
      <c r="FC18" s="284"/>
      <c r="FD18" s="284"/>
      <c r="FE18" s="284"/>
      <c r="FF18" s="284"/>
      <c r="FG18" s="284"/>
      <c r="FH18" s="284"/>
      <c r="FI18" s="284"/>
      <c r="FJ18" s="284"/>
      <c r="FK18" s="284"/>
      <c r="FL18" s="284"/>
      <c r="FM18" s="284"/>
      <c r="FN18" s="284"/>
      <c r="FO18" s="284"/>
      <c r="FP18" s="284"/>
      <c r="FQ18" s="284"/>
      <c r="FR18" s="284"/>
      <c r="FS18" s="284"/>
      <c r="FT18" s="284"/>
      <c r="FU18" s="284"/>
      <c r="FV18" s="284"/>
      <c r="FW18" s="284"/>
      <c r="FX18" s="284"/>
      <c r="FY18" s="284"/>
      <c r="FZ18" s="284"/>
      <c r="GA18" s="284"/>
      <c r="GB18" s="284"/>
      <c r="GC18" s="284"/>
      <c r="GD18" s="284"/>
      <c r="GE18" s="284"/>
      <c r="GF18" s="284"/>
      <c r="GG18" s="284"/>
      <c r="GH18" s="284"/>
      <c r="GI18" s="284"/>
      <c r="GJ18" s="284"/>
      <c r="GK18" s="284"/>
      <c r="GL18" s="284"/>
      <c r="GM18" s="284"/>
      <c r="GN18" s="284"/>
      <c r="GO18" s="284"/>
      <c r="GP18" s="284"/>
      <c r="GQ18" s="284"/>
      <c r="GR18" s="284"/>
      <c r="GS18" s="284"/>
      <c r="GT18" s="284"/>
      <c r="GU18" s="284"/>
      <c r="GV18" s="284"/>
      <c r="GW18" s="284"/>
      <c r="GX18" s="284"/>
      <c r="GY18" s="284"/>
      <c r="GZ18" s="284"/>
      <c r="HA18" s="284"/>
      <c r="HB18" s="284"/>
      <c r="HC18" s="284"/>
      <c r="HD18" s="284"/>
      <c r="HE18" s="284"/>
      <c r="HF18" s="284"/>
      <c r="HG18" s="284"/>
      <c r="HH18" s="284"/>
      <c r="HI18" s="284"/>
      <c r="HJ18" s="284"/>
      <c r="HK18" s="284"/>
      <c r="HL18" s="284"/>
      <c r="HM18" s="284"/>
      <c r="HN18" s="284"/>
      <c r="HO18" s="284"/>
      <c r="HP18" s="284"/>
      <c r="HQ18" s="284"/>
      <c r="HR18" s="284"/>
      <c r="HS18" s="284"/>
      <c r="HT18" s="284"/>
      <c r="HU18" s="284"/>
      <c r="HV18" s="284"/>
      <c r="HW18" s="284"/>
      <c r="HX18" s="284"/>
      <c r="HY18" s="284"/>
      <c r="HZ18" s="284"/>
      <c r="IA18" s="284"/>
      <c r="IB18" s="284"/>
      <c r="IC18" s="284"/>
      <c r="ID18" s="284"/>
      <c r="IE18" s="284"/>
      <c r="IF18" s="284"/>
      <c r="IG18" s="284"/>
      <c r="IH18" s="284"/>
      <c r="II18" s="284"/>
      <c r="IJ18" s="284"/>
      <c r="IK18" s="284"/>
      <c r="IL18" s="284"/>
      <c r="IM18" s="284"/>
      <c r="IN18" s="284"/>
      <c r="IO18" s="284"/>
      <c r="IP18" s="284"/>
      <c r="IQ18" s="284"/>
      <c r="IR18" s="284"/>
      <c r="IS18" s="284"/>
      <c r="IT18" s="284"/>
      <c r="IU18" s="284"/>
      <c r="IV18" s="284"/>
    </row>
    <row r="19" spans="1:256" x14ac:dyDescent="0.25">
      <c r="A19" s="289"/>
      <c r="B19" s="301"/>
      <c r="C19" s="321"/>
      <c r="D19" s="301"/>
      <c r="E19" s="301"/>
      <c r="F19" s="301"/>
      <c r="G19" s="301"/>
      <c r="H19" s="301"/>
      <c r="I19" s="301"/>
      <c r="J19" s="301"/>
      <c r="K19" s="301"/>
      <c r="L19" s="301"/>
      <c r="M19" s="301"/>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c r="BA19" s="289"/>
      <c r="BB19" s="289"/>
      <c r="BC19" s="289"/>
      <c r="BD19" s="289"/>
      <c r="BE19" s="289"/>
      <c r="BF19" s="289"/>
      <c r="BG19" s="289"/>
      <c r="BH19" s="289"/>
      <c r="BI19" s="289"/>
      <c r="BJ19" s="289"/>
      <c r="BK19" s="289"/>
      <c r="BL19" s="289"/>
      <c r="BM19" s="289"/>
      <c r="BN19" s="289"/>
      <c r="BO19" s="289"/>
      <c r="BP19" s="289"/>
      <c r="BQ19" s="289"/>
      <c r="BR19" s="289"/>
      <c r="BS19" s="289"/>
      <c r="BT19" s="289"/>
      <c r="BU19" s="289"/>
      <c r="BV19" s="289"/>
      <c r="BW19" s="289"/>
      <c r="BX19" s="289"/>
      <c r="BY19" s="289"/>
      <c r="BZ19" s="289"/>
      <c r="CA19" s="289"/>
      <c r="CB19" s="289"/>
      <c r="CC19" s="289"/>
      <c r="CD19" s="289"/>
      <c r="CE19" s="289"/>
      <c r="CF19" s="289"/>
      <c r="CG19" s="289"/>
      <c r="CH19" s="289"/>
      <c r="CI19" s="289"/>
      <c r="CJ19" s="289"/>
      <c r="CK19" s="289"/>
      <c r="CL19" s="289"/>
      <c r="CM19" s="289"/>
      <c r="CN19" s="289"/>
      <c r="CO19" s="289"/>
      <c r="CP19" s="289"/>
      <c r="CQ19" s="289"/>
      <c r="CR19" s="289"/>
      <c r="CS19" s="289"/>
      <c r="CT19" s="289"/>
      <c r="CU19" s="289"/>
      <c r="CV19" s="289"/>
      <c r="CW19" s="289"/>
      <c r="CX19" s="289"/>
      <c r="CY19" s="289"/>
      <c r="CZ19" s="289"/>
      <c r="DA19" s="289"/>
      <c r="DB19" s="289"/>
      <c r="DC19" s="289"/>
      <c r="DD19" s="289"/>
      <c r="DE19" s="289"/>
      <c r="DF19" s="289"/>
      <c r="DG19" s="289"/>
      <c r="DH19" s="289"/>
      <c r="DI19" s="289"/>
      <c r="DJ19" s="289"/>
      <c r="DK19" s="289"/>
      <c r="DL19" s="289"/>
      <c r="DM19" s="289"/>
      <c r="DN19" s="289"/>
      <c r="DO19" s="289"/>
      <c r="DP19" s="289"/>
      <c r="DQ19" s="289"/>
      <c r="DR19" s="289"/>
      <c r="DS19" s="289"/>
      <c r="DT19" s="289"/>
      <c r="DU19" s="289"/>
      <c r="DV19" s="289"/>
      <c r="DW19" s="289"/>
      <c r="DX19" s="289"/>
      <c r="DY19" s="289"/>
      <c r="DZ19" s="289"/>
      <c r="EA19" s="289"/>
      <c r="EB19" s="289"/>
      <c r="EC19" s="289"/>
      <c r="ED19" s="289"/>
      <c r="EE19" s="289"/>
      <c r="EF19" s="289"/>
      <c r="EG19" s="289"/>
      <c r="EH19" s="289"/>
      <c r="EI19" s="289"/>
      <c r="EJ19" s="289"/>
      <c r="EK19" s="289"/>
      <c r="EL19" s="289"/>
      <c r="EM19" s="289"/>
      <c r="EN19" s="289"/>
      <c r="EO19" s="289"/>
      <c r="EP19" s="289"/>
      <c r="EQ19" s="289"/>
      <c r="ER19" s="289"/>
      <c r="ES19" s="289"/>
      <c r="ET19" s="289"/>
      <c r="EU19" s="289"/>
      <c r="EV19" s="289"/>
      <c r="EW19" s="289"/>
      <c r="EX19" s="289"/>
      <c r="EY19" s="289"/>
      <c r="EZ19" s="289"/>
      <c r="FA19" s="289"/>
      <c r="FB19" s="289"/>
      <c r="FC19" s="289"/>
      <c r="FD19" s="289"/>
      <c r="FE19" s="289"/>
      <c r="FF19" s="289"/>
      <c r="FG19" s="289"/>
      <c r="FH19" s="289"/>
      <c r="FI19" s="289"/>
      <c r="FJ19" s="289"/>
      <c r="FK19" s="289"/>
      <c r="FL19" s="289"/>
      <c r="FM19" s="289"/>
      <c r="FN19" s="289"/>
      <c r="FO19" s="289"/>
      <c r="FP19" s="289"/>
      <c r="FQ19" s="289"/>
      <c r="FR19" s="289"/>
      <c r="FS19" s="289"/>
      <c r="FT19" s="289"/>
      <c r="FU19" s="289"/>
      <c r="FV19" s="289"/>
      <c r="FW19" s="289"/>
      <c r="FX19" s="289"/>
      <c r="FY19" s="289"/>
      <c r="FZ19" s="289"/>
      <c r="GA19" s="289"/>
      <c r="GB19" s="289"/>
      <c r="GC19" s="289"/>
      <c r="GD19" s="289"/>
      <c r="GE19" s="289"/>
      <c r="GF19" s="289"/>
      <c r="GG19" s="289"/>
      <c r="GH19" s="289"/>
      <c r="GI19" s="289"/>
      <c r="GJ19" s="289"/>
      <c r="GK19" s="289"/>
      <c r="GL19" s="289"/>
      <c r="GM19" s="289"/>
      <c r="GN19" s="289"/>
      <c r="GO19" s="289"/>
      <c r="GP19" s="289"/>
      <c r="GQ19" s="289"/>
      <c r="GR19" s="289"/>
      <c r="GS19" s="289"/>
      <c r="GT19" s="289"/>
      <c r="GU19" s="289"/>
      <c r="GV19" s="289"/>
      <c r="GW19" s="289"/>
      <c r="GX19" s="289"/>
      <c r="GY19" s="289"/>
      <c r="GZ19" s="289"/>
      <c r="HA19" s="289"/>
      <c r="HB19" s="289"/>
      <c r="HC19" s="289"/>
      <c r="HD19" s="289"/>
      <c r="HE19" s="289"/>
      <c r="HF19" s="289"/>
      <c r="HG19" s="289"/>
      <c r="HH19" s="289"/>
      <c r="HI19" s="289"/>
      <c r="HJ19" s="289"/>
      <c r="HK19" s="289"/>
      <c r="HL19" s="289"/>
      <c r="HM19" s="289"/>
      <c r="HN19" s="289"/>
      <c r="HO19" s="289"/>
      <c r="HP19" s="289"/>
      <c r="HQ19" s="289"/>
      <c r="HR19" s="289"/>
      <c r="HS19" s="289"/>
      <c r="HT19" s="289"/>
      <c r="HU19" s="289"/>
      <c r="HV19" s="289"/>
      <c r="HW19" s="289"/>
      <c r="HX19" s="289"/>
      <c r="HY19" s="289"/>
      <c r="HZ19" s="289"/>
      <c r="IA19" s="289"/>
      <c r="IB19" s="289"/>
      <c r="IC19" s="289"/>
      <c r="ID19" s="289"/>
      <c r="IE19" s="289"/>
      <c r="IF19" s="289"/>
      <c r="IG19" s="289"/>
      <c r="IH19" s="289"/>
      <c r="II19" s="289"/>
      <c r="IJ19" s="289"/>
      <c r="IK19" s="289"/>
      <c r="IL19" s="289"/>
      <c r="IM19" s="289"/>
      <c r="IN19" s="289"/>
      <c r="IO19" s="289"/>
      <c r="IP19" s="289"/>
      <c r="IQ19" s="289"/>
      <c r="IR19" s="289"/>
      <c r="IS19" s="289"/>
      <c r="IT19" s="289"/>
      <c r="IU19" s="289"/>
      <c r="IV19" s="289"/>
    </row>
    <row r="20" spans="1:256" x14ac:dyDescent="0.25">
      <c r="A20" s="289"/>
      <c r="B20" s="289"/>
      <c r="C20" s="289"/>
      <c r="D20" s="301"/>
      <c r="E20" s="301"/>
      <c r="F20" s="301"/>
      <c r="G20" s="301"/>
      <c r="H20" s="301"/>
      <c r="I20" s="301"/>
      <c r="J20" s="301"/>
      <c r="K20" s="301"/>
      <c r="L20" s="301"/>
      <c r="M20" s="301"/>
      <c r="N20" s="289"/>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c r="BA20" s="289"/>
      <c r="BB20" s="289"/>
      <c r="BC20" s="289"/>
      <c r="BD20" s="289"/>
      <c r="BE20" s="289"/>
      <c r="BF20" s="289"/>
      <c r="BG20" s="289"/>
      <c r="BH20" s="289"/>
      <c r="BI20" s="289"/>
      <c r="BJ20" s="289"/>
      <c r="BK20" s="289"/>
      <c r="BL20" s="289"/>
      <c r="BM20" s="289"/>
      <c r="BN20" s="289"/>
      <c r="BO20" s="289"/>
      <c r="BP20" s="289"/>
      <c r="BQ20" s="289"/>
      <c r="BR20" s="289"/>
      <c r="BS20" s="289"/>
      <c r="BT20" s="289"/>
      <c r="BU20" s="289"/>
      <c r="BV20" s="289"/>
      <c r="BW20" s="289"/>
      <c r="BX20" s="289"/>
      <c r="BY20" s="289"/>
      <c r="BZ20" s="353"/>
      <c r="CA20" s="353"/>
      <c r="CB20" s="353"/>
      <c r="CC20" s="353"/>
      <c r="CD20" s="353"/>
      <c r="CE20" s="353"/>
      <c r="CF20" s="353"/>
      <c r="CG20" s="353"/>
      <c r="CH20" s="353"/>
      <c r="CI20" s="353"/>
      <c r="CJ20" s="353"/>
      <c r="CK20" s="353"/>
      <c r="CL20" s="353"/>
      <c r="CM20" s="353"/>
      <c r="CN20" s="353"/>
      <c r="CO20" s="353"/>
      <c r="CP20" s="353"/>
      <c r="CQ20" s="353"/>
      <c r="CR20" s="353"/>
      <c r="CS20" s="353"/>
      <c r="CT20" s="353"/>
      <c r="CU20" s="353"/>
      <c r="CV20" s="353"/>
      <c r="CW20" s="353"/>
      <c r="CX20" s="353"/>
      <c r="CY20" s="353"/>
      <c r="CZ20" s="353"/>
      <c r="DA20" s="353"/>
      <c r="DB20" s="353"/>
      <c r="DC20" s="353"/>
      <c r="DD20" s="353"/>
      <c r="DE20" s="353"/>
      <c r="DF20" s="353"/>
      <c r="DG20" s="353"/>
      <c r="DH20" s="353"/>
      <c r="DI20" s="353"/>
      <c r="DJ20" s="353"/>
      <c r="DK20" s="353"/>
      <c r="DL20" s="353"/>
      <c r="DM20" s="353"/>
      <c r="DN20" s="353"/>
      <c r="DO20" s="353"/>
      <c r="DP20" s="353"/>
      <c r="DQ20" s="353"/>
      <c r="DR20" s="353"/>
      <c r="DS20" s="353"/>
      <c r="DT20" s="353"/>
      <c r="DU20" s="353"/>
      <c r="DV20" s="353"/>
      <c r="DW20" s="353"/>
      <c r="DX20" s="353"/>
      <c r="DY20" s="353"/>
      <c r="DZ20" s="353"/>
      <c r="EA20" s="353"/>
      <c r="EB20" s="353"/>
      <c r="EC20" s="353"/>
      <c r="ED20" s="353"/>
      <c r="EE20" s="353"/>
      <c r="EF20" s="353"/>
      <c r="EG20" s="353"/>
      <c r="EH20" s="353"/>
      <c r="EI20" s="353"/>
      <c r="EJ20" s="353"/>
      <c r="EK20" s="353"/>
      <c r="EL20" s="353"/>
      <c r="EM20" s="353"/>
      <c r="EN20" s="353"/>
      <c r="EO20" s="353"/>
      <c r="EP20" s="353"/>
      <c r="EQ20" s="353"/>
      <c r="ER20" s="353"/>
      <c r="ES20" s="353"/>
      <c r="ET20" s="353"/>
      <c r="EU20" s="353"/>
      <c r="EV20" s="353"/>
      <c r="EW20" s="353"/>
      <c r="EX20" s="353"/>
      <c r="EY20" s="353"/>
      <c r="EZ20" s="353"/>
      <c r="FA20" s="353"/>
      <c r="FB20" s="353"/>
      <c r="FC20" s="353"/>
      <c r="FD20" s="353"/>
      <c r="FE20" s="353"/>
      <c r="FF20" s="353"/>
      <c r="FG20" s="353"/>
      <c r="FH20" s="353"/>
      <c r="FI20" s="353"/>
      <c r="FJ20" s="353"/>
      <c r="FK20" s="353"/>
      <c r="FL20" s="353"/>
      <c r="FM20" s="353"/>
      <c r="FN20" s="353"/>
      <c r="FO20" s="353"/>
      <c r="FP20" s="353"/>
      <c r="FQ20" s="353"/>
      <c r="FR20" s="353"/>
      <c r="FS20" s="353"/>
      <c r="FT20" s="353"/>
      <c r="FU20" s="353"/>
      <c r="FV20" s="353"/>
      <c r="FW20" s="353"/>
      <c r="FX20" s="353"/>
      <c r="FY20" s="353"/>
      <c r="FZ20" s="353"/>
      <c r="GA20" s="353"/>
      <c r="GB20" s="353"/>
      <c r="GC20" s="353"/>
      <c r="GD20" s="353"/>
      <c r="GE20" s="353"/>
      <c r="GF20" s="353"/>
      <c r="GG20" s="353"/>
      <c r="GH20" s="353"/>
      <c r="GI20" s="353"/>
      <c r="GJ20" s="353"/>
      <c r="GK20" s="353"/>
      <c r="GL20" s="353"/>
      <c r="GM20" s="353"/>
      <c r="GN20" s="353"/>
      <c r="GO20" s="353"/>
      <c r="GP20" s="353"/>
      <c r="GQ20" s="353"/>
      <c r="GR20" s="353"/>
      <c r="GS20" s="353"/>
      <c r="GT20" s="353"/>
      <c r="GU20" s="353"/>
      <c r="GV20" s="353"/>
      <c r="GW20" s="353"/>
      <c r="GX20" s="353"/>
      <c r="GY20" s="353"/>
      <c r="GZ20" s="353"/>
      <c r="HA20" s="353"/>
      <c r="HB20" s="353"/>
      <c r="HC20" s="353"/>
      <c r="HD20" s="353"/>
      <c r="HE20" s="353"/>
      <c r="HF20" s="353"/>
      <c r="HG20" s="353"/>
      <c r="HH20" s="353"/>
      <c r="HI20" s="353"/>
      <c r="HJ20" s="353"/>
      <c r="HK20" s="353"/>
      <c r="HL20" s="353"/>
      <c r="HM20" s="353"/>
      <c r="HN20" s="353"/>
      <c r="HO20" s="353"/>
      <c r="HP20" s="353"/>
      <c r="HQ20" s="353"/>
      <c r="HR20" s="353"/>
      <c r="HS20" s="353"/>
      <c r="HT20" s="353"/>
      <c r="HU20" s="353"/>
      <c r="HV20" s="353"/>
      <c r="HW20" s="353"/>
      <c r="HX20" s="353"/>
      <c r="HY20" s="353"/>
      <c r="HZ20" s="353"/>
      <c r="IA20" s="353"/>
      <c r="IB20" s="353"/>
      <c r="IC20" s="353"/>
      <c r="ID20" s="353"/>
      <c r="IE20" s="353"/>
      <c r="IF20" s="353"/>
      <c r="IG20" s="353"/>
      <c r="IH20" s="353"/>
      <c r="II20" s="353"/>
      <c r="IJ20" s="353"/>
      <c r="IK20" s="353"/>
      <c r="IL20" s="353"/>
      <c r="IM20" s="353"/>
      <c r="IN20" s="353"/>
      <c r="IO20" s="353"/>
      <c r="IP20" s="353"/>
      <c r="IQ20" s="353"/>
      <c r="IR20" s="353"/>
      <c r="IS20" s="353"/>
      <c r="IT20" s="353"/>
      <c r="IU20" s="353"/>
      <c r="IV20" s="353"/>
    </row>
    <row r="21" spans="1:256" x14ac:dyDescent="0.25">
      <c r="A21" s="289"/>
      <c r="B21" s="338"/>
      <c r="C21" s="330"/>
      <c r="D21" s="301"/>
      <c r="E21" s="288"/>
      <c r="F21" s="288"/>
      <c r="G21" s="288"/>
      <c r="H21" s="288"/>
      <c r="I21" s="288"/>
      <c r="J21" s="288"/>
      <c r="K21" s="288"/>
      <c r="L21" s="288"/>
      <c r="M21" s="301"/>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289"/>
      <c r="AR21" s="289"/>
      <c r="AS21" s="289"/>
      <c r="AT21" s="289"/>
      <c r="AU21" s="289"/>
      <c r="AV21" s="289"/>
      <c r="AW21" s="289"/>
      <c r="AX21" s="289"/>
      <c r="AY21" s="289"/>
      <c r="AZ21" s="289"/>
      <c r="BA21" s="289"/>
      <c r="BB21" s="289"/>
      <c r="BC21" s="289"/>
      <c r="BD21" s="289"/>
      <c r="BE21" s="289"/>
      <c r="BF21" s="289"/>
      <c r="BG21" s="289"/>
      <c r="BH21" s="289"/>
      <c r="BI21" s="289"/>
      <c r="BJ21" s="289"/>
      <c r="BK21" s="289"/>
      <c r="BL21" s="289"/>
      <c r="BM21" s="289"/>
      <c r="BN21" s="289"/>
      <c r="BO21" s="289"/>
      <c r="BP21" s="289"/>
      <c r="BQ21" s="289"/>
      <c r="BR21" s="289"/>
      <c r="BS21" s="289"/>
      <c r="BT21" s="289"/>
      <c r="BU21" s="289"/>
      <c r="BV21" s="289"/>
      <c r="BW21" s="289"/>
      <c r="BX21" s="289"/>
      <c r="BY21" s="289"/>
      <c r="BZ21" s="353"/>
      <c r="CA21" s="353"/>
      <c r="CB21" s="353"/>
      <c r="CC21" s="353"/>
      <c r="CD21" s="353"/>
      <c r="CE21" s="353"/>
      <c r="CF21" s="353"/>
      <c r="CG21" s="353"/>
      <c r="CH21" s="353"/>
      <c r="CI21" s="353"/>
      <c r="CJ21" s="353"/>
      <c r="CK21" s="353"/>
      <c r="CL21" s="353"/>
      <c r="CM21" s="353"/>
      <c r="CN21" s="353"/>
      <c r="CO21" s="353"/>
      <c r="CP21" s="353"/>
      <c r="CQ21" s="353"/>
      <c r="CR21" s="353"/>
      <c r="CS21" s="353"/>
      <c r="CT21" s="353"/>
      <c r="CU21" s="353"/>
      <c r="CV21" s="353"/>
      <c r="CW21" s="353"/>
      <c r="CX21" s="353"/>
      <c r="CY21" s="353"/>
      <c r="CZ21" s="353"/>
      <c r="DA21" s="353"/>
      <c r="DB21" s="353"/>
      <c r="DC21" s="353"/>
      <c r="DD21" s="353"/>
      <c r="DE21" s="353"/>
      <c r="DF21" s="353"/>
      <c r="DG21" s="353"/>
      <c r="DH21" s="353"/>
      <c r="DI21" s="353"/>
      <c r="DJ21" s="353"/>
      <c r="DK21" s="353"/>
      <c r="DL21" s="353"/>
      <c r="DM21" s="353"/>
      <c r="DN21" s="353"/>
      <c r="DO21" s="353"/>
      <c r="DP21" s="353"/>
      <c r="DQ21" s="353"/>
      <c r="DR21" s="353"/>
      <c r="DS21" s="353"/>
      <c r="DT21" s="353"/>
      <c r="DU21" s="353"/>
      <c r="DV21" s="353"/>
      <c r="DW21" s="353"/>
      <c r="DX21" s="353"/>
      <c r="DY21" s="353"/>
      <c r="DZ21" s="353"/>
      <c r="EA21" s="353"/>
      <c r="EB21" s="353"/>
      <c r="EC21" s="353"/>
      <c r="ED21" s="353"/>
      <c r="EE21" s="353"/>
      <c r="EF21" s="353"/>
      <c r="EG21" s="353"/>
      <c r="EH21" s="353"/>
      <c r="EI21" s="353"/>
      <c r="EJ21" s="353"/>
      <c r="EK21" s="353"/>
      <c r="EL21" s="353"/>
      <c r="EM21" s="353"/>
      <c r="EN21" s="353"/>
      <c r="EO21" s="353"/>
      <c r="EP21" s="353"/>
      <c r="EQ21" s="353"/>
      <c r="ER21" s="353"/>
      <c r="ES21" s="353"/>
      <c r="ET21" s="353"/>
      <c r="EU21" s="353"/>
      <c r="EV21" s="353"/>
      <c r="EW21" s="353"/>
      <c r="EX21" s="353"/>
      <c r="EY21" s="353"/>
      <c r="EZ21" s="353"/>
      <c r="FA21" s="353"/>
      <c r="FB21" s="353"/>
      <c r="FC21" s="353"/>
      <c r="FD21" s="353"/>
      <c r="FE21" s="353"/>
      <c r="FF21" s="353"/>
      <c r="FG21" s="353"/>
      <c r="FH21" s="353"/>
      <c r="FI21" s="353"/>
      <c r="FJ21" s="353"/>
      <c r="FK21" s="353"/>
      <c r="FL21" s="353"/>
      <c r="FM21" s="353"/>
      <c r="FN21" s="353"/>
      <c r="FO21" s="353"/>
      <c r="FP21" s="353"/>
      <c r="FQ21" s="353"/>
      <c r="FR21" s="353"/>
      <c r="FS21" s="353"/>
      <c r="FT21" s="353"/>
      <c r="FU21" s="353"/>
      <c r="FV21" s="353"/>
      <c r="FW21" s="353"/>
      <c r="FX21" s="353"/>
      <c r="FY21" s="353"/>
      <c r="FZ21" s="353"/>
      <c r="GA21" s="353"/>
      <c r="GB21" s="353"/>
      <c r="GC21" s="353"/>
      <c r="GD21" s="353"/>
      <c r="GE21" s="353"/>
      <c r="GF21" s="353"/>
      <c r="GG21" s="353"/>
      <c r="GH21" s="353"/>
      <c r="GI21" s="353"/>
      <c r="GJ21" s="353"/>
      <c r="GK21" s="353"/>
      <c r="GL21" s="353"/>
      <c r="GM21" s="353"/>
      <c r="GN21" s="353"/>
      <c r="GO21" s="353"/>
      <c r="GP21" s="353"/>
      <c r="GQ21" s="353"/>
      <c r="GR21" s="353"/>
      <c r="GS21" s="353"/>
      <c r="GT21" s="353"/>
      <c r="GU21" s="353"/>
      <c r="GV21" s="353"/>
      <c r="GW21" s="353"/>
      <c r="GX21" s="353"/>
      <c r="GY21" s="353"/>
      <c r="GZ21" s="353"/>
      <c r="HA21" s="353"/>
      <c r="HB21" s="353"/>
      <c r="HC21" s="353"/>
      <c r="HD21" s="353"/>
      <c r="HE21" s="353"/>
      <c r="HF21" s="353"/>
      <c r="HG21" s="353"/>
      <c r="HH21" s="353"/>
      <c r="HI21" s="353"/>
      <c r="HJ21" s="353"/>
      <c r="HK21" s="353"/>
      <c r="HL21" s="353"/>
      <c r="HM21" s="353"/>
      <c r="HN21" s="353"/>
      <c r="HO21" s="353"/>
      <c r="HP21" s="353"/>
      <c r="HQ21" s="353"/>
      <c r="HR21" s="353"/>
      <c r="HS21" s="353"/>
      <c r="HT21" s="353"/>
      <c r="HU21" s="353"/>
      <c r="HV21" s="353"/>
      <c r="HW21" s="353"/>
      <c r="HX21" s="353"/>
      <c r="HY21" s="353"/>
      <c r="HZ21" s="353"/>
      <c r="IA21" s="353"/>
      <c r="IB21" s="353"/>
      <c r="IC21" s="353"/>
      <c r="ID21" s="353"/>
      <c r="IE21" s="353"/>
      <c r="IF21" s="353"/>
      <c r="IG21" s="353"/>
      <c r="IH21" s="353"/>
      <c r="II21" s="353"/>
      <c r="IJ21" s="353"/>
      <c r="IK21" s="353"/>
      <c r="IL21" s="353"/>
      <c r="IM21" s="353"/>
      <c r="IN21" s="353"/>
      <c r="IO21" s="353"/>
      <c r="IP21" s="353"/>
      <c r="IQ21" s="353"/>
      <c r="IR21" s="353"/>
      <c r="IS21" s="353"/>
      <c r="IT21" s="353"/>
      <c r="IU21" s="353"/>
      <c r="IV21" s="353"/>
    </row>
    <row r="22" spans="1:256" x14ac:dyDescent="0.25">
      <c r="A22" s="289"/>
      <c r="B22" s="289"/>
      <c r="C22" s="289"/>
      <c r="D22" s="289"/>
      <c r="E22" s="1353" t="s">
        <v>817</v>
      </c>
      <c r="F22" s="1353"/>
      <c r="G22" s="1353"/>
      <c r="H22" s="1353"/>
      <c r="I22" s="1353" t="s">
        <v>818</v>
      </c>
      <c r="J22" s="1353"/>
      <c r="K22" s="1353"/>
      <c r="L22" s="1353"/>
      <c r="M22" s="301"/>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89"/>
      <c r="BD22" s="289"/>
      <c r="BE22" s="289"/>
      <c r="BF22" s="289"/>
      <c r="BG22" s="289"/>
      <c r="BH22" s="289"/>
      <c r="BI22" s="289"/>
      <c r="BJ22" s="289"/>
      <c r="BK22" s="289"/>
      <c r="BL22" s="289"/>
      <c r="BM22" s="289"/>
      <c r="BN22" s="289"/>
      <c r="BO22" s="289"/>
      <c r="BP22" s="289"/>
      <c r="BQ22" s="289"/>
      <c r="BR22" s="289"/>
      <c r="BS22" s="289"/>
      <c r="BT22" s="289"/>
      <c r="BU22" s="289"/>
      <c r="BV22" s="289"/>
      <c r="BW22" s="289"/>
      <c r="BX22" s="289"/>
      <c r="BY22" s="289"/>
      <c r="BZ22" s="289"/>
      <c r="CA22" s="289"/>
      <c r="CB22" s="289"/>
      <c r="CC22" s="289"/>
      <c r="CD22" s="289"/>
      <c r="CE22" s="289"/>
      <c r="CF22" s="289"/>
      <c r="CG22" s="289"/>
      <c r="CH22" s="289"/>
      <c r="CI22" s="289"/>
      <c r="CJ22" s="289"/>
      <c r="CK22" s="289"/>
      <c r="CL22" s="289"/>
      <c r="CM22" s="289"/>
      <c r="CN22" s="289"/>
      <c r="CO22" s="289"/>
      <c r="CP22" s="289"/>
      <c r="CQ22" s="289"/>
      <c r="CR22" s="289"/>
      <c r="CS22" s="289"/>
      <c r="CT22" s="289"/>
      <c r="CU22" s="289"/>
      <c r="CV22" s="289"/>
      <c r="CW22" s="289"/>
      <c r="CX22" s="289"/>
      <c r="CY22" s="289"/>
      <c r="CZ22" s="289"/>
      <c r="DA22" s="289"/>
      <c r="DB22" s="289"/>
      <c r="DC22" s="289"/>
      <c r="DD22" s="289"/>
      <c r="DE22" s="289"/>
      <c r="DF22" s="289"/>
      <c r="DG22" s="289"/>
      <c r="DH22" s="289"/>
      <c r="DI22" s="289"/>
      <c r="DJ22" s="289"/>
      <c r="DK22" s="289"/>
      <c r="DL22" s="289"/>
      <c r="DM22" s="289"/>
      <c r="DN22" s="289"/>
      <c r="DO22" s="289"/>
      <c r="DP22" s="289"/>
      <c r="DQ22" s="289"/>
      <c r="DR22" s="289"/>
      <c r="DS22" s="289"/>
      <c r="DT22" s="289"/>
      <c r="DU22" s="289"/>
      <c r="DV22" s="289"/>
      <c r="DW22" s="289"/>
      <c r="DX22" s="289"/>
      <c r="DY22" s="289"/>
      <c r="DZ22" s="289"/>
      <c r="EA22" s="289"/>
      <c r="EB22" s="289"/>
      <c r="EC22" s="289"/>
      <c r="ED22" s="289"/>
      <c r="EE22" s="289"/>
      <c r="EF22" s="289"/>
      <c r="EG22" s="289"/>
      <c r="EH22" s="289"/>
      <c r="EI22" s="289"/>
      <c r="EJ22" s="289"/>
      <c r="EK22" s="289"/>
      <c r="EL22" s="289"/>
      <c r="EM22" s="289"/>
      <c r="EN22" s="289"/>
      <c r="EO22" s="289"/>
      <c r="EP22" s="289"/>
      <c r="EQ22" s="289"/>
      <c r="ER22" s="289"/>
      <c r="ES22" s="289"/>
      <c r="ET22" s="289"/>
      <c r="EU22" s="289"/>
      <c r="EV22" s="289"/>
      <c r="EW22" s="289"/>
      <c r="EX22" s="289"/>
      <c r="EY22" s="289"/>
      <c r="EZ22" s="289"/>
      <c r="FA22" s="289"/>
      <c r="FB22" s="289"/>
      <c r="FC22" s="289"/>
      <c r="FD22" s="289"/>
      <c r="FE22" s="289"/>
      <c r="FF22" s="289"/>
      <c r="FG22" s="289"/>
      <c r="FH22" s="289"/>
      <c r="FI22" s="289"/>
      <c r="FJ22" s="289"/>
      <c r="FK22" s="289"/>
      <c r="FL22" s="289"/>
      <c r="FM22" s="289"/>
      <c r="FN22" s="289"/>
      <c r="FO22" s="289"/>
      <c r="FP22" s="289"/>
      <c r="FQ22" s="289"/>
      <c r="FR22" s="289"/>
      <c r="FS22" s="289"/>
      <c r="FT22" s="289"/>
      <c r="FU22" s="289"/>
      <c r="FV22" s="289"/>
      <c r="FW22" s="289"/>
      <c r="FX22" s="289"/>
      <c r="FY22" s="289"/>
      <c r="FZ22" s="289"/>
      <c r="GA22" s="289"/>
      <c r="GB22" s="289"/>
      <c r="GC22" s="289"/>
      <c r="GD22" s="289"/>
      <c r="GE22" s="289"/>
      <c r="GF22" s="289"/>
      <c r="GG22" s="289"/>
      <c r="GH22" s="289"/>
      <c r="GI22" s="289"/>
      <c r="GJ22" s="289"/>
      <c r="GK22" s="289"/>
      <c r="GL22" s="289"/>
      <c r="GM22" s="289"/>
      <c r="GN22" s="289"/>
      <c r="GO22" s="289"/>
      <c r="GP22" s="289"/>
      <c r="GQ22" s="289"/>
      <c r="GR22" s="289"/>
      <c r="GS22" s="289"/>
      <c r="GT22" s="289"/>
      <c r="GU22" s="289"/>
      <c r="GV22" s="289"/>
      <c r="GW22" s="289"/>
      <c r="GX22" s="289"/>
      <c r="GY22" s="289"/>
      <c r="GZ22" s="289"/>
      <c r="HA22" s="289"/>
      <c r="HB22" s="289"/>
      <c r="HC22" s="289"/>
      <c r="HD22" s="289"/>
      <c r="HE22" s="289"/>
      <c r="HF22" s="289"/>
      <c r="HG22" s="289"/>
      <c r="HH22" s="289"/>
      <c r="HI22" s="289"/>
      <c r="HJ22" s="289"/>
      <c r="HK22" s="289"/>
      <c r="HL22" s="289"/>
      <c r="HM22" s="289"/>
      <c r="HN22" s="289"/>
      <c r="HO22" s="289"/>
      <c r="HP22" s="289"/>
      <c r="HQ22" s="289"/>
      <c r="HR22" s="289"/>
      <c r="HS22" s="289"/>
      <c r="HT22" s="289"/>
      <c r="HU22" s="289"/>
      <c r="HV22" s="289"/>
      <c r="HW22" s="289"/>
      <c r="HX22" s="289"/>
      <c r="HY22" s="289"/>
      <c r="HZ22" s="289"/>
      <c r="IA22" s="289"/>
      <c r="IB22" s="289"/>
      <c r="IC22" s="289"/>
      <c r="ID22" s="289"/>
      <c r="IE22" s="289"/>
      <c r="IF22" s="289"/>
      <c r="IG22" s="289"/>
      <c r="IH22" s="289"/>
      <c r="II22" s="289"/>
      <c r="IJ22" s="289"/>
      <c r="IK22" s="289"/>
      <c r="IL22" s="289"/>
      <c r="IM22" s="289"/>
      <c r="IN22" s="289"/>
      <c r="IO22" s="289"/>
      <c r="IP22" s="289"/>
      <c r="IQ22" s="289"/>
      <c r="IR22" s="289"/>
      <c r="IS22" s="289"/>
      <c r="IT22" s="289"/>
      <c r="IU22" s="289"/>
      <c r="IV22" s="289"/>
    </row>
    <row r="23" spans="1:256" ht="18" x14ac:dyDescent="0.35">
      <c r="A23" s="289"/>
      <c r="B23" s="290" t="s">
        <v>408</v>
      </c>
      <c r="C23" s="290" t="s">
        <v>660</v>
      </c>
      <c r="D23" s="290" t="s">
        <v>410</v>
      </c>
      <c r="E23" s="291" t="s">
        <v>412</v>
      </c>
      <c r="F23" s="291" t="s">
        <v>413</v>
      </c>
      <c r="G23" s="291" t="s">
        <v>414</v>
      </c>
      <c r="H23" s="291" t="s">
        <v>415</v>
      </c>
      <c r="I23" s="291" t="s">
        <v>412</v>
      </c>
      <c r="J23" s="291" t="s">
        <v>413</v>
      </c>
      <c r="K23" s="291" t="s">
        <v>414</v>
      </c>
      <c r="L23" s="291" t="s">
        <v>415</v>
      </c>
      <c r="M23" s="301"/>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289"/>
      <c r="BA23" s="289"/>
      <c r="BB23" s="289"/>
      <c r="BC23" s="289"/>
      <c r="BD23" s="289"/>
      <c r="BE23" s="289"/>
      <c r="BF23" s="289"/>
      <c r="BG23" s="289"/>
      <c r="BH23" s="289"/>
      <c r="BI23" s="289"/>
      <c r="BJ23" s="289"/>
      <c r="BK23" s="289"/>
      <c r="BL23" s="289"/>
      <c r="BM23" s="289"/>
      <c r="BN23" s="289"/>
      <c r="BO23" s="289"/>
      <c r="BP23" s="289"/>
      <c r="BQ23" s="289"/>
      <c r="BR23" s="289"/>
      <c r="BS23" s="289"/>
      <c r="BT23" s="289"/>
      <c r="BU23" s="289"/>
      <c r="BV23" s="289"/>
      <c r="BW23" s="289"/>
      <c r="BX23" s="289"/>
      <c r="BY23" s="289"/>
      <c r="BZ23" s="289"/>
      <c r="CA23" s="289"/>
      <c r="CB23" s="289"/>
      <c r="CC23" s="289"/>
      <c r="CD23" s="289"/>
      <c r="CE23" s="289"/>
      <c r="CF23" s="289"/>
      <c r="CG23" s="289"/>
      <c r="CH23" s="289"/>
      <c r="CI23" s="289"/>
      <c r="CJ23" s="289"/>
      <c r="CK23" s="289"/>
      <c r="CL23" s="289"/>
      <c r="CM23" s="289"/>
      <c r="CN23" s="289"/>
      <c r="CO23" s="289"/>
      <c r="CP23" s="289"/>
      <c r="CQ23" s="289"/>
      <c r="CR23" s="289"/>
      <c r="CS23" s="289"/>
      <c r="CT23" s="289"/>
      <c r="CU23" s="289"/>
      <c r="CV23" s="289"/>
      <c r="CW23" s="289"/>
      <c r="CX23" s="289"/>
      <c r="CY23" s="289"/>
      <c r="CZ23" s="289"/>
      <c r="DA23" s="289"/>
      <c r="DB23" s="289"/>
      <c r="DC23" s="289"/>
      <c r="DD23" s="289"/>
      <c r="DE23" s="289"/>
      <c r="DF23" s="289"/>
      <c r="DG23" s="289"/>
      <c r="DH23" s="289"/>
      <c r="DI23" s="289"/>
      <c r="DJ23" s="289"/>
      <c r="DK23" s="289"/>
      <c r="DL23" s="289"/>
      <c r="DM23" s="289"/>
      <c r="DN23" s="289"/>
      <c r="DO23" s="289"/>
      <c r="DP23" s="289"/>
      <c r="DQ23" s="289"/>
      <c r="DR23" s="289"/>
      <c r="DS23" s="289"/>
      <c r="DT23" s="289"/>
      <c r="DU23" s="289"/>
      <c r="DV23" s="289"/>
      <c r="DW23" s="289"/>
      <c r="DX23" s="289"/>
      <c r="DY23" s="289"/>
      <c r="DZ23" s="289"/>
      <c r="EA23" s="289"/>
      <c r="EB23" s="289"/>
      <c r="EC23" s="289"/>
      <c r="ED23" s="289"/>
      <c r="EE23" s="289"/>
      <c r="EF23" s="289"/>
      <c r="EG23" s="289"/>
      <c r="EH23" s="289"/>
      <c r="EI23" s="289"/>
      <c r="EJ23" s="289"/>
      <c r="EK23" s="289"/>
      <c r="EL23" s="289"/>
      <c r="EM23" s="289"/>
      <c r="EN23" s="289"/>
      <c r="EO23" s="289"/>
      <c r="EP23" s="289"/>
      <c r="EQ23" s="289"/>
      <c r="ER23" s="289"/>
      <c r="ES23" s="289"/>
      <c r="ET23" s="289"/>
      <c r="EU23" s="289"/>
      <c r="EV23" s="289"/>
      <c r="EW23" s="289"/>
      <c r="EX23" s="289"/>
      <c r="EY23" s="289"/>
      <c r="EZ23" s="289"/>
      <c r="FA23" s="289"/>
      <c r="FB23" s="289"/>
      <c r="FC23" s="289"/>
      <c r="FD23" s="289"/>
      <c r="FE23" s="289"/>
      <c r="FF23" s="289"/>
      <c r="FG23" s="289"/>
      <c r="FH23" s="289"/>
      <c r="FI23" s="289"/>
      <c r="FJ23" s="289"/>
      <c r="FK23" s="289"/>
      <c r="FL23" s="289"/>
      <c r="FM23" s="289"/>
      <c r="FN23" s="289"/>
      <c r="FO23" s="289"/>
      <c r="FP23" s="289"/>
      <c r="FQ23" s="289"/>
      <c r="FR23" s="289"/>
      <c r="FS23" s="289"/>
      <c r="FT23" s="289"/>
      <c r="FU23" s="289"/>
      <c r="FV23" s="289"/>
      <c r="FW23" s="289"/>
      <c r="FX23" s="289"/>
      <c r="FY23" s="289"/>
      <c r="FZ23" s="289"/>
      <c r="GA23" s="289"/>
      <c r="GB23" s="289"/>
      <c r="GC23" s="289"/>
      <c r="GD23" s="289"/>
      <c r="GE23" s="289"/>
      <c r="GF23" s="289"/>
      <c r="GG23" s="289"/>
      <c r="GH23" s="289"/>
      <c r="GI23" s="289"/>
      <c r="GJ23" s="289"/>
      <c r="GK23" s="289"/>
      <c r="GL23" s="289"/>
      <c r="GM23" s="289"/>
      <c r="GN23" s="289"/>
      <c r="GO23" s="289"/>
      <c r="GP23" s="289"/>
      <c r="GQ23" s="289"/>
      <c r="GR23" s="289"/>
      <c r="GS23" s="289"/>
      <c r="GT23" s="289"/>
      <c r="GU23" s="289"/>
      <c r="GV23" s="289"/>
      <c r="GW23" s="289"/>
      <c r="GX23" s="289"/>
      <c r="GY23" s="289"/>
      <c r="GZ23" s="289"/>
      <c r="HA23" s="289"/>
      <c r="HB23" s="289"/>
      <c r="HC23" s="289"/>
      <c r="HD23" s="289"/>
      <c r="HE23" s="289"/>
      <c r="HF23" s="289"/>
      <c r="HG23" s="289"/>
      <c r="HH23" s="289"/>
      <c r="HI23" s="289"/>
      <c r="HJ23" s="289"/>
      <c r="HK23" s="289"/>
      <c r="HL23" s="289"/>
      <c r="HM23" s="289"/>
      <c r="HN23" s="289"/>
      <c r="HO23" s="289"/>
      <c r="HP23" s="289"/>
      <c r="HQ23" s="289"/>
      <c r="HR23" s="289"/>
      <c r="HS23" s="289"/>
      <c r="HT23" s="289"/>
      <c r="HU23" s="289"/>
      <c r="HV23" s="289"/>
      <c r="HW23" s="289"/>
      <c r="HX23" s="289"/>
      <c r="HY23" s="289"/>
      <c r="HZ23" s="289"/>
      <c r="IA23" s="289"/>
      <c r="IB23" s="289"/>
      <c r="IC23" s="289"/>
      <c r="ID23" s="289"/>
      <c r="IE23" s="289"/>
      <c r="IF23" s="289"/>
      <c r="IG23" s="289"/>
      <c r="IH23" s="289"/>
      <c r="II23" s="289"/>
      <c r="IJ23" s="289"/>
      <c r="IK23" s="289"/>
      <c r="IL23" s="289"/>
      <c r="IM23" s="289"/>
      <c r="IN23" s="289"/>
      <c r="IO23" s="289"/>
      <c r="IP23" s="289"/>
      <c r="IQ23" s="289"/>
      <c r="IR23" s="289"/>
      <c r="IS23" s="289"/>
      <c r="IT23" s="289"/>
      <c r="IU23" s="289"/>
      <c r="IV23" s="289"/>
    </row>
    <row r="24" spans="1:256" x14ac:dyDescent="0.25">
      <c r="A24" s="289"/>
      <c r="B24" s="1293" t="s">
        <v>819</v>
      </c>
      <c r="C24" s="1293" t="s">
        <v>820</v>
      </c>
      <c r="D24" s="291" t="s">
        <v>821</v>
      </c>
      <c r="E24" s="299" t="s">
        <v>547</v>
      </c>
      <c r="F24" s="299" t="s">
        <v>547</v>
      </c>
      <c r="G24" s="299" t="s">
        <v>547</v>
      </c>
      <c r="H24" s="299" t="s">
        <v>547</v>
      </c>
      <c r="I24" s="299">
        <v>4.5199999999999997E-3</v>
      </c>
      <c r="J24" s="299">
        <v>4.4900000000000001E-3</v>
      </c>
      <c r="K24" s="299">
        <v>1.0000000000000001E-5</v>
      </c>
      <c r="L24" s="299">
        <v>2.0000000000000002E-5</v>
      </c>
      <c r="M24" s="288"/>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c r="BA24" s="289"/>
      <c r="BB24" s="289"/>
      <c r="BC24" s="289"/>
      <c r="BD24" s="289"/>
      <c r="BE24" s="289"/>
      <c r="BF24" s="289"/>
      <c r="BG24" s="289"/>
      <c r="BH24" s="289"/>
      <c r="BI24" s="289"/>
      <c r="BJ24" s="289"/>
      <c r="BK24" s="289"/>
      <c r="BL24" s="289"/>
      <c r="BM24" s="289"/>
      <c r="BN24" s="289"/>
      <c r="BO24" s="289"/>
      <c r="BP24" s="289"/>
      <c r="BQ24" s="289"/>
      <c r="BR24" s="289"/>
      <c r="BS24" s="289"/>
      <c r="BT24" s="289"/>
      <c r="BU24" s="289"/>
      <c r="BV24" s="289"/>
      <c r="BW24" s="289"/>
      <c r="BX24" s="289"/>
      <c r="BY24" s="289"/>
      <c r="BZ24" s="289"/>
      <c r="CA24" s="289"/>
      <c r="CB24" s="289"/>
      <c r="CC24" s="289"/>
      <c r="CD24" s="289"/>
      <c r="CE24" s="289"/>
      <c r="CF24" s="289"/>
      <c r="CG24" s="289"/>
      <c r="CH24" s="289"/>
      <c r="CI24" s="289"/>
      <c r="CJ24" s="289"/>
      <c r="CK24" s="289"/>
      <c r="CL24" s="289"/>
      <c r="CM24" s="289"/>
      <c r="CN24" s="289"/>
      <c r="CO24" s="289"/>
      <c r="CP24" s="289"/>
      <c r="CQ24" s="289"/>
      <c r="CR24" s="289"/>
      <c r="CS24" s="289"/>
      <c r="CT24" s="289"/>
      <c r="CU24" s="289"/>
      <c r="CV24" s="289"/>
      <c r="CW24" s="289"/>
      <c r="CX24" s="289"/>
      <c r="CY24" s="289"/>
      <c r="CZ24" s="289"/>
      <c r="DA24" s="289"/>
      <c r="DB24" s="289"/>
      <c r="DC24" s="289"/>
      <c r="DD24" s="289"/>
      <c r="DE24" s="289"/>
      <c r="DF24" s="289"/>
      <c r="DG24" s="289"/>
      <c r="DH24" s="289"/>
      <c r="DI24" s="289"/>
      <c r="DJ24" s="289"/>
      <c r="DK24" s="289"/>
      <c r="DL24" s="289"/>
      <c r="DM24" s="289"/>
      <c r="DN24" s="289"/>
      <c r="DO24" s="289"/>
      <c r="DP24" s="289"/>
      <c r="DQ24" s="289"/>
      <c r="DR24" s="289"/>
      <c r="DS24" s="289"/>
      <c r="DT24" s="289"/>
      <c r="DU24" s="289"/>
      <c r="DV24" s="289"/>
      <c r="DW24" s="289"/>
      <c r="DX24" s="289"/>
      <c r="DY24" s="289"/>
      <c r="DZ24" s="289"/>
      <c r="EA24" s="289"/>
      <c r="EB24" s="289"/>
      <c r="EC24" s="289"/>
      <c r="ED24" s="289"/>
      <c r="EE24" s="289"/>
      <c r="EF24" s="289"/>
      <c r="EG24" s="289"/>
      <c r="EH24" s="289"/>
      <c r="EI24" s="289"/>
      <c r="EJ24" s="289"/>
      <c r="EK24" s="289"/>
      <c r="EL24" s="289"/>
      <c r="EM24" s="289"/>
      <c r="EN24" s="289"/>
      <c r="EO24" s="289"/>
      <c r="EP24" s="289"/>
      <c r="EQ24" s="289"/>
      <c r="ER24" s="289"/>
      <c r="ES24" s="289"/>
      <c r="ET24" s="289"/>
      <c r="EU24" s="289"/>
      <c r="EV24" s="289"/>
      <c r="EW24" s="289"/>
      <c r="EX24" s="289"/>
      <c r="EY24" s="289"/>
      <c r="EZ24" s="289"/>
      <c r="FA24" s="289"/>
      <c r="FB24" s="289"/>
      <c r="FC24" s="289"/>
      <c r="FD24" s="289"/>
      <c r="FE24" s="289"/>
      <c r="FF24" s="289"/>
      <c r="FG24" s="289"/>
      <c r="FH24" s="289"/>
      <c r="FI24" s="289"/>
      <c r="FJ24" s="289"/>
      <c r="FK24" s="289"/>
      <c r="FL24" s="289"/>
      <c r="FM24" s="289"/>
      <c r="FN24" s="289"/>
      <c r="FO24" s="289"/>
      <c r="FP24" s="289"/>
      <c r="FQ24" s="289"/>
      <c r="FR24" s="289"/>
      <c r="FS24" s="289"/>
      <c r="FT24" s="289"/>
      <c r="FU24" s="289"/>
      <c r="FV24" s="289"/>
      <c r="FW24" s="289"/>
      <c r="FX24" s="289"/>
      <c r="FY24" s="289"/>
      <c r="FZ24" s="289"/>
      <c r="GA24" s="289"/>
      <c r="GB24" s="289"/>
      <c r="GC24" s="289"/>
      <c r="GD24" s="289"/>
      <c r="GE24" s="289"/>
      <c r="GF24" s="289"/>
      <c r="GG24" s="289"/>
      <c r="GH24" s="289"/>
      <c r="GI24" s="289"/>
      <c r="GJ24" s="289"/>
      <c r="GK24" s="289"/>
      <c r="GL24" s="289"/>
      <c r="GM24" s="289"/>
      <c r="GN24" s="289"/>
      <c r="GO24" s="289"/>
      <c r="GP24" s="289"/>
      <c r="GQ24" s="289"/>
      <c r="GR24" s="289"/>
      <c r="GS24" s="289"/>
      <c r="GT24" s="289"/>
      <c r="GU24" s="289"/>
      <c r="GV24" s="289"/>
      <c r="GW24" s="289"/>
      <c r="GX24" s="289"/>
      <c r="GY24" s="289"/>
      <c r="GZ24" s="289"/>
      <c r="HA24" s="289"/>
      <c r="HB24" s="289"/>
      <c r="HC24" s="289"/>
      <c r="HD24" s="289"/>
      <c r="HE24" s="289"/>
      <c r="HF24" s="289"/>
      <c r="HG24" s="289"/>
      <c r="HH24" s="289"/>
      <c r="HI24" s="289"/>
      <c r="HJ24" s="289"/>
      <c r="HK24" s="289"/>
      <c r="HL24" s="289"/>
      <c r="HM24" s="289"/>
      <c r="HN24" s="289"/>
      <c r="HO24" s="289"/>
      <c r="HP24" s="289"/>
      <c r="HQ24" s="289"/>
      <c r="HR24" s="289"/>
      <c r="HS24" s="289"/>
      <c r="HT24" s="289"/>
      <c r="HU24" s="289"/>
      <c r="HV24" s="289"/>
      <c r="HW24" s="289"/>
      <c r="HX24" s="289"/>
      <c r="HY24" s="289"/>
      <c r="HZ24" s="289"/>
      <c r="IA24" s="289"/>
      <c r="IB24" s="289"/>
      <c r="IC24" s="289"/>
      <c r="ID24" s="289"/>
      <c r="IE24" s="289"/>
      <c r="IF24" s="289"/>
      <c r="IG24" s="289"/>
      <c r="IH24" s="289"/>
      <c r="II24" s="289"/>
      <c r="IJ24" s="289"/>
      <c r="IK24" s="289"/>
      <c r="IL24" s="289"/>
      <c r="IM24" s="289"/>
      <c r="IN24" s="289"/>
      <c r="IO24" s="289"/>
      <c r="IP24" s="289"/>
      <c r="IQ24" s="289"/>
      <c r="IR24" s="289"/>
      <c r="IS24" s="289"/>
      <c r="IT24" s="289"/>
      <c r="IU24" s="289"/>
      <c r="IV24" s="289"/>
    </row>
    <row r="25" spans="1:256" x14ac:dyDescent="0.25">
      <c r="A25" s="289"/>
      <c r="B25" s="1293"/>
      <c r="C25" s="1293"/>
      <c r="D25" s="291" t="s">
        <v>822</v>
      </c>
      <c r="E25" s="299">
        <v>0</v>
      </c>
      <c r="F25" s="299" t="s">
        <v>547</v>
      </c>
      <c r="G25" s="299" t="s">
        <v>547</v>
      </c>
      <c r="H25" s="299" t="s">
        <v>547</v>
      </c>
      <c r="I25" s="299">
        <v>7.2900000000000005E-3</v>
      </c>
      <c r="J25" s="299">
        <v>7.2300000000000003E-3</v>
      </c>
      <c r="K25" s="299">
        <v>2.0000000000000002E-5</v>
      </c>
      <c r="L25" s="299">
        <v>4.0000000000000003E-5</v>
      </c>
      <c r="M25" s="288"/>
      <c r="N25" s="289"/>
      <c r="O25" s="289"/>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c r="BA25" s="289"/>
      <c r="BB25" s="289"/>
      <c r="BC25" s="289"/>
      <c r="BD25" s="289"/>
      <c r="BE25" s="289"/>
      <c r="BF25" s="289"/>
      <c r="BG25" s="289"/>
      <c r="BH25" s="289"/>
      <c r="BI25" s="289"/>
      <c r="BJ25" s="289"/>
      <c r="BK25" s="289"/>
      <c r="BL25" s="289"/>
      <c r="BM25" s="289"/>
      <c r="BN25" s="289"/>
      <c r="BO25" s="289"/>
      <c r="BP25" s="289"/>
      <c r="BQ25" s="289"/>
      <c r="BR25" s="289"/>
      <c r="BS25" s="289"/>
      <c r="BT25" s="289"/>
      <c r="BU25" s="289"/>
      <c r="BV25" s="289"/>
      <c r="BW25" s="289"/>
      <c r="BX25" s="289"/>
      <c r="BY25" s="289"/>
      <c r="BZ25" s="289"/>
      <c r="CA25" s="289"/>
      <c r="CB25" s="289"/>
      <c r="CC25" s="289"/>
      <c r="CD25" s="289"/>
      <c r="CE25" s="289"/>
      <c r="CF25" s="289"/>
      <c r="CG25" s="289"/>
      <c r="CH25" s="289"/>
      <c r="CI25" s="289"/>
      <c r="CJ25" s="289"/>
      <c r="CK25" s="289"/>
      <c r="CL25" s="289"/>
      <c r="CM25" s="289"/>
      <c r="CN25" s="289"/>
      <c r="CO25" s="289"/>
      <c r="CP25" s="289"/>
      <c r="CQ25" s="289"/>
      <c r="CR25" s="289"/>
      <c r="CS25" s="289"/>
      <c r="CT25" s="289"/>
      <c r="CU25" s="289"/>
      <c r="CV25" s="289"/>
      <c r="CW25" s="289"/>
      <c r="CX25" s="289"/>
      <c r="CY25" s="289"/>
      <c r="CZ25" s="289"/>
      <c r="DA25" s="289"/>
      <c r="DB25" s="289"/>
      <c r="DC25" s="289"/>
      <c r="DD25" s="289"/>
      <c r="DE25" s="289"/>
      <c r="DF25" s="289"/>
      <c r="DG25" s="289"/>
      <c r="DH25" s="289"/>
      <c r="DI25" s="289"/>
      <c r="DJ25" s="289"/>
      <c r="DK25" s="289"/>
      <c r="DL25" s="289"/>
      <c r="DM25" s="289"/>
      <c r="DN25" s="289"/>
      <c r="DO25" s="289"/>
      <c r="DP25" s="289"/>
      <c r="DQ25" s="289"/>
      <c r="DR25" s="289"/>
      <c r="DS25" s="289"/>
      <c r="DT25" s="289"/>
      <c r="DU25" s="289"/>
      <c r="DV25" s="289"/>
      <c r="DW25" s="289"/>
      <c r="DX25" s="289"/>
      <c r="DY25" s="289"/>
      <c r="DZ25" s="289"/>
      <c r="EA25" s="289"/>
      <c r="EB25" s="289"/>
      <c r="EC25" s="289"/>
      <c r="ED25" s="289"/>
      <c r="EE25" s="289"/>
      <c r="EF25" s="289"/>
      <c r="EG25" s="289"/>
      <c r="EH25" s="289"/>
      <c r="EI25" s="289"/>
      <c r="EJ25" s="289"/>
      <c r="EK25" s="289"/>
      <c r="EL25" s="289"/>
      <c r="EM25" s="289"/>
      <c r="EN25" s="289"/>
      <c r="EO25" s="289"/>
      <c r="EP25" s="289"/>
      <c r="EQ25" s="289"/>
      <c r="ER25" s="289"/>
      <c r="ES25" s="289"/>
      <c r="ET25" s="289"/>
      <c r="EU25" s="289"/>
      <c r="EV25" s="289"/>
      <c r="EW25" s="289"/>
      <c r="EX25" s="289"/>
      <c r="EY25" s="289"/>
      <c r="EZ25" s="289"/>
      <c r="FA25" s="289"/>
      <c r="FB25" s="289"/>
      <c r="FC25" s="289"/>
      <c r="FD25" s="289"/>
      <c r="FE25" s="289"/>
      <c r="FF25" s="289"/>
      <c r="FG25" s="289"/>
      <c r="FH25" s="289"/>
      <c r="FI25" s="289"/>
      <c r="FJ25" s="289"/>
      <c r="FK25" s="289"/>
      <c r="FL25" s="289"/>
      <c r="FM25" s="289"/>
      <c r="FN25" s="289"/>
      <c r="FO25" s="289"/>
      <c r="FP25" s="289"/>
      <c r="FQ25" s="289"/>
      <c r="FR25" s="289"/>
      <c r="FS25" s="289"/>
      <c r="FT25" s="289"/>
      <c r="FU25" s="289"/>
      <c r="FV25" s="289"/>
      <c r="FW25" s="289"/>
      <c r="FX25" s="289"/>
      <c r="FY25" s="289"/>
      <c r="FZ25" s="289"/>
      <c r="GA25" s="289"/>
      <c r="GB25" s="289"/>
      <c r="GC25" s="289"/>
      <c r="GD25" s="289"/>
      <c r="GE25" s="289"/>
      <c r="GF25" s="289"/>
      <c r="GG25" s="289"/>
      <c r="GH25" s="289"/>
      <c r="GI25" s="289"/>
      <c r="GJ25" s="289"/>
      <c r="GK25" s="289"/>
      <c r="GL25" s="289"/>
      <c r="GM25" s="289"/>
      <c r="GN25" s="289"/>
      <c r="GO25" s="289"/>
      <c r="GP25" s="289"/>
      <c r="GQ25" s="289"/>
      <c r="GR25" s="289"/>
      <c r="GS25" s="289"/>
      <c r="GT25" s="289"/>
      <c r="GU25" s="289"/>
      <c r="GV25" s="289"/>
      <c r="GW25" s="289"/>
      <c r="GX25" s="289"/>
      <c r="GY25" s="289"/>
      <c r="GZ25" s="289"/>
      <c r="HA25" s="289"/>
      <c r="HB25" s="289"/>
      <c r="HC25" s="289"/>
      <c r="HD25" s="289"/>
      <c r="HE25" s="289"/>
      <c r="HF25" s="289"/>
      <c r="HG25" s="289"/>
      <c r="HH25" s="289"/>
      <c r="HI25" s="289"/>
      <c r="HJ25" s="289"/>
      <c r="HK25" s="289"/>
      <c r="HL25" s="289"/>
      <c r="HM25" s="289"/>
      <c r="HN25" s="289"/>
      <c r="HO25" s="289"/>
      <c r="HP25" s="289"/>
      <c r="HQ25" s="289"/>
      <c r="HR25" s="289"/>
      <c r="HS25" s="289"/>
      <c r="HT25" s="289"/>
      <c r="HU25" s="289"/>
      <c r="HV25" s="289"/>
      <c r="HW25" s="289"/>
      <c r="HX25" s="289"/>
      <c r="HY25" s="289"/>
      <c r="HZ25" s="289"/>
      <c r="IA25" s="289"/>
      <c r="IB25" s="289"/>
      <c r="IC25" s="289"/>
      <c r="ID25" s="289"/>
      <c r="IE25" s="289"/>
      <c r="IF25" s="289"/>
      <c r="IG25" s="289"/>
      <c r="IH25" s="289"/>
      <c r="II25" s="289"/>
      <c r="IJ25" s="289"/>
      <c r="IK25" s="289"/>
      <c r="IL25" s="289"/>
      <c r="IM25" s="289"/>
      <c r="IN25" s="289"/>
      <c r="IO25" s="289"/>
      <c r="IP25" s="289"/>
      <c r="IQ25" s="289"/>
      <c r="IR25" s="289"/>
      <c r="IS25" s="289"/>
      <c r="IT25" s="289"/>
      <c r="IU25" s="289"/>
      <c r="IV25" s="289"/>
    </row>
    <row r="26" spans="1:256" x14ac:dyDescent="0.25">
      <c r="A26" s="289"/>
      <c r="B26" s="1293"/>
      <c r="C26" s="1293" t="s">
        <v>823</v>
      </c>
      <c r="D26" s="291" t="s">
        <v>821</v>
      </c>
      <c r="E26" s="299">
        <v>3.7200000000000002E-3</v>
      </c>
      <c r="F26" s="299">
        <v>3.6900000000000001E-3</v>
      </c>
      <c r="G26" s="299">
        <v>1.0000000000000001E-5</v>
      </c>
      <c r="H26" s="299">
        <v>2.0000000000000002E-5</v>
      </c>
      <c r="I26" s="299">
        <v>4.0999999999999995E-3</v>
      </c>
      <c r="J26" s="299">
        <v>4.0699999999999998E-3</v>
      </c>
      <c r="K26" s="299">
        <v>1.0000000000000001E-5</v>
      </c>
      <c r="L26" s="299">
        <v>2.0000000000000002E-5</v>
      </c>
      <c r="M26" s="288"/>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c r="BA26" s="289"/>
      <c r="BB26" s="289"/>
      <c r="BC26" s="289"/>
      <c r="BD26" s="289"/>
      <c r="BE26" s="289"/>
      <c r="BF26" s="289"/>
      <c r="BG26" s="289"/>
      <c r="BH26" s="289"/>
      <c r="BI26" s="289"/>
      <c r="BJ26" s="289"/>
      <c r="BK26" s="289"/>
      <c r="BL26" s="289"/>
      <c r="BM26" s="289"/>
      <c r="BN26" s="289"/>
      <c r="BO26" s="289"/>
      <c r="BP26" s="289"/>
      <c r="BQ26" s="289"/>
      <c r="BR26" s="289"/>
      <c r="BS26" s="289"/>
      <c r="BT26" s="289"/>
      <c r="BU26" s="289"/>
      <c r="BV26" s="289"/>
      <c r="BW26" s="289"/>
      <c r="BX26" s="289"/>
      <c r="BY26" s="289"/>
      <c r="BZ26" s="289"/>
      <c r="CA26" s="289"/>
      <c r="CB26" s="289"/>
      <c r="CC26" s="289"/>
      <c r="CD26" s="289"/>
      <c r="CE26" s="289"/>
      <c r="CF26" s="289"/>
      <c r="CG26" s="289"/>
      <c r="CH26" s="289"/>
      <c r="CI26" s="289"/>
      <c r="CJ26" s="289"/>
      <c r="CK26" s="289"/>
      <c r="CL26" s="289"/>
      <c r="CM26" s="289"/>
      <c r="CN26" s="289"/>
      <c r="CO26" s="289"/>
      <c r="CP26" s="289"/>
      <c r="CQ26" s="289"/>
      <c r="CR26" s="289"/>
      <c r="CS26" s="289"/>
      <c r="CT26" s="289"/>
      <c r="CU26" s="289"/>
      <c r="CV26" s="289"/>
      <c r="CW26" s="289"/>
      <c r="CX26" s="289"/>
      <c r="CY26" s="289"/>
      <c r="CZ26" s="289"/>
      <c r="DA26" s="289"/>
      <c r="DB26" s="289"/>
      <c r="DC26" s="289"/>
      <c r="DD26" s="289"/>
      <c r="DE26" s="289"/>
      <c r="DF26" s="289"/>
      <c r="DG26" s="289"/>
      <c r="DH26" s="289"/>
      <c r="DI26" s="289"/>
      <c r="DJ26" s="289"/>
      <c r="DK26" s="289"/>
      <c r="DL26" s="289"/>
      <c r="DM26" s="289"/>
      <c r="DN26" s="289"/>
      <c r="DO26" s="289"/>
      <c r="DP26" s="289"/>
      <c r="DQ26" s="289"/>
      <c r="DR26" s="289"/>
      <c r="DS26" s="289"/>
      <c r="DT26" s="289"/>
      <c r="DU26" s="289"/>
      <c r="DV26" s="289"/>
      <c r="DW26" s="289"/>
      <c r="DX26" s="289"/>
      <c r="DY26" s="289"/>
      <c r="DZ26" s="289"/>
      <c r="EA26" s="289"/>
      <c r="EB26" s="289"/>
      <c r="EC26" s="289"/>
      <c r="ED26" s="289"/>
      <c r="EE26" s="289"/>
      <c r="EF26" s="289"/>
      <c r="EG26" s="289"/>
      <c r="EH26" s="289"/>
      <c r="EI26" s="289"/>
      <c r="EJ26" s="289"/>
      <c r="EK26" s="289"/>
      <c r="EL26" s="289"/>
      <c r="EM26" s="289"/>
      <c r="EN26" s="289"/>
      <c r="EO26" s="289"/>
      <c r="EP26" s="289"/>
      <c r="EQ26" s="289"/>
      <c r="ER26" s="289"/>
      <c r="ES26" s="289"/>
      <c r="ET26" s="289"/>
      <c r="EU26" s="289"/>
      <c r="EV26" s="289"/>
      <c r="EW26" s="289"/>
      <c r="EX26" s="289"/>
      <c r="EY26" s="289"/>
      <c r="EZ26" s="289"/>
      <c r="FA26" s="289"/>
      <c r="FB26" s="289"/>
      <c r="FC26" s="289"/>
      <c r="FD26" s="289"/>
      <c r="FE26" s="289"/>
      <c r="FF26" s="289"/>
      <c r="FG26" s="289"/>
      <c r="FH26" s="289"/>
      <c r="FI26" s="289"/>
      <c r="FJ26" s="289"/>
      <c r="FK26" s="289"/>
      <c r="FL26" s="289"/>
      <c r="FM26" s="289"/>
      <c r="FN26" s="289"/>
      <c r="FO26" s="289"/>
      <c r="FP26" s="289"/>
      <c r="FQ26" s="289"/>
      <c r="FR26" s="289"/>
      <c r="FS26" s="289"/>
      <c r="FT26" s="289"/>
      <c r="FU26" s="289"/>
      <c r="FV26" s="289"/>
      <c r="FW26" s="289"/>
      <c r="FX26" s="289"/>
      <c r="FY26" s="289"/>
      <c r="FZ26" s="289"/>
      <c r="GA26" s="289"/>
      <c r="GB26" s="289"/>
      <c r="GC26" s="289"/>
      <c r="GD26" s="289"/>
      <c r="GE26" s="289"/>
      <c r="GF26" s="289"/>
      <c r="GG26" s="289"/>
      <c r="GH26" s="289"/>
      <c r="GI26" s="289"/>
      <c r="GJ26" s="289"/>
      <c r="GK26" s="289"/>
      <c r="GL26" s="289"/>
      <c r="GM26" s="289"/>
      <c r="GN26" s="289"/>
      <c r="GO26" s="289"/>
      <c r="GP26" s="289"/>
      <c r="GQ26" s="289"/>
      <c r="GR26" s="289"/>
      <c r="GS26" s="289"/>
      <c r="GT26" s="289"/>
      <c r="GU26" s="289"/>
      <c r="GV26" s="289"/>
      <c r="GW26" s="289"/>
      <c r="GX26" s="289"/>
      <c r="GY26" s="289"/>
      <c r="GZ26" s="289"/>
      <c r="HA26" s="289"/>
      <c r="HB26" s="289"/>
      <c r="HC26" s="289"/>
      <c r="HD26" s="289"/>
      <c r="HE26" s="289"/>
      <c r="HF26" s="289"/>
      <c r="HG26" s="289"/>
      <c r="HH26" s="289"/>
      <c r="HI26" s="289"/>
      <c r="HJ26" s="289"/>
      <c r="HK26" s="289"/>
      <c r="HL26" s="289"/>
      <c r="HM26" s="289"/>
      <c r="HN26" s="289"/>
      <c r="HO26" s="289"/>
      <c r="HP26" s="289"/>
      <c r="HQ26" s="289"/>
      <c r="HR26" s="289"/>
      <c r="HS26" s="289"/>
      <c r="HT26" s="289"/>
      <c r="HU26" s="289"/>
      <c r="HV26" s="289"/>
      <c r="HW26" s="289"/>
      <c r="HX26" s="289"/>
      <c r="HY26" s="289"/>
      <c r="HZ26" s="289"/>
      <c r="IA26" s="289"/>
      <c r="IB26" s="289"/>
      <c r="IC26" s="289"/>
      <c r="ID26" s="289"/>
      <c r="IE26" s="289"/>
      <c r="IF26" s="289"/>
      <c r="IG26" s="289"/>
      <c r="IH26" s="289"/>
      <c r="II26" s="289"/>
      <c r="IJ26" s="289"/>
      <c r="IK26" s="289"/>
      <c r="IL26" s="289"/>
      <c r="IM26" s="289"/>
      <c r="IN26" s="289"/>
      <c r="IO26" s="289"/>
      <c r="IP26" s="289"/>
      <c r="IQ26" s="289"/>
      <c r="IR26" s="289"/>
      <c r="IS26" s="289"/>
      <c r="IT26" s="289"/>
      <c r="IU26" s="289"/>
      <c r="IV26" s="289"/>
    </row>
    <row r="27" spans="1:256" x14ac:dyDescent="0.25">
      <c r="A27" s="289"/>
      <c r="B27" s="1293"/>
      <c r="C27" s="1293"/>
      <c r="D27" s="291" t="s">
        <v>822</v>
      </c>
      <c r="E27" s="299">
        <v>5.9799999999999992E-3</v>
      </c>
      <c r="F27" s="299">
        <v>5.94E-3</v>
      </c>
      <c r="G27" s="299">
        <v>1.0000000000000001E-5</v>
      </c>
      <c r="H27" s="299">
        <v>3.0000000000000001E-5</v>
      </c>
      <c r="I27" s="299">
        <v>6.6100000000000004E-3</v>
      </c>
      <c r="J27" s="299">
        <v>6.5500000000000003E-3</v>
      </c>
      <c r="K27" s="299">
        <v>2.0000000000000002E-5</v>
      </c>
      <c r="L27" s="299">
        <v>4.0000000000000003E-5</v>
      </c>
      <c r="M27" s="288"/>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289"/>
      <c r="BA27" s="289"/>
      <c r="BB27" s="289"/>
      <c r="BC27" s="289"/>
      <c r="BD27" s="289"/>
      <c r="BE27" s="289"/>
      <c r="BF27" s="289"/>
      <c r="BG27" s="289"/>
      <c r="BH27" s="289"/>
      <c r="BI27" s="289"/>
      <c r="BJ27" s="289"/>
      <c r="BK27" s="289"/>
      <c r="BL27" s="289"/>
      <c r="BM27" s="289"/>
      <c r="BN27" s="289"/>
      <c r="BO27" s="289"/>
      <c r="BP27" s="289"/>
      <c r="BQ27" s="289"/>
      <c r="BR27" s="289"/>
      <c r="BS27" s="289"/>
      <c r="BT27" s="289"/>
      <c r="BU27" s="289"/>
      <c r="BV27" s="289"/>
      <c r="BW27" s="289"/>
      <c r="BX27" s="289"/>
      <c r="BY27" s="289"/>
      <c r="BZ27" s="289"/>
      <c r="CA27" s="289"/>
      <c r="CB27" s="289"/>
      <c r="CC27" s="289"/>
      <c r="CD27" s="289"/>
      <c r="CE27" s="289"/>
      <c r="CF27" s="289"/>
      <c r="CG27" s="289"/>
      <c r="CH27" s="289"/>
      <c r="CI27" s="289"/>
      <c r="CJ27" s="289"/>
      <c r="CK27" s="289"/>
      <c r="CL27" s="289"/>
      <c r="CM27" s="289"/>
      <c r="CN27" s="289"/>
      <c r="CO27" s="289"/>
      <c r="CP27" s="289"/>
      <c r="CQ27" s="289"/>
      <c r="CR27" s="289"/>
      <c r="CS27" s="289"/>
      <c r="CT27" s="289"/>
      <c r="CU27" s="289"/>
      <c r="CV27" s="289"/>
      <c r="CW27" s="289"/>
      <c r="CX27" s="289"/>
      <c r="CY27" s="289"/>
      <c r="CZ27" s="289"/>
      <c r="DA27" s="289"/>
      <c r="DB27" s="289"/>
      <c r="DC27" s="289"/>
      <c r="DD27" s="289"/>
      <c r="DE27" s="289"/>
      <c r="DF27" s="289"/>
      <c r="DG27" s="289"/>
      <c r="DH27" s="289"/>
      <c r="DI27" s="289"/>
      <c r="DJ27" s="289"/>
      <c r="DK27" s="289"/>
      <c r="DL27" s="289"/>
      <c r="DM27" s="289"/>
      <c r="DN27" s="289"/>
      <c r="DO27" s="289"/>
      <c r="DP27" s="289"/>
      <c r="DQ27" s="289"/>
      <c r="DR27" s="289"/>
      <c r="DS27" s="289"/>
      <c r="DT27" s="289"/>
      <c r="DU27" s="289"/>
      <c r="DV27" s="289"/>
      <c r="DW27" s="289"/>
      <c r="DX27" s="289"/>
      <c r="DY27" s="289"/>
      <c r="DZ27" s="289"/>
      <c r="EA27" s="289"/>
      <c r="EB27" s="289"/>
      <c r="EC27" s="289"/>
      <c r="ED27" s="289"/>
      <c r="EE27" s="289"/>
      <c r="EF27" s="289"/>
      <c r="EG27" s="289"/>
      <c r="EH27" s="289"/>
      <c r="EI27" s="289"/>
      <c r="EJ27" s="289"/>
      <c r="EK27" s="289"/>
      <c r="EL27" s="289"/>
      <c r="EM27" s="289"/>
      <c r="EN27" s="289"/>
      <c r="EO27" s="289"/>
      <c r="EP27" s="289"/>
      <c r="EQ27" s="289"/>
      <c r="ER27" s="289"/>
      <c r="ES27" s="289"/>
      <c r="ET27" s="289"/>
      <c r="EU27" s="289"/>
      <c r="EV27" s="289"/>
      <c r="EW27" s="289"/>
      <c r="EX27" s="289"/>
      <c r="EY27" s="289"/>
      <c r="EZ27" s="289"/>
      <c r="FA27" s="289"/>
      <c r="FB27" s="289"/>
      <c r="FC27" s="289"/>
      <c r="FD27" s="289"/>
      <c r="FE27" s="289"/>
      <c r="FF27" s="289"/>
      <c r="FG27" s="289"/>
      <c r="FH27" s="289"/>
      <c r="FI27" s="289"/>
      <c r="FJ27" s="289"/>
      <c r="FK27" s="289"/>
      <c r="FL27" s="289"/>
      <c r="FM27" s="289"/>
      <c r="FN27" s="289"/>
      <c r="FO27" s="289"/>
      <c r="FP27" s="289"/>
      <c r="FQ27" s="289"/>
      <c r="FR27" s="289"/>
      <c r="FS27" s="289"/>
      <c r="FT27" s="289"/>
      <c r="FU27" s="289"/>
      <c r="FV27" s="289"/>
      <c r="FW27" s="289"/>
      <c r="FX27" s="289"/>
      <c r="FY27" s="289"/>
      <c r="FZ27" s="289"/>
      <c r="GA27" s="289"/>
      <c r="GB27" s="289"/>
      <c r="GC27" s="289"/>
      <c r="GD27" s="289"/>
      <c r="GE27" s="289"/>
      <c r="GF27" s="289"/>
      <c r="GG27" s="289"/>
      <c r="GH27" s="289"/>
      <c r="GI27" s="289"/>
      <c r="GJ27" s="289"/>
      <c r="GK27" s="289"/>
      <c r="GL27" s="289"/>
      <c r="GM27" s="289"/>
      <c r="GN27" s="289"/>
      <c r="GO27" s="289"/>
      <c r="GP27" s="289"/>
      <c r="GQ27" s="289"/>
      <c r="GR27" s="289"/>
      <c r="GS27" s="289"/>
      <c r="GT27" s="289"/>
      <c r="GU27" s="289"/>
      <c r="GV27" s="289"/>
      <c r="GW27" s="289"/>
      <c r="GX27" s="289"/>
      <c r="GY27" s="289"/>
      <c r="GZ27" s="289"/>
      <c r="HA27" s="289"/>
      <c r="HB27" s="289"/>
      <c r="HC27" s="289"/>
      <c r="HD27" s="289"/>
      <c r="HE27" s="289"/>
      <c r="HF27" s="289"/>
      <c r="HG27" s="289"/>
      <c r="HH27" s="289"/>
      <c r="HI27" s="289"/>
      <c r="HJ27" s="289"/>
      <c r="HK27" s="289"/>
      <c r="HL27" s="289"/>
      <c r="HM27" s="289"/>
      <c r="HN27" s="289"/>
      <c r="HO27" s="289"/>
      <c r="HP27" s="289"/>
      <c r="HQ27" s="289"/>
      <c r="HR27" s="289"/>
      <c r="HS27" s="289"/>
      <c r="HT27" s="289"/>
      <c r="HU27" s="289"/>
      <c r="HV27" s="289"/>
      <c r="HW27" s="289"/>
      <c r="HX27" s="289"/>
      <c r="HY27" s="289"/>
      <c r="HZ27" s="289"/>
      <c r="IA27" s="289"/>
      <c r="IB27" s="289"/>
      <c r="IC27" s="289"/>
      <c r="ID27" s="289"/>
      <c r="IE27" s="289"/>
      <c r="IF27" s="289"/>
      <c r="IG27" s="289"/>
      <c r="IH27" s="289"/>
      <c r="II27" s="289"/>
      <c r="IJ27" s="289"/>
      <c r="IK27" s="289"/>
      <c r="IL27" s="289"/>
      <c r="IM27" s="289"/>
      <c r="IN27" s="289"/>
      <c r="IO27" s="289"/>
      <c r="IP27" s="289"/>
      <c r="IQ27" s="289"/>
      <c r="IR27" s="289"/>
      <c r="IS27" s="289"/>
      <c r="IT27" s="289"/>
      <c r="IU27" s="289"/>
      <c r="IV27" s="289"/>
    </row>
    <row r="28" spans="1:256" x14ac:dyDescent="0.25">
      <c r="A28" s="289"/>
      <c r="B28" s="1293"/>
      <c r="C28" s="1293" t="s">
        <v>824</v>
      </c>
      <c r="D28" s="291" t="s">
        <v>821</v>
      </c>
      <c r="E28" s="299">
        <v>3.0600000000000002E-3</v>
      </c>
      <c r="F28" s="299">
        <v>3.0300000000000001E-3</v>
      </c>
      <c r="G28" s="299">
        <v>1.0000000000000001E-5</v>
      </c>
      <c r="H28" s="299">
        <v>2.0000000000000002E-5</v>
      </c>
      <c r="I28" s="299">
        <v>5.0299999999999989E-3</v>
      </c>
      <c r="J28" s="299">
        <v>4.9899999999999996E-3</v>
      </c>
      <c r="K28" s="299">
        <v>1.0000000000000001E-5</v>
      </c>
      <c r="L28" s="299">
        <v>3.0000000000000001E-5</v>
      </c>
      <c r="M28" s="288"/>
      <c r="N28" s="289"/>
      <c r="O28" s="289"/>
      <c r="P28" s="289"/>
      <c r="Q28" s="289"/>
      <c r="R28" s="289"/>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c r="BA28" s="289"/>
      <c r="BB28" s="289"/>
      <c r="BC28" s="289"/>
      <c r="BD28" s="289"/>
      <c r="BE28" s="289"/>
      <c r="BF28" s="289"/>
      <c r="BG28" s="289"/>
      <c r="BH28" s="289"/>
      <c r="BI28" s="289"/>
      <c r="BJ28" s="289"/>
      <c r="BK28" s="289"/>
      <c r="BL28" s="289"/>
      <c r="BM28" s="289"/>
      <c r="BN28" s="289"/>
      <c r="BO28" s="289"/>
      <c r="BP28" s="289"/>
      <c r="BQ28" s="289"/>
      <c r="BR28" s="289"/>
      <c r="BS28" s="289"/>
      <c r="BT28" s="289"/>
      <c r="BU28" s="289"/>
      <c r="BV28" s="289"/>
      <c r="BW28" s="289"/>
      <c r="BX28" s="289"/>
      <c r="BY28" s="289"/>
      <c r="BZ28" s="289"/>
      <c r="CA28" s="289"/>
      <c r="CB28" s="289"/>
      <c r="CC28" s="289"/>
      <c r="CD28" s="289"/>
      <c r="CE28" s="289"/>
      <c r="CF28" s="289"/>
      <c r="CG28" s="289"/>
      <c r="CH28" s="289"/>
      <c r="CI28" s="289"/>
      <c r="CJ28" s="289"/>
      <c r="CK28" s="289"/>
      <c r="CL28" s="289"/>
      <c r="CM28" s="289"/>
      <c r="CN28" s="289"/>
      <c r="CO28" s="289"/>
      <c r="CP28" s="289"/>
      <c r="CQ28" s="289"/>
      <c r="CR28" s="289"/>
      <c r="CS28" s="289"/>
      <c r="CT28" s="289"/>
      <c r="CU28" s="289"/>
      <c r="CV28" s="289"/>
      <c r="CW28" s="289"/>
      <c r="CX28" s="289"/>
      <c r="CY28" s="289"/>
      <c r="CZ28" s="289"/>
      <c r="DA28" s="289"/>
      <c r="DB28" s="289"/>
      <c r="DC28" s="289"/>
      <c r="DD28" s="289"/>
      <c r="DE28" s="289"/>
      <c r="DF28" s="289"/>
      <c r="DG28" s="289"/>
      <c r="DH28" s="289"/>
      <c r="DI28" s="289"/>
      <c r="DJ28" s="289"/>
      <c r="DK28" s="289"/>
      <c r="DL28" s="289"/>
      <c r="DM28" s="289"/>
      <c r="DN28" s="289"/>
      <c r="DO28" s="289"/>
      <c r="DP28" s="289"/>
      <c r="DQ28" s="289"/>
      <c r="DR28" s="289"/>
      <c r="DS28" s="289"/>
      <c r="DT28" s="289"/>
      <c r="DU28" s="289"/>
      <c r="DV28" s="289"/>
      <c r="DW28" s="289"/>
      <c r="DX28" s="289"/>
      <c r="DY28" s="289"/>
      <c r="DZ28" s="289"/>
      <c r="EA28" s="289"/>
      <c r="EB28" s="289"/>
      <c r="EC28" s="289"/>
      <c r="ED28" s="289"/>
      <c r="EE28" s="289"/>
      <c r="EF28" s="289"/>
      <c r="EG28" s="289"/>
      <c r="EH28" s="289"/>
      <c r="EI28" s="289"/>
      <c r="EJ28" s="289"/>
      <c r="EK28" s="289"/>
      <c r="EL28" s="289"/>
      <c r="EM28" s="289"/>
      <c r="EN28" s="289"/>
      <c r="EO28" s="289"/>
      <c r="EP28" s="289"/>
      <c r="EQ28" s="289"/>
      <c r="ER28" s="289"/>
      <c r="ES28" s="289"/>
      <c r="ET28" s="289"/>
      <c r="EU28" s="289"/>
      <c r="EV28" s="289"/>
      <c r="EW28" s="289"/>
      <c r="EX28" s="289"/>
      <c r="EY28" s="289"/>
      <c r="EZ28" s="289"/>
      <c r="FA28" s="289"/>
      <c r="FB28" s="289"/>
      <c r="FC28" s="289"/>
      <c r="FD28" s="289"/>
      <c r="FE28" s="289"/>
      <c r="FF28" s="289"/>
      <c r="FG28" s="289"/>
      <c r="FH28" s="289"/>
      <c r="FI28" s="289"/>
      <c r="FJ28" s="289"/>
      <c r="FK28" s="289"/>
      <c r="FL28" s="289"/>
      <c r="FM28" s="289"/>
      <c r="FN28" s="289"/>
      <c r="FO28" s="289"/>
      <c r="FP28" s="289"/>
      <c r="FQ28" s="289"/>
      <c r="FR28" s="289"/>
      <c r="FS28" s="289"/>
      <c r="FT28" s="289"/>
      <c r="FU28" s="289"/>
      <c r="FV28" s="289"/>
      <c r="FW28" s="289"/>
      <c r="FX28" s="289"/>
      <c r="FY28" s="289"/>
      <c r="FZ28" s="289"/>
      <c r="GA28" s="289"/>
      <c r="GB28" s="289"/>
      <c r="GC28" s="289"/>
      <c r="GD28" s="289"/>
      <c r="GE28" s="289"/>
      <c r="GF28" s="289"/>
      <c r="GG28" s="289"/>
      <c r="GH28" s="289"/>
      <c r="GI28" s="289"/>
      <c r="GJ28" s="289"/>
      <c r="GK28" s="289"/>
      <c r="GL28" s="289"/>
      <c r="GM28" s="289"/>
      <c r="GN28" s="289"/>
      <c r="GO28" s="289"/>
      <c r="GP28" s="289"/>
      <c r="GQ28" s="289"/>
      <c r="GR28" s="289"/>
      <c r="GS28" s="289"/>
      <c r="GT28" s="289"/>
      <c r="GU28" s="289"/>
      <c r="GV28" s="289"/>
      <c r="GW28" s="289"/>
      <c r="GX28" s="289"/>
      <c r="GY28" s="289"/>
      <c r="GZ28" s="289"/>
      <c r="HA28" s="289"/>
      <c r="HB28" s="289"/>
      <c r="HC28" s="289"/>
      <c r="HD28" s="289"/>
      <c r="HE28" s="289"/>
      <c r="HF28" s="289"/>
      <c r="HG28" s="289"/>
      <c r="HH28" s="289"/>
      <c r="HI28" s="289"/>
      <c r="HJ28" s="289"/>
      <c r="HK28" s="289"/>
      <c r="HL28" s="289"/>
      <c r="HM28" s="289"/>
      <c r="HN28" s="289"/>
      <c r="HO28" s="289"/>
      <c r="HP28" s="289"/>
      <c r="HQ28" s="289"/>
      <c r="HR28" s="289"/>
      <c r="HS28" s="289"/>
      <c r="HT28" s="289"/>
      <c r="HU28" s="289"/>
      <c r="HV28" s="289"/>
      <c r="HW28" s="289"/>
      <c r="HX28" s="289"/>
      <c r="HY28" s="289"/>
      <c r="HZ28" s="289"/>
      <c r="IA28" s="289"/>
      <c r="IB28" s="289"/>
      <c r="IC28" s="289"/>
      <c r="ID28" s="289"/>
      <c r="IE28" s="289"/>
      <c r="IF28" s="289"/>
      <c r="IG28" s="289"/>
      <c r="IH28" s="289"/>
      <c r="II28" s="289"/>
      <c r="IJ28" s="289"/>
      <c r="IK28" s="289"/>
      <c r="IL28" s="289"/>
      <c r="IM28" s="289"/>
      <c r="IN28" s="289"/>
      <c r="IO28" s="289"/>
      <c r="IP28" s="289"/>
      <c r="IQ28" s="289"/>
      <c r="IR28" s="289"/>
      <c r="IS28" s="289"/>
      <c r="IT28" s="289"/>
      <c r="IU28" s="289"/>
      <c r="IV28" s="289"/>
    </row>
    <row r="29" spans="1:256" x14ac:dyDescent="0.25">
      <c r="A29" s="289"/>
      <c r="B29" s="1293"/>
      <c r="C29" s="1293"/>
      <c r="D29" s="291" t="s">
        <v>822</v>
      </c>
      <c r="E29" s="299">
        <v>4.9099999999999994E-3</v>
      </c>
      <c r="F29" s="299">
        <v>4.8700000000000002E-3</v>
      </c>
      <c r="G29" s="299">
        <v>1.0000000000000001E-5</v>
      </c>
      <c r="H29" s="299">
        <v>3.0000000000000001E-5</v>
      </c>
      <c r="I29" s="299">
        <v>8.09E-3</v>
      </c>
      <c r="J29" s="299">
        <v>8.0300000000000007E-3</v>
      </c>
      <c r="K29" s="299">
        <v>2.0000000000000002E-5</v>
      </c>
      <c r="L29" s="299">
        <v>4.0000000000000003E-5</v>
      </c>
      <c r="M29" s="288"/>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c r="BA29" s="289"/>
      <c r="BB29" s="289"/>
      <c r="BC29" s="289"/>
      <c r="BD29" s="289"/>
      <c r="BE29" s="289"/>
      <c r="BF29" s="289"/>
      <c r="BG29" s="289"/>
      <c r="BH29" s="289"/>
      <c r="BI29" s="289"/>
      <c r="BJ29" s="289"/>
      <c r="BK29" s="289"/>
      <c r="BL29" s="289"/>
      <c r="BM29" s="289"/>
      <c r="BN29" s="289"/>
      <c r="BO29" s="289"/>
      <c r="BP29" s="289"/>
      <c r="BQ29" s="289"/>
      <c r="BR29" s="289"/>
      <c r="BS29" s="289"/>
      <c r="BT29" s="289"/>
      <c r="BU29" s="289"/>
      <c r="BV29" s="289"/>
      <c r="BW29" s="289"/>
      <c r="BX29" s="289"/>
      <c r="BY29" s="289"/>
      <c r="BZ29" s="289"/>
      <c r="CA29" s="289"/>
      <c r="CB29" s="289"/>
      <c r="CC29" s="289"/>
      <c r="CD29" s="289"/>
      <c r="CE29" s="289"/>
      <c r="CF29" s="289"/>
      <c r="CG29" s="289"/>
      <c r="CH29" s="289"/>
      <c r="CI29" s="289"/>
      <c r="CJ29" s="289"/>
      <c r="CK29" s="289"/>
      <c r="CL29" s="289"/>
      <c r="CM29" s="289"/>
      <c r="CN29" s="289"/>
      <c r="CO29" s="289"/>
      <c r="CP29" s="289"/>
      <c r="CQ29" s="289"/>
      <c r="CR29" s="289"/>
      <c r="CS29" s="289"/>
      <c r="CT29" s="289"/>
      <c r="CU29" s="289"/>
      <c r="CV29" s="289"/>
      <c r="CW29" s="289"/>
      <c r="CX29" s="289"/>
      <c r="CY29" s="289"/>
      <c r="CZ29" s="289"/>
      <c r="DA29" s="289"/>
      <c r="DB29" s="289"/>
      <c r="DC29" s="289"/>
      <c r="DD29" s="289"/>
      <c r="DE29" s="289"/>
      <c r="DF29" s="289"/>
      <c r="DG29" s="289"/>
      <c r="DH29" s="289"/>
      <c r="DI29" s="289"/>
      <c r="DJ29" s="289"/>
      <c r="DK29" s="289"/>
      <c r="DL29" s="289"/>
      <c r="DM29" s="289"/>
      <c r="DN29" s="289"/>
      <c r="DO29" s="289"/>
      <c r="DP29" s="289"/>
      <c r="DQ29" s="289"/>
      <c r="DR29" s="289"/>
      <c r="DS29" s="289"/>
      <c r="DT29" s="289"/>
      <c r="DU29" s="289"/>
      <c r="DV29" s="289"/>
      <c r="DW29" s="289"/>
      <c r="DX29" s="289"/>
      <c r="DY29" s="289"/>
      <c r="DZ29" s="289"/>
      <c r="EA29" s="289"/>
      <c r="EB29" s="289"/>
      <c r="EC29" s="289"/>
      <c r="ED29" s="289"/>
      <c r="EE29" s="289"/>
      <c r="EF29" s="289"/>
      <c r="EG29" s="289"/>
      <c r="EH29" s="289"/>
      <c r="EI29" s="289"/>
      <c r="EJ29" s="289"/>
      <c r="EK29" s="289"/>
      <c r="EL29" s="289"/>
      <c r="EM29" s="289"/>
      <c r="EN29" s="289"/>
      <c r="EO29" s="289"/>
      <c r="EP29" s="289"/>
      <c r="EQ29" s="289"/>
      <c r="ER29" s="289"/>
      <c r="ES29" s="289"/>
      <c r="ET29" s="289"/>
      <c r="EU29" s="289"/>
      <c r="EV29" s="289"/>
      <c r="EW29" s="289"/>
      <c r="EX29" s="289"/>
      <c r="EY29" s="289"/>
      <c r="EZ29" s="289"/>
      <c r="FA29" s="289"/>
      <c r="FB29" s="289"/>
      <c r="FC29" s="289"/>
      <c r="FD29" s="289"/>
      <c r="FE29" s="289"/>
      <c r="FF29" s="289"/>
      <c r="FG29" s="289"/>
      <c r="FH29" s="289"/>
      <c r="FI29" s="289"/>
      <c r="FJ29" s="289"/>
      <c r="FK29" s="289"/>
      <c r="FL29" s="289"/>
      <c r="FM29" s="289"/>
      <c r="FN29" s="289"/>
      <c r="FO29" s="289"/>
      <c r="FP29" s="289"/>
      <c r="FQ29" s="289"/>
      <c r="FR29" s="289"/>
      <c r="FS29" s="289"/>
      <c r="FT29" s="289"/>
      <c r="FU29" s="289"/>
      <c r="FV29" s="289"/>
      <c r="FW29" s="289"/>
      <c r="FX29" s="289"/>
      <c r="FY29" s="289"/>
      <c r="FZ29" s="289"/>
      <c r="GA29" s="289"/>
      <c r="GB29" s="289"/>
      <c r="GC29" s="289"/>
      <c r="GD29" s="289"/>
      <c r="GE29" s="289"/>
      <c r="GF29" s="289"/>
      <c r="GG29" s="289"/>
      <c r="GH29" s="289"/>
      <c r="GI29" s="289"/>
      <c r="GJ29" s="289"/>
      <c r="GK29" s="289"/>
      <c r="GL29" s="289"/>
      <c r="GM29" s="289"/>
      <c r="GN29" s="289"/>
      <c r="GO29" s="289"/>
      <c r="GP29" s="289"/>
      <c r="GQ29" s="289"/>
      <c r="GR29" s="289"/>
      <c r="GS29" s="289"/>
      <c r="GT29" s="289"/>
      <c r="GU29" s="289"/>
      <c r="GV29" s="289"/>
      <c r="GW29" s="289"/>
      <c r="GX29" s="289"/>
      <c r="GY29" s="289"/>
      <c r="GZ29" s="289"/>
      <c r="HA29" s="289"/>
      <c r="HB29" s="289"/>
      <c r="HC29" s="289"/>
      <c r="HD29" s="289"/>
      <c r="HE29" s="289"/>
      <c r="HF29" s="289"/>
      <c r="HG29" s="289"/>
      <c r="HH29" s="289"/>
      <c r="HI29" s="289"/>
      <c r="HJ29" s="289"/>
      <c r="HK29" s="289"/>
      <c r="HL29" s="289"/>
      <c r="HM29" s="289"/>
      <c r="HN29" s="289"/>
      <c r="HO29" s="289"/>
      <c r="HP29" s="289"/>
      <c r="HQ29" s="289"/>
      <c r="HR29" s="289"/>
      <c r="HS29" s="289"/>
      <c r="HT29" s="289"/>
      <c r="HU29" s="289"/>
      <c r="HV29" s="289"/>
      <c r="HW29" s="289"/>
      <c r="HX29" s="289"/>
      <c r="HY29" s="289"/>
      <c r="HZ29" s="289"/>
      <c r="IA29" s="289"/>
      <c r="IB29" s="289"/>
      <c r="IC29" s="289"/>
      <c r="ID29" s="289"/>
      <c r="IE29" s="289"/>
      <c r="IF29" s="289"/>
      <c r="IG29" s="289"/>
      <c r="IH29" s="289"/>
      <c r="II29" s="289"/>
      <c r="IJ29" s="289"/>
      <c r="IK29" s="289"/>
      <c r="IL29" s="289"/>
      <c r="IM29" s="289"/>
      <c r="IN29" s="289"/>
      <c r="IO29" s="289"/>
      <c r="IP29" s="289"/>
      <c r="IQ29" s="289"/>
      <c r="IR29" s="289"/>
      <c r="IS29" s="289"/>
      <c r="IT29" s="289"/>
      <c r="IU29" s="289"/>
      <c r="IV29" s="289"/>
    </row>
    <row r="30" spans="1:256" x14ac:dyDescent="0.25">
      <c r="A30" s="289"/>
      <c r="B30" s="1293"/>
      <c r="C30" s="1293" t="s">
        <v>825</v>
      </c>
      <c r="D30" s="291" t="s">
        <v>821</v>
      </c>
      <c r="E30" s="299">
        <v>3.5200000000000001E-3</v>
      </c>
      <c r="F30" s="299">
        <v>3.49E-3</v>
      </c>
      <c r="G30" s="299">
        <v>1.0000000000000001E-5</v>
      </c>
      <c r="H30" s="299">
        <v>2.0000000000000002E-5</v>
      </c>
      <c r="I30" s="299">
        <v>4.0499999999999998E-3</v>
      </c>
      <c r="J30" s="299">
        <v>4.0200000000000001E-3</v>
      </c>
      <c r="K30" s="299">
        <v>1.0000000000000001E-5</v>
      </c>
      <c r="L30" s="299">
        <v>2.0000000000000002E-5</v>
      </c>
      <c r="M30" s="288"/>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c r="BA30" s="289"/>
      <c r="BB30" s="289"/>
      <c r="BC30" s="289"/>
      <c r="BD30" s="289"/>
      <c r="BE30" s="289"/>
      <c r="BF30" s="289"/>
      <c r="BG30" s="289"/>
      <c r="BH30" s="289"/>
      <c r="BI30" s="289"/>
      <c r="BJ30" s="289"/>
      <c r="BK30" s="289"/>
      <c r="BL30" s="289"/>
      <c r="BM30" s="289"/>
      <c r="BN30" s="289"/>
      <c r="BO30" s="289"/>
      <c r="BP30" s="289"/>
      <c r="BQ30" s="289"/>
      <c r="BR30" s="289"/>
      <c r="BS30" s="289"/>
      <c r="BT30" s="289"/>
      <c r="BU30" s="289"/>
      <c r="BV30" s="289"/>
      <c r="BW30" s="289"/>
      <c r="BX30" s="289"/>
      <c r="BY30" s="289"/>
      <c r="BZ30" s="289"/>
      <c r="CA30" s="289"/>
      <c r="CB30" s="289"/>
      <c r="CC30" s="289"/>
      <c r="CD30" s="289"/>
      <c r="CE30" s="289"/>
      <c r="CF30" s="289"/>
      <c r="CG30" s="289"/>
      <c r="CH30" s="289"/>
      <c r="CI30" s="289"/>
      <c r="CJ30" s="289"/>
      <c r="CK30" s="289"/>
      <c r="CL30" s="289"/>
      <c r="CM30" s="289"/>
      <c r="CN30" s="289"/>
      <c r="CO30" s="289"/>
      <c r="CP30" s="289"/>
      <c r="CQ30" s="289"/>
      <c r="CR30" s="289"/>
      <c r="CS30" s="289"/>
      <c r="CT30" s="289"/>
      <c r="CU30" s="289"/>
      <c r="CV30" s="289"/>
      <c r="CW30" s="289"/>
      <c r="CX30" s="289"/>
      <c r="CY30" s="289"/>
      <c r="CZ30" s="289"/>
      <c r="DA30" s="289"/>
      <c r="DB30" s="289"/>
      <c r="DC30" s="289"/>
      <c r="DD30" s="289"/>
      <c r="DE30" s="289"/>
      <c r="DF30" s="289"/>
      <c r="DG30" s="289"/>
      <c r="DH30" s="289"/>
      <c r="DI30" s="289"/>
      <c r="DJ30" s="289"/>
      <c r="DK30" s="289"/>
      <c r="DL30" s="289"/>
      <c r="DM30" s="289"/>
      <c r="DN30" s="289"/>
      <c r="DO30" s="289"/>
      <c r="DP30" s="289"/>
      <c r="DQ30" s="289"/>
      <c r="DR30" s="289"/>
      <c r="DS30" s="289"/>
      <c r="DT30" s="289"/>
      <c r="DU30" s="289"/>
      <c r="DV30" s="289"/>
      <c r="DW30" s="289"/>
      <c r="DX30" s="289"/>
      <c r="DY30" s="289"/>
      <c r="DZ30" s="289"/>
      <c r="EA30" s="289"/>
      <c r="EB30" s="289"/>
      <c r="EC30" s="289"/>
      <c r="ED30" s="289"/>
      <c r="EE30" s="289"/>
      <c r="EF30" s="289"/>
      <c r="EG30" s="289"/>
      <c r="EH30" s="289"/>
      <c r="EI30" s="289"/>
      <c r="EJ30" s="289"/>
      <c r="EK30" s="289"/>
      <c r="EL30" s="289"/>
      <c r="EM30" s="289"/>
      <c r="EN30" s="289"/>
      <c r="EO30" s="289"/>
      <c r="EP30" s="289"/>
      <c r="EQ30" s="289"/>
      <c r="ER30" s="289"/>
      <c r="ES30" s="289"/>
      <c r="ET30" s="289"/>
      <c r="EU30" s="289"/>
      <c r="EV30" s="289"/>
      <c r="EW30" s="289"/>
      <c r="EX30" s="289"/>
      <c r="EY30" s="289"/>
      <c r="EZ30" s="289"/>
      <c r="FA30" s="289"/>
      <c r="FB30" s="289"/>
      <c r="FC30" s="289"/>
      <c r="FD30" s="289"/>
      <c r="FE30" s="289"/>
      <c r="FF30" s="289"/>
      <c r="FG30" s="289"/>
      <c r="FH30" s="289"/>
      <c r="FI30" s="289"/>
      <c r="FJ30" s="289"/>
      <c r="FK30" s="289"/>
      <c r="FL30" s="289"/>
      <c r="FM30" s="289"/>
      <c r="FN30" s="289"/>
      <c r="FO30" s="289"/>
      <c r="FP30" s="289"/>
      <c r="FQ30" s="289"/>
      <c r="FR30" s="289"/>
      <c r="FS30" s="289"/>
      <c r="FT30" s="289"/>
      <c r="FU30" s="289"/>
      <c r="FV30" s="289"/>
      <c r="FW30" s="289"/>
      <c r="FX30" s="289"/>
      <c r="FY30" s="289"/>
      <c r="FZ30" s="289"/>
      <c r="GA30" s="289"/>
      <c r="GB30" s="289"/>
      <c r="GC30" s="289"/>
      <c r="GD30" s="289"/>
      <c r="GE30" s="289"/>
      <c r="GF30" s="289"/>
      <c r="GG30" s="289"/>
      <c r="GH30" s="289"/>
      <c r="GI30" s="289"/>
      <c r="GJ30" s="289"/>
      <c r="GK30" s="289"/>
      <c r="GL30" s="289"/>
      <c r="GM30" s="289"/>
      <c r="GN30" s="289"/>
      <c r="GO30" s="289"/>
      <c r="GP30" s="289"/>
      <c r="GQ30" s="289"/>
      <c r="GR30" s="289"/>
      <c r="GS30" s="289"/>
      <c r="GT30" s="289"/>
      <c r="GU30" s="289"/>
      <c r="GV30" s="289"/>
      <c r="GW30" s="289"/>
      <c r="GX30" s="289"/>
      <c r="GY30" s="289"/>
      <c r="GZ30" s="289"/>
      <c r="HA30" s="289"/>
      <c r="HB30" s="289"/>
      <c r="HC30" s="289"/>
      <c r="HD30" s="289"/>
      <c r="HE30" s="289"/>
      <c r="HF30" s="289"/>
      <c r="HG30" s="289"/>
      <c r="HH30" s="289"/>
      <c r="HI30" s="289"/>
      <c r="HJ30" s="289"/>
      <c r="HK30" s="289"/>
      <c r="HL30" s="289"/>
      <c r="HM30" s="289"/>
      <c r="HN30" s="289"/>
      <c r="HO30" s="289"/>
      <c r="HP30" s="289"/>
      <c r="HQ30" s="289"/>
      <c r="HR30" s="289"/>
      <c r="HS30" s="289"/>
      <c r="HT30" s="289"/>
      <c r="HU30" s="289"/>
      <c r="HV30" s="289"/>
      <c r="HW30" s="289"/>
      <c r="HX30" s="289"/>
      <c r="HY30" s="289"/>
      <c r="HZ30" s="289"/>
      <c r="IA30" s="289"/>
      <c r="IB30" s="289"/>
      <c r="IC30" s="289"/>
      <c r="ID30" s="289"/>
      <c r="IE30" s="289"/>
      <c r="IF30" s="289"/>
      <c r="IG30" s="289"/>
      <c r="IH30" s="289"/>
      <c r="II30" s="289"/>
      <c r="IJ30" s="289"/>
      <c r="IK30" s="289"/>
      <c r="IL30" s="289"/>
      <c r="IM30" s="289"/>
      <c r="IN30" s="289"/>
      <c r="IO30" s="289"/>
      <c r="IP30" s="289"/>
      <c r="IQ30" s="289"/>
      <c r="IR30" s="289"/>
      <c r="IS30" s="289"/>
      <c r="IT30" s="289"/>
      <c r="IU30" s="289"/>
      <c r="IV30" s="289"/>
    </row>
    <row r="31" spans="1:256" x14ac:dyDescent="0.25">
      <c r="A31" s="289"/>
      <c r="B31" s="1293"/>
      <c r="C31" s="1293"/>
      <c r="D31" s="291" t="s">
        <v>822</v>
      </c>
      <c r="E31" s="299">
        <v>5.6599999999999992E-3</v>
      </c>
      <c r="F31" s="299">
        <v>5.62E-3</v>
      </c>
      <c r="G31" s="299">
        <v>1.0000000000000001E-5</v>
      </c>
      <c r="H31" s="299">
        <v>3.0000000000000001E-5</v>
      </c>
      <c r="I31" s="299">
        <v>6.5300000000000002E-3</v>
      </c>
      <c r="J31" s="299">
        <v>6.4700000000000001E-3</v>
      </c>
      <c r="K31" s="299">
        <v>2.0000000000000002E-5</v>
      </c>
      <c r="L31" s="299">
        <v>4.0000000000000003E-5</v>
      </c>
      <c r="M31" s="288"/>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c r="BA31" s="289"/>
      <c r="BB31" s="289"/>
      <c r="BC31" s="289"/>
      <c r="BD31" s="289"/>
      <c r="BE31" s="289"/>
      <c r="BF31" s="289"/>
      <c r="BG31" s="289"/>
      <c r="BH31" s="289"/>
      <c r="BI31" s="289"/>
      <c r="BJ31" s="289"/>
      <c r="BK31" s="289"/>
      <c r="BL31" s="289"/>
      <c r="BM31" s="289"/>
      <c r="BN31" s="289"/>
      <c r="BO31" s="289"/>
      <c r="BP31" s="289"/>
      <c r="BQ31" s="289"/>
      <c r="BR31" s="289"/>
      <c r="BS31" s="289"/>
      <c r="BT31" s="289"/>
      <c r="BU31" s="289"/>
      <c r="BV31" s="289"/>
      <c r="BW31" s="289"/>
      <c r="BX31" s="289"/>
      <c r="BY31" s="289"/>
      <c r="BZ31" s="289"/>
      <c r="CA31" s="289"/>
      <c r="CB31" s="289"/>
      <c r="CC31" s="289"/>
      <c r="CD31" s="289"/>
      <c r="CE31" s="289"/>
      <c r="CF31" s="289"/>
      <c r="CG31" s="289"/>
      <c r="CH31" s="289"/>
      <c r="CI31" s="289"/>
      <c r="CJ31" s="289"/>
      <c r="CK31" s="289"/>
      <c r="CL31" s="289"/>
      <c r="CM31" s="289"/>
      <c r="CN31" s="289"/>
      <c r="CO31" s="289"/>
      <c r="CP31" s="289"/>
      <c r="CQ31" s="289"/>
      <c r="CR31" s="289"/>
      <c r="CS31" s="289"/>
      <c r="CT31" s="289"/>
      <c r="CU31" s="289"/>
      <c r="CV31" s="289"/>
      <c r="CW31" s="289"/>
      <c r="CX31" s="289"/>
      <c r="CY31" s="289"/>
      <c r="CZ31" s="289"/>
      <c r="DA31" s="289"/>
      <c r="DB31" s="289"/>
      <c r="DC31" s="289"/>
      <c r="DD31" s="289"/>
      <c r="DE31" s="289"/>
      <c r="DF31" s="289"/>
      <c r="DG31" s="289"/>
      <c r="DH31" s="289"/>
      <c r="DI31" s="289"/>
      <c r="DJ31" s="289"/>
      <c r="DK31" s="289"/>
      <c r="DL31" s="289"/>
      <c r="DM31" s="289"/>
      <c r="DN31" s="289"/>
      <c r="DO31" s="289"/>
      <c r="DP31" s="289"/>
      <c r="DQ31" s="289"/>
      <c r="DR31" s="289"/>
      <c r="DS31" s="289"/>
      <c r="DT31" s="289"/>
      <c r="DU31" s="289"/>
      <c r="DV31" s="289"/>
      <c r="DW31" s="289"/>
      <c r="DX31" s="289"/>
      <c r="DY31" s="289"/>
      <c r="DZ31" s="289"/>
      <c r="EA31" s="289"/>
      <c r="EB31" s="289"/>
      <c r="EC31" s="289"/>
      <c r="ED31" s="289"/>
      <c r="EE31" s="289"/>
      <c r="EF31" s="289"/>
      <c r="EG31" s="289"/>
      <c r="EH31" s="289"/>
      <c r="EI31" s="289"/>
      <c r="EJ31" s="289"/>
      <c r="EK31" s="289"/>
      <c r="EL31" s="289"/>
      <c r="EM31" s="289"/>
      <c r="EN31" s="289"/>
      <c r="EO31" s="289"/>
      <c r="EP31" s="289"/>
      <c r="EQ31" s="289"/>
      <c r="ER31" s="289"/>
      <c r="ES31" s="289"/>
      <c r="ET31" s="289"/>
      <c r="EU31" s="289"/>
      <c r="EV31" s="289"/>
      <c r="EW31" s="289"/>
      <c r="EX31" s="289"/>
      <c r="EY31" s="289"/>
      <c r="EZ31" s="289"/>
      <c r="FA31" s="289"/>
      <c r="FB31" s="289"/>
      <c r="FC31" s="289"/>
      <c r="FD31" s="289"/>
      <c r="FE31" s="289"/>
      <c r="FF31" s="289"/>
      <c r="FG31" s="289"/>
      <c r="FH31" s="289"/>
      <c r="FI31" s="289"/>
      <c r="FJ31" s="289"/>
      <c r="FK31" s="289"/>
      <c r="FL31" s="289"/>
      <c r="FM31" s="289"/>
      <c r="FN31" s="289"/>
      <c r="FO31" s="289"/>
      <c r="FP31" s="289"/>
      <c r="FQ31" s="289"/>
      <c r="FR31" s="289"/>
      <c r="FS31" s="289"/>
      <c r="FT31" s="289"/>
      <c r="FU31" s="289"/>
      <c r="FV31" s="289"/>
      <c r="FW31" s="289"/>
      <c r="FX31" s="289"/>
      <c r="FY31" s="289"/>
      <c r="FZ31" s="289"/>
      <c r="GA31" s="289"/>
      <c r="GB31" s="289"/>
      <c r="GC31" s="289"/>
      <c r="GD31" s="289"/>
      <c r="GE31" s="289"/>
      <c r="GF31" s="289"/>
      <c r="GG31" s="289"/>
      <c r="GH31" s="289"/>
      <c r="GI31" s="289"/>
      <c r="GJ31" s="289"/>
      <c r="GK31" s="289"/>
      <c r="GL31" s="289"/>
      <c r="GM31" s="289"/>
      <c r="GN31" s="289"/>
      <c r="GO31" s="289"/>
      <c r="GP31" s="289"/>
      <c r="GQ31" s="289"/>
      <c r="GR31" s="289"/>
      <c r="GS31" s="289"/>
      <c r="GT31" s="289"/>
      <c r="GU31" s="289"/>
      <c r="GV31" s="289"/>
      <c r="GW31" s="289"/>
      <c r="GX31" s="289"/>
      <c r="GY31" s="289"/>
      <c r="GZ31" s="289"/>
      <c r="HA31" s="289"/>
      <c r="HB31" s="289"/>
      <c r="HC31" s="289"/>
      <c r="HD31" s="289"/>
      <c r="HE31" s="289"/>
      <c r="HF31" s="289"/>
      <c r="HG31" s="289"/>
      <c r="HH31" s="289"/>
      <c r="HI31" s="289"/>
      <c r="HJ31" s="289"/>
      <c r="HK31" s="289"/>
      <c r="HL31" s="289"/>
      <c r="HM31" s="289"/>
      <c r="HN31" s="289"/>
      <c r="HO31" s="289"/>
      <c r="HP31" s="289"/>
      <c r="HQ31" s="289"/>
      <c r="HR31" s="289"/>
      <c r="HS31" s="289"/>
      <c r="HT31" s="289"/>
      <c r="HU31" s="289"/>
      <c r="HV31" s="289"/>
      <c r="HW31" s="289"/>
      <c r="HX31" s="289"/>
      <c r="HY31" s="289"/>
      <c r="HZ31" s="289"/>
      <c r="IA31" s="289"/>
      <c r="IB31" s="289"/>
      <c r="IC31" s="289"/>
      <c r="ID31" s="289"/>
      <c r="IE31" s="289"/>
      <c r="IF31" s="289"/>
      <c r="IG31" s="289"/>
      <c r="IH31" s="289"/>
      <c r="II31" s="289"/>
      <c r="IJ31" s="289"/>
      <c r="IK31" s="289"/>
      <c r="IL31" s="289"/>
      <c r="IM31" s="289"/>
      <c r="IN31" s="289"/>
      <c r="IO31" s="289"/>
      <c r="IP31" s="289"/>
      <c r="IQ31" s="289"/>
      <c r="IR31" s="289"/>
      <c r="IS31" s="289"/>
      <c r="IT31" s="289"/>
      <c r="IU31" s="289"/>
      <c r="IV31" s="289"/>
    </row>
    <row r="32" spans="1:256" x14ac:dyDescent="0.25">
      <c r="A32" s="289"/>
      <c r="B32" s="1293"/>
      <c r="C32" s="1293" t="s">
        <v>826</v>
      </c>
      <c r="D32" s="291" t="s">
        <v>821</v>
      </c>
      <c r="E32" s="299">
        <v>3.65E-3</v>
      </c>
      <c r="F32" s="299">
        <v>3.62E-3</v>
      </c>
      <c r="G32" s="299">
        <v>1.0000000000000001E-5</v>
      </c>
      <c r="H32" s="299">
        <v>2.0000000000000002E-5</v>
      </c>
      <c r="I32" s="299">
        <v>0</v>
      </c>
      <c r="J32" s="299" t="s">
        <v>547</v>
      </c>
      <c r="K32" s="299" t="s">
        <v>547</v>
      </c>
      <c r="L32" s="299" t="s">
        <v>547</v>
      </c>
      <c r="M32" s="288"/>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c r="BA32" s="289"/>
      <c r="BB32" s="289"/>
      <c r="BC32" s="289"/>
      <c r="BD32" s="289"/>
      <c r="BE32" s="289"/>
      <c r="BF32" s="289"/>
      <c r="BG32" s="289"/>
      <c r="BH32" s="289"/>
      <c r="BI32" s="289"/>
      <c r="BJ32" s="289"/>
      <c r="BK32" s="289"/>
      <c r="BL32" s="289"/>
      <c r="BM32" s="289"/>
      <c r="BN32" s="289"/>
      <c r="BO32" s="289"/>
      <c r="BP32" s="289"/>
      <c r="BQ32" s="289"/>
      <c r="BR32" s="289"/>
      <c r="BS32" s="289"/>
      <c r="BT32" s="289"/>
      <c r="BU32" s="289"/>
      <c r="BV32" s="289"/>
      <c r="BW32" s="289"/>
      <c r="BX32" s="289"/>
      <c r="BY32" s="289"/>
      <c r="BZ32" s="289"/>
      <c r="CA32" s="289"/>
      <c r="CB32" s="289"/>
      <c r="CC32" s="289"/>
      <c r="CD32" s="289"/>
      <c r="CE32" s="289"/>
      <c r="CF32" s="289"/>
      <c r="CG32" s="289"/>
      <c r="CH32" s="289"/>
      <c r="CI32" s="289"/>
      <c r="CJ32" s="289"/>
      <c r="CK32" s="289"/>
      <c r="CL32" s="289"/>
      <c r="CM32" s="289"/>
      <c r="CN32" s="289"/>
      <c r="CO32" s="289"/>
      <c r="CP32" s="289"/>
      <c r="CQ32" s="289"/>
      <c r="CR32" s="289"/>
      <c r="CS32" s="289"/>
      <c r="CT32" s="289"/>
      <c r="CU32" s="289"/>
      <c r="CV32" s="289"/>
      <c r="CW32" s="289"/>
      <c r="CX32" s="289"/>
      <c r="CY32" s="289"/>
      <c r="CZ32" s="289"/>
      <c r="DA32" s="289"/>
      <c r="DB32" s="289"/>
      <c r="DC32" s="289"/>
      <c r="DD32" s="289"/>
      <c r="DE32" s="289"/>
      <c r="DF32" s="289"/>
      <c r="DG32" s="289"/>
      <c r="DH32" s="289"/>
      <c r="DI32" s="289"/>
      <c r="DJ32" s="289"/>
      <c r="DK32" s="289"/>
      <c r="DL32" s="289"/>
      <c r="DM32" s="289"/>
      <c r="DN32" s="289"/>
      <c r="DO32" s="289"/>
      <c r="DP32" s="289"/>
      <c r="DQ32" s="289"/>
      <c r="DR32" s="289"/>
      <c r="DS32" s="289"/>
      <c r="DT32" s="289"/>
      <c r="DU32" s="289"/>
      <c r="DV32" s="289"/>
      <c r="DW32" s="289"/>
      <c r="DX32" s="289"/>
      <c r="DY32" s="289"/>
      <c r="DZ32" s="289"/>
      <c r="EA32" s="289"/>
      <c r="EB32" s="289"/>
      <c r="EC32" s="289"/>
      <c r="ED32" s="289"/>
      <c r="EE32" s="289"/>
      <c r="EF32" s="289"/>
      <c r="EG32" s="289"/>
      <c r="EH32" s="289"/>
      <c r="EI32" s="289"/>
      <c r="EJ32" s="289"/>
      <c r="EK32" s="289"/>
      <c r="EL32" s="289"/>
      <c r="EM32" s="289"/>
      <c r="EN32" s="289"/>
      <c r="EO32" s="289"/>
      <c r="EP32" s="289"/>
      <c r="EQ32" s="289"/>
      <c r="ER32" s="289"/>
      <c r="ES32" s="289"/>
      <c r="ET32" s="289"/>
      <c r="EU32" s="289"/>
      <c r="EV32" s="289"/>
      <c r="EW32" s="289"/>
      <c r="EX32" s="289"/>
      <c r="EY32" s="289"/>
      <c r="EZ32" s="289"/>
      <c r="FA32" s="289"/>
      <c r="FB32" s="289"/>
      <c r="FC32" s="289"/>
      <c r="FD32" s="289"/>
      <c r="FE32" s="289"/>
      <c r="FF32" s="289"/>
      <c r="FG32" s="289"/>
      <c r="FH32" s="289"/>
      <c r="FI32" s="289"/>
      <c r="FJ32" s="289"/>
      <c r="FK32" s="289"/>
      <c r="FL32" s="289"/>
      <c r="FM32" s="289"/>
      <c r="FN32" s="289"/>
      <c r="FO32" s="289"/>
      <c r="FP32" s="289"/>
      <c r="FQ32" s="289"/>
      <c r="FR32" s="289"/>
      <c r="FS32" s="289"/>
      <c r="FT32" s="289"/>
      <c r="FU32" s="289"/>
      <c r="FV32" s="289"/>
      <c r="FW32" s="289"/>
      <c r="FX32" s="289"/>
      <c r="FY32" s="289"/>
      <c r="FZ32" s="289"/>
      <c r="GA32" s="289"/>
      <c r="GB32" s="289"/>
      <c r="GC32" s="289"/>
      <c r="GD32" s="289"/>
      <c r="GE32" s="289"/>
      <c r="GF32" s="289"/>
      <c r="GG32" s="289"/>
      <c r="GH32" s="289"/>
      <c r="GI32" s="289"/>
      <c r="GJ32" s="289"/>
      <c r="GK32" s="289"/>
      <c r="GL32" s="289"/>
      <c r="GM32" s="289"/>
      <c r="GN32" s="289"/>
      <c r="GO32" s="289"/>
      <c r="GP32" s="289"/>
      <c r="GQ32" s="289"/>
      <c r="GR32" s="289"/>
      <c r="GS32" s="289"/>
      <c r="GT32" s="289"/>
      <c r="GU32" s="289"/>
      <c r="GV32" s="289"/>
      <c r="GW32" s="289"/>
      <c r="GX32" s="289"/>
      <c r="GY32" s="289"/>
      <c r="GZ32" s="289"/>
      <c r="HA32" s="289"/>
      <c r="HB32" s="289"/>
      <c r="HC32" s="289"/>
      <c r="HD32" s="289"/>
      <c r="HE32" s="289"/>
      <c r="HF32" s="289"/>
      <c r="HG32" s="289"/>
      <c r="HH32" s="289"/>
      <c r="HI32" s="289"/>
      <c r="HJ32" s="289"/>
      <c r="HK32" s="289"/>
      <c r="HL32" s="289"/>
      <c r="HM32" s="289"/>
      <c r="HN32" s="289"/>
      <c r="HO32" s="289"/>
      <c r="HP32" s="289"/>
      <c r="HQ32" s="289"/>
      <c r="HR32" s="289"/>
      <c r="HS32" s="289"/>
      <c r="HT32" s="289"/>
      <c r="HU32" s="289"/>
      <c r="HV32" s="289"/>
      <c r="HW32" s="289"/>
      <c r="HX32" s="289"/>
      <c r="HY32" s="289"/>
      <c r="HZ32" s="289"/>
      <c r="IA32" s="289"/>
      <c r="IB32" s="289"/>
      <c r="IC32" s="289"/>
      <c r="ID32" s="289"/>
      <c r="IE32" s="289"/>
      <c r="IF32" s="289"/>
      <c r="IG32" s="289"/>
      <c r="IH32" s="289"/>
      <c r="II32" s="289"/>
      <c r="IJ32" s="289"/>
      <c r="IK32" s="289"/>
      <c r="IL32" s="289"/>
      <c r="IM32" s="289"/>
      <c r="IN32" s="289"/>
      <c r="IO32" s="289"/>
      <c r="IP32" s="289"/>
      <c r="IQ32" s="289"/>
      <c r="IR32" s="289"/>
      <c r="IS32" s="289"/>
      <c r="IT32" s="289"/>
      <c r="IU32" s="289"/>
      <c r="IV32" s="289"/>
    </row>
    <row r="33" spans="1:256" x14ac:dyDescent="0.25">
      <c r="A33" s="289"/>
      <c r="B33" s="1293"/>
      <c r="C33" s="1293"/>
      <c r="D33" s="291" t="s">
        <v>822</v>
      </c>
      <c r="E33" s="299">
        <v>5.8599999999999989E-3</v>
      </c>
      <c r="F33" s="299">
        <v>5.8199999999999997E-3</v>
      </c>
      <c r="G33" s="299">
        <v>1.0000000000000001E-5</v>
      </c>
      <c r="H33" s="299">
        <v>3.0000000000000001E-5</v>
      </c>
      <c r="I33" s="299">
        <v>0</v>
      </c>
      <c r="J33" s="299" t="s">
        <v>547</v>
      </c>
      <c r="K33" s="299" t="s">
        <v>547</v>
      </c>
      <c r="L33" s="299" t="s">
        <v>547</v>
      </c>
      <c r="M33" s="288"/>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c r="BA33" s="289"/>
      <c r="BB33" s="289"/>
      <c r="BC33" s="289"/>
      <c r="BD33" s="289"/>
      <c r="BE33" s="289"/>
      <c r="BF33" s="289"/>
      <c r="BG33" s="289"/>
      <c r="BH33" s="289"/>
      <c r="BI33" s="289"/>
      <c r="BJ33" s="289"/>
      <c r="BK33" s="289"/>
      <c r="BL33" s="289"/>
      <c r="BM33" s="289"/>
      <c r="BN33" s="289"/>
      <c r="BO33" s="289"/>
      <c r="BP33" s="289"/>
      <c r="BQ33" s="289"/>
      <c r="BR33" s="289"/>
      <c r="BS33" s="289"/>
      <c r="BT33" s="289"/>
      <c r="BU33" s="289"/>
      <c r="BV33" s="289"/>
      <c r="BW33" s="289"/>
      <c r="BX33" s="289"/>
      <c r="BY33" s="289"/>
      <c r="BZ33" s="289"/>
      <c r="CA33" s="289"/>
      <c r="CB33" s="289"/>
      <c r="CC33" s="289"/>
      <c r="CD33" s="289"/>
      <c r="CE33" s="289"/>
      <c r="CF33" s="289"/>
      <c r="CG33" s="289"/>
      <c r="CH33" s="289"/>
      <c r="CI33" s="289"/>
      <c r="CJ33" s="289"/>
      <c r="CK33" s="289"/>
      <c r="CL33" s="289"/>
      <c r="CM33" s="289"/>
      <c r="CN33" s="289"/>
      <c r="CO33" s="289"/>
      <c r="CP33" s="289"/>
      <c r="CQ33" s="289"/>
      <c r="CR33" s="289"/>
      <c r="CS33" s="289"/>
      <c r="CT33" s="289"/>
      <c r="CU33" s="289"/>
      <c r="CV33" s="289"/>
      <c r="CW33" s="289"/>
      <c r="CX33" s="289"/>
      <c r="CY33" s="289"/>
      <c r="CZ33" s="289"/>
      <c r="DA33" s="289"/>
      <c r="DB33" s="289"/>
      <c r="DC33" s="289"/>
      <c r="DD33" s="289"/>
      <c r="DE33" s="289"/>
      <c r="DF33" s="289"/>
      <c r="DG33" s="289"/>
      <c r="DH33" s="289"/>
      <c r="DI33" s="289"/>
      <c r="DJ33" s="289"/>
      <c r="DK33" s="289"/>
      <c r="DL33" s="289"/>
      <c r="DM33" s="289"/>
      <c r="DN33" s="289"/>
      <c r="DO33" s="289"/>
      <c r="DP33" s="289"/>
      <c r="DQ33" s="289"/>
      <c r="DR33" s="289"/>
      <c r="DS33" s="289"/>
      <c r="DT33" s="289"/>
      <c r="DU33" s="289"/>
      <c r="DV33" s="289"/>
      <c r="DW33" s="289"/>
      <c r="DX33" s="289"/>
      <c r="DY33" s="289"/>
      <c r="DZ33" s="289"/>
      <c r="EA33" s="289"/>
      <c r="EB33" s="289"/>
      <c r="EC33" s="289"/>
      <c r="ED33" s="289"/>
      <c r="EE33" s="289"/>
      <c r="EF33" s="289"/>
      <c r="EG33" s="289"/>
      <c r="EH33" s="289"/>
      <c r="EI33" s="289"/>
      <c r="EJ33" s="289"/>
      <c r="EK33" s="289"/>
      <c r="EL33" s="289"/>
      <c r="EM33" s="289"/>
      <c r="EN33" s="289"/>
      <c r="EO33" s="289"/>
      <c r="EP33" s="289"/>
      <c r="EQ33" s="289"/>
      <c r="ER33" s="289"/>
      <c r="ES33" s="289"/>
      <c r="ET33" s="289"/>
      <c r="EU33" s="289"/>
      <c r="EV33" s="289"/>
      <c r="EW33" s="289"/>
      <c r="EX33" s="289"/>
      <c r="EY33" s="289"/>
      <c r="EZ33" s="289"/>
      <c r="FA33" s="289"/>
      <c r="FB33" s="289"/>
      <c r="FC33" s="289"/>
      <c r="FD33" s="289"/>
      <c r="FE33" s="289"/>
      <c r="FF33" s="289"/>
      <c r="FG33" s="289"/>
      <c r="FH33" s="289"/>
      <c r="FI33" s="289"/>
      <c r="FJ33" s="289"/>
      <c r="FK33" s="289"/>
      <c r="FL33" s="289"/>
      <c r="FM33" s="289"/>
      <c r="FN33" s="289"/>
      <c r="FO33" s="289"/>
      <c r="FP33" s="289"/>
      <c r="FQ33" s="289"/>
      <c r="FR33" s="289"/>
      <c r="FS33" s="289"/>
      <c r="FT33" s="289"/>
      <c r="FU33" s="289"/>
      <c r="FV33" s="289"/>
      <c r="FW33" s="289"/>
      <c r="FX33" s="289"/>
      <c r="FY33" s="289"/>
      <c r="FZ33" s="289"/>
      <c r="GA33" s="289"/>
      <c r="GB33" s="289"/>
      <c r="GC33" s="289"/>
      <c r="GD33" s="289"/>
      <c r="GE33" s="289"/>
      <c r="GF33" s="289"/>
      <c r="GG33" s="289"/>
      <c r="GH33" s="289"/>
      <c r="GI33" s="289"/>
      <c r="GJ33" s="289"/>
      <c r="GK33" s="289"/>
      <c r="GL33" s="289"/>
      <c r="GM33" s="289"/>
      <c r="GN33" s="289"/>
      <c r="GO33" s="289"/>
      <c r="GP33" s="289"/>
      <c r="GQ33" s="289"/>
      <c r="GR33" s="289"/>
      <c r="GS33" s="289"/>
      <c r="GT33" s="289"/>
      <c r="GU33" s="289"/>
      <c r="GV33" s="289"/>
      <c r="GW33" s="289"/>
      <c r="GX33" s="289"/>
      <c r="GY33" s="289"/>
      <c r="GZ33" s="289"/>
      <c r="HA33" s="289"/>
      <c r="HB33" s="289"/>
      <c r="HC33" s="289"/>
      <c r="HD33" s="289"/>
      <c r="HE33" s="289"/>
      <c r="HF33" s="289"/>
      <c r="HG33" s="289"/>
      <c r="HH33" s="289"/>
      <c r="HI33" s="289"/>
      <c r="HJ33" s="289"/>
      <c r="HK33" s="289"/>
      <c r="HL33" s="289"/>
      <c r="HM33" s="289"/>
      <c r="HN33" s="289"/>
      <c r="HO33" s="289"/>
      <c r="HP33" s="289"/>
      <c r="HQ33" s="289"/>
      <c r="HR33" s="289"/>
      <c r="HS33" s="289"/>
      <c r="HT33" s="289"/>
      <c r="HU33" s="289"/>
      <c r="HV33" s="289"/>
      <c r="HW33" s="289"/>
      <c r="HX33" s="289"/>
      <c r="HY33" s="289"/>
      <c r="HZ33" s="289"/>
      <c r="IA33" s="289"/>
      <c r="IB33" s="289"/>
      <c r="IC33" s="289"/>
      <c r="ID33" s="289"/>
      <c r="IE33" s="289"/>
      <c r="IF33" s="289"/>
      <c r="IG33" s="289"/>
      <c r="IH33" s="289"/>
      <c r="II33" s="289"/>
      <c r="IJ33" s="289"/>
      <c r="IK33" s="289"/>
      <c r="IL33" s="289"/>
      <c r="IM33" s="289"/>
      <c r="IN33" s="289"/>
      <c r="IO33" s="289"/>
      <c r="IP33" s="289"/>
      <c r="IQ33" s="289"/>
      <c r="IR33" s="289"/>
      <c r="IS33" s="289"/>
      <c r="IT33" s="289"/>
      <c r="IU33" s="289"/>
      <c r="IV33" s="289"/>
    </row>
    <row r="34" spans="1:256" x14ac:dyDescent="0.25">
      <c r="A34" s="289"/>
      <c r="B34" s="1293"/>
      <c r="C34" s="1293" t="s">
        <v>827</v>
      </c>
      <c r="D34" s="291" t="s">
        <v>821</v>
      </c>
      <c r="E34" s="299">
        <v>4.3E-3</v>
      </c>
      <c r="F34" s="299">
        <v>4.2700000000000004E-3</v>
      </c>
      <c r="G34" s="299">
        <v>1.0000000000000001E-5</v>
      </c>
      <c r="H34" s="299">
        <v>2.0000000000000002E-5</v>
      </c>
      <c r="I34" s="299">
        <v>6.1199999999999996E-3</v>
      </c>
      <c r="J34" s="299">
        <v>6.0699999999999999E-3</v>
      </c>
      <c r="K34" s="299">
        <v>2.0000000000000002E-5</v>
      </c>
      <c r="L34" s="299">
        <v>3.0000000000000001E-5</v>
      </c>
      <c r="M34" s="288"/>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c r="BA34" s="289"/>
      <c r="BB34" s="289"/>
      <c r="BC34" s="289"/>
      <c r="BD34" s="289"/>
      <c r="BE34" s="289"/>
      <c r="BF34" s="289"/>
      <c r="BG34" s="289"/>
      <c r="BH34" s="289"/>
      <c r="BI34" s="289"/>
      <c r="BJ34" s="289"/>
      <c r="BK34" s="289"/>
      <c r="BL34" s="289"/>
      <c r="BM34" s="289"/>
      <c r="BN34" s="289"/>
      <c r="BO34" s="289"/>
      <c r="BP34" s="289"/>
      <c r="BQ34" s="289"/>
      <c r="BR34" s="289"/>
      <c r="BS34" s="289"/>
      <c r="BT34" s="289"/>
      <c r="BU34" s="289"/>
      <c r="BV34" s="289"/>
      <c r="BW34" s="289"/>
      <c r="BX34" s="289"/>
      <c r="BY34" s="289"/>
      <c r="BZ34" s="289"/>
      <c r="CA34" s="289"/>
      <c r="CB34" s="289"/>
      <c r="CC34" s="289"/>
      <c r="CD34" s="289"/>
      <c r="CE34" s="289"/>
      <c r="CF34" s="289"/>
      <c r="CG34" s="289"/>
      <c r="CH34" s="289"/>
      <c r="CI34" s="289"/>
      <c r="CJ34" s="289"/>
      <c r="CK34" s="289"/>
      <c r="CL34" s="289"/>
      <c r="CM34" s="289"/>
      <c r="CN34" s="289"/>
      <c r="CO34" s="289"/>
      <c r="CP34" s="289"/>
      <c r="CQ34" s="289"/>
      <c r="CR34" s="289"/>
      <c r="CS34" s="289"/>
      <c r="CT34" s="289"/>
      <c r="CU34" s="289"/>
      <c r="CV34" s="289"/>
      <c r="CW34" s="289"/>
      <c r="CX34" s="289"/>
      <c r="CY34" s="289"/>
      <c r="CZ34" s="289"/>
      <c r="DA34" s="289"/>
      <c r="DB34" s="289"/>
      <c r="DC34" s="289"/>
      <c r="DD34" s="289"/>
      <c r="DE34" s="289"/>
      <c r="DF34" s="289"/>
      <c r="DG34" s="289"/>
      <c r="DH34" s="289"/>
      <c r="DI34" s="289"/>
      <c r="DJ34" s="289"/>
      <c r="DK34" s="289"/>
      <c r="DL34" s="289"/>
      <c r="DM34" s="289"/>
      <c r="DN34" s="289"/>
      <c r="DO34" s="289"/>
      <c r="DP34" s="289"/>
      <c r="DQ34" s="289"/>
      <c r="DR34" s="289"/>
      <c r="DS34" s="289"/>
      <c r="DT34" s="289"/>
      <c r="DU34" s="289"/>
      <c r="DV34" s="289"/>
      <c r="DW34" s="289"/>
      <c r="DX34" s="289"/>
      <c r="DY34" s="289"/>
      <c r="DZ34" s="289"/>
      <c r="EA34" s="289"/>
      <c r="EB34" s="289"/>
      <c r="EC34" s="289"/>
      <c r="ED34" s="289"/>
      <c r="EE34" s="289"/>
      <c r="EF34" s="289"/>
      <c r="EG34" s="289"/>
      <c r="EH34" s="289"/>
      <c r="EI34" s="289"/>
      <c r="EJ34" s="289"/>
      <c r="EK34" s="289"/>
      <c r="EL34" s="289"/>
      <c r="EM34" s="289"/>
      <c r="EN34" s="289"/>
      <c r="EO34" s="289"/>
      <c r="EP34" s="289"/>
      <c r="EQ34" s="289"/>
      <c r="ER34" s="289"/>
      <c r="ES34" s="289"/>
      <c r="ET34" s="289"/>
      <c r="EU34" s="289"/>
      <c r="EV34" s="289"/>
      <c r="EW34" s="289"/>
      <c r="EX34" s="289"/>
      <c r="EY34" s="289"/>
      <c r="EZ34" s="289"/>
      <c r="FA34" s="289"/>
      <c r="FB34" s="289"/>
      <c r="FC34" s="289"/>
      <c r="FD34" s="289"/>
      <c r="FE34" s="289"/>
      <c r="FF34" s="289"/>
      <c r="FG34" s="289"/>
      <c r="FH34" s="289"/>
      <c r="FI34" s="289"/>
      <c r="FJ34" s="289"/>
      <c r="FK34" s="289"/>
      <c r="FL34" s="289"/>
      <c r="FM34" s="289"/>
      <c r="FN34" s="289"/>
      <c r="FO34" s="289"/>
      <c r="FP34" s="289"/>
      <c r="FQ34" s="289"/>
      <c r="FR34" s="289"/>
      <c r="FS34" s="289"/>
      <c r="FT34" s="289"/>
      <c r="FU34" s="289"/>
      <c r="FV34" s="289"/>
      <c r="FW34" s="289"/>
      <c r="FX34" s="289"/>
      <c r="FY34" s="289"/>
      <c r="FZ34" s="289"/>
      <c r="GA34" s="289"/>
      <c r="GB34" s="289"/>
      <c r="GC34" s="289"/>
      <c r="GD34" s="289"/>
      <c r="GE34" s="289"/>
      <c r="GF34" s="289"/>
      <c r="GG34" s="289"/>
      <c r="GH34" s="289"/>
      <c r="GI34" s="289"/>
      <c r="GJ34" s="289"/>
      <c r="GK34" s="289"/>
      <c r="GL34" s="289"/>
      <c r="GM34" s="289"/>
      <c r="GN34" s="289"/>
      <c r="GO34" s="289"/>
      <c r="GP34" s="289"/>
      <c r="GQ34" s="289"/>
      <c r="GR34" s="289"/>
      <c r="GS34" s="289"/>
      <c r="GT34" s="289"/>
      <c r="GU34" s="289"/>
      <c r="GV34" s="289"/>
      <c r="GW34" s="289"/>
      <c r="GX34" s="289"/>
      <c r="GY34" s="289"/>
      <c r="GZ34" s="289"/>
      <c r="HA34" s="289"/>
      <c r="HB34" s="289"/>
      <c r="HC34" s="289"/>
      <c r="HD34" s="289"/>
      <c r="HE34" s="289"/>
      <c r="HF34" s="289"/>
      <c r="HG34" s="289"/>
      <c r="HH34" s="289"/>
      <c r="HI34" s="289"/>
      <c r="HJ34" s="289"/>
      <c r="HK34" s="289"/>
      <c r="HL34" s="289"/>
      <c r="HM34" s="289"/>
      <c r="HN34" s="289"/>
      <c r="HO34" s="289"/>
      <c r="HP34" s="289"/>
      <c r="HQ34" s="289"/>
      <c r="HR34" s="289"/>
      <c r="HS34" s="289"/>
      <c r="HT34" s="289"/>
      <c r="HU34" s="289"/>
      <c r="HV34" s="289"/>
      <c r="HW34" s="289"/>
      <c r="HX34" s="289"/>
      <c r="HY34" s="289"/>
      <c r="HZ34" s="289"/>
      <c r="IA34" s="289"/>
      <c r="IB34" s="289"/>
      <c r="IC34" s="289"/>
      <c r="ID34" s="289"/>
      <c r="IE34" s="289"/>
      <c r="IF34" s="289"/>
      <c r="IG34" s="289"/>
      <c r="IH34" s="289"/>
      <c r="II34" s="289"/>
      <c r="IJ34" s="289"/>
      <c r="IK34" s="289"/>
      <c r="IL34" s="289"/>
      <c r="IM34" s="289"/>
      <c r="IN34" s="289"/>
      <c r="IO34" s="289"/>
      <c r="IP34" s="289"/>
      <c r="IQ34" s="289"/>
      <c r="IR34" s="289"/>
      <c r="IS34" s="289"/>
      <c r="IT34" s="289"/>
      <c r="IU34" s="289"/>
      <c r="IV34" s="289"/>
    </row>
    <row r="35" spans="1:256" x14ac:dyDescent="0.25">
      <c r="A35" s="289"/>
      <c r="B35" s="1293"/>
      <c r="C35" s="1293"/>
      <c r="D35" s="291" t="s">
        <v>822</v>
      </c>
      <c r="E35" s="299">
        <v>6.94E-3</v>
      </c>
      <c r="F35" s="299">
        <v>6.8799999999999998E-3</v>
      </c>
      <c r="G35" s="299">
        <v>2.0000000000000002E-5</v>
      </c>
      <c r="H35" s="299">
        <v>4.0000000000000003E-5</v>
      </c>
      <c r="I35" s="299">
        <v>9.8299999999999985E-3</v>
      </c>
      <c r="J35" s="299">
        <v>9.7599999999999996E-3</v>
      </c>
      <c r="K35" s="299">
        <v>2.0000000000000002E-5</v>
      </c>
      <c r="L35" s="299">
        <v>5.0000000000000002E-5</v>
      </c>
      <c r="M35" s="288"/>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c r="BA35" s="289"/>
      <c r="BB35" s="289"/>
      <c r="BC35" s="289"/>
      <c r="BD35" s="289"/>
      <c r="BE35" s="289"/>
      <c r="BF35" s="289"/>
      <c r="BG35" s="289"/>
      <c r="BH35" s="289"/>
      <c r="BI35" s="289"/>
      <c r="BJ35" s="289"/>
      <c r="BK35" s="289"/>
      <c r="BL35" s="289"/>
      <c r="BM35" s="289"/>
      <c r="BN35" s="289"/>
      <c r="BO35" s="289"/>
      <c r="BP35" s="289"/>
      <c r="BQ35" s="289"/>
      <c r="BR35" s="289"/>
      <c r="BS35" s="289"/>
      <c r="BT35" s="289"/>
      <c r="BU35" s="289"/>
      <c r="BV35" s="289"/>
      <c r="BW35" s="289"/>
      <c r="BX35" s="289"/>
      <c r="BY35" s="289"/>
      <c r="BZ35" s="289"/>
      <c r="CA35" s="289"/>
      <c r="CB35" s="289"/>
      <c r="CC35" s="289"/>
      <c r="CD35" s="289"/>
      <c r="CE35" s="289"/>
      <c r="CF35" s="289"/>
      <c r="CG35" s="289"/>
      <c r="CH35" s="289"/>
      <c r="CI35" s="289"/>
      <c r="CJ35" s="289"/>
      <c r="CK35" s="289"/>
      <c r="CL35" s="289"/>
      <c r="CM35" s="289"/>
      <c r="CN35" s="289"/>
      <c r="CO35" s="289"/>
      <c r="CP35" s="289"/>
      <c r="CQ35" s="289"/>
      <c r="CR35" s="289"/>
      <c r="CS35" s="289"/>
      <c r="CT35" s="289"/>
      <c r="CU35" s="289"/>
      <c r="CV35" s="289"/>
      <c r="CW35" s="289"/>
      <c r="CX35" s="289"/>
      <c r="CY35" s="289"/>
      <c r="CZ35" s="289"/>
      <c r="DA35" s="289"/>
      <c r="DB35" s="289"/>
      <c r="DC35" s="289"/>
      <c r="DD35" s="289"/>
      <c r="DE35" s="289"/>
      <c r="DF35" s="289"/>
      <c r="DG35" s="289"/>
      <c r="DH35" s="289"/>
      <c r="DI35" s="289"/>
      <c r="DJ35" s="289"/>
      <c r="DK35" s="289"/>
      <c r="DL35" s="289"/>
      <c r="DM35" s="289"/>
      <c r="DN35" s="289"/>
      <c r="DO35" s="289"/>
      <c r="DP35" s="289"/>
      <c r="DQ35" s="289"/>
      <c r="DR35" s="289"/>
      <c r="DS35" s="289"/>
      <c r="DT35" s="289"/>
      <c r="DU35" s="289"/>
      <c r="DV35" s="289"/>
      <c r="DW35" s="289"/>
      <c r="DX35" s="289"/>
      <c r="DY35" s="289"/>
      <c r="DZ35" s="289"/>
      <c r="EA35" s="289"/>
      <c r="EB35" s="289"/>
      <c r="EC35" s="289"/>
      <c r="ED35" s="289"/>
      <c r="EE35" s="289"/>
      <c r="EF35" s="289"/>
      <c r="EG35" s="289"/>
      <c r="EH35" s="289"/>
      <c r="EI35" s="289"/>
      <c r="EJ35" s="289"/>
      <c r="EK35" s="289"/>
      <c r="EL35" s="289"/>
      <c r="EM35" s="289"/>
      <c r="EN35" s="289"/>
      <c r="EO35" s="289"/>
      <c r="EP35" s="289"/>
      <c r="EQ35" s="289"/>
      <c r="ER35" s="289"/>
      <c r="ES35" s="289"/>
      <c r="ET35" s="289"/>
      <c r="EU35" s="289"/>
      <c r="EV35" s="289"/>
      <c r="EW35" s="289"/>
      <c r="EX35" s="289"/>
      <c r="EY35" s="289"/>
      <c r="EZ35" s="289"/>
      <c r="FA35" s="289"/>
      <c r="FB35" s="289"/>
      <c r="FC35" s="289"/>
      <c r="FD35" s="289"/>
      <c r="FE35" s="289"/>
      <c r="FF35" s="289"/>
      <c r="FG35" s="289"/>
      <c r="FH35" s="289"/>
      <c r="FI35" s="289"/>
      <c r="FJ35" s="289"/>
      <c r="FK35" s="289"/>
      <c r="FL35" s="289"/>
      <c r="FM35" s="289"/>
      <c r="FN35" s="289"/>
      <c r="FO35" s="289"/>
      <c r="FP35" s="289"/>
      <c r="FQ35" s="289"/>
      <c r="FR35" s="289"/>
      <c r="FS35" s="289"/>
      <c r="FT35" s="289"/>
      <c r="FU35" s="289"/>
      <c r="FV35" s="289"/>
      <c r="FW35" s="289"/>
      <c r="FX35" s="289"/>
      <c r="FY35" s="289"/>
      <c r="FZ35" s="289"/>
      <c r="GA35" s="289"/>
      <c r="GB35" s="289"/>
      <c r="GC35" s="289"/>
      <c r="GD35" s="289"/>
      <c r="GE35" s="289"/>
      <c r="GF35" s="289"/>
      <c r="GG35" s="289"/>
      <c r="GH35" s="289"/>
      <c r="GI35" s="289"/>
      <c r="GJ35" s="289"/>
      <c r="GK35" s="289"/>
      <c r="GL35" s="289"/>
      <c r="GM35" s="289"/>
      <c r="GN35" s="289"/>
      <c r="GO35" s="289"/>
      <c r="GP35" s="289"/>
      <c r="GQ35" s="289"/>
      <c r="GR35" s="289"/>
      <c r="GS35" s="289"/>
      <c r="GT35" s="289"/>
      <c r="GU35" s="289"/>
      <c r="GV35" s="289"/>
      <c r="GW35" s="289"/>
      <c r="GX35" s="289"/>
      <c r="GY35" s="289"/>
      <c r="GZ35" s="289"/>
      <c r="HA35" s="289"/>
      <c r="HB35" s="289"/>
      <c r="HC35" s="289"/>
      <c r="HD35" s="289"/>
      <c r="HE35" s="289"/>
      <c r="HF35" s="289"/>
      <c r="HG35" s="289"/>
      <c r="HH35" s="289"/>
      <c r="HI35" s="289"/>
      <c r="HJ35" s="289"/>
      <c r="HK35" s="289"/>
      <c r="HL35" s="289"/>
      <c r="HM35" s="289"/>
      <c r="HN35" s="289"/>
      <c r="HO35" s="289"/>
      <c r="HP35" s="289"/>
      <c r="HQ35" s="289"/>
      <c r="HR35" s="289"/>
      <c r="HS35" s="289"/>
      <c r="HT35" s="289"/>
      <c r="HU35" s="289"/>
      <c r="HV35" s="289"/>
      <c r="HW35" s="289"/>
      <c r="HX35" s="289"/>
      <c r="HY35" s="289"/>
      <c r="HZ35" s="289"/>
      <c r="IA35" s="289"/>
      <c r="IB35" s="289"/>
      <c r="IC35" s="289"/>
      <c r="ID35" s="289"/>
      <c r="IE35" s="289"/>
      <c r="IF35" s="289"/>
      <c r="IG35" s="289"/>
      <c r="IH35" s="289"/>
      <c r="II35" s="289"/>
      <c r="IJ35" s="289"/>
      <c r="IK35" s="289"/>
      <c r="IL35" s="289"/>
      <c r="IM35" s="289"/>
      <c r="IN35" s="289"/>
      <c r="IO35" s="289"/>
      <c r="IP35" s="289"/>
      <c r="IQ35" s="289"/>
      <c r="IR35" s="289"/>
      <c r="IS35" s="289"/>
      <c r="IT35" s="289"/>
      <c r="IU35" s="289"/>
      <c r="IV35" s="289"/>
    </row>
    <row r="36" spans="1:256" x14ac:dyDescent="0.25">
      <c r="A36" s="289"/>
      <c r="B36" s="1293"/>
      <c r="C36" s="1293" t="s">
        <v>828</v>
      </c>
      <c r="D36" s="291" t="s">
        <v>821</v>
      </c>
      <c r="E36" s="299">
        <v>3.4100000000000003E-3</v>
      </c>
      <c r="F36" s="299">
        <v>3.3800000000000002E-3</v>
      </c>
      <c r="G36" s="299">
        <v>1.0000000000000001E-5</v>
      </c>
      <c r="H36" s="299">
        <v>2.0000000000000002E-5</v>
      </c>
      <c r="I36" s="299">
        <v>7.8000000000000005E-3</v>
      </c>
      <c r="J36" s="299">
        <v>7.7400000000000004E-3</v>
      </c>
      <c r="K36" s="299">
        <v>2.0000000000000002E-5</v>
      </c>
      <c r="L36" s="299">
        <v>4.0000000000000003E-5</v>
      </c>
      <c r="M36" s="288"/>
      <c r="N36" s="289"/>
      <c r="O36" s="289"/>
      <c r="P36" s="289"/>
      <c r="Q36" s="289"/>
      <c r="R36" s="289"/>
      <c r="S36" s="289"/>
      <c r="T36" s="289"/>
      <c r="U36" s="289"/>
      <c r="V36" s="289"/>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289"/>
      <c r="BA36" s="289"/>
      <c r="BB36" s="289"/>
      <c r="BC36" s="289"/>
      <c r="BD36" s="289"/>
      <c r="BE36" s="289"/>
      <c r="BF36" s="289"/>
      <c r="BG36" s="289"/>
      <c r="BH36" s="289"/>
      <c r="BI36" s="289"/>
      <c r="BJ36" s="289"/>
      <c r="BK36" s="289"/>
      <c r="BL36" s="289"/>
      <c r="BM36" s="289"/>
      <c r="BN36" s="289"/>
      <c r="BO36" s="289"/>
      <c r="BP36" s="289"/>
      <c r="BQ36" s="289"/>
      <c r="BR36" s="289"/>
      <c r="BS36" s="289"/>
      <c r="BT36" s="289"/>
      <c r="BU36" s="289"/>
      <c r="BV36" s="289"/>
      <c r="BW36" s="289"/>
      <c r="BX36" s="289"/>
      <c r="BY36" s="289"/>
      <c r="BZ36" s="289"/>
      <c r="CA36" s="289"/>
      <c r="CB36" s="289"/>
      <c r="CC36" s="289"/>
      <c r="CD36" s="289"/>
      <c r="CE36" s="289"/>
      <c r="CF36" s="289"/>
      <c r="CG36" s="289"/>
      <c r="CH36" s="289"/>
      <c r="CI36" s="289"/>
      <c r="CJ36" s="289"/>
      <c r="CK36" s="289"/>
      <c r="CL36" s="289"/>
      <c r="CM36" s="289"/>
      <c r="CN36" s="289"/>
      <c r="CO36" s="289"/>
      <c r="CP36" s="289"/>
      <c r="CQ36" s="289"/>
      <c r="CR36" s="289"/>
      <c r="CS36" s="289"/>
      <c r="CT36" s="289"/>
      <c r="CU36" s="289"/>
      <c r="CV36" s="289"/>
      <c r="CW36" s="289"/>
      <c r="CX36" s="289"/>
      <c r="CY36" s="289"/>
      <c r="CZ36" s="289"/>
      <c r="DA36" s="289"/>
      <c r="DB36" s="289"/>
      <c r="DC36" s="289"/>
      <c r="DD36" s="289"/>
      <c r="DE36" s="289"/>
      <c r="DF36" s="289"/>
      <c r="DG36" s="289"/>
      <c r="DH36" s="289"/>
      <c r="DI36" s="289"/>
      <c r="DJ36" s="289"/>
      <c r="DK36" s="289"/>
      <c r="DL36" s="289"/>
      <c r="DM36" s="289"/>
      <c r="DN36" s="289"/>
      <c r="DO36" s="289"/>
      <c r="DP36" s="289"/>
      <c r="DQ36" s="289"/>
      <c r="DR36" s="289"/>
      <c r="DS36" s="289"/>
      <c r="DT36" s="289"/>
      <c r="DU36" s="289"/>
      <c r="DV36" s="289"/>
      <c r="DW36" s="289"/>
      <c r="DX36" s="289"/>
      <c r="DY36" s="289"/>
      <c r="DZ36" s="289"/>
      <c r="EA36" s="289"/>
      <c r="EB36" s="289"/>
      <c r="EC36" s="289"/>
      <c r="ED36" s="289"/>
      <c r="EE36" s="289"/>
      <c r="EF36" s="289"/>
      <c r="EG36" s="289"/>
      <c r="EH36" s="289"/>
      <c r="EI36" s="289"/>
      <c r="EJ36" s="289"/>
      <c r="EK36" s="289"/>
      <c r="EL36" s="289"/>
      <c r="EM36" s="289"/>
      <c r="EN36" s="289"/>
      <c r="EO36" s="289"/>
      <c r="EP36" s="289"/>
      <c r="EQ36" s="289"/>
      <c r="ER36" s="289"/>
      <c r="ES36" s="289"/>
      <c r="ET36" s="289"/>
      <c r="EU36" s="289"/>
      <c r="EV36" s="289"/>
      <c r="EW36" s="289"/>
      <c r="EX36" s="289"/>
      <c r="EY36" s="289"/>
      <c r="EZ36" s="289"/>
      <c r="FA36" s="289"/>
      <c r="FB36" s="289"/>
      <c r="FC36" s="289"/>
      <c r="FD36" s="289"/>
      <c r="FE36" s="289"/>
      <c r="FF36" s="289"/>
      <c r="FG36" s="289"/>
      <c r="FH36" s="289"/>
      <c r="FI36" s="289"/>
      <c r="FJ36" s="289"/>
      <c r="FK36" s="289"/>
      <c r="FL36" s="289"/>
      <c r="FM36" s="289"/>
      <c r="FN36" s="289"/>
      <c r="FO36" s="289"/>
      <c r="FP36" s="289"/>
      <c r="FQ36" s="289"/>
      <c r="FR36" s="289"/>
      <c r="FS36" s="289"/>
      <c r="FT36" s="289"/>
      <c r="FU36" s="289"/>
      <c r="FV36" s="289"/>
      <c r="FW36" s="289"/>
      <c r="FX36" s="289"/>
      <c r="FY36" s="289"/>
      <c r="FZ36" s="289"/>
      <c r="GA36" s="289"/>
      <c r="GB36" s="289"/>
      <c r="GC36" s="289"/>
      <c r="GD36" s="289"/>
      <c r="GE36" s="289"/>
      <c r="GF36" s="289"/>
      <c r="GG36" s="289"/>
      <c r="GH36" s="289"/>
      <c r="GI36" s="289"/>
      <c r="GJ36" s="289"/>
      <c r="GK36" s="289"/>
      <c r="GL36" s="289"/>
      <c r="GM36" s="289"/>
      <c r="GN36" s="289"/>
      <c r="GO36" s="289"/>
      <c r="GP36" s="289"/>
      <c r="GQ36" s="289"/>
      <c r="GR36" s="289"/>
      <c r="GS36" s="289"/>
      <c r="GT36" s="289"/>
      <c r="GU36" s="289"/>
      <c r="GV36" s="289"/>
      <c r="GW36" s="289"/>
      <c r="GX36" s="289"/>
      <c r="GY36" s="289"/>
      <c r="GZ36" s="289"/>
      <c r="HA36" s="289"/>
      <c r="HB36" s="289"/>
      <c r="HC36" s="289"/>
      <c r="HD36" s="289"/>
      <c r="HE36" s="289"/>
      <c r="HF36" s="289"/>
      <c r="HG36" s="289"/>
      <c r="HH36" s="289"/>
      <c r="HI36" s="289"/>
      <c r="HJ36" s="289"/>
      <c r="HK36" s="289"/>
      <c r="HL36" s="289"/>
      <c r="HM36" s="289"/>
      <c r="HN36" s="289"/>
      <c r="HO36" s="289"/>
      <c r="HP36" s="289"/>
      <c r="HQ36" s="289"/>
      <c r="HR36" s="289"/>
      <c r="HS36" s="289"/>
      <c r="HT36" s="289"/>
      <c r="HU36" s="289"/>
      <c r="HV36" s="289"/>
      <c r="HW36" s="289"/>
      <c r="HX36" s="289"/>
      <c r="HY36" s="289"/>
      <c r="HZ36" s="289"/>
      <c r="IA36" s="289"/>
      <c r="IB36" s="289"/>
      <c r="IC36" s="289"/>
      <c r="ID36" s="289"/>
      <c r="IE36" s="289"/>
      <c r="IF36" s="289"/>
      <c r="IG36" s="289"/>
      <c r="IH36" s="289"/>
      <c r="II36" s="289"/>
      <c r="IJ36" s="289"/>
      <c r="IK36" s="289"/>
      <c r="IL36" s="289"/>
      <c r="IM36" s="289"/>
      <c r="IN36" s="289"/>
      <c r="IO36" s="289"/>
      <c r="IP36" s="289"/>
      <c r="IQ36" s="289"/>
      <c r="IR36" s="289"/>
      <c r="IS36" s="289"/>
      <c r="IT36" s="289"/>
      <c r="IU36" s="289"/>
      <c r="IV36" s="289"/>
    </row>
    <row r="37" spans="1:256" x14ac:dyDescent="0.25">
      <c r="A37" s="289"/>
      <c r="B37" s="1293"/>
      <c r="C37" s="1293"/>
      <c r="D37" s="291" t="s">
        <v>822</v>
      </c>
      <c r="E37" s="299">
        <v>5.4799999999999996E-3</v>
      </c>
      <c r="F37" s="299">
        <v>5.4400000000000004E-3</v>
      </c>
      <c r="G37" s="299">
        <v>1.0000000000000001E-5</v>
      </c>
      <c r="H37" s="299">
        <v>3.0000000000000001E-5</v>
      </c>
      <c r="I37" s="299">
        <v>1.2560000000000002E-2</v>
      </c>
      <c r="J37" s="299">
        <v>1.2460000000000001E-2</v>
      </c>
      <c r="K37" s="299">
        <v>3.0000000000000001E-5</v>
      </c>
      <c r="L37" s="299">
        <v>6.9999999999999994E-5</v>
      </c>
      <c r="M37" s="288"/>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c r="BA37" s="289"/>
      <c r="BB37" s="289"/>
      <c r="BC37" s="289"/>
      <c r="BD37" s="289"/>
      <c r="BE37" s="289"/>
      <c r="BF37" s="289"/>
      <c r="BG37" s="289"/>
      <c r="BH37" s="289"/>
      <c r="BI37" s="289"/>
      <c r="BJ37" s="289"/>
      <c r="BK37" s="289"/>
      <c r="BL37" s="289"/>
      <c r="BM37" s="289"/>
      <c r="BN37" s="289"/>
      <c r="BO37" s="289"/>
      <c r="BP37" s="289"/>
      <c r="BQ37" s="289"/>
      <c r="BR37" s="289"/>
      <c r="BS37" s="289"/>
      <c r="BT37" s="289"/>
      <c r="BU37" s="289"/>
      <c r="BV37" s="289"/>
      <c r="BW37" s="289"/>
      <c r="BX37" s="289"/>
      <c r="BY37" s="289"/>
      <c r="BZ37" s="289"/>
      <c r="CA37" s="289"/>
      <c r="CB37" s="289"/>
      <c r="CC37" s="289"/>
      <c r="CD37" s="289"/>
      <c r="CE37" s="289"/>
      <c r="CF37" s="289"/>
      <c r="CG37" s="289"/>
      <c r="CH37" s="289"/>
      <c r="CI37" s="289"/>
      <c r="CJ37" s="289"/>
      <c r="CK37" s="289"/>
      <c r="CL37" s="289"/>
      <c r="CM37" s="289"/>
      <c r="CN37" s="289"/>
      <c r="CO37" s="289"/>
      <c r="CP37" s="289"/>
      <c r="CQ37" s="289"/>
      <c r="CR37" s="289"/>
      <c r="CS37" s="289"/>
      <c r="CT37" s="289"/>
      <c r="CU37" s="289"/>
      <c r="CV37" s="289"/>
      <c r="CW37" s="289"/>
      <c r="CX37" s="289"/>
      <c r="CY37" s="289"/>
      <c r="CZ37" s="289"/>
      <c r="DA37" s="289"/>
      <c r="DB37" s="289"/>
      <c r="DC37" s="289"/>
      <c r="DD37" s="289"/>
      <c r="DE37" s="289"/>
      <c r="DF37" s="289"/>
      <c r="DG37" s="289"/>
      <c r="DH37" s="289"/>
      <c r="DI37" s="289"/>
      <c r="DJ37" s="289"/>
      <c r="DK37" s="289"/>
      <c r="DL37" s="289"/>
      <c r="DM37" s="289"/>
      <c r="DN37" s="289"/>
      <c r="DO37" s="289"/>
      <c r="DP37" s="289"/>
      <c r="DQ37" s="289"/>
      <c r="DR37" s="289"/>
      <c r="DS37" s="289"/>
      <c r="DT37" s="289"/>
      <c r="DU37" s="289"/>
      <c r="DV37" s="289"/>
      <c r="DW37" s="289"/>
      <c r="DX37" s="289"/>
      <c r="DY37" s="289"/>
      <c r="DZ37" s="289"/>
      <c r="EA37" s="289"/>
      <c r="EB37" s="289"/>
      <c r="EC37" s="289"/>
      <c r="ED37" s="289"/>
      <c r="EE37" s="289"/>
      <c r="EF37" s="289"/>
      <c r="EG37" s="289"/>
      <c r="EH37" s="289"/>
      <c r="EI37" s="289"/>
      <c r="EJ37" s="289"/>
      <c r="EK37" s="289"/>
      <c r="EL37" s="289"/>
      <c r="EM37" s="289"/>
      <c r="EN37" s="289"/>
      <c r="EO37" s="289"/>
      <c r="EP37" s="289"/>
      <c r="EQ37" s="289"/>
      <c r="ER37" s="289"/>
      <c r="ES37" s="289"/>
      <c r="ET37" s="289"/>
      <c r="EU37" s="289"/>
      <c r="EV37" s="289"/>
      <c r="EW37" s="289"/>
      <c r="EX37" s="289"/>
      <c r="EY37" s="289"/>
      <c r="EZ37" s="289"/>
      <c r="FA37" s="289"/>
      <c r="FB37" s="289"/>
      <c r="FC37" s="289"/>
      <c r="FD37" s="289"/>
      <c r="FE37" s="289"/>
      <c r="FF37" s="289"/>
      <c r="FG37" s="289"/>
      <c r="FH37" s="289"/>
      <c r="FI37" s="289"/>
      <c r="FJ37" s="289"/>
      <c r="FK37" s="289"/>
      <c r="FL37" s="289"/>
      <c r="FM37" s="289"/>
      <c r="FN37" s="289"/>
      <c r="FO37" s="289"/>
      <c r="FP37" s="289"/>
      <c r="FQ37" s="289"/>
      <c r="FR37" s="289"/>
      <c r="FS37" s="289"/>
      <c r="FT37" s="289"/>
      <c r="FU37" s="289"/>
      <c r="FV37" s="289"/>
      <c r="FW37" s="289"/>
      <c r="FX37" s="289"/>
      <c r="FY37" s="289"/>
      <c r="FZ37" s="289"/>
      <c r="GA37" s="289"/>
      <c r="GB37" s="289"/>
      <c r="GC37" s="289"/>
      <c r="GD37" s="289"/>
      <c r="GE37" s="289"/>
      <c r="GF37" s="289"/>
      <c r="GG37" s="289"/>
      <c r="GH37" s="289"/>
      <c r="GI37" s="289"/>
      <c r="GJ37" s="289"/>
      <c r="GK37" s="289"/>
      <c r="GL37" s="289"/>
      <c r="GM37" s="289"/>
      <c r="GN37" s="289"/>
      <c r="GO37" s="289"/>
      <c r="GP37" s="289"/>
      <c r="GQ37" s="289"/>
      <c r="GR37" s="289"/>
      <c r="GS37" s="289"/>
      <c r="GT37" s="289"/>
      <c r="GU37" s="289"/>
      <c r="GV37" s="289"/>
      <c r="GW37" s="289"/>
      <c r="GX37" s="289"/>
      <c r="GY37" s="289"/>
      <c r="GZ37" s="289"/>
      <c r="HA37" s="289"/>
      <c r="HB37" s="289"/>
      <c r="HC37" s="289"/>
      <c r="HD37" s="289"/>
      <c r="HE37" s="289"/>
      <c r="HF37" s="289"/>
      <c r="HG37" s="289"/>
      <c r="HH37" s="289"/>
      <c r="HI37" s="289"/>
      <c r="HJ37" s="289"/>
      <c r="HK37" s="289"/>
      <c r="HL37" s="289"/>
      <c r="HM37" s="289"/>
      <c r="HN37" s="289"/>
      <c r="HO37" s="289"/>
      <c r="HP37" s="289"/>
      <c r="HQ37" s="289"/>
      <c r="HR37" s="289"/>
      <c r="HS37" s="289"/>
      <c r="HT37" s="289"/>
      <c r="HU37" s="289"/>
      <c r="HV37" s="289"/>
      <c r="HW37" s="289"/>
      <c r="HX37" s="289"/>
      <c r="HY37" s="289"/>
      <c r="HZ37" s="289"/>
      <c r="IA37" s="289"/>
      <c r="IB37" s="289"/>
      <c r="IC37" s="289"/>
      <c r="ID37" s="289"/>
      <c r="IE37" s="289"/>
      <c r="IF37" s="289"/>
      <c r="IG37" s="289"/>
      <c r="IH37" s="289"/>
      <c r="II37" s="289"/>
      <c r="IJ37" s="289"/>
      <c r="IK37" s="289"/>
      <c r="IL37" s="289"/>
      <c r="IM37" s="289"/>
      <c r="IN37" s="289"/>
      <c r="IO37" s="289"/>
      <c r="IP37" s="289"/>
      <c r="IQ37" s="289"/>
      <c r="IR37" s="289"/>
      <c r="IS37" s="289"/>
      <c r="IT37" s="289"/>
      <c r="IU37" s="289"/>
      <c r="IV37" s="289"/>
    </row>
    <row r="38" spans="1:256" x14ac:dyDescent="0.25">
      <c r="A38" s="289"/>
      <c r="B38" s="1293"/>
      <c r="C38" s="1293" t="s">
        <v>829</v>
      </c>
      <c r="D38" s="291" t="s">
        <v>821</v>
      </c>
      <c r="E38" s="299">
        <v>4.1899999999999993E-3</v>
      </c>
      <c r="F38" s="299">
        <v>4.1599999999999996E-3</v>
      </c>
      <c r="G38" s="299">
        <v>1.0000000000000001E-5</v>
      </c>
      <c r="H38" s="299">
        <v>2.0000000000000002E-5</v>
      </c>
      <c r="I38" s="299">
        <v>7.0000000000000001E-3</v>
      </c>
      <c r="J38" s="299">
        <v>6.94E-3</v>
      </c>
      <c r="K38" s="299">
        <v>2.0000000000000002E-5</v>
      </c>
      <c r="L38" s="299">
        <v>4.0000000000000003E-5</v>
      </c>
      <c r="M38" s="288"/>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c r="BA38" s="289"/>
      <c r="BB38" s="289"/>
      <c r="BC38" s="289"/>
      <c r="BD38" s="289"/>
      <c r="BE38" s="289"/>
      <c r="BF38" s="289"/>
      <c r="BG38" s="289"/>
      <c r="BH38" s="289"/>
      <c r="BI38" s="289"/>
      <c r="BJ38" s="289"/>
      <c r="BK38" s="289"/>
      <c r="BL38" s="289"/>
      <c r="BM38" s="289"/>
      <c r="BN38" s="289"/>
      <c r="BO38" s="289"/>
      <c r="BP38" s="289"/>
      <c r="BQ38" s="289"/>
      <c r="BR38" s="289"/>
      <c r="BS38" s="289"/>
      <c r="BT38" s="289"/>
      <c r="BU38" s="289"/>
      <c r="BV38" s="289"/>
      <c r="BW38" s="289"/>
      <c r="BX38" s="289"/>
      <c r="BY38" s="289"/>
      <c r="BZ38" s="289"/>
      <c r="CA38" s="289"/>
      <c r="CB38" s="289"/>
      <c r="CC38" s="289"/>
      <c r="CD38" s="289"/>
      <c r="CE38" s="289"/>
      <c r="CF38" s="289"/>
      <c r="CG38" s="289"/>
      <c r="CH38" s="289"/>
      <c r="CI38" s="289"/>
      <c r="CJ38" s="289"/>
      <c r="CK38" s="289"/>
      <c r="CL38" s="289"/>
      <c r="CM38" s="289"/>
      <c r="CN38" s="289"/>
      <c r="CO38" s="289"/>
      <c r="CP38" s="289"/>
      <c r="CQ38" s="289"/>
      <c r="CR38" s="289"/>
      <c r="CS38" s="289"/>
      <c r="CT38" s="289"/>
      <c r="CU38" s="289"/>
      <c r="CV38" s="289"/>
      <c r="CW38" s="289"/>
      <c r="CX38" s="289"/>
      <c r="CY38" s="289"/>
      <c r="CZ38" s="289"/>
      <c r="DA38" s="289"/>
      <c r="DB38" s="289"/>
      <c r="DC38" s="289"/>
      <c r="DD38" s="289"/>
      <c r="DE38" s="289"/>
      <c r="DF38" s="289"/>
      <c r="DG38" s="289"/>
      <c r="DH38" s="289"/>
      <c r="DI38" s="289"/>
      <c r="DJ38" s="289"/>
      <c r="DK38" s="289"/>
      <c r="DL38" s="289"/>
      <c r="DM38" s="289"/>
      <c r="DN38" s="289"/>
      <c r="DO38" s="289"/>
      <c r="DP38" s="289"/>
      <c r="DQ38" s="289"/>
      <c r="DR38" s="289"/>
      <c r="DS38" s="289"/>
      <c r="DT38" s="289"/>
      <c r="DU38" s="289"/>
      <c r="DV38" s="289"/>
      <c r="DW38" s="289"/>
      <c r="DX38" s="289"/>
      <c r="DY38" s="289"/>
      <c r="DZ38" s="289"/>
      <c r="EA38" s="289"/>
      <c r="EB38" s="289"/>
      <c r="EC38" s="289"/>
      <c r="ED38" s="289"/>
      <c r="EE38" s="289"/>
      <c r="EF38" s="289"/>
      <c r="EG38" s="289"/>
      <c r="EH38" s="289"/>
      <c r="EI38" s="289"/>
      <c r="EJ38" s="289"/>
      <c r="EK38" s="289"/>
      <c r="EL38" s="289"/>
      <c r="EM38" s="289"/>
      <c r="EN38" s="289"/>
      <c r="EO38" s="289"/>
      <c r="EP38" s="289"/>
      <c r="EQ38" s="289"/>
      <c r="ER38" s="289"/>
      <c r="ES38" s="289"/>
      <c r="ET38" s="289"/>
      <c r="EU38" s="289"/>
      <c r="EV38" s="289"/>
      <c r="EW38" s="289"/>
      <c r="EX38" s="289"/>
      <c r="EY38" s="289"/>
      <c r="EZ38" s="289"/>
      <c r="FA38" s="289"/>
      <c r="FB38" s="289"/>
      <c r="FC38" s="289"/>
      <c r="FD38" s="289"/>
      <c r="FE38" s="289"/>
      <c r="FF38" s="289"/>
      <c r="FG38" s="289"/>
      <c r="FH38" s="289"/>
      <c r="FI38" s="289"/>
      <c r="FJ38" s="289"/>
      <c r="FK38" s="289"/>
      <c r="FL38" s="289"/>
      <c r="FM38" s="289"/>
      <c r="FN38" s="289"/>
      <c r="FO38" s="289"/>
      <c r="FP38" s="289"/>
      <c r="FQ38" s="289"/>
      <c r="FR38" s="289"/>
      <c r="FS38" s="289"/>
      <c r="FT38" s="289"/>
      <c r="FU38" s="289"/>
      <c r="FV38" s="289"/>
      <c r="FW38" s="289"/>
      <c r="FX38" s="289"/>
      <c r="FY38" s="289"/>
      <c r="FZ38" s="289"/>
      <c r="GA38" s="289"/>
      <c r="GB38" s="289"/>
      <c r="GC38" s="289"/>
      <c r="GD38" s="289"/>
      <c r="GE38" s="289"/>
      <c r="GF38" s="289"/>
      <c r="GG38" s="289"/>
      <c r="GH38" s="289"/>
      <c r="GI38" s="289"/>
      <c r="GJ38" s="289"/>
      <c r="GK38" s="289"/>
      <c r="GL38" s="289"/>
      <c r="GM38" s="289"/>
      <c r="GN38" s="289"/>
      <c r="GO38" s="289"/>
      <c r="GP38" s="289"/>
      <c r="GQ38" s="289"/>
      <c r="GR38" s="289"/>
      <c r="GS38" s="289"/>
      <c r="GT38" s="289"/>
      <c r="GU38" s="289"/>
      <c r="GV38" s="289"/>
      <c r="GW38" s="289"/>
      <c r="GX38" s="289"/>
      <c r="GY38" s="289"/>
      <c r="GZ38" s="289"/>
      <c r="HA38" s="289"/>
      <c r="HB38" s="289"/>
      <c r="HC38" s="289"/>
      <c r="HD38" s="289"/>
      <c r="HE38" s="289"/>
      <c r="HF38" s="289"/>
      <c r="HG38" s="289"/>
      <c r="HH38" s="289"/>
      <c r="HI38" s="289"/>
      <c r="HJ38" s="289"/>
      <c r="HK38" s="289"/>
      <c r="HL38" s="289"/>
      <c r="HM38" s="289"/>
      <c r="HN38" s="289"/>
      <c r="HO38" s="289"/>
      <c r="HP38" s="289"/>
      <c r="HQ38" s="289"/>
      <c r="HR38" s="289"/>
      <c r="HS38" s="289"/>
      <c r="HT38" s="289"/>
      <c r="HU38" s="289"/>
      <c r="HV38" s="289"/>
      <c r="HW38" s="289"/>
      <c r="HX38" s="289"/>
      <c r="HY38" s="289"/>
      <c r="HZ38" s="289"/>
      <c r="IA38" s="289"/>
      <c r="IB38" s="289"/>
      <c r="IC38" s="289"/>
      <c r="ID38" s="289"/>
      <c r="IE38" s="289"/>
      <c r="IF38" s="289"/>
      <c r="IG38" s="289"/>
      <c r="IH38" s="289"/>
      <c r="II38" s="289"/>
      <c r="IJ38" s="289"/>
      <c r="IK38" s="289"/>
      <c r="IL38" s="289"/>
      <c r="IM38" s="289"/>
      <c r="IN38" s="289"/>
      <c r="IO38" s="289"/>
      <c r="IP38" s="289"/>
      <c r="IQ38" s="289"/>
      <c r="IR38" s="289"/>
      <c r="IS38" s="289"/>
      <c r="IT38" s="289"/>
      <c r="IU38" s="289"/>
      <c r="IV38" s="289"/>
    </row>
    <row r="39" spans="1:256" x14ac:dyDescent="0.25">
      <c r="A39" s="289"/>
      <c r="B39" s="1293"/>
      <c r="C39" s="1293"/>
      <c r="D39" s="291" t="s">
        <v>822</v>
      </c>
      <c r="E39" s="299">
        <v>6.7499999999999999E-3</v>
      </c>
      <c r="F39" s="299">
        <v>6.6899999999999998E-3</v>
      </c>
      <c r="G39" s="299">
        <v>2.0000000000000002E-5</v>
      </c>
      <c r="H39" s="299">
        <v>4.0000000000000003E-5</v>
      </c>
      <c r="I39" s="299">
        <v>1.1259999999999999E-2</v>
      </c>
      <c r="J39" s="299">
        <v>1.1169999999999999E-2</v>
      </c>
      <c r="K39" s="299">
        <v>3.0000000000000001E-5</v>
      </c>
      <c r="L39" s="299">
        <v>6.0000000000000002E-5</v>
      </c>
      <c r="M39" s="288"/>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c r="BA39" s="289"/>
      <c r="BB39" s="289"/>
      <c r="BC39" s="289"/>
      <c r="BD39" s="289"/>
      <c r="BE39" s="289"/>
      <c r="BF39" s="289"/>
      <c r="BG39" s="289"/>
      <c r="BH39" s="289"/>
      <c r="BI39" s="289"/>
      <c r="BJ39" s="289"/>
      <c r="BK39" s="289"/>
      <c r="BL39" s="289"/>
      <c r="BM39" s="289"/>
      <c r="BN39" s="289"/>
      <c r="BO39" s="289"/>
      <c r="BP39" s="289"/>
      <c r="BQ39" s="289"/>
      <c r="BR39" s="289"/>
      <c r="BS39" s="289"/>
      <c r="BT39" s="289"/>
      <c r="BU39" s="289"/>
      <c r="BV39" s="289"/>
      <c r="BW39" s="289"/>
      <c r="BX39" s="289"/>
      <c r="BY39" s="289"/>
      <c r="BZ39" s="289"/>
      <c r="CA39" s="289"/>
      <c r="CB39" s="289"/>
      <c r="CC39" s="289"/>
      <c r="CD39" s="289"/>
      <c r="CE39" s="289"/>
      <c r="CF39" s="289"/>
      <c r="CG39" s="289"/>
      <c r="CH39" s="289"/>
      <c r="CI39" s="289"/>
      <c r="CJ39" s="289"/>
      <c r="CK39" s="289"/>
      <c r="CL39" s="289"/>
      <c r="CM39" s="289"/>
      <c r="CN39" s="289"/>
      <c r="CO39" s="289"/>
      <c r="CP39" s="289"/>
      <c r="CQ39" s="289"/>
      <c r="CR39" s="289"/>
      <c r="CS39" s="289"/>
      <c r="CT39" s="289"/>
      <c r="CU39" s="289"/>
      <c r="CV39" s="289"/>
      <c r="CW39" s="289"/>
      <c r="CX39" s="289"/>
      <c r="CY39" s="289"/>
      <c r="CZ39" s="289"/>
      <c r="DA39" s="289"/>
      <c r="DB39" s="289"/>
      <c r="DC39" s="289"/>
      <c r="DD39" s="289"/>
      <c r="DE39" s="289"/>
      <c r="DF39" s="289"/>
      <c r="DG39" s="289"/>
      <c r="DH39" s="289"/>
      <c r="DI39" s="289"/>
      <c r="DJ39" s="289"/>
      <c r="DK39" s="289"/>
      <c r="DL39" s="289"/>
      <c r="DM39" s="289"/>
      <c r="DN39" s="289"/>
      <c r="DO39" s="289"/>
      <c r="DP39" s="289"/>
      <c r="DQ39" s="289"/>
      <c r="DR39" s="289"/>
      <c r="DS39" s="289"/>
      <c r="DT39" s="289"/>
      <c r="DU39" s="289"/>
      <c r="DV39" s="289"/>
      <c r="DW39" s="289"/>
      <c r="DX39" s="289"/>
      <c r="DY39" s="289"/>
      <c r="DZ39" s="289"/>
      <c r="EA39" s="289"/>
      <c r="EB39" s="289"/>
      <c r="EC39" s="289"/>
      <c r="ED39" s="289"/>
      <c r="EE39" s="289"/>
      <c r="EF39" s="289"/>
      <c r="EG39" s="289"/>
      <c r="EH39" s="289"/>
      <c r="EI39" s="289"/>
      <c r="EJ39" s="289"/>
      <c r="EK39" s="289"/>
      <c r="EL39" s="289"/>
      <c r="EM39" s="289"/>
      <c r="EN39" s="289"/>
      <c r="EO39" s="289"/>
      <c r="EP39" s="289"/>
      <c r="EQ39" s="289"/>
      <c r="ER39" s="289"/>
      <c r="ES39" s="289"/>
      <c r="ET39" s="289"/>
      <c r="EU39" s="289"/>
      <c r="EV39" s="289"/>
      <c r="EW39" s="289"/>
      <c r="EX39" s="289"/>
      <c r="EY39" s="289"/>
      <c r="EZ39" s="289"/>
      <c r="FA39" s="289"/>
      <c r="FB39" s="289"/>
      <c r="FC39" s="289"/>
      <c r="FD39" s="289"/>
      <c r="FE39" s="289"/>
      <c r="FF39" s="289"/>
      <c r="FG39" s="289"/>
      <c r="FH39" s="289"/>
      <c r="FI39" s="289"/>
      <c r="FJ39" s="289"/>
      <c r="FK39" s="289"/>
      <c r="FL39" s="289"/>
      <c r="FM39" s="289"/>
      <c r="FN39" s="289"/>
      <c r="FO39" s="289"/>
      <c r="FP39" s="289"/>
      <c r="FQ39" s="289"/>
      <c r="FR39" s="289"/>
      <c r="FS39" s="289"/>
      <c r="FT39" s="289"/>
      <c r="FU39" s="289"/>
      <c r="FV39" s="289"/>
      <c r="FW39" s="289"/>
      <c r="FX39" s="289"/>
      <c r="FY39" s="289"/>
      <c r="FZ39" s="289"/>
      <c r="GA39" s="289"/>
      <c r="GB39" s="289"/>
      <c r="GC39" s="289"/>
      <c r="GD39" s="289"/>
      <c r="GE39" s="289"/>
      <c r="GF39" s="289"/>
      <c r="GG39" s="289"/>
      <c r="GH39" s="289"/>
      <c r="GI39" s="289"/>
      <c r="GJ39" s="289"/>
      <c r="GK39" s="289"/>
      <c r="GL39" s="289"/>
      <c r="GM39" s="289"/>
      <c r="GN39" s="289"/>
      <c r="GO39" s="289"/>
      <c r="GP39" s="289"/>
      <c r="GQ39" s="289"/>
      <c r="GR39" s="289"/>
      <c r="GS39" s="289"/>
      <c r="GT39" s="289"/>
      <c r="GU39" s="289"/>
      <c r="GV39" s="289"/>
      <c r="GW39" s="289"/>
      <c r="GX39" s="289"/>
      <c r="GY39" s="289"/>
      <c r="GZ39" s="289"/>
      <c r="HA39" s="289"/>
      <c r="HB39" s="289"/>
      <c r="HC39" s="289"/>
      <c r="HD39" s="289"/>
      <c r="HE39" s="289"/>
      <c r="HF39" s="289"/>
      <c r="HG39" s="289"/>
      <c r="HH39" s="289"/>
      <c r="HI39" s="289"/>
      <c r="HJ39" s="289"/>
      <c r="HK39" s="289"/>
      <c r="HL39" s="289"/>
      <c r="HM39" s="289"/>
      <c r="HN39" s="289"/>
      <c r="HO39" s="289"/>
      <c r="HP39" s="289"/>
      <c r="HQ39" s="289"/>
      <c r="HR39" s="289"/>
      <c r="HS39" s="289"/>
      <c r="HT39" s="289"/>
      <c r="HU39" s="289"/>
      <c r="HV39" s="289"/>
      <c r="HW39" s="289"/>
      <c r="HX39" s="289"/>
      <c r="HY39" s="289"/>
      <c r="HZ39" s="289"/>
      <c r="IA39" s="289"/>
      <c r="IB39" s="289"/>
      <c r="IC39" s="289"/>
      <c r="ID39" s="289"/>
      <c r="IE39" s="289"/>
      <c r="IF39" s="289"/>
      <c r="IG39" s="289"/>
      <c r="IH39" s="289"/>
      <c r="II39" s="289"/>
      <c r="IJ39" s="289"/>
      <c r="IK39" s="289"/>
      <c r="IL39" s="289"/>
      <c r="IM39" s="289"/>
      <c r="IN39" s="289"/>
      <c r="IO39" s="289"/>
      <c r="IP39" s="289"/>
      <c r="IQ39" s="289"/>
      <c r="IR39" s="289"/>
      <c r="IS39" s="289"/>
      <c r="IT39" s="289"/>
      <c r="IU39" s="289"/>
      <c r="IV39" s="289"/>
    </row>
    <row r="40" spans="1:256" x14ac:dyDescent="0.25">
      <c r="A40" s="289"/>
      <c r="B40" s="1293"/>
      <c r="C40" s="1293" t="s">
        <v>830</v>
      </c>
      <c r="D40" s="291" t="s">
        <v>821</v>
      </c>
      <c r="E40" s="299">
        <v>0</v>
      </c>
      <c r="F40" s="299" t="s">
        <v>547</v>
      </c>
      <c r="G40" s="299" t="s">
        <v>547</v>
      </c>
      <c r="H40" s="299" t="s">
        <v>547</v>
      </c>
      <c r="I40" s="299">
        <v>5.5699999999999994E-3</v>
      </c>
      <c r="J40" s="299">
        <v>5.5300000000000002E-3</v>
      </c>
      <c r="K40" s="299">
        <v>1.0000000000000001E-5</v>
      </c>
      <c r="L40" s="299">
        <v>3.0000000000000001E-5</v>
      </c>
      <c r="M40" s="288"/>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c r="BA40" s="289"/>
      <c r="BB40" s="289"/>
      <c r="BC40" s="289"/>
      <c r="BD40" s="289"/>
      <c r="BE40" s="289"/>
      <c r="BF40" s="289"/>
      <c r="BG40" s="289"/>
      <c r="BH40" s="289"/>
      <c r="BI40" s="289"/>
      <c r="BJ40" s="289"/>
      <c r="BK40" s="289"/>
      <c r="BL40" s="289"/>
      <c r="BM40" s="289"/>
      <c r="BN40" s="289"/>
      <c r="BO40" s="289"/>
      <c r="BP40" s="289"/>
      <c r="BQ40" s="289"/>
      <c r="BR40" s="289"/>
      <c r="BS40" s="289"/>
      <c r="BT40" s="289"/>
      <c r="BU40" s="289"/>
      <c r="BV40" s="289"/>
      <c r="BW40" s="289"/>
      <c r="BX40" s="289"/>
      <c r="BY40" s="289"/>
      <c r="BZ40" s="289"/>
      <c r="CA40" s="289"/>
      <c r="CB40" s="289"/>
      <c r="CC40" s="289"/>
      <c r="CD40" s="289"/>
      <c r="CE40" s="289"/>
      <c r="CF40" s="289"/>
      <c r="CG40" s="289"/>
      <c r="CH40" s="289"/>
      <c r="CI40" s="289"/>
      <c r="CJ40" s="289"/>
      <c r="CK40" s="289"/>
      <c r="CL40" s="289"/>
      <c r="CM40" s="289"/>
      <c r="CN40" s="289"/>
      <c r="CO40" s="289"/>
      <c r="CP40" s="289"/>
      <c r="CQ40" s="289"/>
      <c r="CR40" s="289"/>
      <c r="CS40" s="289"/>
      <c r="CT40" s="289"/>
      <c r="CU40" s="289"/>
      <c r="CV40" s="289"/>
      <c r="CW40" s="289"/>
      <c r="CX40" s="289"/>
      <c r="CY40" s="289"/>
      <c r="CZ40" s="289"/>
      <c r="DA40" s="289"/>
      <c r="DB40" s="289"/>
      <c r="DC40" s="289"/>
      <c r="DD40" s="289"/>
      <c r="DE40" s="289"/>
      <c r="DF40" s="289"/>
      <c r="DG40" s="289"/>
      <c r="DH40" s="289"/>
      <c r="DI40" s="289"/>
      <c r="DJ40" s="289"/>
      <c r="DK40" s="289"/>
      <c r="DL40" s="289"/>
      <c r="DM40" s="289"/>
      <c r="DN40" s="289"/>
      <c r="DO40" s="289"/>
      <c r="DP40" s="289"/>
      <c r="DQ40" s="289"/>
      <c r="DR40" s="289"/>
      <c r="DS40" s="289"/>
      <c r="DT40" s="289"/>
      <c r="DU40" s="289"/>
      <c r="DV40" s="289"/>
      <c r="DW40" s="289"/>
      <c r="DX40" s="289"/>
      <c r="DY40" s="289"/>
      <c r="DZ40" s="289"/>
      <c r="EA40" s="289"/>
      <c r="EB40" s="289"/>
      <c r="EC40" s="289"/>
      <c r="ED40" s="289"/>
      <c r="EE40" s="289"/>
      <c r="EF40" s="289"/>
      <c r="EG40" s="289"/>
      <c r="EH40" s="289"/>
      <c r="EI40" s="289"/>
      <c r="EJ40" s="289"/>
      <c r="EK40" s="289"/>
      <c r="EL40" s="289"/>
      <c r="EM40" s="289"/>
      <c r="EN40" s="289"/>
      <c r="EO40" s="289"/>
      <c r="EP40" s="289"/>
      <c r="EQ40" s="289"/>
      <c r="ER40" s="289"/>
      <c r="ES40" s="289"/>
      <c r="ET40" s="289"/>
      <c r="EU40" s="289"/>
      <c r="EV40" s="289"/>
      <c r="EW40" s="289"/>
      <c r="EX40" s="289"/>
      <c r="EY40" s="289"/>
      <c r="EZ40" s="289"/>
      <c r="FA40" s="289"/>
      <c r="FB40" s="289"/>
      <c r="FC40" s="289"/>
      <c r="FD40" s="289"/>
      <c r="FE40" s="289"/>
      <c r="FF40" s="289"/>
      <c r="FG40" s="289"/>
      <c r="FH40" s="289"/>
      <c r="FI40" s="289"/>
      <c r="FJ40" s="289"/>
      <c r="FK40" s="289"/>
      <c r="FL40" s="289"/>
      <c r="FM40" s="289"/>
      <c r="FN40" s="289"/>
      <c r="FO40" s="289"/>
      <c r="FP40" s="289"/>
      <c r="FQ40" s="289"/>
      <c r="FR40" s="289"/>
      <c r="FS40" s="289"/>
      <c r="FT40" s="289"/>
      <c r="FU40" s="289"/>
      <c r="FV40" s="289"/>
      <c r="FW40" s="289"/>
      <c r="FX40" s="289"/>
      <c r="FY40" s="289"/>
      <c r="FZ40" s="289"/>
      <c r="GA40" s="289"/>
      <c r="GB40" s="289"/>
      <c r="GC40" s="289"/>
      <c r="GD40" s="289"/>
      <c r="GE40" s="289"/>
      <c r="GF40" s="289"/>
      <c r="GG40" s="289"/>
      <c r="GH40" s="289"/>
      <c r="GI40" s="289"/>
      <c r="GJ40" s="289"/>
      <c r="GK40" s="289"/>
      <c r="GL40" s="289"/>
      <c r="GM40" s="289"/>
      <c r="GN40" s="289"/>
      <c r="GO40" s="289"/>
      <c r="GP40" s="289"/>
      <c r="GQ40" s="289"/>
      <c r="GR40" s="289"/>
      <c r="GS40" s="289"/>
      <c r="GT40" s="289"/>
      <c r="GU40" s="289"/>
      <c r="GV40" s="289"/>
      <c r="GW40" s="289"/>
      <c r="GX40" s="289"/>
      <c r="GY40" s="289"/>
      <c r="GZ40" s="289"/>
      <c r="HA40" s="289"/>
      <c r="HB40" s="289"/>
      <c r="HC40" s="289"/>
      <c r="HD40" s="289"/>
      <c r="HE40" s="289"/>
      <c r="HF40" s="289"/>
      <c r="HG40" s="289"/>
      <c r="HH40" s="289"/>
      <c r="HI40" s="289"/>
      <c r="HJ40" s="289"/>
      <c r="HK40" s="289"/>
      <c r="HL40" s="289"/>
      <c r="HM40" s="289"/>
      <c r="HN40" s="289"/>
      <c r="HO40" s="289"/>
      <c r="HP40" s="289"/>
      <c r="HQ40" s="289"/>
      <c r="HR40" s="289"/>
      <c r="HS40" s="289"/>
      <c r="HT40" s="289"/>
      <c r="HU40" s="289"/>
      <c r="HV40" s="289"/>
      <c r="HW40" s="289"/>
      <c r="HX40" s="289"/>
      <c r="HY40" s="289"/>
      <c r="HZ40" s="289"/>
      <c r="IA40" s="289"/>
      <c r="IB40" s="289"/>
      <c r="IC40" s="289"/>
      <c r="ID40" s="289"/>
      <c r="IE40" s="289"/>
      <c r="IF40" s="289"/>
      <c r="IG40" s="289"/>
      <c r="IH40" s="289"/>
      <c r="II40" s="289"/>
      <c r="IJ40" s="289"/>
      <c r="IK40" s="289"/>
      <c r="IL40" s="289"/>
      <c r="IM40" s="289"/>
      <c r="IN40" s="289"/>
      <c r="IO40" s="289"/>
      <c r="IP40" s="289"/>
      <c r="IQ40" s="289"/>
      <c r="IR40" s="289"/>
      <c r="IS40" s="289"/>
      <c r="IT40" s="289"/>
      <c r="IU40" s="289"/>
      <c r="IV40" s="289"/>
    </row>
    <row r="41" spans="1:256" x14ac:dyDescent="0.25">
      <c r="A41" s="289"/>
      <c r="B41" s="1293"/>
      <c r="C41" s="1293"/>
      <c r="D41" s="291" t="s">
        <v>822</v>
      </c>
      <c r="E41" s="299">
        <v>0</v>
      </c>
      <c r="F41" s="299" t="s">
        <v>547</v>
      </c>
      <c r="G41" s="299" t="s">
        <v>547</v>
      </c>
      <c r="H41" s="299" t="s">
        <v>547</v>
      </c>
      <c r="I41" s="299">
        <v>8.9699999999999988E-3</v>
      </c>
      <c r="J41" s="299">
        <v>8.8999999999999999E-3</v>
      </c>
      <c r="K41" s="299">
        <v>2.0000000000000002E-5</v>
      </c>
      <c r="L41" s="299">
        <v>5.0000000000000002E-5</v>
      </c>
      <c r="M41" s="288"/>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89"/>
      <c r="BG41" s="289"/>
      <c r="BH41" s="289"/>
      <c r="BI41" s="289"/>
      <c r="BJ41" s="289"/>
      <c r="BK41" s="289"/>
      <c r="BL41" s="289"/>
      <c r="BM41" s="289"/>
      <c r="BN41" s="289"/>
      <c r="BO41" s="289"/>
      <c r="BP41" s="289"/>
      <c r="BQ41" s="289"/>
      <c r="BR41" s="289"/>
      <c r="BS41" s="289"/>
      <c r="BT41" s="289"/>
      <c r="BU41" s="289"/>
      <c r="BV41" s="289"/>
      <c r="BW41" s="289"/>
      <c r="BX41" s="289"/>
      <c r="BY41" s="289"/>
      <c r="BZ41" s="289"/>
      <c r="CA41" s="289"/>
      <c r="CB41" s="289"/>
      <c r="CC41" s="289"/>
      <c r="CD41" s="289"/>
      <c r="CE41" s="289"/>
      <c r="CF41" s="289"/>
      <c r="CG41" s="289"/>
      <c r="CH41" s="289"/>
      <c r="CI41" s="289"/>
      <c r="CJ41" s="289"/>
      <c r="CK41" s="289"/>
      <c r="CL41" s="289"/>
      <c r="CM41" s="289"/>
      <c r="CN41" s="289"/>
      <c r="CO41" s="289"/>
      <c r="CP41" s="289"/>
      <c r="CQ41" s="289"/>
      <c r="CR41" s="289"/>
      <c r="CS41" s="289"/>
      <c r="CT41" s="289"/>
      <c r="CU41" s="289"/>
      <c r="CV41" s="289"/>
      <c r="CW41" s="289"/>
      <c r="CX41" s="289"/>
      <c r="CY41" s="289"/>
      <c r="CZ41" s="289"/>
      <c r="DA41" s="289"/>
      <c r="DB41" s="289"/>
      <c r="DC41" s="289"/>
      <c r="DD41" s="289"/>
      <c r="DE41" s="289"/>
      <c r="DF41" s="289"/>
      <c r="DG41" s="289"/>
      <c r="DH41" s="289"/>
      <c r="DI41" s="289"/>
      <c r="DJ41" s="289"/>
      <c r="DK41" s="289"/>
      <c r="DL41" s="289"/>
      <c r="DM41" s="289"/>
      <c r="DN41" s="289"/>
      <c r="DO41" s="289"/>
      <c r="DP41" s="289"/>
      <c r="DQ41" s="289"/>
      <c r="DR41" s="289"/>
      <c r="DS41" s="289"/>
      <c r="DT41" s="289"/>
      <c r="DU41" s="289"/>
      <c r="DV41" s="289"/>
      <c r="DW41" s="289"/>
      <c r="DX41" s="289"/>
      <c r="DY41" s="289"/>
      <c r="DZ41" s="289"/>
      <c r="EA41" s="289"/>
      <c r="EB41" s="289"/>
      <c r="EC41" s="289"/>
      <c r="ED41" s="289"/>
      <c r="EE41" s="289"/>
      <c r="EF41" s="289"/>
      <c r="EG41" s="289"/>
      <c r="EH41" s="289"/>
      <c r="EI41" s="289"/>
      <c r="EJ41" s="289"/>
      <c r="EK41" s="289"/>
      <c r="EL41" s="289"/>
      <c r="EM41" s="289"/>
      <c r="EN41" s="289"/>
      <c r="EO41" s="289"/>
      <c r="EP41" s="289"/>
      <c r="EQ41" s="289"/>
      <c r="ER41" s="289"/>
      <c r="ES41" s="289"/>
      <c r="ET41" s="289"/>
      <c r="EU41" s="289"/>
      <c r="EV41" s="289"/>
      <c r="EW41" s="289"/>
      <c r="EX41" s="289"/>
      <c r="EY41" s="289"/>
      <c r="EZ41" s="289"/>
      <c r="FA41" s="289"/>
      <c r="FB41" s="289"/>
      <c r="FC41" s="289"/>
      <c r="FD41" s="289"/>
      <c r="FE41" s="289"/>
      <c r="FF41" s="289"/>
      <c r="FG41" s="289"/>
      <c r="FH41" s="289"/>
      <c r="FI41" s="289"/>
      <c r="FJ41" s="289"/>
      <c r="FK41" s="289"/>
      <c r="FL41" s="289"/>
      <c r="FM41" s="289"/>
      <c r="FN41" s="289"/>
      <c r="FO41" s="289"/>
      <c r="FP41" s="289"/>
      <c r="FQ41" s="289"/>
      <c r="FR41" s="289"/>
      <c r="FS41" s="289"/>
      <c r="FT41" s="289"/>
      <c r="FU41" s="289"/>
      <c r="FV41" s="289"/>
      <c r="FW41" s="289"/>
      <c r="FX41" s="289"/>
      <c r="FY41" s="289"/>
      <c r="FZ41" s="289"/>
      <c r="GA41" s="289"/>
      <c r="GB41" s="289"/>
      <c r="GC41" s="289"/>
      <c r="GD41" s="289"/>
      <c r="GE41" s="289"/>
      <c r="GF41" s="289"/>
      <c r="GG41" s="289"/>
      <c r="GH41" s="289"/>
      <c r="GI41" s="289"/>
      <c r="GJ41" s="289"/>
      <c r="GK41" s="289"/>
      <c r="GL41" s="289"/>
      <c r="GM41" s="289"/>
      <c r="GN41" s="289"/>
      <c r="GO41" s="289"/>
      <c r="GP41" s="289"/>
      <c r="GQ41" s="289"/>
      <c r="GR41" s="289"/>
      <c r="GS41" s="289"/>
      <c r="GT41" s="289"/>
      <c r="GU41" s="289"/>
      <c r="GV41" s="289"/>
      <c r="GW41" s="289"/>
      <c r="GX41" s="289"/>
      <c r="GY41" s="289"/>
      <c r="GZ41" s="289"/>
      <c r="HA41" s="289"/>
      <c r="HB41" s="289"/>
      <c r="HC41" s="289"/>
      <c r="HD41" s="289"/>
      <c r="HE41" s="289"/>
      <c r="HF41" s="289"/>
      <c r="HG41" s="289"/>
      <c r="HH41" s="289"/>
      <c r="HI41" s="289"/>
      <c r="HJ41" s="289"/>
      <c r="HK41" s="289"/>
      <c r="HL41" s="289"/>
      <c r="HM41" s="289"/>
      <c r="HN41" s="289"/>
      <c r="HO41" s="289"/>
      <c r="HP41" s="289"/>
      <c r="HQ41" s="289"/>
      <c r="HR41" s="289"/>
      <c r="HS41" s="289"/>
      <c r="HT41" s="289"/>
      <c r="HU41" s="289"/>
      <c r="HV41" s="289"/>
      <c r="HW41" s="289"/>
      <c r="HX41" s="289"/>
      <c r="HY41" s="289"/>
      <c r="HZ41" s="289"/>
      <c r="IA41" s="289"/>
      <c r="IB41" s="289"/>
      <c r="IC41" s="289"/>
      <c r="ID41" s="289"/>
      <c r="IE41" s="289"/>
      <c r="IF41" s="289"/>
      <c r="IG41" s="289"/>
      <c r="IH41" s="289"/>
      <c r="II41" s="289"/>
      <c r="IJ41" s="289"/>
      <c r="IK41" s="289"/>
      <c r="IL41" s="289"/>
      <c r="IM41" s="289"/>
      <c r="IN41" s="289"/>
      <c r="IO41" s="289"/>
      <c r="IP41" s="289"/>
      <c r="IQ41" s="289"/>
      <c r="IR41" s="289"/>
      <c r="IS41" s="289"/>
      <c r="IT41" s="289"/>
      <c r="IU41" s="289"/>
      <c r="IV41" s="289"/>
    </row>
    <row r="42" spans="1:256" x14ac:dyDescent="0.25">
      <c r="A42" s="289"/>
      <c r="B42" s="289"/>
      <c r="C42" s="289"/>
      <c r="D42" s="289"/>
      <c r="E42" s="289"/>
      <c r="F42" s="289"/>
      <c r="G42" s="289"/>
      <c r="H42" s="289"/>
      <c r="I42" s="289"/>
      <c r="J42" s="289"/>
      <c r="K42" s="289"/>
      <c r="L42" s="289"/>
      <c r="M42" s="288"/>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c r="BA42" s="289"/>
      <c r="BB42" s="289"/>
      <c r="BC42" s="289"/>
      <c r="BD42" s="289"/>
      <c r="BE42" s="289"/>
      <c r="BF42" s="289"/>
      <c r="BG42" s="289"/>
      <c r="BH42" s="289"/>
      <c r="BI42" s="289"/>
      <c r="BJ42" s="289"/>
      <c r="BK42" s="289"/>
      <c r="BL42" s="289"/>
      <c r="BM42" s="289"/>
      <c r="BN42" s="289"/>
      <c r="BO42" s="289"/>
      <c r="BP42" s="289"/>
      <c r="BQ42" s="289"/>
      <c r="BR42" s="289"/>
      <c r="BS42" s="289"/>
      <c r="BT42" s="289"/>
      <c r="BU42" s="289"/>
      <c r="BV42" s="289"/>
      <c r="BW42" s="289"/>
      <c r="BX42" s="289"/>
      <c r="BY42" s="289"/>
      <c r="BZ42" s="289"/>
      <c r="CA42" s="289"/>
      <c r="CB42" s="289"/>
      <c r="CC42" s="289"/>
      <c r="CD42" s="289"/>
      <c r="CE42" s="289"/>
      <c r="CF42" s="289"/>
      <c r="CG42" s="289"/>
      <c r="CH42" s="289"/>
      <c r="CI42" s="289"/>
      <c r="CJ42" s="289"/>
      <c r="CK42" s="289"/>
      <c r="CL42" s="289"/>
      <c r="CM42" s="289"/>
      <c r="CN42" s="289"/>
      <c r="CO42" s="289"/>
      <c r="CP42" s="289"/>
      <c r="CQ42" s="289"/>
      <c r="CR42" s="289"/>
      <c r="CS42" s="289"/>
      <c r="CT42" s="289"/>
      <c r="CU42" s="289"/>
      <c r="CV42" s="289"/>
      <c r="CW42" s="289"/>
      <c r="CX42" s="289"/>
      <c r="CY42" s="289"/>
      <c r="CZ42" s="289"/>
      <c r="DA42" s="289"/>
      <c r="DB42" s="289"/>
      <c r="DC42" s="289"/>
      <c r="DD42" s="289"/>
      <c r="DE42" s="289"/>
      <c r="DF42" s="289"/>
      <c r="DG42" s="289"/>
      <c r="DH42" s="289"/>
      <c r="DI42" s="289"/>
      <c r="DJ42" s="289"/>
      <c r="DK42" s="289"/>
      <c r="DL42" s="289"/>
      <c r="DM42" s="289"/>
      <c r="DN42" s="289"/>
      <c r="DO42" s="289"/>
      <c r="DP42" s="289"/>
      <c r="DQ42" s="289"/>
      <c r="DR42" s="289"/>
      <c r="DS42" s="289"/>
      <c r="DT42" s="289"/>
      <c r="DU42" s="289"/>
      <c r="DV42" s="289"/>
      <c r="DW42" s="289"/>
      <c r="DX42" s="289"/>
      <c r="DY42" s="289"/>
      <c r="DZ42" s="289"/>
      <c r="EA42" s="289"/>
      <c r="EB42" s="289"/>
      <c r="EC42" s="289"/>
      <c r="ED42" s="289"/>
      <c r="EE42" s="289"/>
      <c r="EF42" s="289"/>
      <c r="EG42" s="289"/>
      <c r="EH42" s="289"/>
      <c r="EI42" s="289"/>
      <c r="EJ42" s="289"/>
      <c r="EK42" s="289"/>
      <c r="EL42" s="289"/>
      <c r="EM42" s="289"/>
      <c r="EN42" s="289"/>
      <c r="EO42" s="289"/>
      <c r="EP42" s="289"/>
      <c r="EQ42" s="289"/>
      <c r="ER42" s="289"/>
      <c r="ES42" s="289"/>
      <c r="ET42" s="289"/>
      <c r="EU42" s="289"/>
      <c r="EV42" s="289"/>
      <c r="EW42" s="289"/>
      <c r="EX42" s="289"/>
      <c r="EY42" s="289"/>
      <c r="EZ42" s="289"/>
      <c r="FA42" s="289"/>
      <c r="FB42" s="289"/>
      <c r="FC42" s="289"/>
      <c r="FD42" s="289"/>
      <c r="FE42" s="289"/>
      <c r="FF42" s="289"/>
      <c r="FG42" s="289"/>
      <c r="FH42" s="289"/>
      <c r="FI42" s="289"/>
      <c r="FJ42" s="289"/>
      <c r="FK42" s="289"/>
      <c r="FL42" s="289"/>
      <c r="FM42" s="289"/>
      <c r="FN42" s="289"/>
      <c r="FO42" s="289"/>
      <c r="FP42" s="289"/>
      <c r="FQ42" s="289"/>
      <c r="FR42" s="289"/>
      <c r="FS42" s="289"/>
      <c r="FT42" s="289"/>
      <c r="FU42" s="289"/>
      <c r="FV42" s="289"/>
      <c r="FW42" s="289"/>
      <c r="FX42" s="289"/>
      <c r="FY42" s="289"/>
      <c r="FZ42" s="289"/>
      <c r="GA42" s="289"/>
      <c r="GB42" s="289"/>
      <c r="GC42" s="289"/>
      <c r="GD42" s="289"/>
      <c r="GE42" s="289"/>
      <c r="GF42" s="289"/>
      <c r="GG42" s="289"/>
      <c r="GH42" s="289"/>
      <c r="GI42" s="289"/>
      <c r="GJ42" s="289"/>
      <c r="GK42" s="289"/>
      <c r="GL42" s="289"/>
      <c r="GM42" s="289"/>
      <c r="GN42" s="289"/>
      <c r="GO42" s="289"/>
      <c r="GP42" s="289"/>
      <c r="GQ42" s="289"/>
      <c r="GR42" s="289"/>
      <c r="GS42" s="289"/>
      <c r="GT42" s="289"/>
      <c r="GU42" s="289"/>
      <c r="GV42" s="289"/>
      <c r="GW42" s="289"/>
      <c r="GX42" s="289"/>
      <c r="GY42" s="289"/>
      <c r="GZ42" s="289"/>
      <c r="HA42" s="289"/>
      <c r="HB42" s="289"/>
      <c r="HC42" s="289"/>
      <c r="HD42" s="289"/>
      <c r="HE42" s="289"/>
      <c r="HF42" s="289"/>
      <c r="HG42" s="289"/>
      <c r="HH42" s="289"/>
      <c r="HI42" s="289"/>
      <c r="HJ42" s="289"/>
      <c r="HK42" s="289"/>
      <c r="HL42" s="289"/>
      <c r="HM42" s="289"/>
      <c r="HN42" s="289"/>
      <c r="HO42" s="289"/>
      <c r="HP42" s="289"/>
      <c r="HQ42" s="289"/>
      <c r="HR42" s="289"/>
      <c r="HS42" s="289"/>
      <c r="HT42" s="289"/>
      <c r="HU42" s="289"/>
      <c r="HV42" s="289"/>
      <c r="HW42" s="289"/>
      <c r="HX42" s="289"/>
      <c r="HY42" s="289"/>
      <c r="HZ42" s="289"/>
      <c r="IA42" s="289"/>
      <c r="IB42" s="289"/>
      <c r="IC42" s="289"/>
      <c r="ID42" s="289"/>
      <c r="IE42" s="289"/>
      <c r="IF42" s="289"/>
      <c r="IG42" s="289"/>
      <c r="IH42" s="289"/>
      <c r="II42" s="289"/>
      <c r="IJ42" s="289"/>
      <c r="IK42" s="289"/>
      <c r="IL42" s="289"/>
      <c r="IM42" s="289"/>
      <c r="IN42" s="289"/>
      <c r="IO42" s="289"/>
      <c r="IP42" s="289"/>
      <c r="IQ42" s="289"/>
      <c r="IR42" s="289"/>
      <c r="IS42" s="289"/>
      <c r="IT42" s="289"/>
      <c r="IU42" s="289"/>
      <c r="IV42" s="289"/>
    </row>
    <row r="43" spans="1:256" x14ac:dyDescent="0.25">
      <c r="A43" s="289"/>
      <c r="B43" s="289"/>
      <c r="C43" s="289"/>
      <c r="D43" s="289"/>
      <c r="E43" s="288"/>
      <c r="F43" s="288"/>
      <c r="G43" s="288"/>
      <c r="H43" s="288"/>
      <c r="I43" s="288"/>
      <c r="J43" s="288"/>
      <c r="K43" s="288"/>
      <c r="L43" s="288"/>
      <c r="M43" s="288"/>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289"/>
      <c r="BA43" s="289"/>
      <c r="BB43" s="289"/>
      <c r="BC43" s="289"/>
      <c r="BD43" s="289"/>
      <c r="BE43" s="289"/>
      <c r="BF43" s="289"/>
      <c r="BG43" s="289"/>
      <c r="BH43" s="289"/>
      <c r="BI43" s="289"/>
      <c r="BJ43" s="289"/>
      <c r="BK43" s="289"/>
      <c r="BL43" s="289"/>
      <c r="BM43" s="289"/>
      <c r="BN43" s="289"/>
      <c r="BO43" s="289"/>
      <c r="BP43" s="289"/>
      <c r="BQ43" s="289"/>
      <c r="BR43" s="289"/>
      <c r="BS43" s="289"/>
      <c r="BT43" s="289"/>
      <c r="BU43" s="289"/>
      <c r="BV43" s="289"/>
      <c r="BW43" s="289"/>
      <c r="BX43" s="289"/>
      <c r="BY43" s="289"/>
      <c r="BZ43" s="289"/>
      <c r="CA43" s="289"/>
      <c r="CB43" s="289"/>
      <c r="CC43" s="289"/>
      <c r="CD43" s="289"/>
      <c r="CE43" s="289"/>
      <c r="CF43" s="289"/>
      <c r="CG43" s="289"/>
      <c r="CH43" s="289"/>
      <c r="CI43" s="289"/>
      <c r="CJ43" s="289"/>
      <c r="CK43" s="289"/>
      <c r="CL43" s="289"/>
      <c r="CM43" s="289"/>
      <c r="CN43" s="289"/>
      <c r="CO43" s="289"/>
      <c r="CP43" s="289"/>
      <c r="CQ43" s="289"/>
      <c r="CR43" s="289"/>
      <c r="CS43" s="289"/>
      <c r="CT43" s="289"/>
      <c r="CU43" s="289"/>
      <c r="CV43" s="289"/>
      <c r="CW43" s="289"/>
      <c r="CX43" s="289"/>
      <c r="CY43" s="289"/>
      <c r="CZ43" s="289"/>
      <c r="DA43" s="289"/>
      <c r="DB43" s="289"/>
      <c r="DC43" s="289"/>
      <c r="DD43" s="289"/>
      <c r="DE43" s="289"/>
      <c r="DF43" s="289"/>
      <c r="DG43" s="289"/>
      <c r="DH43" s="289"/>
      <c r="DI43" s="289"/>
      <c r="DJ43" s="289"/>
      <c r="DK43" s="289"/>
      <c r="DL43" s="289"/>
      <c r="DM43" s="289"/>
      <c r="DN43" s="289"/>
      <c r="DO43" s="289"/>
      <c r="DP43" s="289"/>
      <c r="DQ43" s="289"/>
      <c r="DR43" s="289"/>
      <c r="DS43" s="289"/>
      <c r="DT43" s="289"/>
      <c r="DU43" s="289"/>
      <c r="DV43" s="289"/>
      <c r="DW43" s="289"/>
      <c r="DX43" s="289"/>
      <c r="DY43" s="289"/>
      <c r="DZ43" s="289"/>
      <c r="EA43" s="289"/>
      <c r="EB43" s="289"/>
      <c r="EC43" s="289"/>
      <c r="ED43" s="289"/>
      <c r="EE43" s="289"/>
      <c r="EF43" s="289"/>
      <c r="EG43" s="289"/>
      <c r="EH43" s="289"/>
      <c r="EI43" s="289"/>
      <c r="EJ43" s="289"/>
      <c r="EK43" s="289"/>
      <c r="EL43" s="289"/>
      <c r="EM43" s="289"/>
      <c r="EN43" s="289"/>
      <c r="EO43" s="289"/>
      <c r="EP43" s="289"/>
      <c r="EQ43" s="289"/>
      <c r="ER43" s="289"/>
      <c r="ES43" s="289"/>
      <c r="ET43" s="289"/>
      <c r="EU43" s="289"/>
      <c r="EV43" s="289"/>
      <c r="EW43" s="289"/>
      <c r="EX43" s="289"/>
      <c r="EY43" s="289"/>
      <c r="EZ43" s="289"/>
      <c r="FA43" s="289"/>
      <c r="FB43" s="289"/>
      <c r="FC43" s="289"/>
      <c r="FD43" s="289"/>
      <c r="FE43" s="289"/>
      <c r="FF43" s="289"/>
      <c r="FG43" s="289"/>
      <c r="FH43" s="289"/>
      <c r="FI43" s="289"/>
      <c r="FJ43" s="289"/>
      <c r="FK43" s="289"/>
      <c r="FL43" s="289"/>
      <c r="FM43" s="289"/>
      <c r="FN43" s="289"/>
      <c r="FO43" s="289"/>
      <c r="FP43" s="289"/>
      <c r="FQ43" s="289"/>
      <c r="FR43" s="289"/>
      <c r="FS43" s="289"/>
      <c r="FT43" s="289"/>
      <c r="FU43" s="289"/>
      <c r="FV43" s="289"/>
      <c r="FW43" s="289"/>
      <c r="FX43" s="289"/>
      <c r="FY43" s="289"/>
      <c r="FZ43" s="289"/>
      <c r="GA43" s="289"/>
      <c r="GB43" s="289"/>
      <c r="GC43" s="289"/>
      <c r="GD43" s="289"/>
      <c r="GE43" s="289"/>
      <c r="GF43" s="289"/>
      <c r="GG43" s="289"/>
      <c r="GH43" s="289"/>
      <c r="GI43" s="289"/>
      <c r="GJ43" s="289"/>
      <c r="GK43" s="289"/>
      <c r="GL43" s="289"/>
      <c r="GM43" s="289"/>
      <c r="GN43" s="289"/>
      <c r="GO43" s="289"/>
      <c r="GP43" s="289"/>
      <c r="GQ43" s="289"/>
      <c r="GR43" s="289"/>
      <c r="GS43" s="289"/>
      <c r="GT43" s="289"/>
      <c r="GU43" s="289"/>
      <c r="GV43" s="289"/>
      <c r="GW43" s="289"/>
      <c r="GX43" s="289"/>
      <c r="GY43" s="289"/>
      <c r="GZ43" s="289"/>
      <c r="HA43" s="289"/>
      <c r="HB43" s="289"/>
      <c r="HC43" s="289"/>
      <c r="HD43" s="289"/>
      <c r="HE43" s="289"/>
      <c r="HF43" s="289"/>
      <c r="HG43" s="289"/>
      <c r="HH43" s="289"/>
      <c r="HI43" s="289"/>
      <c r="HJ43" s="289"/>
      <c r="HK43" s="289"/>
      <c r="HL43" s="289"/>
      <c r="HM43" s="289"/>
      <c r="HN43" s="289"/>
      <c r="HO43" s="289"/>
      <c r="HP43" s="289"/>
      <c r="HQ43" s="289"/>
      <c r="HR43" s="289"/>
      <c r="HS43" s="289"/>
      <c r="HT43" s="289"/>
      <c r="HU43" s="289"/>
      <c r="HV43" s="289"/>
      <c r="HW43" s="289"/>
      <c r="HX43" s="289"/>
      <c r="HY43" s="289"/>
      <c r="HZ43" s="289"/>
      <c r="IA43" s="289"/>
      <c r="IB43" s="289"/>
      <c r="IC43" s="289"/>
      <c r="ID43" s="289"/>
      <c r="IE43" s="289"/>
      <c r="IF43" s="289"/>
      <c r="IG43" s="289"/>
      <c r="IH43" s="289"/>
      <c r="II43" s="289"/>
      <c r="IJ43" s="289"/>
      <c r="IK43" s="289"/>
      <c r="IL43" s="289"/>
      <c r="IM43" s="289"/>
      <c r="IN43" s="289"/>
      <c r="IO43" s="289"/>
      <c r="IP43" s="289"/>
      <c r="IQ43" s="289"/>
      <c r="IR43" s="289"/>
      <c r="IS43" s="289"/>
      <c r="IT43" s="289"/>
      <c r="IU43" s="289"/>
      <c r="IV43" s="289"/>
    </row>
    <row r="44" spans="1:256" x14ac:dyDescent="0.25">
      <c r="A44" s="289"/>
      <c r="B44" s="289"/>
      <c r="C44" s="289"/>
      <c r="D44" s="289"/>
      <c r="E44" s="1353" t="s">
        <v>817</v>
      </c>
      <c r="F44" s="1353"/>
      <c r="G44" s="1353"/>
      <c r="H44" s="1353"/>
      <c r="I44" s="1353" t="s">
        <v>818</v>
      </c>
      <c r="J44" s="1353"/>
      <c r="K44" s="1353"/>
      <c r="L44" s="1353"/>
      <c r="M44" s="288"/>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c r="BM44" s="289"/>
      <c r="BN44" s="289"/>
      <c r="BO44" s="289"/>
      <c r="BP44" s="289"/>
      <c r="BQ44" s="289"/>
      <c r="BR44" s="289"/>
      <c r="BS44" s="289"/>
      <c r="BT44" s="289"/>
      <c r="BU44" s="289"/>
      <c r="BV44" s="289"/>
      <c r="BW44" s="289"/>
      <c r="BX44" s="289"/>
      <c r="BY44" s="289"/>
      <c r="BZ44" s="289"/>
      <c r="CA44" s="289"/>
      <c r="CB44" s="289"/>
      <c r="CC44" s="289"/>
      <c r="CD44" s="289"/>
      <c r="CE44" s="289"/>
      <c r="CF44" s="289"/>
      <c r="CG44" s="289"/>
      <c r="CH44" s="289"/>
      <c r="CI44" s="289"/>
      <c r="CJ44" s="289"/>
      <c r="CK44" s="289"/>
      <c r="CL44" s="289"/>
      <c r="CM44" s="289"/>
      <c r="CN44" s="289"/>
      <c r="CO44" s="289"/>
      <c r="CP44" s="289"/>
      <c r="CQ44" s="289"/>
      <c r="CR44" s="289"/>
      <c r="CS44" s="289"/>
      <c r="CT44" s="289"/>
      <c r="CU44" s="289"/>
      <c r="CV44" s="289"/>
      <c r="CW44" s="289"/>
      <c r="CX44" s="289"/>
      <c r="CY44" s="289"/>
      <c r="CZ44" s="289"/>
      <c r="DA44" s="289"/>
      <c r="DB44" s="289"/>
      <c r="DC44" s="289"/>
      <c r="DD44" s="289"/>
      <c r="DE44" s="289"/>
      <c r="DF44" s="289"/>
      <c r="DG44" s="289"/>
      <c r="DH44" s="289"/>
      <c r="DI44" s="289"/>
      <c r="DJ44" s="289"/>
      <c r="DK44" s="289"/>
      <c r="DL44" s="289"/>
      <c r="DM44" s="289"/>
      <c r="DN44" s="289"/>
      <c r="DO44" s="289"/>
      <c r="DP44" s="289"/>
      <c r="DQ44" s="289"/>
      <c r="DR44" s="289"/>
      <c r="DS44" s="289"/>
      <c r="DT44" s="289"/>
      <c r="DU44" s="289"/>
      <c r="DV44" s="289"/>
      <c r="DW44" s="289"/>
      <c r="DX44" s="289"/>
      <c r="DY44" s="289"/>
      <c r="DZ44" s="289"/>
      <c r="EA44" s="289"/>
      <c r="EB44" s="289"/>
      <c r="EC44" s="289"/>
      <c r="ED44" s="289"/>
      <c r="EE44" s="289"/>
      <c r="EF44" s="289"/>
      <c r="EG44" s="289"/>
      <c r="EH44" s="289"/>
      <c r="EI44" s="289"/>
      <c r="EJ44" s="289"/>
      <c r="EK44" s="289"/>
      <c r="EL44" s="289"/>
      <c r="EM44" s="289"/>
      <c r="EN44" s="289"/>
      <c r="EO44" s="289"/>
      <c r="EP44" s="289"/>
      <c r="EQ44" s="289"/>
      <c r="ER44" s="289"/>
      <c r="ES44" s="289"/>
      <c r="ET44" s="289"/>
      <c r="EU44" s="289"/>
      <c r="EV44" s="289"/>
      <c r="EW44" s="289"/>
      <c r="EX44" s="289"/>
      <c r="EY44" s="289"/>
      <c r="EZ44" s="289"/>
      <c r="FA44" s="289"/>
      <c r="FB44" s="289"/>
      <c r="FC44" s="289"/>
      <c r="FD44" s="289"/>
      <c r="FE44" s="289"/>
      <c r="FF44" s="289"/>
      <c r="FG44" s="289"/>
      <c r="FH44" s="289"/>
      <c r="FI44" s="289"/>
      <c r="FJ44" s="289"/>
      <c r="FK44" s="289"/>
      <c r="FL44" s="289"/>
      <c r="FM44" s="289"/>
      <c r="FN44" s="289"/>
      <c r="FO44" s="289"/>
      <c r="FP44" s="289"/>
      <c r="FQ44" s="289"/>
      <c r="FR44" s="289"/>
      <c r="FS44" s="289"/>
      <c r="FT44" s="289"/>
      <c r="FU44" s="289"/>
      <c r="FV44" s="289"/>
      <c r="FW44" s="289"/>
      <c r="FX44" s="289"/>
      <c r="FY44" s="289"/>
      <c r="FZ44" s="289"/>
      <c r="GA44" s="289"/>
      <c r="GB44" s="289"/>
      <c r="GC44" s="289"/>
      <c r="GD44" s="289"/>
      <c r="GE44" s="289"/>
      <c r="GF44" s="289"/>
      <c r="GG44" s="289"/>
      <c r="GH44" s="289"/>
      <c r="GI44" s="289"/>
      <c r="GJ44" s="289"/>
      <c r="GK44" s="289"/>
      <c r="GL44" s="289"/>
      <c r="GM44" s="289"/>
      <c r="GN44" s="289"/>
      <c r="GO44" s="289"/>
      <c r="GP44" s="289"/>
      <c r="GQ44" s="289"/>
      <c r="GR44" s="289"/>
      <c r="GS44" s="289"/>
      <c r="GT44" s="289"/>
      <c r="GU44" s="289"/>
      <c r="GV44" s="289"/>
      <c r="GW44" s="289"/>
      <c r="GX44" s="289"/>
      <c r="GY44" s="289"/>
      <c r="GZ44" s="289"/>
      <c r="HA44" s="289"/>
      <c r="HB44" s="289"/>
      <c r="HC44" s="289"/>
      <c r="HD44" s="289"/>
      <c r="HE44" s="289"/>
      <c r="HF44" s="289"/>
      <c r="HG44" s="289"/>
      <c r="HH44" s="289"/>
      <c r="HI44" s="289"/>
      <c r="HJ44" s="289"/>
      <c r="HK44" s="289"/>
      <c r="HL44" s="289"/>
      <c r="HM44" s="289"/>
      <c r="HN44" s="289"/>
      <c r="HO44" s="289"/>
      <c r="HP44" s="289"/>
      <c r="HQ44" s="289"/>
      <c r="HR44" s="289"/>
      <c r="HS44" s="289"/>
      <c r="HT44" s="289"/>
      <c r="HU44" s="289"/>
      <c r="HV44" s="289"/>
      <c r="HW44" s="289"/>
      <c r="HX44" s="289"/>
      <c r="HY44" s="289"/>
      <c r="HZ44" s="289"/>
      <c r="IA44" s="289"/>
      <c r="IB44" s="289"/>
      <c r="IC44" s="289"/>
      <c r="ID44" s="289"/>
      <c r="IE44" s="289"/>
      <c r="IF44" s="289"/>
      <c r="IG44" s="289"/>
      <c r="IH44" s="289"/>
      <c r="II44" s="289"/>
      <c r="IJ44" s="289"/>
      <c r="IK44" s="289"/>
      <c r="IL44" s="289"/>
      <c r="IM44" s="289"/>
      <c r="IN44" s="289"/>
      <c r="IO44" s="289"/>
      <c r="IP44" s="289"/>
      <c r="IQ44" s="289"/>
      <c r="IR44" s="289"/>
      <c r="IS44" s="289"/>
      <c r="IT44" s="289"/>
      <c r="IU44" s="289"/>
      <c r="IV44" s="289"/>
    </row>
    <row r="45" spans="1:256" ht="18" x14ac:dyDescent="0.35">
      <c r="A45" s="289"/>
      <c r="B45" s="290" t="s">
        <v>408</v>
      </c>
      <c r="C45" s="290" t="s">
        <v>660</v>
      </c>
      <c r="D45" s="290" t="s">
        <v>410</v>
      </c>
      <c r="E45" s="291" t="s">
        <v>412</v>
      </c>
      <c r="F45" s="291" t="s">
        <v>413</v>
      </c>
      <c r="G45" s="291" t="s">
        <v>414</v>
      </c>
      <c r="H45" s="291" t="s">
        <v>415</v>
      </c>
      <c r="I45" s="291" t="s">
        <v>412</v>
      </c>
      <c r="J45" s="291" t="s">
        <v>413</v>
      </c>
      <c r="K45" s="291" t="s">
        <v>414</v>
      </c>
      <c r="L45" s="291" t="s">
        <v>415</v>
      </c>
      <c r="M45" s="288"/>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c r="BA45" s="289"/>
      <c r="BB45" s="289"/>
      <c r="BC45" s="289"/>
      <c r="BD45" s="289"/>
      <c r="BE45" s="289"/>
      <c r="BF45" s="289"/>
      <c r="BG45" s="289"/>
      <c r="BH45" s="289"/>
      <c r="BI45" s="289"/>
      <c r="BJ45" s="289"/>
      <c r="BK45" s="289"/>
      <c r="BL45" s="289"/>
      <c r="BM45" s="289"/>
      <c r="BN45" s="289"/>
      <c r="BO45" s="289"/>
      <c r="BP45" s="289"/>
      <c r="BQ45" s="289"/>
      <c r="BR45" s="289"/>
      <c r="BS45" s="289"/>
      <c r="BT45" s="289"/>
      <c r="BU45" s="289"/>
      <c r="BV45" s="289"/>
      <c r="BW45" s="289"/>
      <c r="BX45" s="289"/>
      <c r="BY45" s="289"/>
      <c r="BZ45" s="289"/>
      <c r="CA45" s="289"/>
      <c r="CB45" s="289"/>
      <c r="CC45" s="289"/>
      <c r="CD45" s="289"/>
      <c r="CE45" s="289"/>
      <c r="CF45" s="289"/>
      <c r="CG45" s="289"/>
      <c r="CH45" s="289"/>
      <c r="CI45" s="289"/>
      <c r="CJ45" s="289"/>
      <c r="CK45" s="289"/>
      <c r="CL45" s="289"/>
      <c r="CM45" s="289"/>
      <c r="CN45" s="289"/>
      <c r="CO45" s="289"/>
      <c r="CP45" s="289"/>
      <c r="CQ45" s="289"/>
      <c r="CR45" s="289"/>
      <c r="CS45" s="289"/>
      <c r="CT45" s="289"/>
      <c r="CU45" s="289"/>
      <c r="CV45" s="289"/>
      <c r="CW45" s="289"/>
      <c r="CX45" s="289"/>
      <c r="CY45" s="289"/>
      <c r="CZ45" s="289"/>
      <c r="DA45" s="289"/>
      <c r="DB45" s="289"/>
      <c r="DC45" s="289"/>
      <c r="DD45" s="289"/>
      <c r="DE45" s="289"/>
      <c r="DF45" s="289"/>
      <c r="DG45" s="289"/>
      <c r="DH45" s="289"/>
      <c r="DI45" s="289"/>
      <c r="DJ45" s="289"/>
      <c r="DK45" s="289"/>
      <c r="DL45" s="289"/>
      <c r="DM45" s="289"/>
      <c r="DN45" s="289"/>
      <c r="DO45" s="289"/>
      <c r="DP45" s="289"/>
      <c r="DQ45" s="289"/>
      <c r="DR45" s="289"/>
      <c r="DS45" s="289"/>
      <c r="DT45" s="289"/>
      <c r="DU45" s="289"/>
      <c r="DV45" s="289"/>
      <c r="DW45" s="289"/>
      <c r="DX45" s="289"/>
      <c r="DY45" s="289"/>
      <c r="DZ45" s="289"/>
      <c r="EA45" s="289"/>
      <c r="EB45" s="289"/>
      <c r="EC45" s="289"/>
      <c r="ED45" s="289"/>
      <c r="EE45" s="289"/>
      <c r="EF45" s="289"/>
      <c r="EG45" s="289"/>
      <c r="EH45" s="289"/>
      <c r="EI45" s="289"/>
      <c r="EJ45" s="289"/>
      <c r="EK45" s="289"/>
      <c r="EL45" s="289"/>
      <c r="EM45" s="289"/>
      <c r="EN45" s="289"/>
      <c r="EO45" s="289"/>
      <c r="EP45" s="289"/>
      <c r="EQ45" s="289"/>
      <c r="ER45" s="289"/>
      <c r="ES45" s="289"/>
      <c r="ET45" s="289"/>
      <c r="EU45" s="289"/>
      <c r="EV45" s="289"/>
      <c r="EW45" s="289"/>
      <c r="EX45" s="289"/>
      <c r="EY45" s="289"/>
      <c r="EZ45" s="289"/>
      <c r="FA45" s="289"/>
      <c r="FB45" s="289"/>
      <c r="FC45" s="289"/>
      <c r="FD45" s="289"/>
      <c r="FE45" s="289"/>
      <c r="FF45" s="289"/>
      <c r="FG45" s="289"/>
      <c r="FH45" s="289"/>
      <c r="FI45" s="289"/>
      <c r="FJ45" s="289"/>
      <c r="FK45" s="289"/>
      <c r="FL45" s="289"/>
      <c r="FM45" s="289"/>
      <c r="FN45" s="289"/>
      <c r="FO45" s="289"/>
      <c r="FP45" s="289"/>
      <c r="FQ45" s="289"/>
      <c r="FR45" s="289"/>
      <c r="FS45" s="289"/>
      <c r="FT45" s="289"/>
      <c r="FU45" s="289"/>
      <c r="FV45" s="289"/>
      <c r="FW45" s="289"/>
      <c r="FX45" s="289"/>
      <c r="FY45" s="289"/>
      <c r="FZ45" s="289"/>
      <c r="GA45" s="289"/>
      <c r="GB45" s="289"/>
      <c r="GC45" s="289"/>
      <c r="GD45" s="289"/>
      <c r="GE45" s="289"/>
      <c r="GF45" s="289"/>
      <c r="GG45" s="289"/>
      <c r="GH45" s="289"/>
      <c r="GI45" s="289"/>
      <c r="GJ45" s="289"/>
      <c r="GK45" s="289"/>
      <c r="GL45" s="289"/>
      <c r="GM45" s="289"/>
      <c r="GN45" s="289"/>
      <c r="GO45" s="289"/>
      <c r="GP45" s="289"/>
      <c r="GQ45" s="289"/>
      <c r="GR45" s="289"/>
      <c r="GS45" s="289"/>
      <c r="GT45" s="289"/>
      <c r="GU45" s="289"/>
      <c r="GV45" s="289"/>
      <c r="GW45" s="289"/>
      <c r="GX45" s="289"/>
      <c r="GY45" s="289"/>
      <c r="GZ45" s="289"/>
      <c r="HA45" s="289"/>
      <c r="HB45" s="289"/>
      <c r="HC45" s="289"/>
      <c r="HD45" s="289"/>
      <c r="HE45" s="289"/>
      <c r="HF45" s="289"/>
      <c r="HG45" s="289"/>
      <c r="HH45" s="289"/>
      <c r="HI45" s="289"/>
      <c r="HJ45" s="289"/>
      <c r="HK45" s="289"/>
      <c r="HL45" s="289"/>
      <c r="HM45" s="289"/>
      <c r="HN45" s="289"/>
      <c r="HO45" s="289"/>
      <c r="HP45" s="289"/>
      <c r="HQ45" s="289"/>
      <c r="HR45" s="289"/>
      <c r="HS45" s="289"/>
      <c r="HT45" s="289"/>
      <c r="HU45" s="289"/>
      <c r="HV45" s="289"/>
      <c r="HW45" s="289"/>
      <c r="HX45" s="289"/>
      <c r="HY45" s="289"/>
      <c r="HZ45" s="289"/>
      <c r="IA45" s="289"/>
      <c r="IB45" s="289"/>
      <c r="IC45" s="289"/>
      <c r="ID45" s="289"/>
      <c r="IE45" s="289"/>
      <c r="IF45" s="289"/>
      <c r="IG45" s="289"/>
      <c r="IH45" s="289"/>
      <c r="II45" s="289"/>
      <c r="IJ45" s="289"/>
      <c r="IK45" s="289"/>
      <c r="IL45" s="289"/>
      <c r="IM45" s="289"/>
      <c r="IN45" s="289"/>
      <c r="IO45" s="289"/>
      <c r="IP45" s="289"/>
      <c r="IQ45" s="289"/>
      <c r="IR45" s="289"/>
      <c r="IS45" s="289"/>
      <c r="IT45" s="289"/>
      <c r="IU45" s="289"/>
      <c r="IV45" s="289"/>
    </row>
    <row r="46" spans="1:256" x14ac:dyDescent="0.25">
      <c r="A46" s="289"/>
      <c r="B46" s="1293" t="s">
        <v>832</v>
      </c>
      <c r="C46" s="1293" t="s">
        <v>833</v>
      </c>
      <c r="D46" s="291" t="s">
        <v>821</v>
      </c>
      <c r="E46" s="299">
        <v>3.7200000000000002E-3</v>
      </c>
      <c r="F46" s="299">
        <v>3.6900000000000001E-3</v>
      </c>
      <c r="G46" s="299">
        <v>1.0000000000000001E-5</v>
      </c>
      <c r="H46" s="299">
        <v>2.0000000000000002E-5</v>
      </c>
      <c r="I46" s="299">
        <v>4.2899999999999995E-3</v>
      </c>
      <c r="J46" s="299">
        <v>4.2599999999999999E-3</v>
      </c>
      <c r="K46" s="299">
        <v>1.0000000000000001E-5</v>
      </c>
      <c r="L46" s="299">
        <v>2.0000000000000002E-5</v>
      </c>
      <c r="M46" s="288"/>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c r="BM46" s="289"/>
      <c r="BN46" s="289"/>
      <c r="BO46" s="289"/>
      <c r="BP46" s="289"/>
      <c r="BQ46" s="289"/>
      <c r="BR46" s="289"/>
      <c r="BS46" s="289"/>
      <c r="BT46" s="289"/>
      <c r="BU46" s="289"/>
      <c r="BV46" s="289"/>
      <c r="BW46" s="289"/>
      <c r="BX46" s="289"/>
      <c r="BY46" s="289"/>
      <c r="BZ46" s="289"/>
      <c r="CA46" s="289"/>
      <c r="CB46" s="289"/>
      <c r="CC46" s="289"/>
      <c r="CD46" s="289"/>
      <c r="CE46" s="289"/>
      <c r="CF46" s="289"/>
      <c r="CG46" s="289"/>
      <c r="CH46" s="289"/>
      <c r="CI46" s="289"/>
      <c r="CJ46" s="289"/>
      <c r="CK46" s="289"/>
      <c r="CL46" s="289"/>
      <c r="CM46" s="289"/>
      <c r="CN46" s="289"/>
      <c r="CO46" s="289"/>
      <c r="CP46" s="289"/>
      <c r="CQ46" s="289"/>
      <c r="CR46" s="289"/>
      <c r="CS46" s="289"/>
      <c r="CT46" s="289"/>
      <c r="CU46" s="289"/>
      <c r="CV46" s="289"/>
      <c r="CW46" s="289"/>
      <c r="CX46" s="289"/>
      <c r="CY46" s="289"/>
      <c r="CZ46" s="289"/>
      <c r="DA46" s="289"/>
      <c r="DB46" s="289"/>
      <c r="DC46" s="289"/>
      <c r="DD46" s="289"/>
      <c r="DE46" s="289"/>
      <c r="DF46" s="289"/>
      <c r="DG46" s="289"/>
      <c r="DH46" s="289"/>
      <c r="DI46" s="289"/>
      <c r="DJ46" s="289"/>
      <c r="DK46" s="289"/>
      <c r="DL46" s="289"/>
      <c r="DM46" s="289"/>
      <c r="DN46" s="289"/>
      <c r="DO46" s="289"/>
      <c r="DP46" s="289"/>
      <c r="DQ46" s="289"/>
      <c r="DR46" s="289"/>
      <c r="DS46" s="289"/>
      <c r="DT46" s="289"/>
      <c r="DU46" s="289"/>
      <c r="DV46" s="289"/>
      <c r="DW46" s="289"/>
      <c r="DX46" s="289"/>
      <c r="DY46" s="289"/>
      <c r="DZ46" s="289"/>
      <c r="EA46" s="289"/>
      <c r="EB46" s="289"/>
      <c r="EC46" s="289"/>
      <c r="ED46" s="289"/>
      <c r="EE46" s="289"/>
      <c r="EF46" s="289"/>
      <c r="EG46" s="289"/>
      <c r="EH46" s="289"/>
      <c r="EI46" s="289"/>
      <c r="EJ46" s="289"/>
      <c r="EK46" s="289"/>
      <c r="EL46" s="289"/>
      <c r="EM46" s="289"/>
      <c r="EN46" s="289"/>
      <c r="EO46" s="289"/>
      <c r="EP46" s="289"/>
      <c r="EQ46" s="289"/>
      <c r="ER46" s="289"/>
      <c r="ES46" s="289"/>
      <c r="ET46" s="289"/>
      <c r="EU46" s="289"/>
      <c r="EV46" s="289"/>
      <c r="EW46" s="289"/>
      <c r="EX46" s="289"/>
      <c r="EY46" s="289"/>
      <c r="EZ46" s="289"/>
      <c r="FA46" s="289"/>
      <c r="FB46" s="289"/>
      <c r="FC46" s="289"/>
      <c r="FD46" s="289"/>
      <c r="FE46" s="289"/>
      <c r="FF46" s="289"/>
      <c r="FG46" s="289"/>
      <c r="FH46" s="289"/>
      <c r="FI46" s="289"/>
      <c r="FJ46" s="289"/>
      <c r="FK46" s="289"/>
      <c r="FL46" s="289"/>
      <c r="FM46" s="289"/>
      <c r="FN46" s="289"/>
      <c r="FO46" s="289"/>
      <c r="FP46" s="289"/>
      <c r="FQ46" s="289"/>
      <c r="FR46" s="289"/>
      <c r="FS46" s="289"/>
      <c r="FT46" s="289"/>
      <c r="FU46" s="289"/>
      <c r="FV46" s="289"/>
      <c r="FW46" s="289"/>
      <c r="FX46" s="289"/>
      <c r="FY46" s="289"/>
      <c r="FZ46" s="289"/>
      <c r="GA46" s="289"/>
      <c r="GB46" s="289"/>
      <c r="GC46" s="289"/>
      <c r="GD46" s="289"/>
      <c r="GE46" s="289"/>
      <c r="GF46" s="289"/>
      <c r="GG46" s="289"/>
      <c r="GH46" s="289"/>
      <c r="GI46" s="289"/>
      <c r="GJ46" s="289"/>
      <c r="GK46" s="289"/>
      <c r="GL46" s="289"/>
      <c r="GM46" s="289"/>
      <c r="GN46" s="289"/>
      <c r="GO46" s="289"/>
      <c r="GP46" s="289"/>
      <c r="GQ46" s="289"/>
      <c r="GR46" s="289"/>
      <c r="GS46" s="289"/>
      <c r="GT46" s="289"/>
      <c r="GU46" s="289"/>
      <c r="GV46" s="289"/>
      <c r="GW46" s="289"/>
      <c r="GX46" s="289"/>
      <c r="GY46" s="289"/>
      <c r="GZ46" s="289"/>
      <c r="HA46" s="289"/>
      <c r="HB46" s="289"/>
      <c r="HC46" s="289"/>
      <c r="HD46" s="289"/>
      <c r="HE46" s="289"/>
      <c r="HF46" s="289"/>
      <c r="HG46" s="289"/>
      <c r="HH46" s="289"/>
      <c r="HI46" s="289"/>
      <c r="HJ46" s="289"/>
      <c r="HK46" s="289"/>
      <c r="HL46" s="289"/>
      <c r="HM46" s="289"/>
      <c r="HN46" s="289"/>
      <c r="HO46" s="289"/>
      <c r="HP46" s="289"/>
      <c r="HQ46" s="289"/>
      <c r="HR46" s="289"/>
      <c r="HS46" s="289"/>
      <c r="HT46" s="289"/>
      <c r="HU46" s="289"/>
      <c r="HV46" s="289"/>
      <c r="HW46" s="289"/>
      <c r="HX46" s="289"/>
      <c r="HY46" s="289"/>
      <c r="HZ46" s="289"/>
      <c r="IA46" s="289"/>
      <c r="IB46" s="289"/>
      <c r="IC46" s="289"/>
      <c r="ID46" s="289"/>
      <c r="IE46" s="289"/>
      <c r="IF46" s="289"/>
      <c r="IG46" s="289"/>
      <c r="IH46" s="289"/>
      <c r="II46" s="289"/>
      <c r="IJ46" s="289"/>
      <c r="IK46" s="289"/>
      <c r="IL46" s="289"/>
      <c r="IM46" s="289"/>
      <c r="IN46" s="289"/>
      <c r="IO46" s="289"/>
      <c r="IP46" s="289"/>
      <c r="IQ46" s="289"/>
      <c r="IR46" s="289"/>
      <c r="IS46" s="289"/>
      <c r="IT46" s="289"/>
      <c r="IU46" s="289"/>
      <c r="IV46" s="289"/>
    </row>
    <row r="47" spans="1:256" x14ac:dyDescent="0.25">
      <c r="A47" s="289"/>
      <c r="B47" s="1293"/>
      <c r="C47" s="1293"/>
      <c r="D47" s="291" t="s">
        <v>822</v>
      </c>
      <c r="E47" s="299">
        <v>5.9799999999999992E-3</v>
      </c>
      <c r="F47" s="299">
        <v>5.94E-3</v>
      </c>
      <c r="G47" s="299">
        <v>1.0000000000000001E-5</v>
      </c>
      <c r="H47" s="299">
        <v>3.0000000000000001E-5</v>
      </c>
      <c r="I47" s="299">
        <v>6.9100000000000003E-3</v>
      </c>
      <c r="J47" s="299">
        <v>6.8500000000000002E-3</v>
      </c>
      <c r="K47" s="299">
        <v>2.0000000000000002E-5</v>
      </c>
      <c r="L47" s="299">
        <v>4.0000000000000003E-5</v>
      </c>
      <c r="M47" s="288"/>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c r="BA47" s="289"/>
      <c r="BB47" s="289"/>
      <c r="BC47" s="289"/>
      <c r="BD47" s="289"/>
      <c r="BE47" s="289"/>
      <c r="BF47" s="289"/>
      <c r="BG47" s="289"/>
      <c r="BH47" s="289"/>
      <c r="BI47" s="289"/>
      <c r="BJ47" s="289"/>
      <c r="BK47" s="289"/>
      <c r="BL47" s="289"/>
      <c r="BM47" s="289"/>
      <c r="BN47" s="289"/>
      <c r="BO47" s="289"/>
      <c r="BP47" s="289"/>
      <c r="BQ47" s="289"/>
      <c r="BR47" s="289"/>
      <c r="BS47" s="289"/>
      <c r="BT47" s="289"/>
      <c r="BU47" s="289"/>
      <c r="BV47" s="289"/>
      <c r="BW47" s="289"/>
      <c r="BX47" s="289"/>
      <c r="BY47" s="289"/>
      <c r="BZ47" s="289"/>
      <c r="CA47" s="289"/>
      <c r="CB47" s="289"/>
      <c r="CC47" s="289"/>
      <c r="CD47" s="289"/>
      <c r="CE47" s="289"/>
      <c r="CF47" s="289"/>
      <c r="CG47" s="289"/>
      <c r="CH47" s="289"/>
      <c r="CI47" s="289"/>
      <c r="CJ47" s="289"/>
      <c r="CK47" s="289"/>
      <c r="CL47" s="289"/>
      <c r="CM47" s="289"/>
      <c r="CN47" s="289"/>
      <c r="CO47" s="289"/>
      <c r="CP47" s="289"/>
      <c r="CQ47" s="289"/>
      <c r="CR47" s="289"/>
      <c r="CS47" s="289"/>
      <c r="CT47" s="289"/>
      <c r="CU47" s="289"/>
      <c r="CV47" s="289"/>
      <c r="CW47" s="289"/>
      <c r="CX47" s="289"/>
      <c r="CY47" s="289"/>
      <c r="CZ47" s="289"/>
      <c r="DA47" s="289"/>
      <c r="DB47" s="289"/>
      <c r="DC47" s="289"/>
      <c r="DD47" s="289"/>
      <c r="DE47" s="289"/>
      <c r="DF47" s="289"/>
      <c r="DG47" s="289"/>
      <c r="DH47" s="289"/>
      <c r="DI47" s="289"/>
      <c r="DJ47" s="289"/>
      <c r="DK47" s="289"/>
      <c r="DL47" s="289"/>
      <c r="DM47" s="289"/>
      <c r="DN47" s="289"/>
      <c r="DO47" s="289"/>
      <c r="DP47" s="289"/>
      <c r="DQ47" s="289"/>
      <c r="DR47" s="289"/>
      <c r="DS47" s="289"/>
      <c r="DT47" s="289"/>
      <c r="DU47" s="289"/>
      <c r="DV47" s="289"/>
      <c r="DW47" s="289"/>
      <c r="DX47" s="289"/>
      <c r="DY47" s="289"/>
      <c r="DZ47" s="289"/>
      <c r="EA47" s="289"/>
      <c r="EB47" s="289"/>
      <c r="EC47" s="289"/>
      <c r="ED47" s="289"/>
      <c r="EE47" s="289"/>
      <c r="EF47" s="289"/>
      <c r="EG47" s="289"/>
      <c r="EH47" s="289"/>
      <c r="EI47" s="289"/>
      <c r="EJ47" s="289"/>
      <c r="EK47" s="289"/>
      <c r="EL47" s="289"/>
      <c r="EM47" s="289"/>
      <c r="EN47" s="289"/>
      <c r="EO47" s="289"/>
      <c r="EP47" s="289"/>
      <c r="EQ47" s="289"/>
      <c r="ER47" s="289"/>
      <c r="ES47" s="289"/>
      <c r="ET47" s="289"/>
      <c r="EU47" s="289"/>
      <c r="EV47" s="289"/>
      <c r="EW47" s="289"/>
      <c r="EX47" s="289"/>
      <c r="EY47" s="289"/>
      <c r="EZ47" s="289"/>
      <c r="FA47" s="289"/>
      <c r="FB47" s="289"/>
      <c r="FC47" s="289"/>
      <c r="FD47" s="289"/>
      <c r="FE47" s="289"/>
      <c r="FF47" s="289"/>
      <c r="FG47" s="289"/>
      <c r="FH47" s="289"/>
      <c r="FI47" s="289"/>
      <c r="FJ47" s="289"/>
      <c r="FK47" s="289"/>
      <c r="FL47" s="289"/>
      <c r="FM47" s="289"/>
      <c r="FN47" s="289"/>
      <c r="FO47" s="289"/>
      <c r="FP47" s="289"/>
      <c r="FQ47" s="289"/>
      <c r="FR47" s="289"/>
      <c r="FS47" s="289"/>
      <c r="FT47" s="289"/>
      <c r="FU47" s="289"/>
      <c r="FV47" s="289"/>
      <c r="FW47" s="289"/>
      <c r="FX47" s="289"/>
      <c r="FY47" s="289"/>
      <c r="FZ47" s="289"/>
      <c r="GA47" s="289"/>
      <c r="GB47" s="289"/>
      <c r="GC47" s="289"/>
      <c r="GD47" s="289"/>
      <c r="GE47" s="289"/>
      <c r="GF47" s="289"/>
      <c r="GG47" s="289"/>
      <c r="GH47" s="289"/>
      <c r="GI47" s="289"/>
      <c r="GJ47" s="289"/>
      <c r="GK47" s="289"/>
      <c r="GL47" s="289"/>
      <c r="GM47" s="289"/>
      <c r="GN47" s="289"/>
      <c r="GO47" s="289"/>
      <c r="GP47" s="289"/>
      <c r="GQ47" s="289"/>
      <c r="GR47" s="289"/>
      <c r="GS47" s="289"/>
      <c r="GT47" s="289"/>
      <c r="GU47" s="289"/>
      <c r="GV47" s="289"/>
      <c r="GW47" s="289"/>
      <c r="GX47" s="289"/>
      <c r="GY47" s="289"/>
      <c r="GZ47" s="289"/>
      <c r="HA47" s="289"/>
      <c r="HB47" s="289"/>
      <c r="HC47" s="289"/>
      <c r="HD47" s="289"/>
      <c r="HE47" s="289"/>
      <c r="HF47" s="289"/>
      <c r="HG47" s="289"/>
      <c r="HH47" s="289"/>
      <c r="HI47" s="289"/>
      <c r="HJ47" s="289"/>
      <c r="HK47" s="289"/>
      <c r="HL47" s="289"/>
      <c r="HM47" s="289"/>
      <c r="HN47" s="289"/>
      <c r="HO47" s="289"/>
      <c r="HP47" s="289"/>
      <c r="HQ47" s="289"/>
      <c r="HR47" s="289"/>
      <c r="HS47" s="289"/>
      <c r="HT47" s="289"/>
      <c r="HU47" s="289"/>
      <c r="HV47" s="289"/>
      <c r="HW47" s="289"/>
      <c r="HX47" s="289"/>
      <c r="HY47" s="289"/>
      <c r="HZ47" s="289"/>
      <c r="IA47" s="289"/>
      <c r="IB47" s="289"/>
      <c r="IC47" s="289"/>
      <c r="ID47" s="289"/>
      <c r="IE47" s="289"/>
      <c r="IF47" s="289"/>
      <c r="IG47" s="289"/>
      <c r="IH47" s="289"/>
      <c r="II47" s="289"/>
      <c r="IJ47" s="289"/>
      <c r="IK47" s="289"/>
      <c r="IL47" s="289"/>
      <c r="IM47" s="289"/>
      <c r="IN47" s="289"/>
      <c r="IO47" s="289"/>
      <c r="IP47" s="289"/>
      <c r="IQ47" s="289"/>
      <c r="IR47" s="289"/>
      <c r="IS47" s="289"/>
      <c r="IT47" s="289"/>
      <c r="IU47" s="289"/>
      <c r="IV47" s="289"/>
    </row>
    <row r="48" spans="1:256" x14ac:dyDescent="0.25">
      <c r="A48" s="289"/>
      <c r="B48" s="1293"/>
      <c r="C48" s="1293" t="s">
        <v>834</v>
      </c>
      <c r="D48" s="291" t="s">
        <v>821</v>
      </c>
      <c r="E48" s="299">
        <v>3.3600000000000001E-3</v>
      </c>
      <c r="F48" s="299">
        <v>3.3300000000000001E-3</v>
      </c>
      <c r="G48" s="299">
        <v>1.0000000000000001E-5</v>
      </c>
      <c r="H48" s="299">
        <v>2.0000000000000002E-5</v>
      </c>
      <c r="I48" s="299">
        <v>5.0199999999999993E-3</v>
      </c>
      <c r="J48" s="299">
        <v>4.9800000000000001E-3</v>
      </c>
      <c r="K48" s="299">
        <v>1.0000000000000001E-5</v>
      </c>
      <c r="L48" s="299">
        <v>3.0000000000000001E-5</v>
      </c>
      <c r="M48" s="288"/>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c r="BM48" s="289"/>
      <c r="BN48" s="289"/>
      <c r="BO48" s="289"/>
      <c r="BP48" s="289"/>
      <c r="BQ48" s="289"/>
      <c r="BR48" s="289"/>
      <c r="BS48" s="289"/>
      <c r="BT48" s="289"/>
      <c r="BU48" s="289"/>
      <c r="BV48" s="289"/>
      <c r="BW48" s="289"/>
      <c r="BX48" s="289"/>
      <c r="BY48" s="289"/>
      <c r="BZ48" s="289"/>
      <c r="CA48" s="289"/>
      <c r="CB48" s="289"/>
      <c r="CC48" s="289"/>
      <c r="CD48" s="289"/>
      <c r="CE48" s="289"/>
      <c r="CF48" s="289"/>
      <c r="CG48" s="289"/>
      <c r="CH48" s="289"/>
      <c r="CI48" s="289"/>
      <c r="CJ48" s="289"/>
      <c r="CK48" s="289"/>
      <c r="CL48" s="289"/>
      <c r="CM48" s="289"/>
      <c r="CN48" s="289"/>
      <c r="CO48" s="289"/>
      <c r="CP48" s="289"/>
      <c r="CQ48" s="289"/>
      <c r="CR48" s="289"/>
      <c r="CS48" s="289"/>
      <c r="CT48" s="289"/>
      <c r="CU48" s="289"/>
      <c r="CV48" s="289"/>
      <c r="CW48" s="289"/>
      <c r="CX48" s="289"/>
      <c r="CY48" s="289"/>
      <c r="CZ48" s="289"/>
      <c r="DA48" s="289"/>
      <c r="DB48" s="289"/>
      <c r="DC48" s="289"/>
      <c r="DD48" s="289"/>
      <c r="DE48" s="289"/>
      <c r="DF48" s="289"/>
      <c r="DG48" s="289"/>
      <c r="DH48" s="289"/>
      <c r="DI48" s="289"/>
      <c r="DJ48" s="289"/>
      <c r="DK48" s="289"/>
      <c r="DL48" s="289"/>
      <c r="DM48" s="289"/>
      <c r="DN48" s="289"/>
      <c r="DO48" s="289"/>
      <c r="DP48" s="289"/>
      <c r="DQ48" s="289"/>
      <c r="DR48" s="289"/>
      <c r="DS48" s="289"/>
      <c r="DT48" s="289"/>
      <c r="DU48" s="289"/>
      <c r="DV48" s="289"/>
      <c r="DW48" s="289"/>
      <c r="DX48" s="289"/>
      <c r="DY48" s="289"/>
      <c r="DZ48" s="289"/>
      <c r="EA48" s="289"/>
      <c r="EB48" s="289"/>
      <c r="EC48" s="289"/>
      <c r="ED48" s="289"/>
      <c r="EE48" s="289"/>
      <c r="EF48" s="289"/>
      <c r="EG48" s="289"/>
      <c r="EH48" s="289"/>
      <c r="EI48" s="289"/>
      <c r="EJ48" s="289"/>
      <c r="EK48" s="289"/>
      <c r="EL48" s="289"/>
      <c r="EM48" s="289"/>
      <c r="EN48" s="289"/>
      <c r="EO48" s="289"/>
      <c r="EP48" s="289"/>
      <c r="EQ48" s="289"/>
      <c r="ER48" s="289"/>
      <c r="ES48" s="289"/>
      <c r="ET48" s="289"/>
      <c r="EU48" s="289"/>
      <c r="EV48" s="289"/>
      <c r="EW48" s="289"/>
      <c r="EX48" s="289"/>
      <c r="EY48" s="289"/>
      <c r="EZ48" s="289"/>
      <c r="FA48" s="289"/>
      <c r="FB48" s="289"/>
      <c r="FC48" s="289"/>
      <c r="FD48" s="289"/>
      <c r="FE48" s="289"/>
      <c r="FF48" s="289"/>
      <c r="FG48" s="289"/>
      <c r="FH48" s="289"/>
      <c r="FI48" s="289"/>
      <c r="FJ48" s="289"/>
      <c r="FK48" s="289"/>
      <c r="FL48" s="289"/>
      <c r="FM48" s="289"/>
      <c r="FN48" s="289"/>
      <c r="FO48" s="289"/>
      <c r="FP48" s="289"/>
      <c r="FQ48" s="289"/>
      <c r="FR48" s="289"/>
      <c r="FS48" s="289"/>
      <c r="FT48" s="289"/>
      <c r="FU48" s="289"/>
      <c r="FV48" s="289"/>
      <c r="FW48" s="289"/>
      <c r="FX48" s="289"/>
      <c r="FY48" s="289"/>
      <c r="FZ48" s="289"/>
      <c r="GA48" s="289"/>
      <c r="GB48" s="289"/>
      <c r="GC48" s="289"/>
      <c r="GD48" s="289"/>
      <c r="GE48" s="289"/>
      <c r="GF48" s="289"/>
      <c r="GG48" s="289"/>
      <c r="GH48" s="289"/>
      <c r="GI48" s="289"/>
      <c r="GJ48" s="289"/>
      <c r="GK48" s="289"/>
      <c r="GL48" s="289"/>
      <c r="GM48" s="289"/>
      <c r="GN48" s="289"/>
      <c r="GO48" s="289"/>
      <c r="GP48" s="289"/>
      <c r="GQ48" s="289"/>
      <c r="GR48" s="289"/>
      <c r="GS48" s="289"/>
      <c r="GT48" s="289"/>
      <c r="GU48" s="289"/>
      <c r="GV48" s="289"/>
      <c r="GW48" s="289"/>
      <c r="GX48" s="289"/>
      <c r="GY48" s="289"/>
      <c r="GZ48" s="289"/>
      <c r="HA48" s="289"/>
      <c r="HB48" s="289"/>
      <c r="HC48" s="289"/>
      <c r="HD48" s="289"/>
      <c r="HE48" s="289"/>
      <c r="HF48" s="289"/>
      <c r="HG48" s="289"/>
      <c r="HH48" s="289"/>
      <c r="HI48" s="289"/>
      <c r="HJ48" s="289"/>
      <c r="HK48" s="289"/>
      <c r="HL48" s="289"/>
      <c r="HM48" s="289"/>
      <c r="HN48" s="289"/>
      <c r="HO48" s="289"/>
      <c r="HP48" s="289"/>
      <c r="HQ48" s="289"/>
      <c r="HR48" s="289"/>
      <c r="HS48" s="289"/>
      <c r="HT48" s="289"/>
      <c r="HU48" s="289"/>
      <c r="HV48" s="289"/>
      <c r="HW48" s="289"/>
      <c r="HX48" s="289"/>
      <c r="HY48" s="289"/>
      <c r="HZ48" s="289"/>
      <c r="IA48" s="289"/>
      <c r="IB48" s="289"/>
      <c r="IC48" s="289"/>
      <c r="ID48" s="289"/>
      <c r="IE48" s="289"/>
      <c r="IF48" s="289"/>
      <c r="IG48" s="289"/>
      <c r="IH48" s="289"/>
      <c r="II48" s="289"/>
      <c r="IJ48" s="289"/>
      <c r="IK48" s="289"/>
      <c r="IL48" s="289"/>
      <c r="IM48" s="289"/>
      <c r="IN48" s="289"/>
      <c r="IO48" s="289"/>
      <c r="IP48" s="289"/>
      <c r="IQ48" s="289"/>
      <c r="IR48" s="289"/>
      <c r="IS48" s="289"/>
      <c r="IT48" s="289"/>
      <c r="IU48" s="289"/>
      <c r="IV48" s="289"/>
    </row>
    <row r="49" spans="1:256" x14ac:dyDescent="0.25">
      <c r="A49" s="289"/>
      <c r="B49" s="1293"/>
      <c r="C49" s="1293"/>
      <c r="D49" s="291" t="s">
        <v>822</v>
      </c>
      <c r="E49" s="299">
        <v>5.3999999999999994E-3</v>
      </c>
      <c r="F49" s="299">
        <v>5.3600000000000002E-3</v>
      </c>
      <c r="G49" s="299">
        <v>1.0000000000000001E-5</v>
      </c>
      <c r="H49" s="299">
        <v>3.0000000000000001E-5</v>
      </c>
      <c r="I49" s="299">
        <v>8.0799999999999986E-3</v>
      </c>
      <c r="J49" s="299">
        <v>8.0199999999999994E-3</v>
      </c>
      <c r="K49" s="299">
        <v>2.0000000000000002E-5</v>
      </c>
      <c r="L49" s="299">
        <v>4.0000000000000003E-5</v>
      </c>
      <c r="M49" s="288"/>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c r="BM49" s="289"/>
      <c r="BN49" s="289"/>
      <c r="BO49" s="289"/>
      <c r="BP49" s="289"/>
      <c r="BQ49" s="289"/>
      <c r="BR49" s="289"/>
      <c r="BS49" s="289"/>
      <c r="BT49" s="289"/>
      <c r="BU49" s="289"/>
      <c r="BV49" s="289"/>
      <c r="BW49" s="289"/>
      <c r="BX49" s="289"/>
      <c r="BY49" s="289"/>
      <c r="BZ49" s="289"/>
      <c r="CA49" s="289"/>
      <c r="CB49" s="289"/>
      <c r="CC49" s="289"/>
      <c r="CD49" s="289"/>
      <c r="CE49" s="289"/>
      <c r="CF49" s="289"/>
      <c r="CG49" s="289"/>
      <c r="CH49" s="289"/>
      <c r="CI49" s="289"/>
      <c r="CJ49" s="289"/>
      <c r="CK49" s="289"/>
      <c r="CL49" s="289"/>
      <c r="CM49" s="289"/>
      <c r="CN49" s="289"/>
      <c r="CO49" s="289"/>
      <c r="CP49" s="289"/>
      <c r="CQ49" s="289"/>
      <c r="CR49" s="289"/>
      <c r="CS49" s="289"/>
      <c r="CT49" s="289"/>
      <c r="CU49" s="289"/>
      <c r="CV49" s="289"/>
      <c r="CW49" s="289"/>
      <c r="CX49" s="289"/>
      <c r="CY49" s="289"/>
      <c r="CZ49" s="289"/>
      <c r="DA49" s="289"/>
      <c r="DB49" s="289"/>
      <c r="DC49" s="289"/>
      <c r="DD49" s="289"/>
      <c r="DE49" s="289"/>
      <c r="DF49" s="289"/>
      <c r="DG49" s="289"/>
      <c r="DH49" s="289"/>
      <c r="DI49" s="289"/>
      <c r="DJ49" s="289"/>
      <c r="DK49" s="289"/>
      <c r="DL49" s="289"/>
      <c r="DM49" s="289"/>
      <c r="DN49" s="289"/>
      <c r="DO49" s="289"/>
      <c r="DP49" s="289"/>
      <c r="DQ49" s="289"/>
      <c r="DR49" s="289"/>
      <c r="DS49" s="289"/>
      <c r="DT49" s="289"/>
      <c r="DU49" s="289"/>
      <c r="DV49" s="289"/>
      <c r="DW49" s="289"/>
      <c r="DX49" s="289"/>
      <c r="DY49" s="289"/>
      <c r="DZ49" s="289"/>
      <c r="EA49" s="289"/>
      <c r="EB49" s="289"/>
      <c r="EC49" s="289"/>
      <c r="ED49" s="289"/>
      <c r="EE49" s="289"/>
      <c r="EF49" s="289"/>
      <c r="EG49" s="289"/>
      <c r="EH49" s="289"/>
      <c r="EI49" s="289"/>
      <c r="EJ49" s="289"/>
      <c r="EK49" s="289"/>
      <c r="EL49" s="289"/>
      <c r="EM49" s="289"/>
      <c r="EN49" s="289"/>
      <c r="EO49" s="289"/>
      <c r="EP49" s="289"/>
      <c r="EQ49" s="289"/>
      <c r="ER49" s="289"/>
      <c r="ES49" s="289"/>
      <c r="ET49" s="289"/>
      <c r="EU49" s="289"/>
      <c r="EV49" s="289"/>
      <c r="EW49" s="289"/>
      <c r="EX49" s="289"/>
      <c r="EY49" s="289"/>
      <c r="EZ49" s="289"/>
      <c r="FA49" s="289"/>
      <c r="FB49" s="289"/>
      <c r="FC49" s="289"/>
      <c r="FD49" s="289"/>
      <c r="FE49" s="289"/>
      <c r="FF49" s="289"/>
      <c r="FG49" s="289"/>
      <c r="FH49" s="289"/>
      <c r="FI49" s="289"/>
      <c r="FJ49" s="289"/>
      <c r="FK49" s="289"/>
      <c r="FL49" s="289"/>
      <c r="FM49" s="289"/>
      <c r="FN49" s="289"/>
      <c r="FO49" s="289"/>
      <c r="FP49" s="289"/>
      <c r="FQ49" s="289"/>
      <c r="FR49" s="289"/>
      <c r="FS49" s="289"/>
      <c r="FT49" s="289"/>
      <c r="FU49" s="289"/>
      <c r="FV49" s="289"/>
      <c r="FW49" s="289"/>
      <c r="FX49" s="289"/>
      <c r="FY49" s="289"/>
      <c r="FZ49" s="289"/>
      <c r="GA49" s="289"/>
      <c r="GB49" s="289"/>
      <c r="GC49" s="289"/>
      <c r="GD49" s="289"/>
      <c r="GE49" s="289"/>
      <c r="GF49" s="289"/>
      <c r="GG49" s="289"/>
      <c r="GH49" s="289"/>
      <c r="GI49" s="289"/>
      <c r="GJ49" s="289"/>
      <c r="GK49" s="289"/>
      <c r="GL49" s="289"/>
      <c r="GM49" s="289"/>
      <c r="GN49" s="289"/>
      <c r="GO49" s="289"/>
      <c r="GP49" s="289"/>
      <c r="GQ49" s="289"/>
      <c r="GR49" s="289"/>
      <c r="GS49" s="289"/>
      <c r="GT49" s="289"/>
      <c r="GU49" s="289"/>
      <c r="GV49" s="289"/>
      <c r="GW49" s="289"/>
      <c r="GX49" s="289"/>
      <c r="GY49" s="289"/>
      <c r="GZ49" s="289"/>
      <c r="HA49" s="289"/>
      <c r="HB49" s="289"/>
      <c r="HC49" s="289"/>
      <c r="HD49" s="289"/>
      <c r="HE49" s="289"/>
      <c r="HF49" s="289"/>
      <c r="HG49" s="289"/>
      <c r="HH49" s="289"/>
      <c r="HI49" s="289"/>
      <c r="HJ49" s="289"/>
      <c r="HK49" s="289"/>
      <c r="HL49" s="289"/>
      <c r="HM49" s="289"/>
      <c r="HN49" s="289"/>
      <c r="HO49" s="289"/>
      <c r="HP49" s="289"/>
      <c r="HQ49" s="289"/>
      <c r="HR49" s="289"/>
      <c r="HS49" s="289"/>
      <c r="HT49" s="289"/>
      <c r="HU49" s="289"/>
      <c r="HV49" s="289"/>
      <c r="HW49" s="289"/>
      <c r="HX49" s="289"/>
      <c r="HY49" s="289"/>
      <c r="HZ49" s="289"/>
      <c r="IA49" s="289"/>
      <c r="IB49" s="289"/>
      <c r="IC49" s="289"/>
      <c r="ID49" s="289"/>
      <c r="IE49" s="289"/>
      <c r="IF49" s="289"/>
      <c r="IG49" s="289"/>
      <c r="IH49" s="289"/>
      <c r="II49" s="289"/>
      <c r="IJ49" s="289"/>
      <c r="IK49" s="289"/>
      <c r="IL49" s="289"/>
      <c r="IM49" s="289"/>
      <c r="IN49" s="289"/>
      <c r="IO49" s="289"/>
      <c r="IP49" s="289"/>
      <c r="IQ49" s="289"/>
      <c r="IR49" s="289"/>
      <c r="IS49" s="289"/>
      <c r="IT49" s="289"/>
      <c r="IU49" s="289"/>
      <c r="IV49" s="289"/>
    </row>
    <row r="50" spans="1:256" x14ac:dyDescent="0.25">
      <c r="A50" s="289"/>
      <c r="B50" s="1293"/>
      <c r="C50" s="1293" t="s">
        <v>835</v>
      </c>
      <c r="D50" s="291" t="s">
        <v>821</v>
      </c>
      <c r="E50" s="299">
        <v>4.15E-3</v>
      </c>
      <c r="F50" s="299">
        <v>4.1200000000000004E-3</v>
      </c>
      <c r="G50" s="299">
        <v>1.0000000000000001E-5</v>
      </c>
      <c r="H50" s="299">
        <v>2.0000000000000002E-5</v>
      </c>
      <c r="I50" s="299">
        <v>6.13E-3</v>
      </c>
      <c r="J50" s="299">
        <v>6.0800000000000003E-3</v>
      </c>
      <c r="K50" s="299">
        <v>2.0000000000000002E-5</v>
      </c>
      <c r="L50" s="299">
        <v>3.0000000000000001E-5</v>
      </c>
      <c r="M50" s="288"/>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c r="BA50" s="289"/>
      <c r="BB50" s="289"/>
      <c r="BC50" s="289"/>
      <c r="BD50" s="289"/>
      <c r="BE50" s="289"/>
      <c r="BF50" s="289"/>
      <c r="BG50" s="289"/>
      <c r="BH50" s="289"/>
      <c r="BI50" s="289"/>
      <c r="BJ50" s="289"/>
      <c r="BK50" s="289"/>
      <c r="BL50" s="289"/>
      <c r="BM50" s="289"/>
      <c r="BN50" s="289"/>
      <c r="BO50" s="289"/>
      <c r="BP50" s="289"/>
      <c r="BQ50" s="289"/>
      <c r="BR50" s="289"/>
      <c r="BS50" s="289"/>
      <c r="BT50" s="289"/>
      <c r="BU50" s="289"/>
      <c r="BV50" s="289"/>
      <c r="BW50" s="289"/>
      <c r="BX50" s="289"/>
      <c r="BY50" s="289"/>
      <c r="BZ50" s="289"/>
      <c r="CA50" s="289"/>
      <c r="CB50" s="289"/>
      <c r="CC50" s="289"/>
      <c r="CD50" s="289"/>
      <c r="CE50" s="289"/>
      <c r="CF50" s="289"/>
      <c r="CG50" s="289"/>
      <c r="CH50" s="289"/>
      <c r="CI50" s="289"/>
      <c r="CJ50" s="289"/>
      <c r="CK50" s="289"/>
      <c r="CL50" s="289"/>
      <c r="CM50" s="289"/>
      <c r="CN50" s="289"/>
      <c r="CO50" s="289"/>
      <c r="CP50" s="289"/>
      <c r="CQ50" s="289"/>
      <c r="CR50" s="289"/>
      <c r="CS50" s="289"/>
      <c r="CT50" s="289"/>
      <c r="CU50" s="289"/>
      <c r="CV50" s="289"/>
      <c r="CW50" s="289"/>
      <c r="CX50" s="289"/>
      <c r="CY50" s="289"/>
      <c r="CZ50" s="289"/>
      <c r="DA50" s="289"/>
      <c r="DB50" s="289"/>
      <c r="DC50" s="289"/>
      <c r="DD50" s="289"/>
      <c r="DE50" s="289"/>
      <c r="DF50" s="289"/>
      <c r="DG50" s="289"/>
      <c r="DH50" s="289"/>
      <c r="DI50" s="289"/>
      <c r="DJ50" s="289"/>
      <c r="DK50" s="289"/>
      <c r="DL50" s="289"/>
      <c r="DM50" s="289"/>
      <c r="DN50" s="289"/>
      <c r="DO50" s="289"/>
      <c r="DP50" s="289"/>
      <c r="DQ50" s="289"/>
      <c r="DR50" s="289"/>
      <c r="DS50" s="289"/>
      <c r="DT50" s="289"/>
      <c r="DU50" s="289"/>
      <c r="DV50" s="289"/>
      <c r="DW50" s="289"/>
      <c r="DX50" s="289"/>
      <c r="DY50" s="289"/>
      <c r="DZ50" s="289"/>
      <c r="EA50" s="289"/>
      <c r="EB50" s="289"/>
      <c r="EC50" s="289"/>
      <c r="ED50" s="289"/>
      <c r="EE50" s="289"/>
      <c r="EF50" s="289"/>
      <c r="EG50" s="289"/>
      <c r="EH50" s="289"/>
      <c r="EI50" s="289"/>
      <c r="EJ50" s="289"/>
      <c r="EK50" s="289"/>
      <c r="EL50" s="289"/>
      <c r="EM50" s="289"/>
      <c r="EN50" s="289"/>
      <c r="EO50" s="289"/>
      <c r="EP50" s="289"/>
      <c r="EQ50" s="289"/>
      <c r="ER50" s="289"/>
      <c r="ES50" s="289"/>
      <c r="ET50" s="289"/>
      <c r="EU50" s="289"/>
      <c r="EV50" s="289"/>
      <c r="EW50" s="289"/>
      <c r="EX50" s="289"/>
      <c r="EY50" s="289"/>
      <c r="EZ50" s="289"/>
      <c r="FA50" s="289"/>
      <c r="FB50" s="289"/>
      <c r="FC50" s="289"/>
      <c r="FD50" s="289"/>
      <c r="FE50" s="289"/>
      <c r="FF50" s="289"/>
      <c r="FG50" s="289"/>
      <c r="FH50" s="289"/>
      <c r="FI50" s="289"/>
      <c r="FJ50" s="289"/>
      <c r="FK50" s="289"/>
      <c r="FL50" s="289"/>
      <c r="FM50" s="289"/>
      <c r="FN50" s="289"/>
      <c r="FO50" s="289"/>
      <c r="FP50" s="289"/>
      <c r="FQ50" s="289"/>
      <c r="FR50" s="289"/>
      <c r="FS50" s="289"/>
      <c r="FT50" s="289"/>
      <c r="FU50" s="289"/>
      <c r="FV50" s="289"/>
      <c r="FW50" s="289"/>
      <c r="FX50" s="289"/>
      <c r="FY50" s="289"/>
      <c r="FZ50" s="289"/>
      <c r="GA50" s="289"/>
      <c r="GB50" s="289"/>
      <c r="GC50" s="289"/>
      <c r="GD50" s="289"/>
      <c r="GE50" s="289"/>
      <c r="GF50" s="289"/>
      <c r="GG50" s="289"/>
      <c r="GH50" s="289"/>
      <c r="GI50" s="289"/>
      <c r="GJ50" s="289"/>
      <c r="GK50" s="289"/>
      <c r="GL50" s="289"/>
      <c r="GM50" s="289"/>
      <c r="GN50" s="289"/>
      <c r="GO50" s="289"/>
      <c r="GP50" s="289"/>
      <c r="GQ50" s="289"/>
      <c r="GR50" s="289"/>
      <c r="GS50" s="289"/>
      <c r="GT50" s="289"/>
      <c r="GU50" s="289"/>
      <c r="GV50" s="289"/>
      <c r="GW50" s="289"/>
      <c r="GX50" s="289"/>
      <c r="GY50" s="289"/>
      <c r="GZ50" s="289"/>
      <c r="HA50" s="289"/>
      <c r="HB50" s="289"/>
      <c r="HC50" s="289"/>
      <c r="HD50" s="289"/>
      <c r="HE50" s="289"/>
      <c r="HF50" s="289"/>
      <c r="HG50" s="289"/>
      <c r="HH50" s="289"/>
      <c r="HI50" s="289"/>
      <c r="HJ50" s="289"/>
      <c r="HK50" s="289"/>
      <c r="HL50" s="289"/>
      <c r="HM50" s="289"/>
      <c r="HN50" s="289"/>
      <c r="HO50" s="289"/>
      <c r="HP50" s="289"/>
      <c r="HQ50" s="289"/>
      <c r="HR50" s="289"/>
      <c r="HS50" s="289"/>
      <c r="HT50" s="289"/>
      <c r="HU50" s="289"/>
      <c r="HV50" s="289"/>
      <c r="HW50" s="289"/>
      <c r="HX50" s="289"/>
      <c r="HY50" s="289"/>
      <c r="HZ50" s="289"/>
      <c r="IA50" s="289"/>
      <c r="IB50" s="289"/>
      <c r="IC50" s="289"/>
      <c r="ID50" s="289"/>
      <c r="IE50" s="289"/>
      <c r="IF50" s="289"/>
      <c r="IG50" s="289"/>
      <c r="IH50" s="289"/>
      <c r="II50" s="289"/>
      <c r="IJ50" s="289"/>
      <c r="IK50" s="289"/>
      <c r="IL50" s="289"/>
      <c r="IM50" s="289"/>
      <c r="IN50" s="289"/>
      <c r="IO50" s="289"/>
      <c r="IP50" s="289"/>
      <c r="IQ50" s="289"/>
      <c r="IR50" s="289"/>
      <c r="IS50" s="289"/>
      <c r="IT50" s="289"/>
      <c r="IU50" s="289"/>
      <c r="IV50" s="289"/>
    </row>
    <row r="51" spans="1:256" x14ac:dyDescent="0.25">
      <c r="A51" s="289"/>
      <c r="B51" s="1293"/>
      <c r="C51" s="1293"/>
      <c r="D51" s="291" t="s">
        <v>822</v>
      </c>
      <c r="E51" s="299">
        <v>6.6899999999999998E-3</v>
      </c>
      <c r="F51" s="299">
        <v>6.6299999999999996E-3</v>
      </c>
      <c r="G51" s="299">
        <v>2.0000000000000002E-5</v>
      </c>
      <c r="H51" s="299">
        <v>4.0000000000000003E-5</v>
      </c>
      <c r="I51" s="299">
        <v>9.859999999999999E-3</v>
      </c>
      <c r="J51" s="299">
        <v>9.7900000000000001E-3</v>
      </c>
      <c r="K51" s="299">
        <v>2.0000000000000002E-5</v>
      </c>
      <c r="L51" s="299">
        <v>5.0000000000000002E-5</v>
      </c>
      <c r="M51" s="288"/>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c r="BA51" s="289"/>
      <c r="BB51" s="289"/>
      <c r="BC51" s="289"/>
      <c r="BD51" s="289"/>
      <c r="BE51" s="289"/>
      <c r="BF51" s="289"/>
      <c r="BG51" s="289"/>
      <c r="BH51" s="289"/>
      <c r="BI51" s="289"/>
      <c r="BJ51" s="289"/>
      <c r="BK51" s="289"/>
      <c r="BL51" s="289"/>
      <c r="BM51" s="289"/>
      <c r="BN51" s="289"/>
      <c r="BO51" s="289"/>
      <c r="BP51" s="289"/>
      <c r="BQ51" s="289"/>
      <c r="BR51" s="289"/>
      <c r="BS51" s="289"/>
      <c r="BT51" s="289"/>
      <c r="BU51" s="289"/>
      <c r="BV51" s="289"/>
      <c r="BW51" s="289"/>
      <c r="BX51" s="289"/>
      <c r="BY51" s="289"/>
      <c r="BZ51" s="289"/>
      <c r="CA51" s="289"/>
      <c r="CB51" s="289"/>
      <c r="CC51" s="289"/>
      <c r="CD51" s="289"/>
      <c r="CE51" s="289"/>
      <c r="CF51" s="289"/>
      <c r="CG51" s="289"/>
      <c r="CH51" s="289"/>
      <c r="CI51" s="289"/>
      <c r="CJ51" s="289"/>
      <c r="CK51" s="289"/>
      <c r="CL51" s="289"/>
      <c r="CM51" s="289"/>
      <c r="CN51" s="289"/>
      <c r="CO51" s="289"/>
      <c r="CP51" s="289"/>
      <c r="CQ51" s="289"/>
      <c r="CR51" s="289"/>
      <c r="CS51" s="289"/>
      <c r="CT51" s="289"/>
      <c r="CU51" s="289"/>
      <c r="CV51" s="289"/>
      <c r="CW51" s="289"/>
      <c r="CX51" s="289"/>
      <c r="CY51" s="289"/>
      <c r="CZ51" s="289"/>
      <c r="DA51" s="289"/>
      <c r="DB51" s="289"/>
      <c r="DC51" s="289"/>
      <c r="DD51" s="289"/>
      <c r="DE51" s="289"/>
      <c r="DF51" s="289"/>
      <c r="DG51" s="289"/>
      <c r="DH51" s="289"/>
      <c r="DI51" s="289"/>
      <c r="DJ51" s="289"/>
      <c r="DK51" s="289"/>
      <c r="DL51" s="289"/>
      <c r="DM51" s="289"/>
      <c r="DN51" s="289"/>
      <c r="DO51" s="289"/>
      <c r="DP51" s="289"/>
      <c r="DQ51" s="289"/>
      <c r="DR51" s="289"/>
      <c r="DS51" s="289"/>
      <c r="DT51" s="289"/>
      <c r="DU51" s="289"/>
      <c r="DV51" s="289"/>
      <c r="DW51" s="289"/>
      <c r="DX51" s="289"/>
      <c r="DY51" s="289"/>
      <c r="DZ51" s="289"/>
      <c r="EA51" s="289"/>
      <c r="EB51" s="289"/>
      <c r="EC51" s="289"/>
      <c r="ED51" s="289"/>
      <c r="EE51" s="289"/>
      <c r="EF51" s="289"/>
      <c r="EG51" s="289"/>
      <c r="EH51" s="289"/>
      <c r="EI51" s="289"/>
      <c r="EJ51" s="289"/>
      <c r="EK51" s="289"/>
      <c r="EL51" s="289"/>
      <c r="EM51" s="289"/>
      <c r="EN51" s="289"/>
      <c r="EO51" s="289"/>
      <c r="EP51" s="289"/>
      <c r="EQ51" s="289"/>
      <c r="ER51" s="289"/>
      <c r="ES51" s="289"/>
      <c r="ET51" s="289"/>
      <c r="EU51" s="289"/>
      <c r="EV51" s="289"/>
      <c r="EW51" s="289"/>
      <c r="EX51" s="289"/>
      <c r="EY51" s="289"/>
      <c r="EZ51" s="289"/>
      <c r="FA51" s="289"/>
      <c r="FB51" s="289"/>
      <c r="FC51" s="289"/>
      <c r="FD51" s="289"/>
      <c r="FE51" s="289"/>
      <c r="FF51" s="289"/>
      <c r="FG51" s="289"/>
      <c r="FH51" s="289"/>
      <c r="FI51" s="289"/>
      <c r="FJ51" s="289"/>
      <c r="FK51" s="289"/>
      <c r="FL51" s="289"/>
      <c r="FM51" s="289"/>
      <c r="FN51" s="289"/>
      <c r="FO51" s="289"/>
      <c r="FP51" s="289"/>
      <c r="FQ51" s="289"/>
      <c r="FR51" s="289"/>
      <c r="FS51" s="289"/>
      <c r="FT51" s="289"/>
      <c r="FU51" s="289"/>
      <c r="FV51" s="289"/>
      <c r="FW51" s="289"/>
      <c r="FX51" s="289"/>
      <c r="FY51" s="289"/>
      <c r="FZ51" s="289"/>
      <c r="GA51" s="289"/>
      <c r="GB51" s="289"/>
      <c r="GC51" s="289"/>
      <c r="GD51" s="289"/>
      <c r="GE51" s="289"/>
      <c r="GF51" s="289"/>
      <c r="GG51" s="289"/>
      <c r="GH51" s="289"/>
      <c r="GI51" s="289"/>
      <c r="GJ51" s="289"/>
      <c r="GK51" s="289"/>
      <c r="GL51" s="289"/>
      <c r="GM51" s="289"/>
      <c r="GN51" s="289"/>
      <c r="GO51" s="289"/>
      <c r="GP51" s="289"/>
      <c r="GQ51" s="289"/>
      <c r="GR51" s="289"/>
      <c r="GS51" s="289"/>
      <c r="GT51" s="289"/>
      <c r="GU51" s="289"/>
      <c r="GV51" s="289"/>
      <c r="GW51" s="289"/>
      <c r="GX51" s="289"/>
      <c r="GY51" s="289"/>
      <c r="GZ51" s="289"/>
      <c r="HA51" s="289"/>
      <c r="HB51" s="289"/>
      <c r="HC51" s="289"/>
      <c r="HD51" s="289"/>
      <c r="HE51" s="289"/>
      <c r="HF51" s="289"/>
      <c r="HG51" s="289"/>
      <c r="HH51" s="289"/>
      <c r="HI51" s="289"/>
      <c r="HJ51" s="289"/>
      <c r="HK51" s="289"/>
      <c r="HL51" s="289"/>
      <c r="HM51" s="289"/>
      <c r="HN51" s="289"/>
      <c r="HO51" s="289"/>
      <c r="HP51" s="289"/>
      <c r="HQ51" s="289"/>
      <c r="HR51" s="289"/>
      <c r="HS51" s="289"/>
      <c r="HT51" s="289"/>
      <c r="HU51" s="289"/>
      <c r="HV51" s="289"/>
      <c r="HW51" s="289"/>
      <c r="HX51" s="289"/>
      <c r="HY51" s="289"/>
      <c r="HZ51" s="289"/>
      <c r="IA51" s="289"/>
      <c r="IB51" s="289"/>
      <c r="IC51" s="289"/>
      <c r="ID51" s="289"/>
      <c r="IE51" s="289"/>
      <c r="IF51" s="289"/>
      <c r="IG51" s="289"/>
      <c r="IH51" s="289"/>
      <c r="II51" s="289"/>
      <c r="IJ51" s="289"/>
      <c r="IK51" s="289"/>
      <c r="IL51" s="289"/>
      <c r="IM51" s="289"/>
      <c r="IN51" s="289"/>
      <c r="IO51" s="289"/>
      <c r="IP51" s="289"/>
      <c r="IQ51" s="289"/>
      <c r="IR51" s="289"/>
      <c r="IS51" s="289"/>
      <c r="IT51" s="289"/>
      <c r="IU51" s="289"/>
      <c r="IV51" s="289"/>
    </row>
    <row r="52" spans="1:256" x14ac:dyDescent="0.25">
      <c r="A52" s="289"/>
      <c r="B52" s="1293"/>
      <c r="C52" s="1293" t="s">
        <v>836</v>
      </c>
      <c r="D52" s="291" t="s">
        <v>821</v>
      </c>
      <c r="E52" s="299">
        <v>3.8600000000000001E-3</v>
      </c>
      <c r="F52" s="299">
        <v>3.8300000000000001E-3</v>
      </c>
      <c r="G52" s="299">
        <v>1.0000000000000001E-5</v>
      </c>
      <c r="H52" s="299">
        <v>2.0000000000000002E-5</v>
      </c>
      <c r="I52" s="299">
        <v>5.1099999999999991E-3</v>
      </c>
      <c r="J52" s="299">
        <v>5.0699999999999999E-3</v>
      </c>
      <c r="K52" s="299">
        <v>1.0000000000000001E-5</v>
      </c>
      <c r="L52" s="299">
        <v>3.0000000000000001E-5</v>
      </c>
      <c r="M52" s="288"/>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c r="BA52" s="289"/>
      <c r="BB52" s="289"/>
      <c r="BC52" s="289"/>
      <c r="BD52" s="289"/>
      <c r="BE52" s="289"/>
      <c r="BF52" s="289"/>
      <c r="BG52" s="289"/>
      <c r="BH52" s="289"/>
      <c r="BI52" s="289"/>
      <c r="BJ52" s="289"/>
      <c r="BK52" s="289"/>
      <c r="BL52" s="289"/>
      <c r="BM52" s="289"/>
      <c r="BN52" s="289"/>
      <c r="BO52" s="289"/>
      <c r="BP52" s="289"/>
      <c r="BQ52" s="289"/>
      <c r="BR52" s="289"/>
      <c r="BS52" s="289"/>
      <c r="BT52" s="289"/>
      <c r="BU52" s="289"/>
      <c r="BV52" s="289"/>
      <c r="BW52" s="289"/>
      <c r="BX52" s="289"/>
      <c r="BY52" s="289"/>
      <c r="BZ52" s="289"/>
      <c r="CA52" s="289"/>
      <c r="CB52" s="289"/>
      <c r="CC52" s="289"/>
      <c r="CD52" s="289"/>
      <c r="CE52" s="289"/>
      <c r="CF52" s="289"/>
      <c r="CG52" s="289"/>
      <c r="CH52" s="289"/>
      <c r="CI52" s="289"/>
      <c r="CJ52" s="289"/>
      <c r="CK52" s="289"/>
      <c r="CL52" s="289"/>
      <c r="CM52" s="289"/>
      <c r="CN52" s="289"/>
      <c r="CO52" s="289"/>
      <c r="CP52" s="289"/>
      <c r="CQ52" s="289"/>
      <c r="CR52" s="289"/>
      <c r="CS52" s="289"/>
      <c r="CT52" s="289"/>
      <c r="CU52" s="289"/>
      <c r="CV52" s="289"/>
      <c r="CW52" s="289"/>
      <c r="CX52" s="289"/>
      <c r="CY52" s="289"/>
      <c r="CZ52" s="289"/>
      <c r="DA52" s="289"/>
      <c r="DB52" s="289"/>
      <c r="DC52" s="289"/>
      <c r="DD52" s="289"/>
      <c r="DE52" s="289"/>
      <c r="DF52" s="289"/>
      <c r="DG52" s="289"/>
      <c r="DH52" s="289"/>
      <c r="DI52" s="289"/>
      <c r="DJ52" s="289"/>
      <c r="DK52" s="289"/>
      <c r="DL52" s="289"/>
      <c r="DM52" s="289"/>
      <c r="DN52" s="289"/>
      <c r="DO52" s="289"/>
      <c r="DP52" s="289"/>
      <c r="DQ52" s="289"/>
      <c r="DR52" s="289"/>
      <c r="DS52" s="289"/>
      <c r="DT52" s="289"/>
      <c r="DU52" s="289"/>
      <c r="DV52" s="289"/>
      <c r="DW52" s="289"/>
      <c r="DX52" s="289"/>
      <c r="DY52" s="289"/>
      <c r="DZ52" s="289"/>
      <c r="EA52" s="289"/>
      <c r="EB52" s="289"/>
      <c r="EC52" s="289"/>
      <c r="ED52" s="289"/>
      <c r="EE52" s="289"/>
      <c r="EF52" s="289"/>
      <c r="EG52" s="289"/>
      <c r="EH52" s="289"/>
      <c r="EI52" s="289"/>
      <c r="EJ52" s="289"/>
      <c r="EK52" s="289"/>
      <c r="EL52" s="289"/>
      <c r="EM52" s="289"/>
      <c r="EN52" s="289"/>
      <c r="EO52" s="289"/>
      <c r="EP52" s="289"/>
      <c r="EQ52" s="289"/>
      <c r="ER52" s="289"/>
      <c r="ES52" s="289"/>
      <c r="ET52" s="289"/>
      <c r="EU52" s="289"/>
      <c r="EV52" s="289"/>
      <c r="EW52" s="289"/>
      <c r="EX52" s="289"/>
      <c r="EY52" s="289"/>
      <c r="EZ52" s="289"/>
      <c r="FA52" s="289"/>
      <c r="FB52" s="289"/>
      <c r="FC52" s="289"/>
      <c r="FD52" s="289"/>
      <c r="FE52" s="289"/>
      <c r="FF52" s="289"/>
      <c r="FG52" s="289"/>
      <c r="FH52" s="289"/>
      <c r="FI52" s="289"/>
      <c r="FJ52" s="289"/>
      <c r="FK52" s="289"/>
      <c r="FL52" s="289"/>
      <c r="FM52" s="289"/>
      <c r="FN52" s="289"/>
      <c r="FO52" s="289"/>
      <c r="FP52" s="289"/>
      <c r="FQ52" s="289"/>
      <c r="FR52" s="289"/>
      <c r="FS52" s="289"/>
      <c r="FT52" s="289"/>
      <c r="FU52" s="289"/>
      <c r="FV52" s="289"/>
      <c r="FW52" s="289"/>
      <c r="FX52" s="289"/>
      <c r="FY52" s="289"/>
      <c r="FZ52" s="289"/>
      <c r="GA52" s="289"/>
      <c r="GB52" s="289"/>
      <c r="GC52" s="289"/>
      <c r="GD52" s="289"/>
      <c r="GE52" s="289"/>
      <c r="GF52" s="289"/>
      <c r="GG52" s="289"/>
      <c r="GH52" s="289"/>
      <c r="GI52" s="289"/>
      <c r="GJ52" s="289"/>
      <c r="GK52" s="289"/>
      <c r="GL52" s="289"/>
      <c r="GM52" s="289"/>
      <c r="GN52" s="289"/>
      <c r="GO52" s="289"/>
      <c r="GP52" s="289"/>
      <c r="GQ52" s="289"/>
      <c r="GR52" s="289"/>
      <c r="GS52" s="289"/>
      <c r="GT52" s="289"/>
      <c r="GU52" s="289"/>
      <c r="GV52" s="289"/>
      <c r="GW52" s="289"/>
      <c r="GX52" s="289"/>
      <c r="GY52" s="289"/>
      <c r="GZ52" s="289"/>
      <c r="HA52" s="289"/>
      <c r="HB52" s="289"/>
      <c r="HC52" s="289"/>
      <c r="HD52" s="289"/>
      <c r="HE52" s="289"/>
      <c r="HF52" s="289"/>
      <c r="HG52" s="289"/>
      <c r="HH52" s="289"/>
      <c r="HI52" s="289"/>
      <c r="HJ52" s="289"/>
      <c r="HK52" s="289"/>
      <c r="HL52" s="289"/>
      <c r="HM52" s="289"/>
      <c r="HN52" s="289"/>
      <c r="HO52" s="289"/>
      <c r="HP52" s="289"/>
      <c r="HQ52" s="289"/>
      <c r="HR52" s="289"/>
      <c r="HS52" s="289"/>
      <c r="HT52" s="289"/>
      <c r="HU52" s="289"/>
      <c r="HV52" s="289"/>
      <c r="HW52" s="289"/>
      <c r="HX52" s="289"/>
      <c r="HY52" s="289"/>
      <c r="HZ52" s="289"/>
      <c r="IA52" s="289"/>
      <c r="IB52" s="289"/>
      <c r="IC52" s="289"/>
      <c r="ID52" s="289"/>
      <c r="IE52" s="289"/>
      <c r="IF52" s="289"/>
      <c r="IG52" s="289"/>
      <c r="IH52" s="289"/>
      <c r="II52" s="289"/>
      <c r="IJ52" s="289"/>
      <c r="IK52" s="289"/>
      <c r="IL52" s="289"/>
      <c r="IM52" s="289"/>
      <c r="IN52" s="289"/>
      <c r="IO52" s="289"/>
      <c r="IP52" s="289"/>
      <c r="IQ52" s="289"/>
      <c r="IR52" s="289"/>
      <c r="IS52" s="289"/>
      <c r="IT52" s="289"/>
      <c r="IU52" s="289"/>
      <c r="IV52" s="289"/>
    </row>
    <row r="53" spans="1:256" x14ac:dyDescent="0.25">
      <c r="A53" s="289"/>
      <c r="B53" s="1293"/>
      <c r="C53" s="1293"/>
      <c r="D53" s="291" t="s">
        <v>822</v>
      </c>
      <c r="E53" s="299">
        <v>6.2199999999999998E-3</v>
      </c>
      <c r="F53" s="299">
        <v>6.1700000000000001E-3</v>
      </c>
      <c r="G53" s="299">
        <v>2.0000000000000002E-5</v>
      </c>
      <c r="H53" s="299">
        <v>3.0000000000000001E-5</v>
      </c>
      <c r="I53" s="299">
        <v>8.2199999999999999E-3</v>
      </c>
      <c r="J53" s="299">
        <v>8.1600000000000006E-3</v>
      </c>
      <c r="K53" s="299">
        <v>2.0000000000000002E-5</v>
      </c>
      <c r="L53" s="299">
        <v>4.0000000000000003E-5</v>
      </c>
      <c r="M53" s="288"/>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c r="BA53" s="289"/>
      <c r="BB53" s="289"/>
      <c r="BC53" s="289"/>
      <c r="BD53" s="289"/>
      <c r="BE53" s="289"/>
      <c r="BF53" s="289"/>
      <c r="BG53" s="289"/>
      <c r="BH53" s="289"/>
      <c r="BI53" s="289"/>
      <c r="BJ53" s="289"/>
      <c r="BK53" s="289"/>
      <c r="BL53" s="289"/>
      <c r="BM53" s="289"/>
      <c r="BN53" s="289"/>
      <c r="BO53" s="289"/>
      <c r="BP53" s="289"/>
      <c r="BQ53" s="289"/>
      <c r="BR53" s="289"/>
      <c r="BS53" s="289"/>
      <c r="BT53" s="289"/>
      <c r="BU53" s="289"/>
      <c r="BV53" s="289"/>
      <c r="BW53" s="289"/>
      <c r="BX53" s="289"/>
      <c r="BY53" s="289"/>
      <c r="BZ53" s="289"/>
      <c r="CA53" s="289"/>
      <c r="CB53" s="289"/>
      <c r="CC53" s="289"/>
      <c r="CD53" s="289"/>
      <c r="CE53" s="289"/>
      <c r="CF53" s="289"/>
      <c r="CG53" s="289"/>
      <c r="CH53" s="289"/>
      <c r="CI53" s="289"/>
      <c r="CJ53" s="289"/>
      <c r="CK53" s="289"/>
      <c r="CL53" s="289"/>
      <c r="CM53" s="289"/>
      <c r="CN53" s="289"/>
      <c r="CO53" s="289"/>
      <c r="CP53" s="289"/>
      <c r="CQ53" s="289"/>
      <c r="CR53" s="289"/>
      <c r="CS53" s="289"/>
      <c r="CT53" s="289"/>
      <c r="CU53" s="289"/>
      <c r="CV53" s="289"/>
      <c r="CW53" s="289"/>
      <c r="CX53" s="289"/>
      <c r="CY53" s="289"/>
      <c r="CZ53" s="289"/>
      <c r="DA53" s="289"/>
      <c r="DB53" s="289"/>
      <c r="DC53" s="289"/>
      <c r="DD53" s="289"/>
      <c r="DE53" s="289"/>
      <c r="DF53" s="289"/>
      <c r="DG53" s="289"/>
      <c r="DH53" s="289"/>
      <c r="DI53" s="289"/>
      <c r="DJ53" s="289"/>
      <c r="DK53" s="289"/>
      <c r="DL53" s="289"/>
      <c r="DM53" s="289"/>
      <c r="DN53" s="289"/>
      <c r="DO53" s="289"/>
      <c r="DP53" s="289"/>
      <c r="DQ53" s="289"/>
      <c r="DR53" s="289"/>
      <c r="DS53" s="289"/>
      <c r="DT53" s="289"/>
      <c r="DU53" s="289"/>
      <c r="DV53" s="289"/>
      <c r="DW53" s="289"/>
      <c r="DX53" s="289"/>
      <c r="DY53" s="289"/>
      <c r="DZ53" s="289"/>
      <c r="EA53" s="289"/>
      <c r="EB53" s="289"/>
      <c r="EC53" s="289"/>
      <c r="ED53" s="289"/>
      <c r="EE53" s="289"/>
      <c r="EF53" s="289"/>
      <c r="EG53" s="289"/>
      <c r="EH53" s="289"/>
      <c r="EI53" s="289"/>
      <c r="EJ53" s="289"/>
      <c r="EK53" s="289"/>
      <c r="EL53" s="289"/>
      <c r="EM53" s="289"/>
      <c r="EN53" s="289"/>
      <c r="EO53" s="289"/>
      <c r="EP53" s="289"/>
      <c r="EQ53" s="289"/>
      <c r="ER53" s="289"/>
      <c r="ES53" s="289"/>
      <c r="ET53" s="289"/>
      <c r="EU53" s="289"/>
      <c r="EV53" s="289"/>
      <c r="EW53" s="289"/>
      <c r="EX53" s="289"/>
      <c r="EY53" s="289"/>
      <c r="EZ53" s="289"/>
      <c r="FA53" s="289"/>
      <c r="FB53" s="289"/>
      <c r="FC53" s="289"/>
      <c r="FD53" s="289"/>
      <c r="FE53" s="289"/>
      <c r="FF53" s="289"/>
      <c r="FG53" s="289"/>
      <c r="FH53" s="289"/>
      <c r="FI53" s="289"/>
      <c r="FJ53" s="289"/>
      <c r="FK53" s="289"/>
      <c r="FL53" s="289"/>
      <c r="FM53" s="289"/>
      <c r="FN53" s="289"/>
      <c r="FO53" s="289"/>
      <c r="FP53" s="289"/>
      <c r="FQ53" s="289"/>
      <c r="FR53" s="289"/>
      <c r="FS53" s="289"/>
      <c r="FT53" s="289"/>
      <c r="FU53" s="289"/>
      <c r="FV53" s="289"/>
      <c r="FW53" s="289"/>
      <c r="FX53" s="289"/>
      <c r="FY53" s="289"/>
      <c r="FZ53" s="289"/>
      <c r="GA53" s="289"/>
      <c r="GB53" s="289"/>
      <c r="GC53" s="289"/>
      <c r="GD53" s="289"/>
      <c r="GE53" s="289"/>
      <c r="GF53" s="289"/>
      <c r="GG53" s="289"/>
      <c r="GH53" s="289"/>
      <c r="GI53" s="289"/>
      <c r="GJ53" s="289"/>
      <c r="GK53" s="289"/>
      <c r="GL53" s="289"/>
      <c r="GM53" s="289"/>
      <c r="GN53" s="289"/>
      <c r="GO53" s="289"/>
      <c r="GP53" s="289"/>
      <c r="GQ53" s="289"/>
      <c r="GR53" s="289"/>
      <c r="GS53" s="289"/>
      <c r="GT53" s="289"/>
      <c r="GU53" s="289"/>
      <c r="GV53" s="289"/>
      <c r="GW53" s="289"/>
      <c r="GX53" s="289"/>
      <c r="GY53" s="289"/>
      <c r="GZ53" s="289"/>
      <c r="HA53" s="289"/>
      <c r="HB53" s="289"/>
      <c r="HC53" s="289"/>
      <c r="HD53" s="289"/>
      <c r="HE53" s="289"/>
      <c r="HF53" s="289"/>
      <c r="HG53" s="289"/>
      <c r="HH53" s="289"/>
      <c r="HI53" s="289"/>
      <c r="HJ53" s="289"/>
      <c r="HK53" s="289"/>
      <c r="HL53" s="289"/>
      <c r="HM53" s="289"/>
      <c r="HN53" s="289"/>
      <c r="HO53" s="289"/>
      <c r="HP53" s="289"/>
      <c r="HQ53" s="289"/>
      <c r="HR53" s="289"/>
      <c r="HS53" s="289"/>
      <c r="HT53" s="289"/>
      <c r="HU53" s="289"/>
      <c r="HV53" s="289"/>
      <c r="HW53" s="289"/>
      <c r="HX53" s="289"/>
      <c r="HY53" s="289"/>
      <c r="HZ53" s="289"/>
      <c r="IA53" s="289"/>
      <c r="IB53" s="289"/>
      <c r="IC53" s="289"/>
      <c r="ID53" s="289"/>
      <c r="IE53" s="289"/>
      <c r="IF53" s="289"/>
      <c r="IG53" s="289"/>
      <c r="IH53" s="289"/>
      <c r="II53" s="289"/>
      <c r="IJ53" s="289"/>
      <c r="IK53" s="289"/>
      <c r="IL53" s="289"/>
      <c r="IM53" s="289"/>
      <c r="IN53" s="289"/>
      <c r="IO53" s="289"/>
      <c r="IP53" s="289"/>
      <c r="IQ53" s="289"/>
      <c r="IR53" s="289"/>
      <c r="IS53" s="289"/>
      <c r="IT53" s="289"/>
      <c r="IU53" s="289"/>
      <c r="IV53" s="289"/>
    </row>
    <row r="54" spans="1:256" x14ac:dyDescent="0.25">
      <c r="A54" s="289"/>
      <c r="B54" s="289"/>
      <c r="C54" s="289"/>
      <c r="D54" s="289"/>
      <c r="E54" s="289"/>
      <c r="F54" s="289"/>
      <c r="G54" s="289"/>
      <c r="H54" s="289"/>
      <c r="I54" s="289"/>
      <c r="J54" s="289"/>
      <c r="K54" s="289"/>
      <c r="L54" s="289"/>
      <c r="M54" s="288"/>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c r="BA54" s="289"/>
      <c r="BB54" s="289"/>
      <c r="BC54" s="289"/>
      <c r="BD54" s="289"/>
      <c r="BE54" s="289"/>
      <c r="BF54" s="289"/>
      <c r="BG54" s="289"/>
      <c r="BH54" s="289"/>
      <c r="BI54" s="289"/>
      <c r="BJ54" s="289"/>
      <c r="BK54" s="289"/>
      <c r="BL54" s="289"/>
      <c r="BM54" s="289"/>
      <c r="BN54" s="289"/>
      <c r="BO54" s="289"/>
      <c r="BP54" s="289"/>
      <c r="BQ54" s="289"/>
      <c r="BR54" s="289"/>
      <c r="BS54" s="289"/>
      <c r="BT54" s="289"/>
      <c r="BU54" s="289"/>
      <c r="BV54" s="289"/>
      <c r="BW54" s="289"/>
      <c r="BX54" s="289"/>
      <c r="BY54" s="289"/>
      <c r="BZ54" s="289"/>
      <c r="CA54" s="289"/>
      <c r="CB54" s="289"/>
      <c r="CC54" s="289"/>
      <c r="CD54" s="289"/>
      <c r="CE54" s="289"/>
      <c r="CF54" s="289"/>
      <c r="CG54" s="289"/>
      <c r="CH54" s="289"/>
      <c r="CI54" s="289"/>
      <c r="CJ54" s="289"/>
      <c r="CK54" s="289"/>
      <c r="CL54" s="289"/>
      <c r="CM54" s="289"/>
      <c r="CN54" s="289"/>
      <c r="CO54" s="289"/>
      <c r="CP54" s="289"/>
      <c r="CQ54" s="289"/>
      <c r="CR54" s="289"/>
      <c r="CS54" s="289"/>
      <c r="CT54" s="289"/>
      <c r="CU54" s="289"/>
      <c r="CV54" s="289"/>
      <c r="CW54" s="289"/>
      <c r="CX54" s="289"/>
      <c r="CY54" s="289"/>
      <c r="CZ54" s="289"/>
      <c r="DA54" s="289"/>
      <c r="DB54" s="289"/>
      <c r="DC54" s="289"/>
      <c r="DD54" s="289"/>
      <c r="DE54" s="289"/>
      <c r="DF54" s="289"/>
      <c r="DG54" s="289"/>
      <c r="DH54" s="289"/>
      <c r="DI54" s="289"/>
      <c r="DJ54" s="289"/>
      <c r="DK54" s="289"/>
      <c r="DL54" s="289"/>
      <c r="DM54" s="289"/>
      <c r="DN54" s="289"/>
      <c r="DO54" s="289"/>
      <c r="DP54" s="289"/>
      <c r="DQ54" s="289"/>
      <c r="DR54" s="289"/>
      <c r="DS54" s="289"/>
      <c r="DT54" s="289"/>
      <c r="DU54" s="289"/>
      <c r="DV54" s="289"/>
      <c r="DW54" s="289"/>
      <c r="DX54" s="289"/>
      <c r="DY54" s="289"/>
      <c r="DZ54" s="289"/>
      <c r="EA54" s="289"/>
      <c r="EB54" s="289"/>
      <c r="EC54" s="289"/>
      <c r="ED54" s="289"/>
      <c r="EE54" s="289"/>
      <c r="EF54" s="289"/>
      <c r="EG54" s="289"/>
      <c r="EH54" s="289"/>
      <c r="EI54" s="289"/>
      <c r="EJ54" s="289"/>
      <c r="EK54" s="289"/>
      <c r="EL54" s="289"/>
      <c r="EM54" s="289"/>
      <c r="EN54" s="289"/>
      <c r="EO54" s="289"/>
      <c r="EP54" s="289"/>
      <c r="EQ54" s="289"/>
      <c r="ER54" s="289"/>
      <c r="ES54" s="289"/>
      <c r="ET54" s="289"/>
      <c r="EU54" s="289"/>
      <c r="EV54" s="289"/>
      <c r="EW54" s="289"/>
      <c r="EX54" s="289"/>
      <c r="EY54" s="289"/>
      <c r="EZ54" s="289"/>
      <c r="FA54" s="289"/>
      <c r="FB54" s="289"/>
      <c r="FC54" s="289"/>
      <c r="FD54" s="289"/>
      <c r="FE54" s="289"/>
      <c r="FF54" s="289"/>
      <c r="FG54" s="289"/>
      <c r="FH54" s="289"/>
      <c r="FI54" s="289"/>
      <c r="FJ54" s="289"/>
      <c r="FK54" s="289"/>
      <c r="FL54" s="289"/>
      <c r="FM54" s="289"/>
      <c r="FN54" s="289"/>
      <c r="FO54" s="289"/>
      <c r="FP54" s="289"/>
      <c r="FQ54" s="289"/>
      <c r="FR54" s="289"/>
      <c r="FS54" s="289"/>
      <c r="FT54" s="289"/>
      <c r="FU54" s="289"/>
      <c r="FV54" s="289"/>
      <c r="FW54" s="289"/>
      <c r="FX54" s="289"/>
      <c r="FY54" s="289"/>
      <c r="FZ54" s="289"/>
      <c r="GA54" s="289"/>
      <c r="GB54" s="289"/>
      <c r="GC54" s="289"/>
      <c r="GD54" s="289"/>
      <c r="GE54" s="289"/>
      <c r="GF54" s="289"/>
      <c r="GG54" s="289"/>
      <c r="GH54" s="289"/>
      <c r="GI54" s="289"/>
      <c r="GJ54" s="289"/>
      <c r="GK54" s="289"/>
      <c r="GL54" s="289"/>
      <c r="GM54" s="289"/>
      <c r="GN54" s="289"/>
      <c r="GO54" s="289"/>
      <c r="GP54" s="289"/>
      <c r="GQ54" s="289"/>
      <c r="GR54" s="289"/>
      <c r="GS54" s="289"/>
      <c r="GT54" s="289"/>
      <c r="GU54" s="289"/>
      <c r="GV54" s="289"/>
      <c r="GW54" s="289"/>
      <c r="GX54" s="289"/>
      <c r="GY54" s="289"/>
      <c r="GZ54" s="289"/>
      <c r="HA54" s="289"/>
      <c r="HB54" s="289"/>
      <c r="HC54" s="289"/>
      <c r="HD54" s="289"/>
      <c r="HE54" s="289"/>
      <c r="HF54" s="289"/>
      <c r="HG54" s="289"/>
      <c r="HH54" s="289"/>
      <c r="HI54" s="289"/>
      <c r="HJ54" s="289"/>
      <c r="HK54" s="289"/>
      <c r="HL54" s="289"/>
      <c r="HM54" s="289"/>
      <c r="HN54" s="289"/>
      <c r="HO54" s="289"/>
      <c r="HP54" s="289"/>
      <c r="HQ54" s="289"/>
      <c r="HR54" s="289"/>
      <c r="HS54" s="289"/>
      <c r="HT54" s="289"/>
      <c r="HU54" s="289"/>
      <c r="HV54" s="289"/>
      <c r="HW54" s="289"/>
      <c r="HX54" s="289"/>
      <c r="HY54" s="289"/>
      <c r="HZ54" s="289"/>
      <c r="IA54" s="289"/>
      <c r="IB54" s="289"/>
      <c r="IC54" s="289"/>
      <c r="ID54" s="289"/>
      <c r="IE54" s="289"/>
      <c r="IF54" s="289"/>
      <c r="IG54" s="289"/>
      <c r="IH54" s="289"/>
      <c r="II54" s="289"/>
      <c r="IJ54" s="289"/>
      <c r="IK54" s="289"/>
      <c r="IL54" s="289"/>
      <c r="IM54" s="289"/>
      <c r="IN54" s="289"/>
      <c r="IO54" s="289"/>
      <c r="IP54" s="289"/>
      <c r="IQ54" s="289"/>
      <c r="IR54" s="289"/>
      <c r="IS54" s="289"/>
      <c r="IT54" s="289"/>
      <c r="IU54" s="289"/>
      <c r="IV54" s="289"/>
    </row>
    <row r="55" spans="1:256" x14ac:dyDescent="0.25">
      <c r="A55" s="289"/>
      <c r="B55" s="289"/>
      <c r="C55" s="289"/>
      <c r="D55" s="289"/>
      <c r="E55" s="288"/>
      <c r="F55" s="288"/>
      <c r="G55" s="288"/>
      <c r="H55" s="288"/>
      <c r="I55" s="288"/>
      <c r="J55" s="288"/>
      <c r="K55" s="288"/>
      <c r="L55" s="288"/>
      <c r="M55" s="288"/>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89"/>
      <c r="AR55" s="289"/>
      <c r="AS55" s="289"/>
      <c r="AT55" s="289"/>
      <c r="AU55" s="289"/>
      <c r="AV55" s="289"/>
      <c r="AW55" s="289"/>
      <c r="AX55" s="289"/>
      <c r="AY55" s="289"/>
      <c r="AZ55" s="289"/>
      <c r="BA55" s="289"/>
      <c r="BB55" s="289"/>
      <c r="BC55" s="289"/>
      <c r="BD55" s="289"/>
      <c r="BE55" s="289"/>
      <c r="BF55" s="289"/>
      <c r="BG55" s="289"/>
      <c r="BH55" s="289"/>
      <c r="BI55" s="289"/>
      <c r="BJ55" s="289"/>
      <c r="BK55" s="289"/>
      <c r="BL55" s="289"/>
      <c r="BM55" s="289"/>
      <c r="BN55" s="289"/>
      <c r="BO55" s="289"/>
      <c r="BP55" s="289"/>
      <c r="BQ55" s="289"/>
      <c r="BR55" s="289"/>
      <c r="BS55" s="289"/>
      <c r="BT55" s="289"/>
      <c r="BU55" s="289"/>
      <c r="BV55" s="289"/>
      <c r="BW55" s="289"/>
      <c r="BX55" s="289"/>
      <c r="BY55" s="289"/>
      <c r="BZ55" s="289"/>
      <c r="CA55" s="289"/>
      <c r="CB55" s="289"/>
      <c r="CC55" s="289"/>
      <c r="CD55" s="289"/>
      <c r="CE55" s="289"/>
      <c r="CF55" s="289"/>
      <c r="CG55" s="289"/>
      <c r="CH55" s="289"/>
      <c r="CI55" s="289"/>
      <c r="CJ55" s="289"/>
      <c r="CK55" s="289"/>
      <c r="CL55" s="289"/>
      <c r="CM55" s="289"/>
      <c r="CN55" s="289"/>
      <c r="CO55" s="289"/>
      <c r="CP55" s="289"/>
      <c r="CQ55" s="289"/>
      <c r="CR55" s="289"/>
      <c r="CS55" s="289"/>
      <c r="CT55" s="289"/>
      <c r="CU55" s="289"/>
      <c r="CV55" s="289"/>
      <c r="CW55" s="289"/>
      <c r="CX55" s="289"/>
      <c r="CY55" s="289"/>
      <c r="CZ55" s="289"/>
      <c r="DA55" s="289"/>
      <c r="DB55" s="289"/>
      <c r="DC55" s="289"/>
      <c r="DD55" s="289"/>
      <c r="DE55" s="289"/>
      <c r="DF55" s="289"/>
      <c r="DG55" s="289"/>
      <c r="DH55" s="289"/>
      <c r="DI55" s="289"/>
      <c r="DJ55" s="289"/>
      <c r="DK55" s="289"/>
      <c r="DL55" s="289"/>
      <c r="DM55" s="289"/>
      <c r="DN55" s="289"/>
      <c r="DO55" s="289"/>
      <c r="DP55" s="289"/>
      <c r="DQ55" s="289"/>
      <c r="DR55" s="289"/>
      <c r="DS55" s="289"/>
      <c r="DT55" s="289"/>
      <c r="DU55" s="289"/>
      <c r="DV55" s="289"/>
      <c r="DW55" s="289"/>
      <c r="DX55" s="289"/>
      <c r="DY55" s="289"/>
      <c r="DZ55" s="289"/>
      <c r="EA55" s="289"/>
      <c r="EB55" s="289"/>
      <c r="EC55" s="289"/>
      <c r="ED55" s="289"/>
      <c r="EE55" s="289"/>
      <c r="EF55" s="289"/>
      <c r="EG55" s="289"/>
      <c r="EH55" s="289"/>
      <c r="EI55" s="289"/>
      <c r="EJ55" s="289"/>
      <c r="EK55" s="289"/>
      <c r="EL55" s="289"/>
      <c r="EM55" s="289"/>
      <c r="EN55" s="289"/>
      <c r="EO55" s="289"/>
      <c r="EP55" s="289"/>
      <c r="EQ55" s="289"/>
      <c r="ER55" s="289"/>
      <c r="ES55" s="289"/>
      <c r="ET55" s="289"/>
      <c r="EU55" s="289"/>
      <c r="EV55" s="289"/>
      <c r="EW55" s="289"/>
      <c r="EX55" s="289"/>
      <c r="EY55" s="289"/>
      <c r="EZ55" s="289"/>
      <c r="FA55" s="289"/>
      <c r="FB55" s="289"/>
      <c r="FC55" s="289"/>
      <c r="FD55" s="289"/>
      <c r="FE55" s="289"/>
      <c r="FF55" s="289"/>
      <c r="FG55" s="289"/>
      <c r="FH55" s="289"/>
      <c r="FI55" s="289"/>
      <c r="FJ55" s="289"/>
      <c r="FK55" s="289"/>
      <c r="FL55" s="289"/>
      <c r="FM55" s="289"/>
      <c r="FN55" s="289"/>
      <c r="FO55" s="289"/>
      <c r="FP55" s="289"/>
      <c r="FQ55" s="289"/>
      <c r="FR55" s="289"/>
      <c r="FS55" s="289"/>
      <c r="FT55" s="289"/>
      <c r="FU55" s="289"/>
      <c r="FV55" s="289"/>
      <c r="FW55" s="289"/>
      <c r="FX55" s="289"/>
      <c r="FY55" s="289"/>
      <c r="FZ55" s="289"/>
      <c r="GA55" s="289"/>
      <c r="GB55" s="289"/>
      <c r="GC55" s="289"/>
      <c r="GD55" s="289"/>
      <c r="GE55" s="289"/>
      <c r="GF55" s="289"/>
      <c r="GG55" s="289"/>
      <c r="GH55" s="289"/>
      <c r="GI55" s="289"/>
      <c r="GJ55" s="289"/>
      <c r="GK55" s="289"/>
      <c r="GL55" s="289"/>
      <c r="GM55" s="289"/>
      <c r="GN55" s="289"/>
      <c r="GO55" s="289"/>
      <c r="GP55" s="289"/>
      <c r="GQ55" s="289"/>
      <c r="GR55" s="289"/>
      <c r="GS55" s="289"/>
      <c r="GT55" s="289"/>
      <c r="GU55" s="289"/>
      <c r="GV55" s="289"/>
      <c r="GW55" s="289"/>
      <c r="GX55" s="289"/>
      <c r="GY55" s="289"/>
      <c r="GZ55" s="289"/>
      <c r="HA55" s="289"/>
      <c r="HB55" s="289"/>
      <c r="HC55" s="289"/>
      <c r="HD55" s="289"/>
      <c r="HE55" s="289"/>
      <c r="HF55" s="289"/>
      <c r="HG55" s="289"/>
      <c r="HH55" s="289"/>
      <c r="HI55" s="289"/>
      <c r="HJ55" s="289"/>
      <c r="HK55" s="289"/>
      <c r="HL55" s="289"/>
      <c r="HM55" s="289"/>
      <c r="HN55" s="289"/>
      <c r="HO55" s="289"/>
      <c r="HP55" s="289"/>
      <c r="HQ55" s="289"/>
      <c r="HR55" s="289"/>
      <c r="HS55" s="289"/>
      <c r="HT55" s="289"/>
      <c r="HU55" s="289"/>
      <c r="HV55" s="289"/>
      <c r="HW55" s="289"/>
      <c r="HX55" s="289"/>
      <c r="HY55" s="289"/>
      <c r="HZ55" s="289"/>
      <c r="IA55" s="289"/>
      <c r="IB55" s="289"/>
      <c r="IC55" s="289"/>
      <c r="ID55" s="289"/>
      <c r="IE55" s="289"/>
      <c r="IF55" s="289"/>
      <c r="IG55" s="289"/>
      <c r="IH55" s="289"/>
      <c r="II55" s="289"/>
      <c r="IJ55" s="289"/>
      <c r="IK55" s="289"/>
      <c r="IL55" s="289"/>
      <c r="IM55" s="289"/>
      <c r="IN55" s="289"/>
      <c r="IO55" s="289"/>
      <c r="IP55" s="289"/>
      <c r="IQ55" s="289"/>
      <c r="IR55" s="289"/>
      <c r="IS55" s="289"/>
      <c r="IT55" s="289"/>
      <c r="IU55" s="289"/>
      <c r="IV55" s="289"/>
    </row>
    <row r="56" spans="1:256" x14ac:dyDescent="0.25">
      <c r="A56" s="289"/>
      <c r="B56" s="355"/>
      <c r="C56" s="354"/>
      <c r="D56" s="289"/>
      <c r="E56" s="1353" t="s">
        <v>817</v>
      </c>
      <c r="F56" s="1353"/>
      <c r="G56" s="1353"/>
      <c r="H56" s="1353"/>
      <c r="I56" s="1353" t="s">
        <v>818</v>
      </c>
      <c r="J56" s="1353"/>
      <c r="K56" s="1353"/>
      <c r="L56" s="1353"/>
      <c r="M56" s="288"/>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c r="BA56" s="289"/>
      <c r="BB56" s="289"/>
      <c r="BC56" s="289"/>
      <c r="BD56" s="289"/>
      <c r="BE56" s="289"/>
      <c r="BF56" s="289"/>
      <c r="BG56" s="289"/>
      <c r="BH56" s="289"/>
      <c r="BI56" s="289"/>
      <c r="BJ56" s="289"/>
      <c r="BK56" s="289"/>
      <c r="BL56" s="289"/>
      <c r="BM56" s="289"/>
      <c r="BN56" s="289"/>
      <c r="BO56" s="289"/>
      <c r="BP56" s="289"/>
      <c r="BQ56" s="289"/>
      <c r="BR56" s="289"/>
      <c r="BS56" s="289"/>
      <c r="BT56" s="289"/>
      <c r="BU56" s="289"/>
      <c r="BV56" s="289"/>
      <c r="BW56" s="289"/>
      <c r="BX56" s="289"/>
      <c r="BY56" s="289"/>
      <c r="BZ56" s="289"/>
      <c r="CA56" s="289"/>
      <c r="CB56" s="289"/>
      <c r="CC56" s="289"/>
      <c r="CD56" s="289"/>
      <c r="CE56" s="289"/>
      <c r="CF56" s="289"/>
      <c r="CG56" s="289"/>
      <c r="CH56" s="289"/>
      <c r="CI56" s="289"/>
      <c r="CJ56" s="289"/>
      <c r="CK56" s="289"/>
      <c r="CL56" s="289"/>
      <c r="CM56" s="289"/>
      <c r="CN56" s="289"/>
      <c r="CO56" s="289"/>
      <c r="CP56" s="289"/>
      <c r="CQ56" s="289"/>
      <c r="CR56" s="289"/>
      <c r="CS56" s="289"/>
      <c r="CT56" s="289"/>
      <c r="CU56" s="289"/>
      <c r="CV56" s="289"/>
      <c r="CW56" s="289"/>
      <c r="CX56" s="289"/>
      <c r="CY56" s="289"/>
      <c r="CZ56" s="289"/>
      <c r="DA56" s="289"/>
      <c r="DB56" s="289"/>
      <c r="DC56" s="289"/>
      <c r="DD56" s="289"/>
      <c r="DE56" s="289"/>
      <c r="DF56" s="289"/>
      <c r="DG56" s="289"/>
      <c r="DH56" s="289"/>
      <c r="DI56" s="289"/>
      <c r="DJ56" s="289"/>
      <c r="DK56" s="289"/>
      <c r="DL56" s="289"/>
      <c r="DM56" s="289"/>
      <c r="DN56" s="289"/>
      <c r="DO56" s="289"/>
      <c r="DP56" s="289"/>
      <c r="DQ56" s="289"/>
      <c r="DR56" s="289"/>
      <c r="DS56" s="289"/>
      <c r="DT56" s="289"/>
      <c r="DU56" s="289"/>
      <c r="DV56" s="289"/>
      <c r="DW56" s="289"/>
      <c r="DX56" s="289"/>
      <c r="DY56" s="289"/>
      <c r="DZ56" s="289"/>
      <c r="EA56" s="289"/>
      <c r="EB56" s="289"/>
      <c r="EC56" s="289"/>
      <c r="ED56" s="289"/>
      <c r="EE56" s="289"/>
      <c r="EF56" s="289"/>
      <c r="EG56" s="289"/>
      <c r="EH56" s="289"/>
      <c r="EI56" s="289"/>
      <c r="EJ56" s="289"/>
      <c r="EK56" s="289"/>
      <c r="EL56" s="289"/>
      <c r="EM56" s="289"/>
      <c r="EN56" s="289"/>
      <c r="EO56" s="289"/>
      <c r="EP56" s="289"/>
      <c r="EQ56" s="289"/>
      <c r="ER56" s="289"/>
      <c r="ES56" s="289"/>
      <c r="ET56" s="289"/>
      <c r="EU56" s="289"/>
      <c r="EV56" s="289"/>
      <c r="EW56" s="289"/>
      <c r="EX56" s="289"/>
      <c r="EY56" s="289"/>
      <c r="EZ56" s="289"/>
      <c r="FA56" s="289"/>
      <c r="FB56" s="289"/>
      <c r="FC56" s="289"/>
      <c r="FD56" s="289"/>
      <c r="FE56" s="289"/>
      <c r="FF56" s="289"/>
      <c r="FG56" s="289"/>
      <c r="FH56" s="289"/>
      <c r="FI56" s="289"/>
      <c r="FJ56" s="289"/>
      <c r="FK56" s="289"/>
      <c r="FL56" s="289"/>
      <c r="FM56" s="289"/>
      <c r="FN56" s="289"/>
      <c r="FO56" s="289"/>
      <c r="FP56" s="289"/>
      <c r="FQ56" s="289"/>
      <c r="FR56" s="289"/>
      <c r="FS56" s="289"/>
      <c r="FT56" s="289"/>
      <c r="FU56" s="289"/>
      <c r="FV56" s="289"/>
      <c r="FW56" s="289"/>
      <c r="FX56" s="289"/>
      <c r="FY56" s="289"/>
      <c r="FZ56" s="289"/>
      <c r="GA56" s="289"/>
      <c r="GB56" s="289"/>
      <c r="GC56" s="289"/>
      <c r="GD56" s="289"/>
      <c r="GE56" s="289"/>
      <c r="GF56" s="289"/>
      <c r="GG56" s="289"/>
      <c r="GH56" s="289"/>
      <c r="GI56" s="289"/>
      <c r="GJ56" s="289"/>
      <c r="GK56" s="289"/>
      <c r="GL56" s="289"/>
      <c r="GM56" s="289"/>
      <c r="GN56" s="289"/>
      <c r="GO56" s="289"/>
      <c r="GP56" s="289"/>
      <c r="GQ56" s="289"/>
      <c r="GR56" s="289"/>
      <c r="GS56" s="289"/>
      <c r="GT56" s="289"/>
      <c r="GU56" s="289"/>
      <c r="GV56" s="289"/>
      <c r="GW56" s="289"/>
      <c r="GX56" s="289"/>
      <c r="GY56" s="289"/>
      <c r="GZ56" s="289"/>
      <c r="HA56" s="289"/>
      <c r="HB56" s="289"/>
      <c r="HC56" s="289"/>
      <c r="HD56" s="289"/>
      <c r="HE56" s="289"/>
      <c r="HF56" s="289"/>
      <c r="HG56" s="289"/>
      <c r="HH56" s="289"/>
      <c r="HI56" s="289"/>
      <c r="HJ56" s="289"/>
      <c r="HK56" s="289"/>
      <c r="HL56" s="289"/>
      <c r="HM56" s="289"/>
      <c r="HN56" s="289"/>
      <c r="HO56" s="289"/>
      <c r="HP56" s="289"/>
      <c r="HQ56" s="289"/>
      <c r="HR56" s="289"/>
      <c r="HS56" s="289"/>
      <c r="HT56" s="289"/>
      <c r="HU56" s="289"/>
      <c r="HV56" s="289"/>
      <c r="HW56" s="289"/>
      <c r="HX56" s="289"/>
      <c r="HY56" s="289"/>
      <c r="HZ56" s="289"/>
      <c r="IA56" s="289"/>
      <c r="IB56" s="289"/>
      <c r="IC56" s="289"/>
      <c r="ID56" s="289"/>
      <c r="IE56" s="289"/>
      <c r="IF56" s="289"/>
      <c r="IG56" s="289"/>
      <c r="IH56" s="289"/>
      <c r="II56" s="289"/>
      <c r="IJ56" s="289"/>
      <c r="IK56" s="289"/>
      <c r="IL56" s="289"/>
      <c r="IM56" s="289"/>
      <c r="IN56" s="289"/>
      <c r="IO56" s="289"/>
      <c r="IP56" s="289"/>
      <c r="IQ56" s="289"/>
      <c r="IR56" s="289"/>
      <c r="IS56" s="289"/>
      <c r="IT56" s="289"/>
      <c r="IU56" s="289"/>
      <c r="IV56" s="289"/>
    </row>
    <row r="57" spans="1:256" ht="18" x14ac:dyDescent="0.35">
      <c r="A57" s="289"/>
      <c r="B57" s="343" t="s">
        <v>408</v>
      </c>
      <c r="C57" s="356" t="s">
        <v>660</v>
      </c>
      <c r="D57" s="290" t="s">
        <v>410</v>
      </c>
      <c r="E57" s="291" t="s">
        <v>412</v>
      </c>
      <c r="F57" s="291" t="s">
        <v>413</v>
      </c>
      <c r="G57" s="291" t="s">
        <v>414</v>
      </c>
      <c r="H57" s="291" t="s">
        <v>415</v>
      </c>
      <c r="I57" s="291" t="s">
        <v>412</v>
      </c>
      <c r="J57" s="291" t="s">
        <v>413</v>
      </c>
      <c r="K57" s="291" t="s">
        <v>414</v>
      </c>
      <c r="L57" s="291" t="s">
        <v>415</v>
      </c>
      <c r="M57" s="288"/>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89"/>
      <c r="BC57" s="289"/>
      <c r="BD57" s="289"/>
      <c r="BE57" s="289"/>
      <c r="BF57" s="289"/>
      <c r="BG57" s="289"/>
      <c r="BH57" s="289"/>
      <c r="BI57" s="289"/>
      <c r="BJ57" s="289"/>
      <c r="BK57" s="289"/>
      <c r="BL57" s="289"/>
      <c r="BM57" s="289"/>
      <c r="BN57" s="289"/>
      <c r="BO57" s="289"/>
      <c r="BP57" s="289"/>
      <c r="BQ57" s="289"/>
      <c r="BR57" s="289"/>
      <c r="BS57" s="289"/>
      <c r="BT57" s="289"/>
      <c r="BU57" s="289"/>
      <c r="BV57" s="289"/>
      <c r="BW57" s="289"/>
      <c r="BX57" s="289"/>
      <c r="BY57" s="289"/>
      <c r="BZ57" s="289"/>
      <c r="CA57" s="289"/>
      <c r="CB57" s="289"/>
      <c r="CC57" s="289"/>
      <c r="CD57" s="289"/>
      <c r="CE57" s="289"/>
      <c r="CF57" s="289"/>
      <c r="CG57" s="289"/>
      <c r="CH57" s="289"/>
      <c r="CI57" s="289"/>
      <c r="CJ57" s="289"/>
      <c r="CK57" s="289"/>
      <c r="CL57" s="289"/>
      <c r="CM57" s="289"/>
      <c r="CN57" s="289"/>
      <c r="CO57" s="289"/>
      <c r="CP57" s="289"/>
      <c r="CQ57" s="289"/>
      <c r="CR57" s="289"/>
      <c r="CS57" s="289"/>
      <c r="CT57" s="289"/>
      <c r="CU57" s="289"/>
      <c r="CV57" s="289"/>
      <c r="CW57" s="289"/>
      <c r="CX57" s="289"/>
      <c r="CY57" s="289"/>
      <c r="CZ57" s="289"/>
      <c r="DA57" s="289"/>
      <c r="DB57" s="289"/>
      <c r="DC57" s="289"/>
      <c r="DD57" s="289"/>
      <c r="DE57" s="289"/>
      <c r="DF57" s="289"/>
      <c r="DG57" s="289"/>
      <c r="DH57" s="289"/>
      <c r="DI57" s="289"/>
      <c r="DJ57" s="289"/>
      <c r="DK57" s="289"/>
      <c r="DL57" s="289"/>
      <c r="DM57" s="289"/>
      <c r="DN57" s="289"/>
      <c r="DO57" s="289"/>
      <c r="DP57" s="289"/>
      <c r="DQ57" s="289"/>
      <c r="DR57" s="289"/>
      <c r="DS57" s="289"/>
      <c r="DT57" s="289"/>
      <c r="DU57" s="289"/>
      <c r="DV57" s="289"/>
      <c r="DW57" s="289"/>
      <c r="DX57" s="289"/>
      <c r="DY57" s="289"/>
      <c r="DZ57" s="289"/>
      <c r="EA57" s="289"/>
      <c r="EB57" s="289"/>
      <c r="EC57" s="289"/>
      <c r="ED57" s="289"/>
      <c r="EE57" s="289"/>
      <c r="EF57" s="289"/>
      <c r="EG57" s="289"/>
      <c r="EH57" s="289"/>
      <c r="EI57" s="289"/>
      <c r="EJ57" s="289"/>
      <c r="EK57" s="289"/>
      <c r="EL57" s="289"/>
      <c r="EM57" s="289"/>
      <c r="EN57" s="289"/>
      <c r="EO57" s="289"/>
      <c r="EP57" s="289"/>
      <c r="EQ57" s="289"/>
      <c r="ER57" s="289"/>
      <c r="ES57" s="289"/>
      <c r="ET57" s="289"/>
      <c r="EU57" s="289"/>
      <c r="EV57" s="289"/>
      <c r="EW57" s="289"/>
      <c r="EX57" s="289"/>
      <c r="EY57" s="289"/>
      <c r="EZ57" s="289"/>
      <c r="FA57" s="289"/>
      <c r="FB57" s="289"/>
      <c r="FC57" s="289"/>
      <c r="FD57" s="289"/>
      <c r="FE57" s="289"/>
      <c r="FF57" s="289"/>
      <c r="FG57" s="289"/>
      <c r="FH57" s="289"/>
      <c r="FI57" s="289"/>
      <c r="FJ57" s="289"/>
      <c r="FK57" s="289"/>
      <c r="FL57" s="289"/>
      <c r="FM57" s="289"/>
      <c r="FN57" s="289"/>
      <c r="FO57" s="289"/>
      <c r="FP57" s="289"/>
      <c r="FQ57" s="289"/>
      <c r="FR57" s="289"/>
      <c r="FS57" s="289"/>
      <c r="FT57" s="289"/>
      <c r="FU57" s="289"/>
      <c r="FV57" s="289"/>
      <c r="FW57" s="289"/>
      <c r="FX57" s="289"/>
      <c r="FY57" s="289"/>
      <c r="FZ57" s="289"/>
      <c r="GA57" s="289"/>
      <c r="GB57" s="289"/>
      <c r="GC57" s="289"/>
      <c r="GD57" s="289"/>
      <c r="GE57" s="289"/>
      <c r="GF57" s="289"/>
      <c r="GG57" s="289"/>
      <c r="GH57" s="289"/>
      <c r="GI57" s="289"/>
      <c r="GJ57" s="289"/>
      <c r="GK57" s="289"/>
      <c r="GL57" s="289"/>
      <c r="GM57" s="289"/>
      <c r="GN57" s="289"/>
      <c r="GO57" s="289"/>
      <c r="GP57" s="289"/>
      <c r="GQ57" s="289"/>
      <c r="GR57" s="289"/>
      <c r="GS57" s="289"/>
      <c r="GT57" s="289"/>
      <c r="GU57" s="289"/>
      <c r="GV57" s="289"/>
      <c r="GW57" s="289"/>
      <c r="GX57" s="289"/>
      <c r="GY57" s="289"/>
      <c r="GZ57" s="289"/>
      <c r="HA57" s="289"/>
      <c r="HB57" s="289"/>
      <c r="HC57" s="289"/>
      <c r="HD57" s="289"/>
      <c r="HE57" s="289"/>
      <c r="HF57" s="289"/>
      <c r="HG57" s="289"/>
      <c r="HH57" s="289"/>
      <c r="HI57" s="289"/>
      <c r="HJ57" s="289"/>
      <c r="HK57" s="289"/>
      <c r="HL57" s="289"/>
      <c r="HM57" s="289"/>
      <c r="HN57" s="289"/>
      <c r="HO57" s="289"/>
      <c r="HP57" s="289"/>
      <c r="HQ57" s="289"/>
      <c r="HR57" s="289"/>
      <c r="HS57" s="289"/>
      <c r="HT57" s="289"/>
      <c r="HU57" s="289"/>
      <c r="HV57" s="289"/>
      <c r="HW57" s="289"/>
      <c r="HX57" s="289"/>
      <c r="HY57" s="289"/>
      <c r="HZ57" s="289"/>
      <c r="IA57" s="289"/>
      <c r="IB57" s="289"/>
      <c r="IC57" s="289"/>
      <c r="ID57" s="289"/>
      <c r="IE57" s="289"/>
      <c r="IF57" s="289"/>
      <c r="IG57" s="289"/>
      <c r="IH57" s="289"/>
      <c r="II57" s="289"/>
      <c r="IJ57" s="289"/>
      <c r="IK57" s="289"/>
      <c r="IL57" s="289"/>
      <c r="IM57" s="289"/>
      <c r="IN57" s="289"/>
      <c r="IO57" s="289"/>
      <c r="IP57" s="289"/>
      <c r="IQ57" s="289"/>
      <c r="IR57" s="289"/>
      <c r="IS57" s="289"/>
      <c r="IT57" s="289"/>
      <c r="IU57" s="289"/>
      <c r="IV57" s="289"/>
    </row>
    <row r="58" spans="1:256" x14ac:dyDescent="0.25">
      <c r="A58" s="289"/>
      <c r="B58" s="1354" t="s">
        <v>901</v>
      </c>
      <c r="C58" s="1355" t="s">
        <v>900</v>
      </c>
      <c r="D58" s="291" t="s">
        <v>896</v>
      </c>
      <c r="E58" s="292" t="s">
        <v>547</v>
      </c>
      <c r="F58" s="292" t="s">
        <v>547</v>
      </c>
      <c r="G58" s="292" t="s">
        <v>547</v>
      </c>
      <c r="H58" s="292" t="s">
        <v>547</v>
      </c>
      <c r="I58" s="299">
        <v>2.5860000000000001E-2</v>
      </c>
      <c r="J58" s="299">
        <v>2.5659999999999999E-2</v>
      </c>
      <c r="K58" s="299">
        <v>6.0000000000000002E-5</v>
      </c>
      <c r="L58" s="299">
        <v>1.3999999999999999E-4</v>
      </c>
      <c r="M58" s="288"/>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89"/>
      <c r="AR58" s="289"/>
      <c r="AS58" s="289"/>
      <c r="AT58" s="289"/>
      <c r="AU58" s="289"/>
      <c r="AV58" s="289"/>
      <c r="AW58" s="289"/>
      <c r="AX58" s="289"/>
      <c r="AY58" s="289"/>
      <c r="AZ58" s="289"/>
      <c r="BA58" s="289"/>
      <c r="BB58" s="289"/>
      <c r="BC58" s="289"/>
      <c r="BD58" s="289"/>
      <c r="BE58" s="289"/>
      <c r="BF58" s="289"/>
      <c r="BG58" s="289"/>
      <c r="BH58" s="289"/>
      <c r="BI58" s="289"/>
      <c r="BJ58" s="289"/>
      <c r="BK58" s="289"/>
      <c r="BL58" s="289"/>
      <c r="BM58" s="289"/>
      <c r="BN58" s="289"/>
      <c r="BO58" s="289"/>
      <c r="BP58" s="289"/>
      <c r="BQ58" s="289"/>
      <c r="BR58" s="289"/>
      <c r="BS58" s="289"/>
      <c r="BT58" s="289"/>
      <c r="BU58" s="289"/>
      <c r="BV58" s="289"/>
      <c r="BW58" s="289"/>
      <c r="BX58" s="289"/>
      <c r="BY58" s="289"/>
      <c r="BZ58" s="289"/>
      <c r="CA58" s="289"/>
      <c r="CB58" s="289"/>
      <c r="CC58" s="289"/>
      <c r="CD58" s="289"/>
      <c r="CE58" s="289"/>
      <c r="CF58" s="289"/>
      <c r="CG58" s="289"/>
      <c r="CH58" s="289"/>
      <c r="CI58" s="289"/>
      <c r="CJ58" s="289"/>
      <c r="CK58" s="289"/>
      <c r="CL58" s="289"/>
      <c r="CM58" s="289"/>
      <c r="CN58" s="289"/>
      <c r="CO58" s="289"/>
      <c r="CP58" s="289"/>
      <c r="CQ58" s="289"/>
      <c r="CR58" s="289"/>
      <c r="CS58" s="289"/>
      <c r="CT58" s="289"/>
      <c r="CU58" s="289"/>
      <c r="CV58" s="289"/>
      <c r="CW58" s="289"/>
      <c r="CX58" s="289"/>
      <c r="CY58" s="289"/>
      <c r="CZ58" s="289"/>
      <c r="DA58" s="289"/>
      <c r="DB58" s="289"/>
      <c r="DC58" s="289"/>
      <c r="DD58" s="289"/>
      <c r="DE58" s="289"/>
      <c r="DF58" s="289"/>
      <c r="DG58" s="289"/>
      <c r="DH58" s="289"/>
      <c r="DI58" s="289"/>
      <c r="DJ58" s="289"/>
      <c r="DK58" s="289"/>
      <c r="DL58" s="289"/>
      <c r="DM58" s="289"/>
      <c r="DN58" s="289"/>
      <c r="DO58" s="289"/>
      <c r="DP58" s="289"/>
      <c r="DQ58" s="289"/>
      <c r="DR58" s="289"/>
      <c r="DS58" s="289"/>
      <c r="DT58" s="289"/>
      <c r="DU58" s="289"/>
      <c r="DV58" s="289"/>
      <c r="DW58" s="289"/>
      <c r="DX58" s="289"/>
      <c r="DY58" s="289"/>
      <c r="DZ58" s="289"/>
      <c r="EA58" s="289"/>
      <c r="EB58" s="289"/>
      <c r="EC58" s="289"/>
      <c r="ED58" s="289"/>
      <c r="EE58" s="289"/>
      <c r="EF58" s="289"/>
      <c r="EG58" s="289"/>
      <c r="EH58" s="289"/>
      <c r="EI58" s="289"/>
      <c r="EJ58" s="289"/>
      <c r="EK58" s="289"/>
      <c r="EL58" s="289"/>
      <c r="EM58" s="289"/>
      <c r="EN58" s="289"/>
      <c r="EO58" s="289"/>
      <c r="EP58" s="289"/>
      <c r="EQ58" s="289"/>
      <c r="ER58" s="289"/>
      <c r="ES58" s="289"/>
      <c r="ET58" s="289"/>
      <c r="EU58" s="289"/>
      <c r="EV58" s="289"/>
      <c r="EW58" s="289"/>
      <c r="EX58" s="289"/>
      <c r="EY58" s="289"/>
      <c r="EZ58" s="289"/>
      <c r="FA58" s="289"/>
      <c r="FB58" s="289"/>
      <c r="FC58" s="289"/>
      <c r="FD58" s="289"/>
      <c r="FE58" s="289"/>
      <c r="FF58" s="289"/>
      <c r="FG58" s="289"/>
      <c r="FH58" s="289"/>
      <c r="FI58" s="289"/>
      <c r="FJ58" s="289"/>
      <c r="FK58" s="289"/>
      <c r="FL58" s="289"/>
      <c r="FM58" s="289"/>
      <c r="FN58" s="289"/>
      <c r="FO58" s="289"/>
      <c r="FP58" s="289"/>
      <c r="FQ58" s="289"/>
      <c r="FR58" s="289"/>
      <c r="FS58" s="289"/>
      <c r="FT58" s="289"/>
      <c r="FU58" s="289"/>
      <c r="FV58" s="289"/>
      <c r="FW58" s="289"/>
      <c r="FX58" s="289"/>
      <c r="FY58" s="289"/>
      <c r="FZ58" s="289"/>
      <c r="GA58" s="289"/>
      <c r="GB58" s="289"/>
      <c r="GC58" s="289"/>
      <c r="GD58" s="289"/>
      <c r="GE58" s="289"/>
      <c r="GF58" s="289"/>
      <c r="GG58" s="289"/>
      <c r="GH58" s="289"/>
      <c r="GI58" s="289"/>
      <c r="GJ58" s="289"/>
      <c r="GK58" s="289"/>
      <c r="GL58" s="289"/>
      <c r="GM58" s="289"/>
      <c r="GN58" s="289"/>
      <c r="GO58" s="289"/>
      <c r="GP58" s="289"/>
      <c r="GQ58" s="289"/>
      <c r="GR58" s="289"/>
      <c r="GS58" s="289"/>
      <c r="GT58" s="289"/>
      <c r="GU58" s="289"/>
      <c r="GV58" s="289"/>
      <c r="GW58" s="289"/>
      <c r="GX58" s="289"/>
      <c r="GY58" s="289"/>
      <c r="GZ58" s="289"/>
      <c r="HA58" s="289"/>
      <c r="HB58" s="289"/>
      <c r="HC58" s="289"/>
      <c r="HD58" s="289"/>
      <c r="HE58" s="289"/>
      <c r="HF58" s="289"/>
      <c r="HG58" s="289"/>
      <c r="HH58" s="289"/>
      <c r="HI58" s="289"/>
      <c r="HJ58" s="289"/>
      <c r="HK58" s="289"/>
      <c r="HL58" s="289"/>
      <c r="HM58" s="289"/>
      <c r="HN58" s="289"/>
      <c r="HO58" s="289"/>
      <c r="HP58" s="289"/>
      <c r="HQ58" s="289"/>
      <c r="HR58" s="289"/>
      <c r="HS58" s="289"/>
      <c r="HT58" s="289"/>
      <c r="HU58" s="289"/>
      <c r="HV58" s="289"/>
      <c r="HW58" s="289"/>
      <c r="HX58" s="289"/>
      <c r="HY58" s="289"/>
      <c r="HZ58" s="289"/>
      <c r="IA58" s="289"/>
      <c r="IB58" s="289"/>
      <c r="IC58" s="289"/>
      <c r="ID58" s="289"/>
      <c r="IE58" s="289"/>
      <c r="IF58" s="289"/>
      <c r="IG58" s="289"/>
      <c r="IH58" s="289"/>
      <c r="II58" s="289"/>
      <c r="IJ58" s="289"/>
      <c r="IK58" s="289"/>
      <c r="IL58" s="289"/>
      <c r="IM58" s="289"/>
      <c r="IN58" s="289"/>
      <c r="IO58" s="289"/>
      <c r="IP58" s="289"/>
      <c r="IQ58" s="289"/>
      <c r="IR58" s="289"/>
      <c r="IS58" s="289"/>
      <c r="IT58" s="289"/>
      <c r="IU58" s="289"/>
      <c r="IV58" s="289"/>
    </row>
    <row r="59" spans="1:256" x14ac:dyDescent="0.25">
      <c r="A59" s="289"/>
      <c r="B59" s="1354"/>
      <c r="C59" s="1355"/>
      <c r="D59" s="291" t="s">
        <v>821</v>
      </c>
      <c r="E59" s="292" t="s">
        <v>547</v>
      </c>
      <c r="F59" s="292" t="s">
        <v>547</v>
      </c>
      <c r="G59" s="292" t="s">
        <v>547</v>
      </c>
      <c r="H59" s="292" t="s">
        <v>547</v>
      </c>
      <c r="I59" s="299">
        <v>3.9499999999999995E-3</v>
      </c>
      <c r="J59" s="299">
        <v>3.9199999999999999E-3</v>
      </c>
      <c r="K59" s="299">
        <v>1.0000000000000001E-5</v>
      </c>
      <c r="L59" s="299">
        <v>2.0000000000000002E-5</v>
      </c>
      <c r="M59" s="288"/>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c r="BA59" s="289"/>
      <c r="BB59" s="289"/>
      <c r="BC59" s="289"/>
      <c r="BD59" s="289"/>
      <c r="BE59" s="289"/>
      <c r="BF59" s="289"/>
      <c r="BG59" s="289"/>
      <c r="BH59" s="289"/>
      <c r="BI59" s="289"/>
      <c r="BJ59" s="289"/>
      <c r="BK59" s="289"/>
      <c r="BL59" s="289"/>
      <c r="BM59" s="289"/>
      <c r="BN59" s="289"/>
      <c r="BO59" s="289"/>
      <c r="BP59" s="289"/>
      <c r="BQ59" s="289"/>
      <c r="BR59" s="289"/>
      <c r="BS59" s="289"/>
      <c r="BT59" s="289"/>
      <c r="BU59" s="289"/>
      <c r="BV59" s="289"/>
      <c r="BW59" s="289"/>
      <c r="BX59" s="289"/>
      <c r="BY59" s="289"/>
      <c r="BZ59" s="289"/>
      <c r="CA59" s="289"/>
      <c r="CB59" s="289"/>
      <c r="CC59" s="289"/>
      <c r="CD59" s="289"/>
      <c r="CE59" s="289"/>
      <c r="CF59" s="289"/>
      <c r="CG59" s="289"/>
      <c r="CH59" s="289"/>
      <c r="CI59" s="289"/>
      <c r="CJ59" s="289"/>
      <c r="CK59" s="289"/>
      <c r="CL59" s="289"/>
      <c r="CM59" s="289"/>
      <c r="CN59" s="289"/>
      <c r="CO59" s="289"/>
      <c r="CP59" s="289"/>
      <c r="CQ59" s="289"/>
      <c r="CR59" s="289"/>
      <c r="CS59" s="289"/>
      <c r="CT59" s="289"/>
      <c r="CU59" s="289"/>
      <c r="CV59" s="289"/>
      <c r="CW59" s="289"/>
      <c r="CX59" s="289"/>
      <c r="CY59" s="289"/>
      <c r="CZ59" s="289"/>
      <c r="DA59" s="289"/>
      <c r="DB59" s="289"/>
      <c r="DC59" s="289"/>
      <c r="DD59" s="289"/>
      <c r="DE59" s="289"/>
      <c r="DF59" s="289"/>
      <c r="DG59" s="289"/>
      <c r="DH59" s="289"/>
      <c r="DI59" s="289"/>
      <c r="DJ59" s="289"/>
      <c r="DK59" s="289"/>
      <c r="DL59" s="289"/>
      <c r="DM59" s="289"/>
      <c r="DN59" s="289"/>
      <c r="DO59" s="289"/>
      <c r="DP59" s="289"/>
      <c r="DQ59" s="289"/>
      <c r="DR59" s="289"/>
      <c r="DS59" s="289"/>
      <c r="DT59" s="289"/>
      <c r="DU59" s="289"/>
      <c r="DV59" s="289"/>
      <c r="DW59" s="289"/>
      <c r="DX59" s="289"/>
      <c r="DY59" s="289"/>
      <c r="DZ59" s="289"/>
      <c r="EA59" s="289"/>
      <c r="EB59" s="289"/>
      <c r="EC59" s="289"/>
      <c r="ED59" s="289"/>
      <c r="EE59" s="289"/>
      <c r="EF59" s="289"/>
      <c r="EG59" s="289"/>
      <c r="EH59" s="289"/>
      <c r="EI59" s="289"/>
      <c r="EJ59" s="289"/>
      <c r="EK59" s="289"/>
      <c r="EL59" s="289"/>
      <c r="EM59" s="289"/>
      <c r="EN59" s="289"/>
      <c r="EO59" s="289"/>
      <c r="EP59" s="289"/>
      <c r="EQ59" s="289"/>
      <c r="ER59" s="289"/>
      <c r="ES59" s="289"/>
      <c r="ET59" s="289"/>
      <c r="EU59" s="289"/>
      <c r="EV59" s="289"/>
      <c r="EW59" s="289"/>
      <c r="EX59" s="289"/>
      <c r="EY59" s="289"/>
      <c r="EZ59" s="289"/>
      <c r="FA59" s="289"/>
      <c r="FB59" s="289"/>
      <c r="FC59" s="289"/>
      <c r="FD59" s="289"/>
      <c r="FE59" s="289"/>
      <c r="FF59" s="289"/>
      <c r="FG59" s="289"/>
      <c r="FH59" s="289"/>
      <c r="FI59" s="289"/>
      <c r="FJ59" s="289"/>
      <c r="FK59" s="289"/>
      <c r="FL59" s="289"/>
      <c r="FM59" s="289"/>
      <c r="FN59" s="289"/>
      <c r="FO59" s="289"/>
      <c r="FP59" s="289"/>
      <c r="FQ59" s="289"/>
      <c r="FR59" s="289"/>
      <c r="FS59" s="289"/>
      <c r="FT59" s="289"/>
      <c r="FU59" s="289"/>
      <c r="FV59" s="289"/>
      <c r="FW59" s="289"/>
      <c r="FX59" s="289"/>
      <c r="FY59" s="289"/>
      <c r="FZ59" s="289"/>
      <c r="GA59" s="289"/>
      <c r="GB59" s="289"/>
      <c r="GC59" s="289"/>
      <c r="GD59" s="289"/>
      <c r="GE59" s="289"/>
      <c r="GF59" s="289"/>
      <c r="GG59" s="289"/>
      <c r="GH59" s="289"/>
      <c r="GI59" s="289"/>
      <c r="GJ59" s="289"/>
      <c r="GK59" s="289"/>
      <c r="GL59" s="289"/>
      <c r="GM59" s="289"/>
      <c r="GN59" s="289"/>
      <c r="GO59" s="289"/>
      <c r="GP59" s="289"/>
      <c r="GQ59" s="289"/>
      <c r="GR59" s="289"/>
      <c r="GS59" s="289"/>
      <c r="GT59" s="289"/>
      <c r="GU59" s="289"/>
      <c r="GV59" s="289"/>
      <c r="GW59" s="289"/>
      <c r="GX59" s="289"/>
      <c r="GY59" s="289"/>
      <c r="GZ59" s="289"/>
      <c r="HA59" s="289"/>
      <c r="HB59" s="289"/>
      <c r="HC59" s="289"/>
      <c r="HD59" s="289"/>
      <c r="HE59" s="289"/>
      <c r="HF59" s="289"/>
      <c r="HG59" s="289"/>
      <c r="HH59" s="289"/>
      <c r="HI59" s="289"/>
      <c r="HJ59" s="289"/>
      <c r="HK59" s="289"/>
      <c r="HL59" s="289"/>
      <c r="HM59" s="289"/>
      <c r="HN59" s="289"/>
      <c r="HO59" s="289"/>
      <c r="HP59" s="289"/>
      <c r="HQ59" s="289"/>
      <c r="HR59" s="289"/>
      <c r="HS59" s="289"/>
      <c r="HT59" s="289"/>
      <c r="HU59" s="289"/>
      <c r="HV59" s="289"/>
      <c r="HW59" s="289"/>
      <c r="HX59" s="289"/>
      <c r="HY59" s="289"/>
      <c r="HZ59" s="289"/>
      <c r="IA59" s="289"/>
      <c r="IB59" s="289"/>
      <c r="IC59" s="289"/>
      <c r="ID59" s="289"/>
      <c r="IE59" s="289"/>
      <c r="IF59" s="289"/>
      <c r="IG59" s="289"/>
      <c r="IH59" s="289"/>
      <c r="II59" s="289"/>
      <c r="IJ59" s="289"/>
      <c r="IK59" s="289"/>
      <c r="IL59" s="289"/>
      <c r="IM59" s="289"/>
      <c r="IN59" s="289"/>
      <c r="IO59" s="289"/>
      <c r="IP59" s="289"/>
      <c r="IQ59" s="289"/>
      <c r="IR59" s="289"/>
      <c r="IS59" s="289"/>
      <c r="IT59" s="289"/>
      <c r="IU59" s="289"/>
      <c r="IV59" s="289"/>
    </row>
    <row r="60" spans="1:256" x14ac:dyDescent="0.25">
      <c r="A60" s="289"/>
      <c r="B60" s="1354"/>
      <c r="C60" s="1355"/>
      <c r="D60" s="291" t="s">
        <v>822</v>
      </c>
      <c r="E60" s="292" t="s">
        <v>547</v>
      </c>
      <c r="F60" s="292" t="s">
        <v>547</v>
      </c>
      <c r="G60" s="292" t="s">
        <v>547</v>
      </c>
      <c r="H60" s="292" t="s">
        <v>547</v>
      </c>
      <c r="I60" s="299">
        <v>6.3599999999999993E-3</v>
      </c>
      <c r="J60" s="299">
        <v>6.3099999999999996E-3</v>
      </c>
      <c r="K60" s="299">
        <v>2.0000000000000002E-5</v>
      </c>
      <c r="L60" s="299">
        <v>3.0000000000000001E-5</v>
      </c>
      <c r="M60" s="288"/>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c r="BA60" s="289"/>
      <c r="BB60" s="289"/>
      <c r="BC60" s="289"/>
      <c r="BD60" s="289"/>
      <c r="BE60" s="289"/>
      <c r="BF60" s="289"/>
      <c r="BG60" s="289"/>
      <c r="BH60" s="289"/>
      <c r="BI60" s="289"/>
      <c r="BJ60" s="289"/>
      <c r="BK60" s="289"/>
      <c r="BL60" s="289"/>
      <c r="BM60" s="289"/>
      <c r="BN60" s="289"/>
      <c r="BO60" s="289"/>
      <c r="BP60" s="289"/>
      <c r="BQ60" s="289"/>
      <c r="BR60" s="289"/>
      <c r="BS60" s="289"/>
      <c r="BT60" s="289"/>
      <c r="BU60" s="289"/>
      <c r="BV60" s="289"/>
      <c r="BW60" s="289"/>
      <c r="BX60" s="289"/>
      <c r="BY60" s="289"/>
      <c r="BZ60" s="289"/>
      <c r="CA60" s="289"/>
      <c r="CB60" s="289"/>
      <c r="CC60" s="289"/>
      <c r="CD60" s="289"/>
      <c r="CE60" s="289"/>
      <c r="CF60" s="289"/>
      <c r="CG60" s="289"/>
      <c r="CH60" s="289"/>
      <c r="CI60" s="289"/>
      <c r="CJ60" s="289"/>
      <c r="CK60" s="289"/>
      <c r="CL60" s="289"/>
      <c r="CM60" s="289"/>
      <c r="CN60" s="289"/>
      <c r="CO60" s="289"/>
      <c r="CP60" s="289"/>
      <c r="CQ60" s="289"/>
      <c r="CR60" s="289"/>
      <c r="CS60" s="289"/>
      <c r="CT60" s="289"/>
      <c r="CU60" s="289"/>
      <c r="CV60" s="289"/>
      <c r="CW60" s="289"/>
      <c r="CX60" s="289"/>
      <c r="CY60" s="289"/>
      <c r="CZ60" s="289"/>
      <c r="DA60" s="289"/>
      <c r="DB60" s="289"/>
      <c r="DC60" s="289"/>
      <c r="DD60" s="289"/>
      <c r="DE60" s="289"/>
      <c r="DF60" s="289"/>
      <c r="DG60" s="289"/>
      <c r="DH60" s="289"/>
      <c r="DI60" s="289"/>
      <c r="DJ60" s="289"/>
      <c r="DK60" s="289"/>
      <c r="DL60" s="289"/>
      <c r="DM60" s="289"/>
      <c r="DN60" s="289"/>
      <c r="DO60" s="289"/>
      <c r="DP60" s="289"/>
      <c r="DQ60" s="289"/>
      <c r="DR60" s="289"/>
      <c r="DS60" s="289"/>
      <c r="DT60" s="289"/>
      <c r="DU60" s="289"/>
      <c r="DV60" s="289"/>
      <c r="DW60" s="289"/>
      <c r="DX60" s="289"/>
      <c r="DY60" s="289"/>
      <c r="DZ60" s="289"/>
      <c r="EA60" s="289"/>
      <c r="EB60" s="289"/>
      <c r="EC60" s="289"/>
      <c r="ED60" s="289"/>
      <c r="EE60" s="289"/>
      <c r="EF60" s="289"/>
      <c r="EG60" s="289"/>
      <c r="EH60" s="289"/>
      <c r="EI60" s="289"/>
      <c r="EJ60" s="289"/>
      <c r="EK60" s="289"/>
      <c r="EL60" s="289"/>
      <c r="EM60" s="289"/>
      <c r="EN60" s="289"/>
      <c r="EO60" s="289"/>
      <c r="EP60" s="289"/>
      <c r="EQ60" s="289"/>
      <c r="ER60" s="289"/>
      <c r="ES60" s="289"/>
      <c r="ET60" s="289"/>
      <c r="EU60" s="289"/>
      <c r="EV60" s="289"/>
      <c r="EW60" s="289"/>
      <c r="EX60" s="289"/>
      <c r="EY60" s="289"/>
      <c r="EZ60" s="289"/>
      <c r="FA60" s="289"/>
      <c r="FB60" s="289"/>
      <c r="FC60" s="289"/>
      <c r="FD60" s="289"/>
      <c r="FE60" s="289"/>
      <c r="FF60" s="289"/>
      <c r="FG60" s="289"/>
      <c r="FH60" s="289"/>
      <c r="FI60" s="289"/>
      <c r="FJ60" s="289"/>
      <c r="FK60" s="289"/>
      <c r="FL60" s="289"/>
      <c r="FM60" s="289"/>
      <c r="FN60" s="289"/>
      <c r="FO60" s="289"/>
      <c r="FP60" s="289"/>
      <c r="FQ60" s="289"/>
      <c r="FR60" s="289"/>
      <c r="FS60" s="289"/>
      <c r="FT60" s="289"/>
      <c r="FU60" s="289"/>
      <c r="FV60" s="289"/>
      <c r="FW60" s="289"/>
      <c r="FX60" s="289"/>
      <c r="FY60" s="289"/>
      <c r="FZ60" s="289"/>
      <c r="GA60" s="289"/>
      <c r="GB60" s="289"/>
      <c r="GC60" s="289"/>
      <c r="GD60" s="289"/>
      <c r="GE60" s="289"/>
      <c r="GF60" s="289"/>
      <c r="GG60" s="289"/>
      <c r="GH60" s="289"/>
      <c r="GI60" s="289"/>
      <c r="GJ60" s="289"/>
      <c r="GK60" s="289"/>
      <c r="GL60" s="289"/>
      <c r="GM60" s="289"/>
      <c r="GN60" s="289"/>
      <c r="GO60" s="289"/>
      <c r="GP60" s="289"/>
      <c r="GQ60" s="289"/>
      <c r="GR60" s="289"/>
      <c r="GS60" s="289"/>
      <c r="GT60" s="289"/>
      <c r="GU60" s="289"/>
      <c r="GV60" s="289"/>
      <c r="GW60" s="289"/>
      <c r="GX60" s="289"/>
      <c r="GY60" s="289"/>
      <c r="GZ60" s="289"/>
      <c r="HA60" s="289"/>
      <c r="HB60" s="289"/>
      <c r="HC60" s="289"/>
      <c r="HD60" s="289"/>
      <c r="HE60" s="289"/>
      <c r="HF60" s="289"/>
      <c r="HG60" s="289"/>
      <c r="HH60" s="289"/>
      <c r="HI60" s="289"/>
      <c r="HJ60" s="289"/>
      <c r="HK60" s="289"/>
      <c r="HL60" s="289"/>
      <c r="HM60" s="289"/>
      <c r="HN60" s="289"/>
      <c r="HO60" s="289"/>
      <c r="HP60" s="289"/>
      <c r="HQ60" s="289"/>
      <c r="HR60" s="289"/>
      <c r="HS60" s="289"/>
      <c r="HT60" s="289"/>
      <c r="HU60" s="289"/>
      <c r="HV60" s="289"/>
      <c r="HW60" s="289"/>
      <c r="HX60" s="289"/>
      <c r="HY60" s="289"/>
      <c r="HZ60" s="289"/>
      <c r="IA60" s="289"/>
      <c r="IB60" s="289"/>
      <c r="IC60" s="289"/>
      <c r="ID60" s="289"/>
      <c r="IE60" s="289"/>
      <c r="IF60" s="289"/>
      <c r="IG60" s="289"/>
      <c r="IH60" s="289"/>
      <c r="II60" s="289"/>
      <c r="IJ60" s="289"/>
      <c r="IK60" s="289"/>
      <c r="IL60" s="289"/>
      <c r="IM60" s="289"/>
      <c r="IN60" s="289"/>
      <c r="IO60" s="289"/>
      <c r="IP60" s="289"/>
      <c r="IQ60" s="289"/>
      <c r="IR60" s="289"/>
      <c r="IS60" s="289"/>
      <c r="IT60" s="289"/>
      <c r="IU60" s="289"/>
      <c r="IV60" s="289"/>
    </row>
    <row r="61" spans="1:256" x14ac:dyDescent="0.25">
      <c r="A61" s="289"/>
      <c r="B61" s="1354"/>
      <c r="C61" s="1355" t="s">
        <v>899</v>
      </c>
      <c r="D61" s="291" t="s">
        <v>896</v>
      </c>
      <c r="E61" s="292" t="s">
        <v>547</v>
      </c>
      <c r="F61" s="292" t="s">
        <v>547</v>
      </c>
      <c r="G61" s="292" t="s">
        <v>547</v>
      </c>
      <c r="H61" s="292" t="s">
        <v>547</v>
      </c>
      <c r="I61" s="299">
        <v>2.7020000000000002E-2</v>
      </c>
      <c r="J61" s="299">
        <v>2.6800000000000001E-2</v>
      </c>
      <c r="K61" s="299">
        <v>6.9999999999999994E-5</v>
      </c>
      <c r="L61" s="299">
        <v>1.4999999999999999E-4</v>
      </c>
      <c r="M61" s="288"/>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89"/>
      <c r="AR61" s="289"/>
      <c r="AS61" s="289"/>
      <c r="AT61" s="289"/>
      <c r="AU61" s="289"/>
      <c r="AV61" s="289"/>
      <c r="AW61" s="289"/>
      <c r="AX61" s="289"/>
      <c r="AY61" s="289"/>
      <c r="AZ61" s="289"/>
      <c r="BA61" s="289"/>
      <c r="BB61" s="289"/>
      <c r="BC61" s="289"/>
      <c r="BD61" s="289"/>
      <c r="BE61" s="289"/>
      <c r="BF61" s="289"/>
      <c r="BG61" s="289"/>
      <c r="BH61" s="289"/>
      <c r="BI61" s="289"/>
      <c r="BJ61" s="289"/>
      <c r="BK61" s="289"/>
      <c r="BL61" s="289"/>
      <c r="BM61" s="289"/>
      <c r="BN61" s="289"/>
      <c r="BO61" s="289"/>
      <c r="BP61" s="289"/>
      <c r="BQ61" s="289"/>
      <c r="BR61" s="289"/>
      <c r="BS61" s="289"/>
      <c r="BT61" s="289"/>
      <c r="BU61" s="289"/>
      <c r="BV61" s="289"/>
      <c r="BW61" s="289"/>
      <c r="BX61" s="289"/>
      <c r="BY61" s="289"/>
      <c r="BZ61" s="289"/>
      <c r="CA61" s="289"/>
      <c r="CB61" s="289"/>
      <c r="CC61" s="289"/>
      <c r="CD61" s="289"/>
      <c r="CE61" s="289"/>
      <c r="CF61" s="289"/>
      <c r="CG61" s="289"/>
      <c r="CH61" s="289"/>
      <c r="CI61" s="289"/>
      <c r="CJ61" s="289"/>
      <c r="CK61" s="289"/>
      <c r="CL61" s="289"/>
      <c r="CM61" s="289"/>
      <c r="CN61" s="289"/>
      <c r="CO61" s="289"/>
      <c r="CP61" s="289"/>
      <c r="CQ61" s="289"/>
      <c r="CR61" s="289"/>
      <c r="CS61" s="289"/>
      <c r="CT61" s="289"/>
      <c r="CU61" s="289"/>
      <c r="CV61" s="289"/>
      <c r="CW61" s="289"/>
      <c r="CX61" s="289"/>
      <c r="CY61" s="289"/>
      <c r="CZ61" s="289"/>
      <c r="DA61" s="289"/>
      <c r="DB61" s="289"/>
      <c r="DC61" s="289"/>
      <c r="DD61" s="289"/>
      <c r="DE61" s="289"/>
      <c r="DF61" s="289"/>
      <c r="DG61" s="289"/>
      <c r="DH61" s="289"/>
      <c r="DI61" s="289"/>
      <c r="DJ61" s="289"/>
      <c r="DK61" s="289"/>
      <c r="DL61" s="289"/>
      <c r="DM61" s="289"/>
      <c r="DN61" s="289"/>
      <c r="DO61" s="289"/>
      <c r="DP61" s="289"/>
      <c r="DQ61" s="289"/>
      <c r="DR61" s="289"/>
      <c r="DS61" s="289"/>
      <c r="DT61" s="289"/>
      <c r="DU61" s="289"/>
      <c r="DV61" s="289"/>
      <c r="DW61" s="289"/>
      <c r="DX61" s="289"/>
      <c r="DY61" s="289"/>
      <c r="DZ61" s="289"/>
      <c r="EA61" s="289"/>
      <c r="EB61" s="289"/>
      <c r="EC61" s="289"/>
      <c r="ED61" s="289"/>
      <c r="EE61" s="289"/>
      <c r="EF61" s="289"/>
      <c r="EG61" s="289"/>
      <c r="EH61" s="289"/>
      <c r="EI61" s="289"/>
      <c r="EJ61" s="289"/>
      <c r="EK61" s="289"/>
      <c r="EL61" s="289"/>
      <c r="EM61" s="289"/>
      <c r="EN61" s="289"/>
      <c r="EO61" s="289"/>
      <c r="EP61" s="289"/>
      <c r="EQ61" s="289"/>
      <c r="ER61" s="289"/>
      <c r="ES61" s="289"/>
      <c r="ET61" s="289"/>
      <c r="EU61" s="289"/>
      <c r="EV61" s="289"/>
      <c r="EW61" s="289"/>
      <c r="EX61" s="289"/>
      <c r="EY61" s="289"/>
      <c r="EZ61" s="289"/>
      <c r="FA61" s="289"/>
      <c r="FB61" s="289"/>
      <c r="FC61" s="289"/>
      <c r="FD61" s="289"/>
      <c r="FE61" s="289"/>
      <c r="FF61" s="289"/>
      <c r="FG61" s="289"/>
      <c r="FH61" s="289"/>
      <c r="FI61" s="289"/>
      <c r="FJ61" s="289"/>
      <c r="FK61" s="289"/>
      <c r="FL61" s="289"/>
      <c r="FM61" s="289"/>
      <c r="FN61" s="289"/>
      <c r="FO61" s="289"/>
      <c r="FP61" s="289"/>
      <c r="FQ61" s="289"/>
      <c r="FR61" s="289"/>
      <c r="FS61" s="289"/>
      <c r="FT61" s="289"/>
      <c r="FU61" s="289"/>
      <c r="FV61" s="289"/>
      <c r="FW61" s="289"/>
      <c r="FX61" s="289"/>
      <c r="FY61" s="289"/>
      <c r="FZ61" s="289"/>
      <c r="GA61" s="289"/>
      <c r="GB61" s="289"/>
      <c r="GC61" s="289"/>
      <c r="GD61" s="289"/>
      <c r="GE61" s="289"/>
      <c r="GF61" s="289"/>
      <c r="GG61" s="289"/>
      <c r="GH61" s="289"/>
      <c r="GI61" s="289"/>
      <c r="GJ61" s="289"/>
      <c r="GK61" s="289"/>
      <c r="GL61" s="289"/>
      <c r="GM61" s="289"/>
      <c r="GN61" s="289"/>
      <c r="GO61" s="289"/>
      <c r="GP61" s="289"/>
      <c r="GQ61" s="289"/>
      <c r="GR61" s="289"/>
      <c r="GS61" s="289"/>
      <c r="GT61" s="289"/>
      <c r="GU61" s="289"/>
      <c r="GV61" s="289"/>
      <c r="GW61" s="289"/>
      <c r="GX61" s="289"/>
      <c r="GY61" s="289"/>
      <c r="GZ61" s="289"/>
      <c r="HA61" s="289"/>
      <c r="HB61" s="289"/>
      <c r="HC61" s="289"/>
      <c r="HD61" s="289"/>
      <c r="HE61" s="289"/>
      <c r="HF61" s="289"/>
      <c r="HG61" s="289"/>
      <c r="HH61" s="289"/>
      <c r="HI61" s="289"/>
      <c r="HJ61" s="289"/>
      <c r="HK61" s="289"/>
      <c r="HL61" s="289"/>
      <c r="HM61" s="289"/>
      <c r="HN61" s="289"/>
      <c r="HO61" s="289"/>
      <c r="HP61" s="289"/>
      <c r="HQ61" s="289"/>
      <c r="HR61" s="289"/>
      <c r="HS61" s="289"/>
      <c r="HT61" s="289"/>
      <c r="HU61" s="289"/>
      <c r="HV61" s="289"/>
      <c r="HW61" s="289"/>
      <c r="HX61" s="289"/>
      <c r="HY61" s="289"/>
      <c r="HZ61" s="289"/>
      <c r="IA61" s="289"/>
      <c r="IB61" s="289"/>
      <c r="IC61" s="289"/>
      <c r="ID61" s="289"/>
      <c r="IE61" s="289"/>
      <c r="IF61" s="289"/>
      <c r="IG61" s="289"/>
      <c r="IH61" s="289"/>
      <c r="II61" s="289"/>
      <c r="IJ61" s="289"/>
      <c r="IK61" s="289"/>
      <c r="IL61" s="289"/>
      <c r="IM61" s="289"/>
      <c r="IN61" s="289"/>
      <c r="IO61" s="289"/>
      <c r="IP61" s="289"/>
      <c r="IQ61" s="289"/>
      <c r="IR61" s="289"/>
      <c r="IS61" s="289"/>
      <c r="IT61" s="289"/>
      <c r="IU61" s="289"/>
      <c r="IV61" s="289"/>
    </row>
    <row r="62" spans="1:256" x14ac:dyDescent="0.25">
      <c r="A62" s="289"/>
      <c r="B62" s="1354"/>
      <c r="C62" s="1355"/>
      <c r="D62" s="291" t="s">
        <v>821</v>
      </c>
      <c r="E62" s="292" t="s">
        <v>547</v>
      </c>
      <c r="F62" s="292" t="s">
        <v>547</v>
      </c>
      <c r="G62" s="292" t="s">
        <v>547</v>
      </c>
      <c r="H62" s="292" t="s">
        <v>547</v>
      </c>
      <c r="I62" s="299">
        <v>5.4199999999999995E-3</v>
      </c>
      <c r="J62" s="299">
        <v>5.3800000000000002E-3</v>
      </c>
      <c r="K62" s="299">
        <v>1.0000000000000001E-5</v>
      </c>
      <c r="L62" s="299">
        <v>3.0000000000000001E-5</v>
      </c>
      <c r="M62" s="288"/>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89"/>
      <c r="AR62" s="289"/>
      <c r="AS62" s="289"/>
      <c r="AT62" s="289"/>
      <c r="AU62" s="289"/>
      <c r="AV62" s="289"/>
      <c r="AW62" s="289"/>
      <c r="AX62" s="289"/>
      <c r="AY62" s="289"/>
      <c r="AZ62" s="289"/>
      <c r="BA62" s="289"/>
      <c r="BB62" s="289"/>
      <c r="BC62" s="289"/>
      <c r="BD62" s="289"/>
      <c r="BE62" s="289"/>
      <c r="BF62" s="289"/>
      <c r="BG62" s="289"/>
      <c r="BH62" s="289"/>
      <c r="BI62" s="289"/>
      <c r="BJ62" s="289"/>
      <c r="BK62" s="289"/>
      <c r="BL62" s="289"/>
      <c r="BM62" s="289"/>
      <c r="BN62" s="289"/>
      <c r="BO62" s="289"/>
      <c r="BP62" s="289"/>
      <c r="BQ62" s="289"/>
      <c r="BR62" s="289"/>
      <c r="BS62" s="289"/>
      <c r="BT62" s="289"/>
      <c r="BU62" s="289"/>
      <c r="BV62" s="289"/>
      <c r="BW62" s="289"/>
      <c r="BX62" s="289"/>
      <c r="BY62" s="289"/>
      <c r="BZ62" s="289"/>
      <c r="CA62" s="289"/>
      <c r="CB62" s="289"/>
      <c r="CC62" s="289"/>
      <c r="CD62" s="289"/>
      <c r="CE62" s="289"/>
      <c r="CF62" s="289"/>
      <c r="CG62" s="289"/>
      <c r="CH62" s="289"/>
      <c r="CI62" s="289"/>
      <c r="CJ62" s="289"/>
      <c r="CK62" s="289"/>
      <c r="CL62" s="289"/>
      <c r="CM62" s="289"/>
      <c r="CN62" s="289"/>
      <c r="CO62" s="289"/>
      <c r="CP62" s="289"/>
      <c r="CQ62" s="289"/>
      <c r="CR62" s="289"/>
      <c r="CS62" s="289"/>
      <c r="CT62" s="289"/>
      <c r="CU62" s="289"/>
      <c r="CV62" s="289"/>
      <c r="CW62" s="289"/>
      <c r="CX62" s="289"/>
      <c r="CY62" s="289"/>
      <c r="CZ62" s="289"/>
      <c r="DA62" s="289"/>
      <c r="DB62" s="289"/>
      <c r="DC62" s="289"/>
      <c r="DD62" s="289"/>
      <c r="DE62" s="289"/>
      <c r="DF62" s="289"/>
      <c r="DG62" s="289"/>
      <c r="DH62" s="289"/>
      <c r="DI62" s="289"/>
      <c r="DJ62" s="289"/>
      <c r="DK62" s="289"/>
      <c r="DL62" s="289"/>
      <c r="DM62" s="289"/>
      <c r="DN62" s="289"/>
      <c r="DO62" s="289"/>
      <c r="DP62" s="289"/>
      <c r="DQ62" s="289"/>
      <c r="DR62" s="289"/>
      <c r="DS62" s="289"/>
      <c r="DT62" s="289"/>
      <c r="DU62" s="289"/>
      <c r="DV62" s="289"/>
      <c r="DW62" s="289"/>
      <c r="DX62" s="289"/>
      <c r="DY62" s="289"/>
      <c r="DZ62" s="289"/>
      <c r="EA62" s="289"/>
      <c r="EB62" s="289"/>
      <c r="EC62" s="289"/>
      <c r="ED62" s="289"/>
      <c r="EE62" s="289"/>
      <c r="EF62" s="289"/>
      <c r="EG62" s="289"/>
      <c r="EH62" s="289"/>
      <c r="EI62" s="289"/>
      <c r="EJ62" s="289"/>
      <c r="EK62" s="289"/>
      <c r="EL62" s="289"/>
      <c r="EM62" s="289"/>
      <c r="EN62" s="289"/>
      <c r="EO62" s="289"/>
      <c r="EP62" s="289"/>
      <c r="EQ62" s="289"/>
      <c r="ER62" s="289"/>
      <c r="ES62" s="289"/>
      <c r="ET62" s="289"/>
      <c r="EU62" s="289"/>
      <c r="EV62" s="289"/>
      <c r="EW62" s="289"/>
      <c r="EX62" s="289"/>
      <c r="EY62" s="289"/>
      <c r="EZ62" s="289"/>
      <c r="FA62" s="289"/>
      <c r="FB62" s="289"/>
      <c r="FC62" s="289"/>
      <c r="FD62" s="289"/>
      <c r="FE62" s="289"/>
      <c r="FF62" s="289"/>
      <c r="FG62" s="289"/>
      <c r="FH62" s="289"/>
      <c r="FI62" s="289"/>
      <c r="FJ62" s="289"/>
      <c r="FK62" s="289"/>
      <c r="FL62" s="289"/>
      <c r="FM62" s="289"/>
      <c r="FN62" s="289"/>
      <c r="FO62" s="289"/>
      <c r="FP62" s="289"/>
      <c r="FQ62" s="289"/>
      <c r="FR62" s="289"/>
      <c r="FS62" s="289"/>
      <c r="FT62" s="289"/>
      <c r="FU62" s="289"/>
      <c r="FV62" s="289"/>
      <c r="FW62" s="289"/>
      <c r="FX62" s="289"/>
      <c r="FY62" s="289"/>
      <c r="FZ62" s="289"/>
      <c r="GA62" s="289"/>
      <c r="GB62" s="289"/>
      <c r="GC62" s="289"/>
      <c r="GD62" s="289"/>
      <c r="GE62" s="289"/>
      <c r="GF62" s="289"/>
      <c r="GG62" s="289"/>
      <c r="GH62" s="289"/>
      <c r="GI62" s="289"/>
      <c r="GJ62" s="289"/>
      <c r="GK62" s="289"/>
      <c r="GL62" s="289"/>
      <c r="GM62" s="289"/>
      <c r="GN62" s="289"/>
      <c r="GO62" s="289"/>
      <c r="GP62" s="289"/>
      <c r="GQ62" s="289"/>
      <c r="GR62" s="289"/>
      <c r="GS62" s="289"/>
      <c r="GT62" s="289"/>
      <c r="GU62" s="289"/>
      <c r="GV62" s="289"/>
      <c r="GW62" s="289"/>
      <c r="GX62" s="289"/>
      <c r="GY62" s="289"/>
      <c r="GZ62" s="289"/>
      <c r="HA62" s="289"/>
      <c r="HB62" s="289"/>
      <c r="HC62" s="289"/>
      <c r="HD62" s="289"/>
      <c r="HE62" s="289"/>
      <c r="HF62" s="289"/>
      <c r="HG62" s="289"/>
      <c r="HH62" s="289"/>
      <c r="HI62" s="289"/>
      <c r="HJ62" s="289"/>
      <c r="HK62" s="289"/>
      <c r="HL62" s="289"/>
      <c r="HM62" s="289"/>
      <c r="HN62" s="289"/>
      <c r="HO62" s="289"/>
      <c r="HP62" s="289"/>
      <c r="HQ62" s="289"/>
      <c r="HR62" s="289"/>
      <c r="HS62" s="289"/>
      <c r="HT62" s="289"/>
      <c r="HU62" s="289"/>
      <c r="HV62" s="289"/>
      <c r="HW62" s="289"/>
      <c r="HX62" s="289"/>
      <c r="HY62" s="289"/>
      <c r="HZ62" s="289"/>
      <c r="IA62" s="289"/>
      <c r="IB62" s="289"/>
      <c r="IC62" s="289"/>
      <c r="ID62" s="289"/>
      <c r="IE62" s="289"/>
      <c r="IF62" s="289"/>
      <c r="IG62" s="289"/>
      <c r="IH62" s="289"/>
      <c r="II62" s="289"/>
      <c r="IJ62" s="289"/>
      <c r="IK62" s="289"/>
      <c r="IL62" s="289"/>
      <c r="IM62" s="289"/>
      <c r="IN62" s="289"/>
      <c r="IO62" s="289"/>
      <c r="IP62" s="289"/>
      <c r="IQ62" s="289"/>
      <c r="IR62" s="289"/>
      <c r="IS62" s="289"/>
      <c r="IT62" s="289"/>
      <c r="IU62" s="289"/>
      <c r="IV62" s="289"/>
    </row>
    <row r="63" spans="1:256" x14ac:dyDescent="0.25">
      <c r="A63" s="289"/>
      <c r="B63" s="1354"/>
      <c r="C63" s="1355"/>
      <c r="D63" s="291" t="s">
        <v>822</v>
      </c>
      <c r="E63" s="292" t="s">
        <v>547</v>
      </c>
      <c r="F63" s="292" t="s">
        <v>547</v>
      </c>
      <c r="G63" s="292" t="s">
        <v>547</v>
      </c>
      <c r="H63" s="292" t="s">
        <v>547</v>
      </c>
      <c r="I63" s="299">
        <v>8.7299999999999982E-3</v>
      </c>
      <c r="J63" s="299">
        <v>8.6599999999999993E-3</v>
      </c>
      <c r="K63" s="299">
        <v>2.0000000000000002E-5</v>
      </c>
      <c r="L63" s="299">
        <v>5.0000000000000002E-5</v>
      </c>
      <c r="M63" s="288"/>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c r="AO63" s="289"/>
      <c r="AP63" s="289"/>
      <c r="AQ63" s="289"/>
      <c r="AR63" s="289"/>
      <c r="AS63" s="289"/>
      <c r="AT63" s="289"/>
      <c r="AU63" s="289"/>
      <c r="AV63" s="289"/>
      <c r="AW63" s="289"/>
      <c r="AX63" s="289"/>
      <c r="AY63" s="289"/>
      <c r="AZ63" s="289"/>
      <c r="BA63" s="289"/>
      <c r="BB63" s="289"/>
      <c r="BC63" s="289"/>
      <c r="BD63" s="289"/>
      <c r="BE63" s="289"/>
      <c r="BF63" s="289"/>
      <c r="BG63" s="289"/>
      <c r="BH63" s="289"/>
      <c r="BI63" s="289"/>
      <c r="BJ63" s="289"/>
      <c r="BK63" s="289"/>
      <c r="BL63" s="289"/>
      <c r="BM63" s="289"/>
      <c r="BN63" s="289"/>
      <c r="BO63" s="289"/>
      <c r="BP63" s="289"/>
      <c r="BQ63" s="289"/>
      <c r="BR63" s="289"/>
      <c r="BS63" s="289"/>
      <c r="BT63" s="289"/>
      <c r="BU63" s="289"/>
      <c r="BV63" s="289"/>
      <c r="BW63" s="289"/>
      <c r="BX63" s="289"/>
      <c r="BY63" s="289"/>
      <c r="BZ63" s="289"/>
      <c r="CA63" s="289"/>
      <c r="CB63" s="289"/>
      <c r="CC63" s="289"/>
      <c r="CD63" s="289"/>
      <c r="CE63" s="289"/>
      <c r="CF63" s="289"/>
      <c r="CG63" s="289"/>
      <c r="CH63" s="289"/>
      <c r="CI63" s="289"/>
      <c r="CJ63" s="289"/>
      <c r="CK63" s="289"/>
      <c r="CL63" s="289"/>
      <c r="CM63" s="289"/>
      <c r="CN63" s="289"/>
      <c r="CO63" s="289"/>
      <c r="CP63" s="289"/>
      <c r="CQ63" s="289"/>
      <c r="CR63" s="289"/>
      <c r="CS63" s="289"/>
      <c r="CT63" s="289"/>
      <c r="CU63" s="289"/>
      <c r="CV63" s="289"/>
      <c r="CW63" s="289"/>
      <c r="CX63" s="289"/>
      <c r="CY63" s="289"/>
      <c r="CZ63" s="289"/>
      <c r="DA63" s="289"/>
      <c r="DB63" s="289"/>
      <c r="DC63" s="289"/>
      <c r="DD63" s="289"/>
      <c r="DE63" s="289"/>
      <c r="DF63" s="289"/>
      <c r="DG63" s="289"/>
      <c r="DH63" s="289"/>
      <c r="DI63" s="289"/>
      <c r="DJ63" s="289"/>
      <c r="DK63" s="289"/>
      <c r="DL63" s="289"/>
      <c r="DM63" s="289"/>
      <c r="DN63" s="289"/>
      <c r="DO63" s="289"/>
      <c r="DP63" s="289"/>
      <c r="DQ63" s="289"/>
      <c r="DR63" s="289"/>
      <c r="DS63" s="289"/>
      <c r="DT63" s="289"/>
      <c r="DU63" s="289"/>
      <c r="DV63" s="289"/>
      <c r="DW63" s="289"/>
      <c r="DX63" s="289"/>
      <c r="DY63" s="289"/>
      <c r="DZ63" s="289"/>
      <c r="EA63" s="289"/>
      <c r="EB63" s="289"/>
      <c r="EC63" s="289"/>
      <c r="ED63" s="289"/>
      <c r="EE63" s="289"/>
      <c r="EF63" s="289"/>
      <c r="EG63" s="289"/>
      <c r="EH63" s="289"/>
      <c r="EI63" s="289"/>
      <c r="EJ63" s="289"/>
      <c r="EK63" s="289"/>
      <c r="EL63" s="289"/>
      <c r="EM63" s="289"/>
      <c r="EN63" s="289"/>
      <c r="EO63" s="289"/>
      <c r="EP63" s="289"/>
      <c r="EQ63" s="289"/>
      <c r="ER63" s="289"/>
      <c r="ES63" s="289"/>
      <c r="ET63" s="289"/>
      <c r="EU63" s="289"/>
      <c r="EV63" s="289"/>
      <c r="EW63" s="289"/>
      <c r="EX63" s="289"/>
      <c r="EY63" s="289"/>
      <c r="EZ63" s="289"/>
      <c r="FA63" s="289"/>
      <c r="FB63" s="289"/>
      <c r="FC63" s="289"/>
      <c r="FD63" s="289"/>
      <c r="FE63" s="289"/>
      <c r="FF63" s="289"/>
      <c r="FG63" s="289"/>
      <c r="FH63" s="289"/>
      <c r="FI63" s="289"/>
      <c r="FJ63" s="289"/>
      <c r="FK63" s="289"/>
      <c r="FL63" s="289"/>
      <c r="FM63" s="289"/>
      <c r="FN63" s="289"/>
      <c r="FO63" s="289"/>
      <c r="FP63" s="289"/>
      <c r="FQ63" s="289"/>
      <c r="FR63" s="289"/>
      <c r="FS63" s="289"/>
      <c r="FT63" s="289"/>
      <c r="FU63" s="289"/>
      <c r="FV63" s="289"/>
      <c r="FW63" s="289"/>
      <c r="FX63" s="289"/>
      <c r="FY63" s="289"/>
      <c r="FZ63" s="289"/>
      <c r="GA63" s="289"/>
      <c r="GB63" s="289"/>
      <c r="GC63" s="289"/>
      <c r="GD63" s="289"/>
      <c r="GE63" s="289"/>
      <c r="GF63" s="289"/>
      <c r="GG63" s="289"/>
      <c r="GH63" s="289"/>
      <c r="GI63" s="289"/>
      <c r="GJ63" s="289"/>
      <c r="GK63" s="289"/>
      <c r="GL63" s="289"/>
      <c r="GM63" s="289"/>
      <c r="GN63" s="289"/>
      <c r="GO63" s="289"/>
      <c r="GP63" s="289"/>
      <c r="GQ63" s="289"/>
      <c r="GR63" s="289"/>
      <c r="GS63" s="289"/>
      <c r="GT63" s="289"/>
      <c r="GU63" s="289"/>
      <c r="GV63" s="289"/>
      <c r="GW63" s="289"/>
      <c r="GX63" s="289"/>
      <c r="GY63" s="289"/>
      <c r="GZ63" s="289"/>
      <c r="HA63" s="289"/>
      <c r="HB63" s="289"/>
      <c r="HC63" s="289"/>
      <c r="HD63" s="289"/>
      <c r="HE63" s="289"/>
      <c r="HF63" s="289"/>
      <c r="HG63" s="289"/>
      <c r="HH63" s="289"/>
      <c r="HI63" s="289"/>
      <c r="HJ63" s="289"/>
      <c r="HK63" s="289"/>
      <c r="HL63" s="289"/>
      <c r="HM63" s="289"/>
      <c r="HN63" s="289"/>
      <c r="HO63" s="289"/>
      <c r="HP63" s="289"/>
      <c r="HQ63" s="289"/>
      <c r="HR63" s="289"/>
      <c r="HS63" s="289"/>
      <c r="HT63" s="289"/>
      <c r="HU63" s="289"/>
      <c r="HV63" s="289"/>
      <c r="HW63" s="289"/>
      <c r="HX63" s="289"/>
      <c r="HY63" s="289"/>
      <c r="HZ63" s="289"/>
      <c r="IA63" s="289"/>
      <c r="IB63" s="289"/>
      <c r="IC63" s="289"/>
      <c r="ID63" s="289"/>
      <c r="IE63" s="289"/>
      <c r="IF63" s="289"/>
      <c r="IG63" s="289"/>
      <c r="IH63" s="289"/>
      <c r="II63" s="289"/>
      <c r="IJ63" s="289"/>
      <c r="IK63" s="289"/>
      <c r="IL63" s="289"/>
      <c r="IM63" s="289"/>
      <c r="IN63" s="289"/>
      <c r="IO63" s="289"/>
      <c r="IP63" s="289"/>
      <c r="IQ63" s="289"/>
      <c r="IR63" s="289"/>
      <c r="IS63" s="289"/>
      <c r="IT63" s="289"/>
      <c r="IU63" s="289"/>
      <c r="IV63" s="289"/>
    </row>
    <row r="64" spans="1:256" x14ac:dyDescent="0.25">
      <c r="A64" s="289"/>
      <c r="B64" s="1354"/>
      <c r="C64" s="1355" t="s">
        <v>898</v>
      </c>
      <c r="D64" s="291" t="s">
        <v>896</v>
      </c>
      <c r="E64" s="292" t="s">
        <v>547</v>
      </c>
      <c r="F64" s="292" t="s">
        <v>547</v>
      </c>
      <c r="G64" s="292" t="s">
        <v>547</v>
      </c>
      <c r="H64" s="292" t="s">
        <v>547</v>
      </c>
      <c r="I64" s="299">
        <v>2.6540000000000001E-2</v>
      </c>
      <c r="J64" s="299">
        <v>2.6329999999999999E-2</v>
      </c>
      <c r="K64" s="299">
        <v>6.9999999999999994E-5</v>
      </c>
      <c r="L64" s="299">
        <v>1.3999999999999999E-4</v>
      </c>
      <c r="M64" s="288"/>
      <c r="N64" s="289"/>
      <c r="O64" s="289"/>
      <c r="P64" s="289"/>
      <c r="Q64" s="289"/>
      <c r="R64" s="289"/>
      <c r="S64" s="289"/>
      <c r="T64" s="289"/>
      <c r="U64" s="289"/>
      <c r="V64" s="289"/>
      <c r="W64" s="289"/>
      <c r="X64" s="289"/>
      <c r="Y64" s="289"/>
      <c r="Z64" s="289"/>
      <c r="AA64" s="289"/>
      <c r="AB64" s="289"/>
      <c r="AC64" s="289"/>
      <c r="AD64" s="289"/>
      <c r="AE64" s="289"/>
      <c r="AF64" s="289"/>
      <c r="AG64" s="289"/>
      <c r="AH64" s="289"/>
      <c r="AI64" s="289"/>
      <c r="AJ64" s="289"/>
      <c r="AK64" s="289"/>
      <c r="AL64" s="289"/>
      <c r="AM64" s="289"/>
      <c r="AN64" s="289"/>
      <c r="AO64" s="289"/>
      <c r="AP64" s="289"/>
      <c r="AQ64" s="289"/>
      <c r="AR64" s="289"/>
      <c r="AS64" s="289"/>
      <c r="AT64" s="289"/>
      <c r="AU64" s="289"/>
      <c r="AV64" s="289"/>
      <c r="AW64" s="289"/>
      <c r="AX64" s="289"/>
      <c r="AY64" s="289"/>
      <c r="AZ64" s="289"/>
      <c r="BA64" s="289"/>
      <c r="BB64" s="289"/>
      <c r="BC64" s="289"/>
      <c r="BD64" s="289"/>
      <c r="BE64" s="289"/>
      <c r="BF64" s="289"/>
      <c r="BG64" s="289"/>
      <c r="BH64" s="289"/>
      <c r="BI64" s="289"/>
      <c r="BJ64" s="289"/>
      <c r="BK64" s="289"/>
      <c r="BL64" s="289"/>
      <c r="BM64" s="289"/>
      <c r="BN64" s="289"/>
      <c r="BO64" s="289"/>
      <c r="BP64" s="289"/>
      <c r="BQ64" s="289"/>
      <c r="BR64" s="289"/>
      <c r="BS64" s="289"/>
      <c r="BT64" s="289"/>
      <c r="BU64" s="289"/>
      <c r="BV64" s="289"/>
      <c r="BW64" s="289"/>
      <c r="BX64" s="289"/>
      <c r="BY64" s="289"/>
      <c r="BZ64" s="289"/>
      <c r="CA64" s="289"/>
      <c r="CB64" s="289"/>
      <c r="CC64" s="289"/>
      <c r="CD64" s="289"/>
      <c r="CE64" s="289"/>
      <c r="CF64" s="289"/>
      <c r="CG64" s="289"/>
      <c r="CH64" s="289"/>
      <c r="CI64" s="289"/>
      <c r="CJ64" s="289"/>
      <c r="CK64" s="289"/>
      <c r="CL64" s="289"/>
      <c r="CM64" s="289"/>
      <c r="CN64" s="289"/>
      <c r="CO64" s="289"/>
      <c r="CP64" s="289"/>
      <c r="CQ64" s="289"/>
      <c r="CR64" s="289"/>
      <c r="CS64" s="289"/>
      <c r="CT64" s="289"/>
      <c r="CU64" s="289"/>
      <c r="CV64" s="289"/>
      <c r="CW64" s="289"/>
      <c r="CX64" s="289"/>
      <c r="CY64" s="289"/>
      <c r="CZ64" s="289"/>
      <c r="DA64" s="289"/>
      <c r="DB64" s="289"/>
      <c r="DC64" s="289"/>
      <c r="DD64" s="289"/>
      <c r="DE64" s="289"/>
      <c r="DF64" s="289"/>
      <c r="DG64" s="289"/>
      <c r="DH64" s="289"/>
      <c r="DI64" s="289"/>
      <c r="DJ64" s="289"/>
      <c r="DK64" s="289"/>
      <c r="DL64" s="289"/>
      <c r="DM64" s="289"/>
      <c r="DN64" s="289"/>
      <c r="DO64" s="289"/>
      <c r="DP64" s="289"/>
      <c r="DQ64" s="289"/>
      <c r="DR64" s="289"/>
      <c r="DS64" s="289"/>
      <c r="DT64" s="289"/>
      <c r="DU64" s="289"/>
      <c r="DV64" s="289"/>
      <c r="DW64" s="289"/>
      <c r="DX64" s="289"/>
      <c r="DY64" s="289"/>
      <c r="DZ64" s="289"/>
      <c r="EA64" s="289"/>
      <c r="EB64" s="289"/>
      <c r="EC64" s="289"/>
      <c r="ED64" s="289"/>
      <c r="EE64" s="289"/>
      <c r="EF64" s="289"/>
      <c r="EG64" s="289"/>
      <c r="EH64" s="289"/>
      <c r="EI64" s="289"/>
      <c r="EJ64" s="289"/>
      <c r="EK64" s="289"/>
      <c r="EL64" s="289"/>
      <c r="EM64" s="289"/>
      <c r="EN64" s="289"/>
      <c r="EO64" s="289"/>
      <c r="EP64" s="289"/>
      <c r="EQ64" s="289"/>
      <c r="ER64" s="289"/>
      <c r="ES64" s="289"/>
      <c r="ET64" s="289"/>
      <c r="EU64" s="289"/>
      <c r="EV64" s="289"/>
      <c r="EW64" s="289"/>
      <c r="EX64" s="289"/>
      <c r="EY64" s="289"/>
      <c r="EZ64" s="289"/>
      <c r="FA64" s="289"/>
      <c r="FB64" s="289"/>
      <c r="FC64" s="289"/>
      <c r="FD64" s="289"/>
      <c r="FE64" s="289"/>
      <c r="FF64" s="289"/>
      <c r="FG64" s="289"/>
      <c r="FH64" s="289"/>
      <c r="FI64" s="289"/>
      <c r="FJ64" s="289"/>
      <c r="FK64" s="289"/>
      <c r="FL64" s="289"/>
      <c r="FM64" s="289"/>
      <c r="FN64" s="289"/>
      <c r="FO64" s="289"/>
      <c r="FP64" s="289"/>
      <c r="FQ64" s="289"/>
      <c r="FR64" s="289"/>
      <c r="FS64" s="289"/>
      <c r="FT64" s="289"/>
      <c r="FU64" s="289"/>
      <c r="FV64" s="289"/>
      <c r="FW64" s="289"/>
      <c r="FX64" s="289"/>
      <c r="FY64" s="289"/>
      <c r="FZ64" s="289"/>
      <c r="GA64" s="289"/>
      <c r="GB64" s="289"/>
      <c r="GC64" s="289"/>
      <c r="GD64" s="289"/>
      <c r="GE64" s="289"/>
      <c r="GF64" s="289"/>
      <c r="GG64" s="289"/>
      <c r="GH64" s="289"/>
      <c r="GI64" s="289"/>
      <c r="GJ64" s="289"/>
      <c r="GK64" s="289"/>
      <c r="GL64" s="289"/>
      <c r="GM64" s="289"/>
      <c r="GN64" s="289"/>
      <c r="GO64" s="289"/>
      <c r="GP64" s="289"/>
      <c r="GQ64" s="289"/>
      <c r="GR64" s="289"/>
      <c r="GS64" s="289"/>
      <c r="GT64" s="289"/>
      <c r="GU64" s="289"/>
      <c r="GV64" s="289"/>
      <c r="GW64" s="289"/>
      <c r="GX64" s="289"/>
      <c r="GY64" s="289"/>
      <c r="GZ64" s="289"/>
      <c r="HA64" s="289"/>
      <c r="HB64" s="289"/>
      <c r="HC64" s="289"/>
      <c r="HD64" s="289"/>
      <c r="HE64" s="289"/>
      <c r="HF64" s="289"/>
      <c r="HG64" s="289"/>
      <c r="HH64" s="289"/>
      <c r="HI64" s="289"/>
      <c r="HJ64" s="289"/>
      <c r="HK64" s="289"/>
      <c r="HL64" s="289"/>
      <c r="HM64" s="289"/>
      <c r="HN64" s="289"/>
      <c r="HO64" s="289"/>
      <c r="HP64" s="289"/>
      <c r="HQ64" s="289"/>
      <c r="HR64" s="289"/>
      <c r="HS64" s="289"/>
      <c r="HT64" s="289"/>
      <c r="HU64" s="289"/>
      <c r="HV64" s="289"/>
      <c r="HW64" s="289"/>
      <c r="HX64" s="289"/>
      <c r="HY64" s="289"/>
      <c r="HZ64" s="289"/>
      <c r="IA64" s="289"/>
      <c r="IB64" s="289"/>
      <c r="IC64" s="289"/>
      <c r="ID64" s="289"/>
      <c r="IE64" s="289"/>
      <c r="IF64" s="289"/>
      <c r="IG64" s="289"/>
      <c r="IH64" s="289"/>
      <c r="II64" s="289"/>
      <c r="IJ64" s="289"/>
      <c r="IK64" s="289"/>
      <c r="IL64" s="289"/>
      <c r="IM64" s="289"/>
      <c r="IN64" s="289"/>
      <c r="IO64" s="289"/>
      <c r="IP64" s="289"/>
      <c r="IQ64" s="289"/>
      <c r="IR64" s="289"/>
      <c r="IS64" s="289"/>
      <c r="IT64" s="289"/>
      <c r="IU64" s="289"/>
      <c r="IV64" s="289"/>
    </row>
    <row r="65" spans="1:256" x14ac:dyDescent="0.25">
      <c r="A65" s="289"/>
      <c r="B65" s="1354"/>
      <c r="C65" s="1355"/>
      <c r="D65" s="291" t="s">
        <v>821</v>
      </c>
      <c r="E65" s="292" t="s">
        <v>547</v>
      </c>
      <c r="F65" s="292" t="s">
        <v>547</v>
      </c>
      <c r="G65" s="292" t="s">
        <v>547</v>
      </c>
      <c r="H65" s="292" t="s">
        <v>547</v>
      </c>
      <c r="I65" s="299">
        <v>7.9799999999999992E-3</v>
      </c>
      <c r="J65" s="299">
        <v>7.92E-3</v>
      </c>
      <c r="K65" s="299">
        <v>2.0000000000000002E-5</v>
      </c>
      <c r="L65" s="299">
        <v>4.0000000000000003E-5</v>
      </c>
      <c r="M65" s="288"/>
      <c r="N65" s="289"/>
      <c r="O65" s="289"/>
      <c r="P65" s="289"/>
      <c r="Q65" s="289"/>
      <c r="R65" s="289"/>
      <c r="S65" s="289"/>
      <c r="T65" s="289"/>
      <c r="U65" s="289"/>
      <c r="V65" s="289"/>
      <c r="W65" s="289"/>
      <c r="X65" s="289"/>
      <c r="Y65" s="289"/>
      <c r="Z65" s="289"/>
      <c r="AA65" s="289"/>
      <c r="AB65" s="289"/>
      <c r="AC65" s="289"/>
      <c r="AD65" s="289"/>
      <c r="AE65" s="289"/>
      <c r="AF65" s="289"/>
      <c r="AG65" s="289"/>
      <c r="AH65" s="289"/>
      <c r="AI65" s="289"/>
      <c r="AJ65" s="289"/>
      <c r="AK65" s="289"/>
      <c r="AL65" s="289"/>
      <c r="AM65" s="289"/>
      <c r="AN65" s="289"/>
      <c r="AO65" s="289"/>
      <c r="AP65" s="289"/>
      <c r="AQ65" s="289"/>
      <c r="AR65" s="289"/>
      <c r="AS65" s="289"/>
      <c r="AT65" s="289"/>
      <c r="AU65" s="289"/>
      <c r="AV65" s="289"/>
      <c r="AW65" s="289"/>
      <c r="AX65" s="289"/>
      <c r="AY65" s="289"/>
      <c r="AZ65" s="289"/>
      <c r="BA65" s="289"/>
      <c r="BB65" s="289"/>
      <c r="BC65" s="289"/>
      <c r="BD65" s="289"/>
      <c r="BE65" s="289"/>
      <c r="BF65" s="289"/>
      <c r="BG65" s="289"/>
      <c r="BH65" s="289"/>
      <c r="BI65" s="289"/>
      <c r="BJ65" s="289"/>
      <c r="BK65" s="289"/>
      <c r="BL65" s="289"/>
      <c r="BM65" s="289"/>
      <c r="BN65" s="289"/>
      <c r="BO65" s="289"/>
      <c r="BP65" s="289"/>
      <c r="BQ65" s="289"/>
      <c r="BR65" s="289"/>
      <c r="BS65" s="289"/>
      <c r="BT65" s="289"/>
      <c r="BU65" s="289"/>
      <c r="BV65" s="289"/>
      <c r="BW65" s="289"/>
      <c r="BX65" s="289"/>
      <c r="BY65" s="289"/>
      <c r="BZ65" s="289"/>
      <c r="CA65" s="289"/>
      <c r="CB65" s="289"/>
      <c r="CC65" s="289"/>
      <c r="CD65" s="289"/>
      <c r="CE65" s="289"/>
      <c r="CF65" s="289"/>
      <c r="CG65" s="289"/>
      <c r="CH65" s="289"/>
      <c r="CI65" s="289"/>
      <c r="CJ65" s="289"/>
      <c r="CK65" s="289"/>
      <c r="CL65" s="289"/>
      <c r="CM65" s="289"/>
      <c r="CN65" s="289"/>
      <c r="CO65" s="289"/>
      <c r="CP65" s="289"/>
      <c r="CQ65" s="289"/>
      <c r="CR65" s="289"/>
      <c r="CS65" s="289"/>
      <c r="CT65" s="289"/>
      <c r="CU65" s="289"/>
      <c r="CV65" s="289"/>
      <c r="CW65" s="289"/>
      <c r="CX65" s="289"/>
      <c r="CY65" s="289"/>
      <c r="CZ65" s="289"/>
      <c r="DA65" s="289"/>
      <c r="DB65" s="289"/>
      <c r="DC65" s="289"/>
      <c r="DD65" s="289"/>
      <c r="DE65" s="289"/>
      <c r="DF65" s="289"/>
      <c r="DG65" s="289"/>
      <c r="DH65" s="289"/>
      <c r="DI65" s="289"/>
      <c r="DJ65" s="289"/>
      <c r="DK65" s="289"/>
      <c r="DL65" s="289"/>
      <c r="DM65" s="289"/>
      <c r="DN65" s="289"/>
      <c r="DO65" s="289"/>
      <c r="DP65" s="289"/>
      <c r="DQ65" s="289"/>
      <c r="DR65" s="289"/>
      <c r="DS65" s="289"/>
      <c r="DT65" s="289"/>
      <c r="DU65" s="289"/>
      <c r="DV65" s="289"/>
      <c r="DW65" s="289"/>
      <c r="DX65" s="289"/>
      <c r="DY65" s="289"/>
      <c r="DZ65" s="289"/>
      <c r="EA65" s="289"/>
      <c r="EB65" s="289"/>
      <c r="EC65" s="289"/>
      <c r="ED65" s="289"/>
      <c r="EE65" s="289"/>
      <c r="EF65" s="289"/>
      <c r="EG65" s="289"/>
      <c r="EH65" s="289"/>
      <c r="EI65" s="289"/>
      <c r="EJ65" s="289"/>
      <c r="EK65" s="289"/>
      <c r="EL65" s="289"/>
      <c r="EM65" s="289"/>
      <c r="EN65" s="289"/>
      <c r="EO65" s="289"/>
      <c r="EP65" s="289"/>
      <c r="EQ65" s="289"/>
      <c r="ER65" s="289"/>
      <c r="ES65" s="289"/>
      <c r="ET65" s="289"/>
      <c r="EU65" s="289"/>
      <c r="EV65" s="289"/>
      <c r="EW65" s="289"/>
      <c r="EX65" s="289"/>
      <c r="EY65" s="289"/>
      <c r="EZ65" s="289"/>
      <c r="FA65" s="289"/>
      <c r="FB65" s="289"/>
      <c r="FC65" s="289"/>
      <c r="FD65" s="289"/>
      <c r="FE65" s="289"/>
      <c r="FF65" s="289"/>
      <c r="FG65" s="289"/>
      <c r="FH65" s="289"/>
      <c r="FI65" s="289"/>
      <c r="FJ65" s="289"/>
      <c r="FK65" s="289"/>
      <c r="FL65" s="289"/>
      <c r="FM65" s="289"/>
      <c r="FN65" s="289"/>
      <c r="FO65" s="289"/>
      <c r="FP65" s="289"/>
      <c r="FQ65" s="289"/>
      <c r="FR65" s="289"/>
      <c r="FS65" s="289"/>
      <c r="FT65" s="289"/>
      <c r="FU65" s="289"/>
      <c r="FV65" s="289"/>
      <c r="FW65" s="289"/>
      <c r="FX65" s="289"/>
      <c r="FY65" s="289"/>
      <c r="FZ65" s="289"/>
      <c r="GA65" s="289"/>
      <c r="GB65" s="289"/>
      <c r="GC65" s="289"/>
      <c r="GD65" s="289"/>
      <c r="GE65" s="289"/>
      <c r="GF65" s="289"/>
      <c r="GG65" s="289"/>
      <c r="GH65" s="289"/>
      <c r="GI65" s="289"/>
      <c r="GJ65" s="289"/>
      <c r="GK65" s="289"/>
      <c r="GL65" s="289"/>
      <c r="GM65" s="289"/>
      <c r="GN65" s="289"/>
      <c r="GO65" s="289"/>
      <c r="GP65" s="289"/>
      <c r="GQ65" s="289"/>
      <c r="GR65" s="289"/>
      <c r="GS65" s="289"/>
      <c r="GT65" s="289"/>
      <c r="GU65" s="289"/>
      <c r="GV65" s="289"/>
      <c r="GW65" s="289"/>
      <c r="GX65" s="289"/>
      <c r="GY65" s="289"/>
      <c r="GZ65" s="289"/>
      <c r="HA65" s="289"/>
      <c r="HB65" s="289"/>
      <c r="HC65" s="289"/>
      <c r="HD65" s="289"/>
      <c r="HE65" s="289"/>
      <c r="HF65" s="289"/>
      <c r="HG65" s="289"/>
      <c r="HH65" s="289"/>
      <c r="HI65" s="289"/>
      <c r="HJ65" s="289"/>
      <c r="HK65" s="289"/>
      <c r="HL65" s="289"/>
      <c r="HM65" s="289"/>
      <c r="HN65" s="289"/>
      <c r="HO65" s="289"/>
      <c r="HP65" s="289"/>
      <c r="HQ65" s="289"/>
      <c r="HR65" s="289"/>
      <c r="HS65" s="289"/>
      <c r="HT65" s="289"/>
      <c r="HU65" s="289"/>
      <c r="HV65" s="289"/>
      <c r="HW65" s="289"/>
      <c r="HX65" s="289"/>
      <c r="HY65" s="289"/>
      <c r="HZ65" s="289"/>
      <c r="IA65" s="289"/>
      <c r="IB65" s="289"/>
      <c r="IC65" s="289"/>
      <c r="ID65" s="289"/>
      <c r="IE65" s="289"/>
      <c r="IF65" s="289"/>
      <c r="IG65" s="289"/>
      <c r="IH65" s="289"/>
      <c r="II65" s="289"/>
      <c r="IJ65" s="289"/>
      <c r="IK65" s="289"/>
      <c r="IL65" s="289"/>
      <c r="IM65" s="289"/>
      <c r="IN65" s="289"/>
      <c r="IO65" s="289"/>
      <c r="IP65" s="289"/>
      <c r="IQ65" s="289"/>
      <c r="IR65" s="289"/>
      <c r="IS65" s="289"/>
      <c r="IT65" s="289"/>
      <c r="IU65" s="289"/>
      <c r="IV65" s="289"/>
    </row>
    <row r="66" spans="1:256" x14ac:dyDescent="0.25">
      <c r="A66" s="289"/>
      <c r="B66" s="1354"/>
      <c r="C66" s="1355"/>
      <c r="D66" s="291" t="s">
        <v>822</v>
      </c>
      <c r="E66" s="292" t="s">
        <v>547</v>
      </c>
      <c r="F66" s="292" t="s">
        <v>547</v>
      </c>
      <c r="G66" s="292" t="s">
        <v>547</v>
      </c>
      <c r="H66" s="292" t="s">
        <v>547</v>
      </c>
      <c r="I66" s="299">
        <v>1.2839999999999999E-2</v>
      </c>
      <c r="J66" s="299">
        <v>1.2749999999999999E-2</v>
      </c>
      <c r="K66" s="299">
        <v>3.0000000000000001E-5</v>
      </c>
      <c r="L66" s="299">
        <v>6.0000000000000002E-5</v>
      </c>
      <c r="M66" s="288"/>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c r="AQ66" s="289"/>
      <c r="AR66" s="289"/>
      <c r="AS66" s="289"/>
      <c r="AT66" s="289"/>
      <c r="AU66" s="289"/>
      <c r="AV66" s="289"/>
      <c r="AW66" s="289"/>
      <c r="AX66" s="289"/>
      <c r="AY66" s="289"/>
      <c r="AZ66" s="289"/>
      <c r="BA66" s="289"/>
      <c r="BB66" s="289"/>
      <c r="BC66" s="289"/>
      <c r="BD66" s="289"/>
      <c r="BE66" s="289"/>
      <c r="BF66" s="289"/>
      <c r="BG66" s="289"/>
      <c r="BH66" s="289"/>
      <c r="BI66" s="289"/>
      <c r="BJ66" s="289"/>
      <c r="BK66" s="289"/>
      <c r="BL66" s="289"/>
      <c r="BM66" s="289"/>
      <c r="BN66" s="289"/>
      <c r="BO66" s="289"/>
      <c r="BP66" s="289"/>
      <c r="BQ66" s="289"/>
      <c r="BR66" s="289"/>
      <c r="BS66" s="289"/>
      <c r="BT66" s="289"/>
      <c r="BU66" s="289"/>
      <c r="BV66" s="289"/>
      <c r="BW66" s="289"/>
      <c r="BX66" s="289"/>
      <c r="BY66" s="289"/>
      <c r="BZ66" s="289"/>
      <c r="CA66" s="289"/>
      <c r="CB66" s="289"/>
      <c r="CC66" s="289"/>
      <c r="CD66" s="289"/>
      <c r="CE66" s="289"/>
      <c r="CF66" s="289"/>
      <c r="CG66" s="289"/>
      <c r="CH66" s="289"/>
      <c r="CI66" s="289"/>
      <c r="CJ66" s="289"/>
      <c r="CK66" s="289"/>
      <c r="CL66" s="289"/>
      <c r="CM66" s="289"/>
      <c r="CN66" s="289"/>
      <c r="CO66" s="289"/>
      <c r="CP66" s="289"/>
      <c r="CQ66" s="289"/>
      <c r="CR66" s="289"/>
      <c r="CS66" s="289"/>
      <c r="CT66" s="289"/>
      <c r="CU66" s="289"/>
      <c r="CV66" s="289"/>
      <c r="CW66" s="289"/>
      <c r="CX66" s="289"/>
      <c r="CY66" s="289"/>
      <c r="CZ66" s="289"/>
      <c r="DA66" s="289"/>
      <c r="DB66" s="289"/>
      <c r="DC66" s="289"/>
      <c r="DD66" s="289"/>
      <c r="DE66" s="289"/>
      <c r="DF66" s="289"/>
      <c r="DG66" s="289"/>
      <c r="DH66" s="289"/>
      <c r="DI66" s="289"/>
      <c r="DJ66" s="289"/>
      <c r="DK66" s="289"/>
      <c r="DL66" s="289"/>
      <c r="DM66" s="289"/>
      <c r="DN66" s="289"/>
      <c r="DO66" s="289"/>
      <c r="DP66" s="289"/>
      <c r="DQ66" s="289"/>
      <c r="DR66" s="289"/>
      <c r="DS66" s="289"/>
      <c r="DT66" s="289"/>
      <c r="DU66" s="289"/>
      <c r="DV66" s="289"/>
      <c r="DW66" s="289"/>
      <c r="DX66" s="289"/>
      <c r="DY66" s="289"/>
      <c r="DZ66" s="289"/>
      <c r="EA66" s="289"/>
      <c r="EB66" s="289"/>
      <c r="EC66" s="289"/>
      <c r="ED66" s="289"/>
      <c r="EE66" s="289"/>
      <c r="EF66" s="289"/>
      <c r="EG66" s="289"/>
      <c r="EH66" s="289"/>
      <c r="EI66" s="289"/>
      <c r="EJ66" s="289"/>
      <c r="EK66" s="289"/>
      <c r="EL66" s="289"/>
      <c r="EM66" s="289"/>
      <c r="EN66" s="289"/>
      <c r="EO66" s="289"/>
      <c r="EP66" s="289"/>
      <c r="EQ66" s="289"/>
      <c r="ER66" s="289"/>
      <c r="ES66" s="289"/>
      <c r="ET66" s="289"/>
      <c r="EU66" s="289"/>
      <c r="EV66" s="289"/>
      <c r="EW66" s="289"/>
      <c r="EX66" s="289"/>
      <c r="EY66" s="289"/>
      <c r="EZ66" s="289"/>
      <c r="FA66" s="289"/>
      <c r="FB66" s="289"/>
      <c r="FC66" s="289"/>
      <c r="FD66" s="289"/>
      <c r="FE66" s="289"/>
      <c r="FF66" s="289"/>
      <c r="FG66" s="289"/>
      <c r="FH66" s="289"/>
      <c r="FI66" s="289"/>
      <c r="FJ66" s="289"/>
      <c r="FK66" s="289"/>
      <c r="FL66" s="289"/>
      <c r="FM66" s="289"/>
      <c r="FN66" s="289"/>
      <c r="FO66" s="289"/>
      <c r="FP66" s="289"/>
      <c r="FQ66" s="289"/>
      <c r="FR66" s="289"/>
      <c r="FS66" s="289"/>
      <c r="FT66" s="289"/>
      <c r="FU66" s="289"/>
      <c r="FV66" s="289"/>
      <c r="FW66" s="289"/>
      <c r="FX66" s="289"/>
      <c r="FY66" s="289"/>
      <c r="FZ66" s="289"/>
      <c r="GA66" s="289"/>
      <c r="GB66" s="289"/>
      <c r="GC66" s="289"/>
      <c r="GD66" s="289"/>
      <c r="GE66" s="289"/>
      <c r="GF66" s="289"/>
      <c r="GG66" s="289"/>
      <c r="GH66" s="289"/>
      <c r="GI66" s="289"/>
      <c r="GJ66" s="289"/>
      <c r="GK66" s="289"/>
      <c r="GL66" s="289"/>
      <c r="GM66" s="289"/>
      <c r="GN66" s="289"/>
      <c r="GO66" s="289"/>
      <c r="GP66" s="289"/>
      <c r="GQ66" s="289"/>
      <c r="GR66" s="289"/>
      <c r="GS66" s="289"/>
      <c r="GT66" s="289"/>
      <c r="GU66" s="289"/>
      <c r="GV66" s="289"/>
      <c r="GW66" s="289"/>
      <c r="GX66" s="289"/>
      <c r="GY66" s="289"/>
      <c r="GZ66" s="289"/>
      <c r="HA66" s="289"/>
      <c r="HB66" s="289"/>
      <c r="HC66" s="289"/>
      <c r="HD66" s="289"/>
      <c r="HE66" s="289"/>
      <c r="HF66" s="289"/>
      <c r="HG66" s="289"/>
      <c r="HH66" s="289"/>
      <c r="HI66" s="289"/>
      <c r="HJ66" s="289"/>
      <c r="HK66" s="289"/>
      <c r="HL66" s="289"/>
      <c r="HM66" s="289"/>
      <c r="HN66" s="289"/>
      <c r="HO66" s="289"/>
      <c r="HP66" s="289"/>
      <c r="HQ66" s="289"/>
      <c r="HR66" s="289"/>
      <c r="HS66" s="289"/>
      <c r="HT66" s="289"/>
      <c r="HU66" s="289"/>
      <c r="HV66" s="289"/>
      <c r="HW66" s="289"/>
      <c r="HX66" s="289"/>
      <c r="HY66" s="289"/>
      <c r="HZ66" s="289"/>
      <c r="IA66" s="289"/>
      <c r="IB66" s="289"/>
      <c r="IC66" s="289"/>
      <c r="ID66" s="289"/>
      <c r="IE66" s="289"/>
      <c r="IF66" s="289"/>
      <c r="IG66" s="289"/>
      <c r="IH66" s="289"/>
      <c r="II66" s="289"/>
      <c r="IJ66" s="289"/>
      <c r="IK66" s="289"/>
      <c r="IL66" s="289"/>
      <c r="IM66" s="289"/>
      <c r="IN66" s="289"/>
      <c r="IO66" s="289"/>
      <c r="IP66" s="289"/>
      <c r="IQ66" s="289"/>
      <c r="IR66" s="289"/>
      <c r="IS66" s="289"/>
      <c r="IT66" s="289"/>
      <c r="IU66" s="289"/>
      <c r="IV66" s="289"/>
    </row>
    <row r="67" spans="1:256" x14ac:dyDescent="0.25">
      <c r="A67" s="289"/>
      <c r="B67" s="1354"/>
      <c r="C67" s="1355" t="s">
        <v>897</v>
      </c>
      <c r="D67" s="291" t="s">
        <v>896</v>
      </c>
      <c r="E67" s="292" t="s">
        <v>547</v>
      </c>
      <c r="F67" s="292" t="s">
        <v>547</v>
      </c>
      <c r="G67" s="292" t="s">
        <v>547</v>
      </c>
      <c r="H67" s="292" t="s">
        <v>547</v>
      </c>
      <c r="I67" s="299">
        <v>2.7010000000000003E-2</v>
      </c>
      <c r="J67" s="299">
        <v>2.6790000000000001E-2</v>
      </c>
      <c r="K67" s="299">
        <v>6.9999999999999994E-5</v>
      </c>
      <c r="L67" s="299">
        <v>1.4999999999999999E-4</v>
      </c>
      <c r="M67" s="288"/>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c r="AQ67" s="289"/>
      <c r="AR67" s="289"/>
      <c r="AS67" s="289"/>
      <c r="AT67" s="289"/>
      <c r="AU67" s="289"/>
      <c r="AV67" s="289"/>
      <c r="AW67" s="289"/>
      <c r="AX67" s="289"/>
      <c r="AY67" s="289"/>
      <c r="AZ67" s="289"/>
      <c r="BA67" s="289"/>
      <c r="BB67" s="289"/>
      <c r="BC67" s="289"/>
      <c r="BD67" s="289"/>
      <c r="BE67" s="289"/>
      <c r="BF67" s="289"/>
      <c r="BG67" s="289"/>
      <c r="BH67" s="289"/>
      <c r="BI67" s="289"/>
      <c r="BJ67" s="289"/>
      <c r="BK67" s="289"/>
      <c r="BL67" s="289"/>
      <c r="BM67" s="289"/>
      <c r="BN67" s="289"/>
      <c r="BO67" s="289"/>
      <c r="BP67" s="289"/>
      <c r="BQ67" s="289"/>
      <c r="BR67" s="289"/>
      <c r="BS67" s="289"/>
      <c r="BT67" s="289"/>
      <c r="BU67" s="289"/>
      <c r="BV67" s="289"/>
      <c r="BW67" s="289"/>
      <c r="BX67" s="289"/>
      <c r="BY67" s="289"/>
      <c r="BZ67" s="289"/>
      <c r="CA67" s="289"/>
      <c r="CB67" s="289"/>
      <c r="CC67" s="289"/>
      <c r="CD67" s="289"/>
      <c r="CE67" s="289"/>
      <c r="CF67" s="289"/>
      <c r="CG67" s="289"/>
      <c r="CH67" s="289"/>
      <c r="CI67" s="289"/>
      <c r="CJ67" s="289"/>
      <c r="CK67" s="289"/>
      <c r="CL67" s="289"/>
      <c r="CM67" s="289"/>
      <c r="CN67" s="289"/>
      <c r="CO67" s="289"/>
      <c r="CP67" s="289"/>
      <c r="CQ67" s="289"/>
      <c r="CR67" s="289"/>
      <c r="CS67" s="289"/>
      <c r="CT67" s="289"/>
      <c r="CU67" s="289"/>
      <c r="CV67" s="289"/>
      <c r="CW67" s="289"/>
      <c r="CX67" s="289"/>
      <c r="CY67" s="289"/>
      <c r="CZ67" s="289"/>
      <c r="DA67" s="289"/>
      <c r="DB67" s="289"/>
      <c r="DC67" s="289"/>
      <c r="DD67" s="289"/>
      <c r="DE67" s="289"/>
      <c r="DF67" s="289"/>
      <c r="DG67" s="289"/>
      <c r="DH67" s="289"/>
      <c r="DI67" s="289"/>
      <c r="DJ67" s="289"/>
      <c r="DK67" s="289"/>
      <c r="DL67" s="289"/>
      <c r="DM67" s="289"/>
      <c r="DN67" s="289"/>
      <c r="DO67" s="289"/>
      <c r="DP67" s="289"/>
      <c r="DQ67" s="289"/>
      <c r="DR67" s="289"/>
      <c r="DS67" s="289"/>
      <c r="DT67" s="289"/>
      <c r="DU67" s="289"/>
      <c r="DV67" s="289"/>
      <c r="DW67" s="289"/>
      <c r="DX67" s="289"/>
      <c r="DY67" s="289"/>
      <c r="DZ67" s="289"/>
      <c r="EA67" s="289"/>
      <c r="EB67" s="289"/>
      <c r="EC67" s="289"/>
      <c r="ED67" s="289"/>
      <c r="EE67" s="289"/>
      <c r="EF67" s="289"/>
      <c r="EG67" s="289"/>
      <c r="EH67" s="289"/>
      <c r="EI67" s="289"/>
      <c r="EJ67" s="289"/>
      <c r="EK67" s="289"/>
      <c r="EL67" s="289"/>
      <c r="EM67" s="289"/>
      <c r="EN67" s="289"/>
      <c r="EO67" s="289"/>
      <c r="EP67" s="289"/>
      <c r="EQ67" s="289"/>
      <c r="ER67" s="289"/>
      <c r="ES67" s="289"/>
      <c r="ET67" s="289"/>
      <c r="EU67" s="289"/>
      <c r="EV67" s="289"/>
      <c r="EW67" s="289"/>
      <c r="EX67" s="289"/>
      <c r="EY67" s="289"/>
      <c r="EZ67" s="289"/>
      <c r="FA67" s="289"/>
      <c r="FB67" s="289"/>
      <c r="FC67" s="289"/>
      <c r="FD67" s="289"/>
      <c r="FE67" s="289"/>
      <c r="FF67" s="289"/>
      <c r="FG67" s="289"/>
      <c r="FH67" s="289"/>
      <c r="FI67" s="289"/>
      <c r="FJ67" s="289"/>
      <c r="FK67" s="289"/>
      <c r="FL67" s="289"/>
      <c r="FM67" s="289"/>
      <c r="FN67" s="289"/>
      <c r="FO67" s="289"/>
      <c r="FP67" s="289"/>
      <c r="FQ67" s="289"/>
      <c r="FR67" s="289"/>
      <c r="FS67" s="289"/>
      <c r="FT67" s="289"/>
      <c r="FU67" s="289"/>
      <c r="FV67" s="289"/>
      <c r="FW67" s="289"/>
      <c r="FX67" s="289"/>
      <c r="FY67" s="289"/>
      <c r="FZ67" s="289"/>
      <c r="GA67" s="289"/>
      <c r="GB67" s="289"/>
      <c r="GC67" s="289"/>
      <c r="GD67" s="289"/>
      <c r="GE67" s="289"/>
      <c r="GF67" s="289"/>
      <c r="GG67" s="289"/>
      <c r="GH67" s="289"/>
      <c r="GI67" s="289"/>
      <c r="GJ67" s="289"/>
      <c r="GK67" s="289"/>
      <c r="GL67" s="289"/>
      <c r="GM67" s="289"/>
      <c r="GN67" s="289"/>
      <c r="GO67" s="289"/>
      <c r="GP67" s="289"/>
      <c r="GQ67" s="289"/>
      <c r="GR67" s="289"/>
      <c r="GS67" s="289"/>
      <c r="GT67" s="289"/>
      <c r="GU67" s="289"/>
      <c r="GV67" s="289"/>
      <c r="GW67" s="289"/>
      <c r="GX67" s="289"/>
      <c r="GY67" s="289"/>
      <c r="GZ67" s="289"/>
      <c r="HA67" s="289"/>
      <c r="HB67" s="289"/>
      <c r="HC67" s="289"/>
      <c r="HD67" s="289"/>
      <c r="HE67" s="289"/>
      <c r="HF67" s="289"/>
      <c r="HG67" s="289"/>
      <c r="HH67" s="289"/>
      <c r="HI67" s="289"/>
      <c r="HJ67" s="289"/>
      <c r="HK67" s="289"/>
      <c r="HL67" s="289"/>
      <c r="HM67" s="289"/>
      <c r="HN67" s="289"/>
      <c r="HO67" s="289"/>
      <c r="HP67" s="289"/>
      <c r="HQ67" s="289"/>
      <c r="HR67" s="289"/>
      <c r="HS67" s="289"/>
      <c r="HT67" s="289"/>
      <c r="HU67" s="289"/>
      <c r="HV67" s="289"/>
      <c r="HW67" s="289"/>
      <c r="HX67" s="289"/>
      <c r="HY67" s="289"/>
      <c r="HZ67" s="289"/>
      <c r="IA67" s="289"/>
      <c r="IB67" s="289"/>
      <c r="IC67" s="289"/>
      <c r="ID67" s="289"/>
      <c r="IE67" s="289"/>
      <c r="IF67" s="289"/>
      <c r="IG67" s="289"/>
      <c r="IH67" s="289"/>
      <c r="II67" s="289"/>
      <c r="IJ67" s="289"/>
      <c r="IK67" s="289"/>
      <c r="IL67" s="289"/>
      <c r="IM67" s="289"/>
      <c r="IN67" s="289"/>
      <c r="IO67" s="289"/>
      <c r="IP67" s="289"/>
      <c r="IQ67" s="289"/>
      <c r="IR67" s="289"/>
      <c r="IS67" s="289"/>
      <c r="IT67" s="289"/>
      <c r="IU67" s="289"/>
      <c r="IV67" s="289"/>
    </row>
    <row r="68" spans="1:256" x14ac:dyDescent="0.25">
      <c r="A68" s="289"/>
      <c r="B68" s="1354"/>
      <c r="C68" s="1355"/>
      <c r="D68" s="291" t="s">
        <v>821</v>
      </c>
      <c r="E68" s="292" t="s">
        <v>547</v>
      </c>
      <c r="F68" s="292" t="s">
        <v>547</v>
      </c>
      <c r="G68" s="292" t="s">
        <v>547</v>
      </c>
      <c r="H68" s="292" t="s">
        <v>547</v>
      </c>
      <c r="I68" s="299">
        <v>5.4399999999999995E-3</v>
      </c>
      <c r="J68" s="299">
        <v>5.4000000000000003E-3</v>
      </c>
      <c r="K68" s="299">
        <v>1.0000000000000001E-5</v>
      </c>
      <c r="L68" s="299">
        <v>3.0000000000000001E-5</v>
      </c>
      <c r="M68" s="288"/>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89"/>
      <c r="AM68" s="289"/>
      <c r="AN68" s="289"/>
      <c r="AO68" s="289"/>
      <c r="AP68" s="289"/>
      <c r="AQ68" s="289"/>
      <c r="AR68" s="289"/>
      <c r="AS68" s="289"/>
      <c r="AT68" s="289"/>
      <c r="AU68" s="289"/>
      <c r="AV68" s="289"/>
      <c r="AW68" s="289"/>
      <c r="AX68" s="289"/>
      <c r="AY68" s="289"/>
      <c r="AZ68" s="289"/>
      <c r="BA68" s="289"/>
      <c r="BB68" s="289"/>
      <c r="BC68" s="289"/>
      <c r="BD68" s="289"/>
      <c r="BE68" s="289"/>
      <c r="BF68" s="289"/>
      <c r="BG68" s="289"/>
      <c r="BH68" s="289"/>
      <c r="BI68" s="289"/>
      <c r="BJ68" s="289"/>
      <c r="BK68" s="289"/>
      <c r="BL68" s="289"/>
      <c r="BM68" s="289"/>
      <c r="BN68" s="289"/>
      <c r="BO68" s="289"/>
      <c r="BP68" s="289"/>
      <c r="BQ68" s="289"/>
      <c r="BR68" s="289"/>
      <c r="BS68" s="289"/>
      <c r="BT68" s="289"/>
      <c r="BU68" s="289"/>
      <c r="BV68" s="289"/>
      <c r="BW68" s="289"/>
      <c r="BX68" s="289"/>
      <c r="BY68" s="289"/>
      <c r="BZ68" s="289"/>
      <c r="CA68" s="289"/>
      <c r="CB68" s="289"/>
      <c r="CC68" s="289"/>
      <c r="CD68" s="289"/>
      <c r="CE68" s="289"/>
      <c r="CF68" s="289"/>
      <c r="CG68" s="289"/>
      <c r="CH68" s="289"/>
      <c r="CI68" s="289"/>
      <c r="CJ68" s="289"/>
      <c r="CK68" s="289"/>
      <c r="CL68" s="289"/>
      <c r="CM68" s="289"/>
      <c r="CN68" s="289"/>
      <c r="CO68" s="289"/>
      <c r="CP68" s="289"/>
      <c r="CQ68" s="289"/>
      <c r="CR68" s="289"/>
      <c r="CS68" s="289"/>
      <c r="CT68" s="289"/>
      <c r="CU68" s="289"/>
      <c r="CV68" s="289"/>
      <c r="CW68" s="289"/>
      <c r="CX68" s="289"/>
      <c r="CY68" s="289"/>
      <c r="CZ68" s="289"/>
      <c r="DA68" s="289"/>
      <c r="DB68" s="289"/>
      <c r="DC68" s="289"/>
      <c r="DD68" s="289"/>
      <c r="DE68" s="289"/>
      <c r="DF68" s="289"/>
      <c r="DG68" s="289"/>
      <c r="DH68" s="289"/>
      <c r="DI68" s="289"/>
      <c r="DJ68" s="289"/>
      <c r="DK68" s="289"/>
      <c r="DL68" s="289"/>
      <c r="DM68" s="289"/>
      <c r="DN68" s="289"/>
      <c r="DO68" s="289"/>
      <c r="DP68" s="289"/>
      <c r="DQ68" s="289"/>
      <c r="DR68" s="289"/>
      <c r="DS68" s="289"/>
      <c r="DT68" s="289"/>
      <c r="DU68" s="289"/>
      <c r="DV68" s="289"/>
      <c r="DW68" s="289"/>
      <c r="DX68" s="289"/>
      <c r="DY68" s="289"/>
      <c r="DZ68" s="289"/>
      <c r="EA68" s="289"/>
      <c r="EB68" s="289"/>
      <c r="EC68" s="289"/>
      <c r="ED68" s="289"/>
      <c r="EE68" s="289"/>
      <c r="EF68" s="289"/>
      <c r="EG68" s="289"/>
      <c r="EH68" s="289"/>
      <c r="EI68" s="289"/>
      <c r="EJ68" s="289"/>
      <c r="EK68" s="289"/>
      <c r="EL68" s="289"/>
      <c r="EM68" s="289"/>
      <c r="EN68" s="289"/>
      <c r="EO68" s="289"/>
      <c r="EP68" s="289"/>
      <c r="EQ68" s="289"/>
      <c r="ER68" s="289"/>
      <c r="ES68" s="289"/>
      <c r="ET68" s="289"/>
      <c r="EU68" s="289"/>
      <c r="EV68" s="289"/>
      <c r="EW68" s="289"/>
      <c r="EX68" s="289"/>
      <c r="EY68" s="289"/>
      <c r="EZ68" s="289"/>
      <c r="FA68" s="289"/>
      <c r="FB68" s="289"/>
      <c r="FC68" s="289"/>
      <c r="FD68" s="289"/>
      <c r="FE68" s="289"/>
      <c r="FF68" s="289"/>
      <c r="FG68" s="289"/>
      <c r="FH68" s="289"/>
      <c r="FI68" s="289"/>
      <c r="FJ68" s="289"/>
      <c r="FK68" s="289"/>
      <c r="FL68" s="289"/>
      <c r="FM68" s="289"/>
      <c r="FN68" s="289"/>
      <c r="FO68" s="289"/>
      <c r="FP68" s="289"/>
      <c r="FQ68" s="289"/>
      <c r="FR68" s="289"/>
      <c r="FS68" s="289"/>
      <c r="FT68" s="289"/>
      <c r="FU68" s="289"/>
      <c r="FV68" s="289"/>
      <c r="FW68" s="289"/>
      <c r="FX68" s="289"/>
      <c r="FY68" s="289"/>
      <c r="FZ68" s="289"/>
      <c r="GA68" s="289"/>
      <c r="GB68" s="289"/>
      <c r="GC68" s="289"/>
      <c r="GD68" s="289"/>
      <c r="GE68" s="289"/>
      <c r="GF68" s="289"/>
      <c r="GG68" s="289"/>
      <c r="GH68" s="289"/>
      <c r="GI68" s="289"/>
      <c r="GJ68" s="289"/>
      <c r="GK68" s="289"/>
      <c r="GL68" s="289"/>
      <c r="GM68" s="289"/>
      <c r="GN68" s="289"/>
      <c r="GO68" s="289"/>
      <c r="GP68" s="289"/>
      <c r="GQ68" s="289"/>
      <c r="GR68" s="289"/>
      <c r="GS68" s="289"/>
      <c r="GT68" s="289"/>
      <c r="GU68" s="289"/>
      <c r="GV68" s="289"/>
      <c r="GW68" s="289"/>
      <c r="GX68" s="289"/>
      <c r="GY68" s="289"/>
      <c r="GZ68" s="289"/>
      <c r="HA68" s="289"/>
      <c r="HB68" s="289"/>
      <c r="HC68" s="289"/>
      <c r="HD68" s="289"/>
      <c r="HE68" s="289"/>
      <c r="HF68" s="289"/>
      <c r="HG68" s="289"/>
      <c r="HH68" s="289"/>
      <c r="HI68" s="289"/>
      <c r="HJ68" s="289"/>
      <c r="HK68" s="289"/>
      <c r="HL68" s="289"/>
      <c r="HM68" s="289"/>
      <c r="HN68" s="289"/>
      <c r="HO68" s="289"/>
      <c r="HP68" s="289"/>
      <c r="HQ68" s="289"/>
      <c r="HR68" s="289"/>
      <c r="HS68" s="289"/>
      <c r="HT68" s="289"/>
      <c r="HU68" s="289"/>
      <c r="HV68" s="289"/>
      <c r="HW68" s="289"/>
      <c r="HX68" s="289"/>
      <c r="HY68" s="289"/>
      <c r="HZ68" s="289"/>
      <c r="IA68" s="289"/>
      <c r="IB68" s="289"/>
      <c r="IC68" s="289"/>
      <c r="ID68" s="289"/>
      <c r="IE68" s="289"/>
      <c r="IF68" s="289"/>
      <c r="IG68" s="289"/>
      <c r="IH68" s="289"/>
      <c r="II68" s="289"/>
      <c r="IJ68" s="289"/>
      <c r="IK68" s="289"/>
      <c r="IL68" s="289"/>
      <c r="IM68" s="289"/>
      <c r="IN68" s="289"/>
      <c r="IO68" s="289"/>
      <c r="IP68" s="289"/>
      <c r="IQ68" s="289"/>
      <c r="IR68" s="289"/>
      <c r="IS68" s="289"/>
      <c r="IT68" s="289"/>
      <c r="IU68" s="289"/>
      <c r="IV68" s="289"/>
    </row>
    <row r="69" spans="1:256" x14ac:dyDescent="0.25">
      <c r="A69" s="289"/>
      <c r="B69" s="1354"/>
      <c r="C69" s="1355"/>
      <c r="D69" s="291" t="s">
        <v>822</v>
      </c>
      <c r="E69" s="292" t="s">
        <v>547</v>
      </c>
      <c r="F69" s="292" t="s">
        <v>547</v>
      </c>
      <c r="G69" s="292" t="s">
        <v>547</v>
      </c>
      <c r="H69" s="292" t="s">
        <v>547</v>
      </c>
      <c r="I69" s="299">
        <v>8.7599999999999987E-3</v>
      </c>
      <c r="J69" s="299">
        <v>8.6899999999999998E-3</v>
      </c>
      <c r="K69" s="299">
        <v>2.0000000000000002E-5</v>
      </c>
      <c r="L69" s="299">
        <v>5.0000000000000002E-5</v>
      </c>
      <c r="M69" s="288"/>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9"/>
      <c r="AR69" s="289"/>
      <c r="AS69" s="289"/>
      <c r="AT69" s="289"/>
      <c r="AU69" s="289"/>
      <c r="AV69" s="289"/>
      <c r="AW69" s="289"/>
      <c r="AX69" s="289"/>
      <c r="AY69" s="289"/>
      <c r="AZ69" s="289"/>
      <c r="BA69" s="289"/>
      <c r="BB69" s="289"/>
      <c r="BC69" s="289"/>
      <c r="BD69" s="289"/>
      <c r="BE69" s="289"/>
      <c r="BF69" s="289"/>
      <c r="BG69" s="289"/>
      <c r="BH69" s="289"/>
      <c r="BI69" s="289"/>
      <c r="BJ69" s="289"/>
      <c r="BK69" s="289"/>
      <c r="BL69" s="289"/>
      <c r="BM69" s="289"/>
      <c r="BN69" s="289"/>
      <c r="BO69" s="289"/>
      <c r="BP69" s="289"/>
      <c r="BQ69" s="289"/>
      <c r="BR69" s="289"/>
      <c r="BS69" s="289"/>
      <c r="BT69" s="289"/>
      <c r="BU69" s="289"/>
      <c r="BV69" s="289"/>
      <c r="BW69" s="289"/>
      <c r="BX69" s="289"/>
      <c r="BY69" s="289"/>
      <c r="BZ69" s="289"/>
      <c r="CA69" s="289"/>
      <c r="CB69" s="289"/>
      <c r="CC69" s="289"/>
      <c r="CD69" s="289"/>
      <c r="CE69" s="289"/>
      <c r="CF69" s="289"/>
      <c r="CG69" s="289"/>
      <c r="CH69" s="289"/>
      <c r="CI69" s="289"/>
      <c r="CJ69" s="289"/>
      <c r="CK69" s="289"/>
      <c r="CL69" s="289"/>
      <c r="CM69" s="289"/>
      <c r="CN69" s="289"/>
      <c r="CO69" s="289"/>
      <c r="CP69" s="289"/>
      <c r="CQ69" s="289"/>
      <c r="CR69" s="289"/>
      <c r="CS69" s="289"/>
      <c r="CT69" s="289"/>
      <c r="CU69" s="289"/>
      <c r="CV69" s="289"/>
      <c r="CW69" s="289"/>
      <c r="CX69" s="289"/>
      <c r="CY69" s="289"/>
      <c r="CZ69" s="289"/>
      <c r="DA69" s="289"/>
      <c r="DB69" s="289"/>
      <c r="DC69" s="289"/>
      <c r="DD69" s="289"/>
      <c r="DE69" s="289"/>
      <c r="DF69" s="289"/>
      <c r="DG69" s="289"/>
      <c r="DH69" s="289"/>
      <c r="DI69" s="289"/>
      <c r="DJ69" s="289"/>
      <c r="DK69" s="289"/>
      <c r="DL69" s="289"/>
      <c r="DM69" s="289"/>
      <c r="DN69" s="289"/>
      <c r="DO69" s="289"/>
      <c r="DP69" s="289"/>
      <c r="DQ69" s="289"/>
      <c r="DR69" s="289"/>
      <c r="DS69" s="289"/>
      <c r="DT69" s="289"/>
      <c r="DU69" s="289"/>
      <c r="DV69" s="289"/>
      <c r="DW69" s="289"/>
      <c r="DX69" s="289"/>
      <c r="DY69" s="289"/>
      <c r="DZ69" s="289"/>
      <c r="EA69" s="289"/>
      <c r="EB69" s="289"/>
      <c r="EC69" s="289"/>
      <c r="ED69" s="289"/>
      <c r="EE69" s="289"/>
      <c r="EF69" s="289"/>
      <c r="EG69" s="289"/>
      <c r="EH69" s="289"/>
      <c r="EI69" s="289"/>
      <c r="EJ69" s="289"/>
      <c r="EK69" s="289"/>
      <c r="EL69" s="289"/>
      <c r="EM69" s="289"/>
      <c r="EN69" s="289"/>
      <c r="EO69" s="289"/>
      <c r="EP69" s="289"/>
      <c r="EQ69" s="289"/>
      <c r="ER69" s="289"/>
      <c r="ES69" s="289"/>
      <c r="ET69" s="289"/>
      <c r="EU69" s="289"/>
      <c r="EV69" s="289"/>
      <c r="EW69" s="289"/>
      <c r="EX69" s="289"/>
      <c r="EY69" s="289"/>
      <c r="EZ69" s="289"/>
      <c r="FA69" s="289"/>
      <c r="FB69" s="289"/>
      <c r="FC69" s="289"/>
      <c r="FD69" s="289"/>
      <c r="FE69" s="289"/>
      <c r="FF69" s="289"/>
      <c r="FG69" s="289"/>
      <c r="FH69" s="289"/>
      <c r="FI69" s="289"/>
      <c r="FJ69" s="289"/>
      <c r="FK69" s="289"/>
      <c r="FL69" s="289"/>
      <c r="FM69" s="289"/>
      <c r="FN69" s="289"/>
      <c r="FO69" s="289"/>
      <c r="FP69" s="289"/>
      <c r="FQ69" s="289"/>
      <c r="FR69" s="289"/>
      <c r="FS69" s="289"/>
      <c r="FT69" s="289"/>
      <c r="FU69" s="289"/>
      <c r="FV69" s="289"/>
      <c r="FW69" s="289"/>
      <c r="FX69" s="289"/>
      <c r="FY69" s="289"/>
      <c r="FZ69" s="289"/>
      <c r="GA69" s="289"/>
      <c r="GB69" s="289"/>
      <c r="GC69" s="289"/>
      <c r="GD69" s="289"/>
      <c r="GE69" s="289"/>
      <c r="GF69" s="289"/>
      <c r="GG69" s="289"/>
      <c r="GH69" s="289"/>
      <c r="GI69" s="289"/>
      <c r="GJ69" s="289"/>
      <c r="GK69" s="289"/>
      <c r="GL69" s="289"/>
      <c r="GM69" s="289"/>
      <c r="GN69" s="289"/>
      <c r="GO69" s="289"/>
      <c r="GP69" s="289"/>
      <c r="GQ69" s="289"/>
      <c r="GR69" s="289"/>
      <c r="GS69" s="289"/>
      <c r="GT69" s="289"/>
      <c r="GU69" s="289"/>
      <c r="GV69" s="289"/>
      <c r="GW69" s="289"/>
      <c r="GX69" s="289"/>
      <c r="GY69" s="289"/>
      <c r="GZ69" s="289"/>
      <c r="HA69" s="289"/>
      <c r="HB69" s="289"/>
      <c r="HC69" s="289"/>
      <c r="HD69" s="289"/>
      <c r="HE69" s="289"/>
      <c r="HF69" s="289"/>
      <c r="HG69" s="289"/>
      <c r="HH69" s="289"/>
      <c r="HI69" s="289"/>
      <c r="HJ69" s="289"/>
      <c r="HK69" s="289"/>
      <c r="HL69" s="289"/>
      <c r="HM69" s="289"/>
      <c r="HN69" s="289"/>
      <c r="HO69" s="289"/>
      <c r="HP69" s="289"/>
      <c r="HQ69" s="289"/>
      <c r="HR69" s="289"/>
      <c r="HS69" s="289"/>
      <c r="HT69" s="289"/>
      <c r="HU69" s="289"/>
      <c r="HV69" s="289"/>
      <c r="HW69" s="289"/>
      <c r="HX69" s="289"/>
      <c r="HY69" s="289"/>
      <c r="HZ69" s="289"/>
      <c r="IA69" s="289"/>
      <c r="IB69" s="289"/>
      <c r="IC69" s="289"/>
      <c r="ID69" s="289"/>
      <c r="IE69" s="289"/>
      <c r="IF69" s="289"/>
      <c r="IG69" s="289"/>
      <c r="IH69" s="289"/>
      <c r="II69" s="289"/>
      <c r="IJ69" s="289"/>
      <c r="IK69" s="289"/>
      <c r="IL69" s="289"/>
      <c r="IM69" s="289"/>
      <c r="IN69" s="289"/>
      <c r="IO69" s="289"/>
      <c r="IP69" s="289"/>
      <c r="IQ69" s="289"/>
      <c r="IR69" s="289"/>
      <c r="IS69" s="289"/>
      <c r="IT69" s="289"/>
      <c r="IU69" s="289"/>
      <c r="IV69" s="289"/>
    </row>
    <row r="70" spans="1:256" x14ac:dyDescent="0.25">
      <c r="A70" s="289"/>
      <c r="B70" s="355"/>
      <c r="C70" s="354"/>
      <c r="D70" s="289"/>
      <c r="E70" s="289"/>
      <c r="F70" s="289"/>
      <c r="G70" s="289"/>
      <c r="H70" s="289"/>
      <c r="I70" s="289"/>
      <c r="J70" s="289"/>
      <c r="K70" s="289"/>
      <c r="L70" s="289"/>
      <c r="M70" s="301"/>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89"/>
      <c r="AM70" s="289"/>
      <c r="AN70" s="289"/>
      <c r="AO70" s="289"/>
      <c r="AP70" s="289"/>
      <c r="AQ70" s="289"/>
      <c r="AR70" s="289"/>
      <c r="AS70" s="289"/>
      <c r="AT70" s="289"/>
      <c r="AU70" s="289"/>
      <c r="AV70" s="289"/>
      <c r="AW70" s="289"/>
      <c r="AX70" s="289"/>
      <c r="AY70" s="289"/>
      <c r="AZ70" s="289"/>
      <c r="BA70" s="289"/>
      <c r="BB70" s="289"/>
      <c r="BC70" s="289"/>
      <c r="BD70" s="289"/>
      <c r="BE70" s="289"/>
      <c r="BF70" s="289"/>
      <c r="BG70" s="289"/>
      <c r="BH70" s="289"/>
      <c r="BI70" s="289"/>
      <c r="BJ70" s="289"/>
      <c r="BK70" s="289"/>
      <c r="BL70" s="289"/>
      <c r="BM70" s="289"/>
      <c r="BN70" s="289"/>
      <c r="BO70" s="289"/>
      <c r="BP70" s="289"/>
      <c r="BQ70" s="289"/>
      <c r="BR70" s="289"/>
      <c r="BS70" s="289"/>
      <c r="BT70" s="289"/>
      <c r="BU70" s="289"/>
      <c r="BV70" s="289"/>
      <c r="BW70" s="289"/>
      <c r="BX70" s="289"/>
      <c r="BY70" s="289"/>
      <c r="BZ70" s="289"/>
      <c r="CA70" s="289"/>
      <c r="CB70" s="289"/>
      <c r="CC70" s="289"/>
      <c r="CD70" s="289"/>
      <c r="CE70" s="289"/>
      <c r="CF70" s="289"/>
      <c r="CG70" s="289"/>
      <c r="CH70" s="289"/>
      <c r="CI70" s="289"/>
      <c r="CJ70" s="289"/>
      <c r="CK70" s="289"/>
      <c r="CL70" s="289"/>
      <c r="CM70" s="289"/>
      <c r="CN70" s="289"/>
      <c r="CO70" s="289"/>
      <c r="CP70" s="289"/>
      <c r="CQ70" s="289"/>
      <c r="CR70" s="289"/>
      <c r="CS70" s="289"/>
      <c r="CT70" s="289"/>
      <c r="CU70" s="289"/>
      <c r="CV70" s="289"/>
      <c r="CW70" s="289"/>
      <c r="CX70" s="289"/>
      <c r="CY70" s="289"/>
      <c r="CZ70" s="289"/>
      <c r="DA70" s="289"/>
      <c r="DB70" s="289"/>
      <c r="DC70" s="289"/>
      <c r="DD70" s="289"/>
      <c r="DE70" s="289"/>
      <c r="DF70" s="289"/>
      <c r="DG70" s="289"/>
      <c r="DH70" s="289"/>
      <c r="DI70" s="289"/>
      <c r="DJ70" s="289"/>
      <c r="DK70" s="289"/>
      <c r="DL70" s="289"/>
      <c r="DM70" s="289"/>
      <c r="DN70" s="289"/>
      <c r="DO70" s="289"/>
      <c r="DP70" s="289"/>
      <c r="DQ70" s="289"/>
      <c r="DR70" s="289"/>
      <c r="DS70" s="289"/>
      <c r="DT70" s="289"/>
      <c r="DU70" s="289"/>
      <c r="DV70" s="289"/>
      <c r="DW70" s="289"/>
      <c r="DX70" s="289"/>
      <c r="DY70" s="289"/>
      <c r="DZ70" s="289"/>
      <c r="EA70" s="289"/>
      <c r="EB70" s="289"/>
      <c r="EC70" s="289"/>
      <c r="ED70" s="289"/>
      <c r="EE70" s="289"/>
      <c r="EF70" s="289"/>
      <c r="EG70" s="289"/>
      <c r="EH70" s="289"/>
      <c r="EI70" s="289"/>
      <c r="EJ70" s="289"/>
      <c r="EK70" s="289"/>
      <c r="EL70" s="289"/>
      <c r="EM70" s="289"/>
      <c r="EN70" s="289"/>
      <c r="EO70" s="289"/>
      <c r="EP70" s="289"/>
      <c r="EQ70" s="289"/>
      <c r="ER70" s="289"/>
      <c r="ES70" s="289"/>
      <c r="ET70" s="289"/>
      <c r="EU70" s="289"/>
      <c r="EV70" s="289"/>
      <c r="EW70" s="289"/>
      <c r="EX70" s="289"/>
      <c r="EY70" s="289"/>
      <c r="EZ70" s="289"/>
      <c r="FA70" s="289"/>
      <c r="FB70" s="289"/>
      <c r="FC70" s="289"/>
      <c r="FD70" s="289"/>
      <c r="FE70" s="289"/>
      <c r="FF70" s="289"/>
      <c r="FG70" s="289"/>
      <c r="FH70" s="289"/>
      <c r="FI70" s="289"/>
      <c r="FJ70" s="289"/>
      <c r="FK70" s="289"/>
      <c r="FL70" s="289"/>
      <c r="FM70" s="289"/>
      <c r="FN70" s="289"/>
      <c r="FO70" s="289"/>
      <c r="FP70" s="289"/>
      <c r="FQ70" s="289"/>
      <c r="FR70" s="289"/>
      <c r="FS70" s="289"/>
      <c r="FT70" s="289"/>
      <c r="FU70" s="289"/>
      <c r="FV70" s="289"/>
      <c r="FW70" s="289"/>
      <c r="FX70" s="289"/>
      <c r="FY70" s="289"/>
      <c r="FZ70" s="289"/>
      <c r="GA70" s="289"/>
      <c r="GB70" s="289"/>
      <c r="GC70" s="289"/>
      <c r="GD70" s="289"/>
      <c r="GE70" s="289"/>
      <c r="GF70" s="289"/>
      <c r="GG70" s="289"/>
      <c r="GH70" s="289"/>
      <c r="GI70" s="289"/>
      <c r="GJ70" s="289"/>
      <c r="GK70" s="289"/>
      <c r="GL70" s="289"/>
      <c r="GM70" s="289"/>
      <c r="GN70" s="289"/>
      <c r="GO70" s="289"/>
      <c r="GP70" s="289"/>
      <c r="GQ70" s="289"/>
      <c r="GR70" s="289"/>
      <c r="GS70" s="289"/>
      <c r="GT70" s="289"/>
      <c r="GU70" s="289"/>
      <c r="GV70" s="289"/>
      <c r="GW70" s="289"/>
      <c r="GX70" s="289"/>
      <c r="GY70" s="289"/>
      <c r="GZ70" s="289"/>
      <c r="HA70" s="289"/>
      <c r="HB70" s="289"/>
      <c r="HC70" s="289"/>
      <c r="HD70" s="289"/>
      <c r="HE70" s="289"/>
      <c r="HF70" s="289"/>
      <c r="HG70" s="289"/>
      <c r="HH70" s="289"/>
      <c r="HI70" s="289"/>
      <c r="HJ70" s="289"/>
      <c r="HK70" s="289"/>
      <c r="HL70" s="289"/>
      <c r="HM70" s="289"/>
      <c r="HN70" s="289"/>
      <c r="HO70" s="289"/>
      <c r="HP70" s="289"/>
      <c r="HQ70" s="289"/>
      <c r="HR70" s="289"/>
      <c r="HS70" s="289"/>
      <c r="HT70" s="289"/>
      <c r="HU70" s="289"/>
      <c r="HV70" s="289"/>
      <c r="HW70" s="289"/>
      <c r="HX70" s="289"/>
      <c r="HY70" s="289"/>
      <c r="HZ70" s="289"/>
      <c r="IA70" s="289"/>
      <c r="IB70" s="289"/>
      <c r="IC70" s="289"/>
      <c r="ID70" s="289"/>
      <c r="IE70" s="289"/>
      <c r="IF70" s="289"/>
      <c r="IG70" s="289"/>
      <c r="IH70" s="289"/>
      <c r="II70" s="289"/>
      <c r="IJ70" s="289"/>
      <c r="IK70" s="289"/>
      <c r="IL70" s="289"/>
      <c r="IM70" s="289"/>
      <c r="IN70" s="289"/>
      <c r="IO70" s="289"/>
      <c r="IP70" s="289"/>
      <c r="IQ70" s="289"/>
      <c r="IR70" s="289"/>
      <c r="IS70" s="289"/>
      <c r="IT70" s="289"/>
      <c r="IU70" s="289"/>
      <c r="IV70" s="289"/>
    </row>
    <row r="71" spans="1:256" ht="11.45" customHeight="1" x14ac:dyDescent="0.25">
      <c r="A71" s="289"/>
      <c r="B71" s="355"/>
      <c r="C71" s="289"/>
      <c r="D71" s="289"/>
      <c r="E71" s="289"/>
      <c r="F71" s="289"/>
      <c r="G71" s="289"/>
      <c r="H71" s="289"/>
      <c r="I71" s="289"/>
      <c r="J71" s="289"/>
      <c r="K71" s="289"/>
      <c r="L71" s="289"/>
      <c r="M71" s="301"/>
      <c r="N71" s="289"/>
      <c r="O71" s="289"/>
      <c r="P71" s="289"/>
      <c r="Q71" s="289"/>
      <c r="R71" s="289"/>
      <c r="S71" s="289"/>
      <c r="T71" s="289"/>
      <c r="U71" s="289"/>
      <c r="V71" s="289"/>
      <c r="W71" s="289"/>
      <c r="X71" s="289"/>
      <c r="Y71" s="289"/>
      <c r="Z71" s="289"/>
      <c r="AA71" s="289"/>
      <c r="AB71" s="289"/>
      <c r="AC71" s="289"/>
      <c r="AD71" s="289"/>
      <c r="AE71" s="289"/>
      <c r="AF71" s="353"/>
      <c r="AG71" s="353"/>
      <c r="AH71" s="353"/>
      <c r="AI71" s="353"/>
      <c r="AJ71" s="353"/>
      <c r="AK71" s="353"/>
      <c r="AL71" s="353"/>
      <c r="AM71" s="353"/>
      <c r="AN71" s="353"/>
      <c r="AO71" s="353"/>
      <c r="AP71" s="353"/>
      <c r="AQ71" s="353"/>
      <c r="AR71" s="353"/>
      <c r="AS71" s="353"/>
      <c r="AT71" s="353"/>
      <c r="AU71" s="353"/>
      <c r="AV71" s="353"/>
      <c r="AW71" s="353"/>
      <c r="AX71" s="353"/>
      <c r="AY71" s="353"/>
      <c r="AZ71" s="353"/>
      <c r="BA71" s="353"/>
      <c r="BB71" s="353"/>
      <c r="BC71" s="353"/>
      <c r="BD71" s="353"/>
      <c r="BE71" s="353"/>
      <c r="BF71" s="353"/>
      <c r="BG71" s="353"/>
      <c r="BH71" s="353"/>
      <c r="BI71" s="353"/>
      <c r="BJ71" s="353"/>
      <c r="BK71" s="353"/>
      <c r="BL71" s="353"/>
      <c r="BM71" s="353"/>
      <c r="BN71" s="353"/>
      <c r="BO71" s="353"/>
      <c r="BP71" s="353"/>
      <c r="BQ71" s="353"/>
      <c r="BR71" s="353"/>
      <c r="BS71" s="353"/>
      <c r="BT71" s="353"/>
      <c r="BU71" s="353"/>
      <c r="BV71" s="353"/>
      <c r="BW71" s="353"/>
      <c r="BX71" s="353"/>
      <c r="BY71" s="353"/>
      <c r="BZ71" s="353"/>
      <c r="CA71" s="353"/>
      <c r="CB71" s="353"/>
      <c r="CC71" s="353"/>
      <c r="CD71" s="353"/>
      <c r="CE71" s="353"/>
      <c r="CF71" s="353"/>
      <c r="CG71" s="353"/>
      <c r="CH71" s="353"/>
      <c r="CI71" s="353"/>
      <c r="CJ71" s="353"/>
      <c r="CK71" s="353"/>
      <c r="CL71" s="353"/>
      <c r="CM71" s="353"/>
      <c r="CN71" s="353"/>
      <c r="CO71" s="353"/>
      <c r="CP71" s="353"/>
      <c r="CQ71" s="353"/>
      <c r="CR71" s="353"/>
      <c r="CS71" s="353"/>
      <c r="CT71" s="353"/>
      <c r="CU71" s="353"/>
      <c r="CV71" s="353"/>
      <c r="CW71" s="353"/>
      <c r="CX71" s="353"/>
      <c r="CY71" s="353"/>
      <c r="CZ71" s="353"/>
      <c r="DA71" s="353"/>
      <c r="DB71" s="353"/>
      <c r="DC71" s="353"/>
      <c r="DD71" s="353"/>
      <c r="DE71" s="353"/>
      <c r="DF71" s="353"/>
      <c r="DG71" s="353"/>
      <c r="DH71" s="353"/>
      <c r="DI71" s="353"/>
      <c r="DJ71" s="353"/>
      <c r="DK71" s="353"/>
      <c r="DL71" s="353"/>
      <c r="DM71" s="353"/>
      <c r="DN71" s="353"/>
      <c r="DO71" s="353"/>
      <c r="DP71" s="353"/>
      <c r="DQ71" s="353"/>
      <c r="DR71" s="353"/>
      <c r="DS71" s="353"/>
      <c r="DT71" s="353"/>
      <c r="DU71" s="353"/>
      <c r="DV71" s="353"/>
      <c r="DW71" s="353"/>
      <c r="DX71" s="353"/>
      <c r="DY71" s="353"/>
      <c r="DZ71" s="353"/>
      <c r="EA71" s="353"/>
      <c r="EB71" s="353"/>
      <c r="EC71" s="353"/>
      <c r="ED71" s="353"/>
      <c r="EE71" s="353"/>
      <c r="EF71" s="353"/>
      <c r="EG71" s="353"/>
      <c r="EH71" s="353"/>
      <c r="EI71" s="353"/>
      <c r="EJ71" s="353"/>
      <c r="EK71" s="353"/>
      <c r="EL71" s="353"/>
      <c r="EM71" s="353"/>
      <c r="EN71" s="353"/>
      <c r="EO71" s="353"/>
      <c r="EP71" s="353"/>
      <c r="EQ71" s="353"/>
      <c r="ER71" s="353"/>
      <c r="ES71" s="353"/>
      <c r="ET71" s="353"/>
      <c r="EU71" s="353"/>
      <c r="EV71" s="353"/>
      <c r="EW71" s="353"/>
      <c r="EX71" s="353"/>
      <c r="EY71" s="353"/>
      <c r="EZ71" s="353"/>
      <c r="FA71" s="353"/>
      <c r="FB71" s="353"/>
      <c r="FC71" s="353"/>
      <c r="FD71" s="353"/>
      <c r="FE71" s="353"/>
      <c r="FF71" s="353"/>
      <c r="FG71" s="353"/>
      <c r="FH71" s="353"/>
      <c r="FI71" s="353"/>
      <c r="FJ71" s="353"/>
      <c r="FK71" s="353"/>
      <c r="FL71" s="353"/>
      <c r="FM71" s="353"/>
      <c r="FN71" s="353"/>
      <c r="FO71" s="353"/>
      <c r="FP71" s="353"/>
      <c r="FQ71" s="353"/>
      <c r="FR71" s="353"/>
      <c r="FS71" s="353"/>
      <c r="FT71" s="353"/>
      <c r="FU71" s="353"/>
      <c r="FV71" s="353"/>
      <c r="FW71" s="353"/>
      <c r="FX71" s="353"/>
      <c r="FY71" s="353"/>
      <c r="FZ71" s="353"/>
      <c r="GA71" s="353"/>
      <c r="GB71" s="353"/>
      <c r="GC71" s="353"/>
      <c r="GD71" s="353"/>
      <c r="GE71" s="353"/>
      <c r="GF71" s="353"/>
      <c r="GG71" s="353"/>
      <c r="GH71" s="353"/>
      <c r="GI71" s="353"/>
      <c r="GJ71" s="353"/>
      <c r="GK71" s="353"/>
      <c r="GL71" s="353"/>
      <c r="GM71" s="353"/>
      <c r="GN71" s="353"/>
      <c r="GO71" s="353"/>
      <c r="GP71" s="353"/>
      <c r="GQ71" s="353"/>
      <c r="GR71" s="353"/>
      <c r="GS71" s="353"/>
      <c r="GT71" s="353"/>
      <c r="GU71" s="353"/>
      <c r="GV71" s="353"/>
      <c r="GW71" s="353"/>
      <c r="GX71" s="353"/>
      <c r="GY71" s="353"/>
      <c r="GZ71" s="353"/>
      <c r="HA71" s="353"/>
      <c r="HB71" s="353"/>
      <c r="HC71" s="353"/>
      <c r="HD71" s="353"/>
      <c r="HE71" s="353"/>
      <c r="HF71" s="353"/>
      <c r="HG71" s="353"/>
      <c r="HH71" s="353"/>
      <c r="HI71" s="353"/>
      <c r="HJ71" s="353"/>
      <c r="HK71" s="353"/>
      <c r="HL71" s="353"/>
      <c r="HM71" s="353"/>
      <c r="HN71" s="353"/>
      <c r="HO71" s="353"/>
      <c r="HP71" s="353"/>
      <c r="HQ71" s="353"/>
      <c r="HR71" s="353"/>
      <c r="HS71" s="353"/>
      <c r="HT71" s="353"/>
      <c r="HU71" s="353"/>
      <c r="HV71" s="353"/>
      <c r="HW71" s="353"/>
      <c r="HX71" s="353"/>
      <c r="HY71" s="353"/>
      <c r="HZ71" s="353"/>
      <c r="IA71" s="353"/>
      <c r="IB71" s="353"/>
      <c r="IC71" s="353"/>
      <c r="ID71" s="353"/>
      <c r="IE71" s="353"/>
      <c r="IF71" s="353"/>
      <c r="IG71" s="353"/>
      <c r="IH71" s="353"/>
      <c r="II71" s="353"/>
      <c r="IJ71" s="353"/>
      <c r="IK71" s="353"/>
      <c r="IL71" s="353"/>
      <c r="IM71" s="353"/>
      <c r="IN71" s="353"/>
      <c r="IO71" s="353"/>
      <c r="IP71" s="353"/>
      <c r="IQ71" s="353"/>
      <c r="IR71" s="353"/>
      <c r="IS71" s="353"/>
      <c r="IT71" s="353"/>
      <c r="IU71" s="353"/>
      <c r="IV71" s="353"/>
    </row>
    <row r="72" spans="1:256" s="264" customFormat="1" ht="15.6" customHeight="1" x14ac:dyDescent="0.25">
      <c r="A72" s="289"/>
      <c r="B72" s="355"/>
      <c r="C72" s="289"/>
      <c r="D72" s="289"/>
      <c r="E72" s="289"/>
      <c r="F72" s="289"/>
      <c r="G72" s="289"/>
      <c r="H72" s="289"/>
      <c r="I72" s="289"/>
      <c r="J72" s="289"/>
      <c r="K72" s="289"/>
      <c r="L72" s="289"/>
      <c r="M72" s="301"/>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c r="AL72" s="289"/>
      <c r="AM72" s="289"/>
      <c r="AN72" s="289"/>
      <c r="AO72" s="289"/>
      <c r="AP72" s="289"/>
      <c r="AQ72" s="289"/>
      <c r="AR72" s="289"/>
      <c r="AS72" s="289"/>
      <c r="AT72" s="289"/>
      <c r="AU72" s="289"/>
      <c r="AV72" s="289"/>
      <c r="AW72" s="289"/>
      <c r="AX72" s="289"/>
      <c r="AY72" s="289"/>
      <c r="AZ72" s="289"/>
      <c r="BA72" s="289"/>
      <c r="BB72" s="289"/>
      <c r="BC72" s="289"/>
      <c r="BD72" s="289"/>
      <c r="BE72" s="289"/>
      <c r="BF72" s="289"/>
      <c r="BG72" s="289"/>
      <c r="BH72" s="289"/>
      <c r="BI72" s="289"/>
      <c r="BJ72" s="289"/>
      <c r="BK72" s="289"/>
      <c r="BL72" s="289"/>
      <c r="BM72" s="289"/>
      <c r="BN72" s="289"/>
      <c r="BO72" s="289"/>
      <c r="BP72" s="289"/>
      <c r="BQ72" s="289"/>
      <c r="BR72" s="289"/>
      <c r="BS72" s="289"/>
      <c r="BT72" s="289"/>
      <c r="BU72" s="289"/>
      <c r="BV72" s="289"/>
      <c r="BW72" s="289"/>
      <c r="BX72" s="289"/>
      <c r="BY72" s="289"/>
      <c r="BZ72" s="289"/>
      <c r="CA72" s="289"/>
      <c r="CB72" s="289"/>
      <c r="CC72" s="289"/>
      <c r="CD72" s="289"/>
      <c r="CE72" s="289"/>
      <c r="CF72" s="289"/>
      <c r="CG72" s="289"/>
      <c r="CH72" s="289"/>
      <c r="CI72" s="289"/>
      <c r="CJ72" s="289"/>
      <c r="CK72" s="289"/>
      <c r="CL72" s="289"/>
      <c r="CM72" s="289"/>
      <c r="CN72" s="289"/>
      <c r="CO72" s="289"/>
      <c r="CP72" s="289"/>
      <c r="CQ72" s="289"/>
      <c r="CR72" s="289"/>
      <c r="CS72" s="289"/>
      <c r="CT72" s="289"/>
      <c r="CU72" s="289"/>
      <c r="CV72" s="289"/>
      <c r="CW72" s="289"/>
      <c r="CX72" s="289"/>
      <c r="CY72" s="289"/>
      <c r="CZ72" s="289"/>
      <c r="DA72" s="289"/>
      <c r="DB72" s="289"/>
      <c r="DC72" s="289"/>
      <c r="DD72" s="289"/>
      <c r="DE72" s="289"/>
      <c r="DF72" s="289"/>
      <c r="DG72" s="289"/>
      <c r="DH72" s="289"/>
      <c r="DI72" s="289"/>
      <c r="DJ72" s="289"/>
      <c r="DK72" s="289"/>
      <c r="DL72" s="289"/>
      <c r="DM72" s="289"/>
      <c r="DN72" s="289"/>
      <c r="DO72" s="289"/>
      <c r="DP72" s="289"/>
      <c r="DQ72" s="289"/>
      <c r="DR72" s="289"/>
      <c r="DS72" s="289"/>
      <c r="DT72" s="289"/>
      <c r="DU72" s="289"/>
      <c r="DV72" s="289"/>
      <c r="DW72" s="289"/>
      <c r="DX72" s="289"/>
      <c r="DY72" s="289"/>
      <c r="DZ72" s="289"/>
      <c r="EA72" s="289"/>
      <c r="EB72" s="289"/>
      <c r="EC72" s="289"/>
      <c r="ED72" s="289"/>
      <c r="EE72" s="289"/>
      <c r="EF72" s="289"/>
      <c r="EG72" s="289"/>
      <c r="EH72" s="289"/>
      <c r="EI72" s="289"/>
      <c r="EJ72" s="289"/>
      <c r="EK72" s="289"/>
      <c r="EL72" s="289"/>
      <c r="EM72" s="289"/>
      <c r="EN72" s="289"/>
      <c r="EO72" s="289"/>
      <c r="EP72" s="289"/>
      <c r="EQ72" s="289"/>
      <c r="ER72" s="289"/>
      <c r="ES72" s="289"/>
      <c r="ET72" s="289"/>
      <c r="EU72" s="289"/>
      <c r="EV72" s="289"/>
      <c r="EW72" s="289"/>
      <c r="EX72" s="289"/>
      <c r="EY72" s="289"/>
      <c r="EZ72" s="289"/>
      <c r="FA72" s="289"/>
      <c r="FB72" s="289"/>
      <c r="FC72" s="289"/>
      <c r="FD72" s="289"/>
      <c r="FE72" s="289"/>
      <c r="FF72" s="289"/>
      <c r="FG72" s="289"/>
      <c r="FH72" s="289"/>
      <c r="FI72" s="289"/>
      <c r="FJ72" s="289"/>
      <c r="FK72" s="289"/>
      <c r="FL72" s="289"/>
      <c r="FM72" s="289"/>
      <c r="FN72" s="289"/>
      <c r="FO72" s="289"/>
      <c r="FP72" s="289"/>
      <c r="FQ72" s="289"/>
      <c r="FR72" s="289"/>
      <c r="FS72" s="289"/>
      <c r="FT72" s="289"/>
      <c r="FU72" s="289"/>
      <c r="FV72" s="289"/>
      <c r="FW72" s="289"/>
      <c r="FX72" s="289"/>
      <c r="FY72" s="289"/>
      <c r="FZ72" s="289"/>
      <c r="GA72" s="289"/>
      <c r="GB72" s="289"/>
      <c r="GC72" s="289"/>
      <c r="GD72" s="289"/>
      <c r="GE72" s="289"/>
      <c r="GF72" s="289"/>
      <c r="GG72" s="289"/>
      <c r="GH72" s="289"/>
      <c r="GI72" s="289"/>
      <c r="GJ72" s="289"/>
      <c r="GK72" s="289"/>
      <c r="GL72" s="289"/>
      <c r="GM72" s="289"/>
      <c r="GN72" s="289"/>
      <c r="GO72" s="289"/>
      <c r="GP72" s="289"/>
      <c r="GQ72" s="289"/>
      <c r="GR72" s="289"/>
      <c r="GS72" s="289"/>
      <c r="GT72" s="289"/>
      <c r="GU72" s="289"/>
      <c r="GV72" s="289"/>
      <c r="GW72" s="289"/>
      <c r="GX72" s="289"/>
      <c r="GY72" s="289"/>
      <c r="GZ72" s="289"/>
      <c r="HA72" s="289"/>
      <c r="HB72" s="289"/>
      <c r="HC72" s="289"/>
      <c r="HD72" s="289"/>
      <c r="HE72" s="289"/>
      <c r="HF72" s="289"/>
      <c r="HG72" s="289"/>
      <c r="HH72" s="289"/>
      <c r="HI72" s="289"/>
      <c r="HJ72" s="289"/>
      <c r="HK72" s="289"/>
      <c r="HL72" s="289"/>
      <c r="HM72" s="289"/>
      <c r="HN72" s="289"/>
      <c r="HO72" s="289"/>
      <c r="HP72" s="289"/>
      <c r="HQ72" s="289"/>
      <c r="HR72" s="289"/>
      <c r="HS72" s="289"/>
      <c r="HT72" s="289"/>
      <c r="HU72" s="289"/>
      <c r="HV72" s="289"/>
      <c r="HW72" s="289"/>
      <c r="HX72" s="289"/>
      <c r="HY72" s="289"/>
      <c r="HZ72" s="289"/>
      <c r="IA72" s="289"/>
      <c r="IB72" s="289"/>
      <c r="IC72" s="289"/>
      <c r="ID72" s="289"/>
      <c r="IE72" s="289"/>
      <c r="IF72" s="289"/>
      <c r="IG72" s="289"/>
      <c r="IH72" s="289"/>
      <c r="II72" s="289"/>
      <c r="IJ72" s="289"/>
      <c r="IK72" s="289"/>
      <c r="IL72" s="289"/>
      <c r="IM72" s="289"/>
      <c r="IN72" s="289"/>
      <c r="IO72" s="289"/>
      <c r="IP72" s="289"/>
      <c r="IQ72" s="289"/>
      <c r="IR72" s="289"/>
      <c r="IS72" s="289"/>
      <c r="IT72" s="289"/>
      <c r="IU72" s="289"/>
      <c r="IV72" s="289"/>
    </row>
    <row r="73" spans="1:256" s="264" customFormat="1" ht="12.6" customHeight="1" x14ac:dyDescent="0.25">
      <c r="A73" s="289"/>
      <c r="B73" s="321"/>
      <c r="C73" s="301"/>
      <c r="D73" s="301"/>
      <c r="E73" s="301"/>
      <c r="F73" s="301"/>
      <c r="G73" s="301"/>
      <c r="H73" s="301"/>
      <c r="I73" s="301"/>
      <c r="J73" s="301"/>
      <c r="K73" s="301"/>
      <c r="L73" s="301"/>
      <c r="M73" s="301"/>
      <c r="N73" s="289"/>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c r="AM73" s="289"/>
      <c r="AN73" s="289"/>
      <c r="AO73" s="289"/>
      <c r="AP73" s="289"/>
      <c r="AQ73" s="289"/>
      <c r="AR73" s="289"/>
      <c r="AS73" s="289"/>
      <c r="AT73" s="289"/>
      <c r="AU73" s="289"/>
      <c r="AV73" s="289"/>
      <c r="AW73" s="289"/>
      <c r="AX73" s="289"/>
      <c r="AY73" s="289"/>
      <c r="AZ73" s="289"/>
      <c r="BA73" s="289"/>
      <c r="BB73" s="289"/>
      <c r="BC73" s="289"/>
      <c r="BD73" s="289"/>
      <c r="BE73" s="289"/>
      <c r="BF73" s="289"/>
      <c r="BG73" s="289"/>
      <c r="BH73" s="289"/>
      <c r="BI73" s="289"/>
      <c r="BJ73" s="289"/>
      <c r="BK73" s="289"/>
      <c r="BL73" s="289"/>
      <c r="BM73" s="289"/>
      <c r="BN73" s="289"/>
      <c r="BO73" s="289"/>
      <c r="BP73" s="289"/>
      <c r="BQ73" s="289"/>
      <c r="BR73" s="289"/>
      <c r="BS73" s="289"/>
      <c r="BT73" s="289"/>
      <c r="BU73" s="289"/>
      <c r="BV73" s="289"/>
      <c r="BW73" s="289"/>
      <c r="BX73" s="289"/>
      <c r="BY73" s="289"/>
      <c r="BZ73" s="289"/>
      <c r="CA73" s="289"/>
      <c r="CB73" s="289"/>
      <c r="CC73" s="289"/>
      <c r="CD73" s="289"/>
      <c r="CE73" s="289"/>
      <c r="CF73" s="289"/>
      <c r="CG73" s="289"/>
      <c r="CH73" s="289"/>
      <c r="CI73" s="289"/>
      <c r="CJ73" s="289"/>
      <c r="CK73" s="289"/>
      <c r="CL73" s="289"/>
      <c r="CM73" s="289"/>
      <c r="CN73" s="289"/>
      <c r="CO73" s="289"/>
      <c r="CP73" s="289"/>
      <c r="CQ73" s="289"/>
      <c r="CR73" s="289"/>
      <c r="CS73" s="289"/>
      <c r="CT73" s="289"/>
      <c r="CU73" s="289"/>
      <c r="CV73" s="289"/>
      <c r="CW73" s="289"/>
      <c r="CX73" s="289"/>
      <c r="CY73" s="289"/>
      <c r="CZ73" s="289"/>
      <c r="DA73" s="289"/>
      <c r="DB73" s="289"/>
      <c r="DC73" s="289"/>
      <c r="DD73" s="289"/>
      <c r="DE73" s="289"/>
      <c r="DF73" s="289"/>
      <c r="DG73" s="289"/>
      <c r="DH73" s="289"/>
      <c r="DI73" s="289"/>
      <c r="DJ73" s="289"/>
      <c r="DK73" s="289"/>
      <c r="DL73" s="289"/>
      <c r="DM73" s="289"/>
      <c r="DN73" s="289"/>
      <c r="DO73" s="289"/>
      <c r="DP73" s="289"/>
      <c r="DQ73" s="289"/>
      <c r="DR73" s="289"/>
      <c r="DS73" s="289"/>
      <c r="DT73" s="289"/>
      <c r="DU73" s="289"/>
      <c r="DV73" s="289"/>
      <c r="DW73" s="289"/>
      <c r="DX73" s="289"/>
      <c r="DY73" s="289"/>
      <c r="DZ73" s="289"/>
      <c r="EA73" s="289"/>
      <c r="EB73" s="289"/>
      <c r="EC73" s="289"/>
      <c r="ED73" s="289"/>
      <c r="EE73" s="289"/>
      <c r="EF73" s="289"/>
      <c r="EG73" s="289"/>
      <c r="EH73" s="289"/>
      <c r="EI73" s="289"/>
      <c r="EJ73" s="289"/>
      <c r="EK73" s="289"/>
      <c r="EL73" s="289"/>
      <c r="EM73" s="289"/>
      <c r="EN73" s="289"/>
      <c r="EO73" s="289"/>
      <c r="EP73" s="289"/>
      <c r="EQ73" s="289"/>
      <c r="ER73" s="289"/>
      <c r="ES73" s="289"/>
      <c r="ET73" s="289"/>
      <c r="EU73" s="289"/>
      <c r="EV73" s="289"/>
      <c r="EW73" s="289"/>
      <c r="EX73" s="289"/>
      <c r="EY73" s="289"/>
      <c r="EZ73" s="289"/>
      <c r="FA73" s="289"/>
      <c r="FB73" s="289"/>
      <c r="FC73" s="289"/>
      <c r="FD73" s="289"/>
      <c r="FE73" s="289"/>
      <c r="FF73" s="289"/>
      <c r="FG73" s="289"/>
      <c r="FH73" s="289"/>
      <c r="FI73" s="289"/>
      <c r="FJ73" s="289"/>
      <c r="FK73" s="289"/>
      <c r="FL73" s="289"/>
      <c r="FM73" s="289"/>
      <c r="FN73" s="289"/>
      <c r="FO73" s="289"/>
      <c r="FP73" s="289"/>
      <c r="FQ73" s="289"/>
      <c r="FR73" s="289"/>
      <c r="FS73" s="289"/>
      <c r="FT73" s="289"/>
      <c r="FU73" s="289"/>
      <c r="FV73" s="289"/>
      <c r="FW73" s="289"/>
      <c r="FX73" s="289"/>
      <c r="FY73" s="289"/>
      <c r="FZ73" s="289"/>
      <c r="GA73" s="289"/>
      <c r="GB73" s="289"/>
      <c r="GC73" s="289"/>
      <c r="GD73" s="289"/>
      <c r="GE73" s="289"/>
      <c r="GF73" s="289"/>
      <c r="GG73" s="289"/>
      <c r="GH73" s="289"/>
      <c r="GI73" s="289"/>
      <c r="GJ73" s="289"/>
      <c r="GK73" s="289"/>
      <c r="GL73" s="289"/>
      <c r="GM73" s="289"/>
      <c r="GN73" s="289"/>
      <c r="GO73" s="289"/>
      <c r="GP73" s="289"/>
      <c r="GQ73" s="289"/>
      <c r="GR73" s="289"/>
      <c r="GS73" s="289"/>
      <c r="GT73" s="289"/>
      <c r="GU73" s="289"/>
      <c r="GV73" s="289"/>
      <c r="GW73" s="289"/>
      <c r="GX73" s="289"/>
      <c r="GY73" s="289"/>
      <c r="GZ73" s="289"/>
      <c r="HA73" s="289"/>
      <c r="HB73" s="289"/>
      <c r="HC73" s="289"/>
      <c r="HD73" s="289"/>
      <c r="HE73" s="289"/>
      <c r="HF73" s="289"/>
      <c r="HG73" s="289"/>
      <c r="HH73" s="289"/>
      <c r="HI73" s="289"/>
      <c r="HJ73" s="289"/>
      <c r="HK73" s="289"/>
      <c r="HL73" s="289"/>
      <c r="HM73" s="289"/>
      <c r="HN73" s="289"/>
      <c r="HO73" s="289"/>
      <c r="HP73" s="289"/>
      <c r="HQ73" s="289"/>
      <c r="HR73" s="289"/>
      <c r="HS73" s="289"/>
      <c r="HT73" s="289"/>
      <c r="HU73" s="289"/>
      <c r="HV73" s="289"/>
      <c r="HW73" s="289"/>
      <c r="HX73" s="289"/>
      <c r="HY73" s="289"/>
      <c r="HZ73" s="289"/>
      <c r="IA73" s="289"/>
      <c r="IB73" s="289"/>
      <c r="IC73" s="289"/>
      <c r="ID73" s="289"/>
      <c r="IE73" s="289"/>
      <c r="IF73" s="289"/>
      <c r="IG73" s="289"/>
      <c r="IH73" s="289"/>
      <c r="II73" s="289"/>
      <c r="IJ73" s="289"/>
      <c r="IK73" s="289"/>
      <c r="IL73" s="289"/>
      <c r="IM73" s="289"/>
      <c r="IN73" s="289"/>
      <c r="IO73" s="289"/>
      <c r="IP73" s="289"/>
      <c r="IQ73" s="289"/>
      <c r="IR73" s="289"/>
      <c r="IS73" s="289"/>
      <c r="IT73" s="289"/>
      <c r="IU73" s="289"/>
      <c r="IV73" s="289"/>
    </row>
    <row r="74" spans="1:256" s="264" customFormat="1" ht="27.6" customHeight="1" x14ac:dyDescent="0.25">
      <c r="A74" s="289"/>
      <c r="B74" s="1314" t="s">
        <v>418</v>
      </c>
      <c r="C74" s="1314"/>
      <c r="D74" s="1314"/>
      <c r="E74" s="1314"/>
      <c r="F74" s="1314"/>
      <c r="G74" s="1314"/>
      <c r="H74" s="1314"/>
      <c r="I74" s="1314"/>
      <c r="J74" s="1314"/>
      <c r="K74" s="1314"/>
      <c r="L74" s="1314"/>
      <c r="M74" s="131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c r="AL74" s="284"/>
      <c r="AM74" s="284"/>
      <c r="AN74" s="284"/>
      <c r="AO74" s="284"/>
      <c r="AP74" s="284"/>
      <c r="AQ74" s="284"/>
      <c r="AR74" s="284"/>
      <c r="AS74" s="284"/>
      <c r="AT74" s="284"/>
      <c r="AU74" s="284"/>
      <c r="AV74" s="284"/>
      <c r="AW74" s="284"/>
      <c r="AX74" s="284"/>
      <c r="AY74" s="284"/>
      <c r="AZ74" s="284"/>
      <c r="BA74" s="284"/>
      <c r="BB74" s="284"/>
      <c r="BC74" s="284"/>
      <c r="BD74" s="284"/>
      <c r="BE74" s="284"/>
      <c r="BF74" s="284"/>
      <c r="BG74" s="284"/>
      <c r="BH74" s="284"/>
      <c r="BI74" s="284"/>
      <c r="BJ74" s="284"/>
      <c r="BK74" s="284"/>
      <c r="BL74" s="284"/>
      <c r="BM74" s="284"/>
      <c r="BN74" s="284"/>
      <c r="BO74" s="284"/>
      <c r="BP74" s="284"/>
      <c r="BQ74" s="284"/>
      <c r="BR74" s="284"/>
      <c r="BS74" s="284"/>
      <c r="BT74" s="284"/>
      <c r="BU74" s="284"/>
      <c r="BV74" s="284"/>
      <c r="BW74" s="284"/>
      <c r="BX74" s="284"/>
      <c r="BY74" s="284"/>
      <c r="BZ74" s="284"/>
      <c r="CA74" s="284"/>
      <c r="CB74" s="284"/>
      <c r="CC74" s="284"/>
      <c r="CD74" s="284"/>
      <c r="CE74" s="284"/>
      <c r="CF74" s="284"/>
      <c r="CG74" s="284"/>
      <c r="CH74" s="284"/>
      <c r="CI74" s="284"/>
      <c r="CJ74" s="284"/>
      <c r="CK74" s="284"/>
      <c r="CL74" s="284"/>
      <c r="CM74" s="284"/>
      <c r="CN74" s="284"/>
      <c r="CO74" s="284"/>
      <c r="CP74" s="284"/>
      <c r="CQ74" s="284"/>
      <c r="CR74" s="284"/>
      <c r="CS74" s="284"/>
      <c r="CT74" s="284"/>
      <c r="CU74" s="284"/>
      <c r="CV74" s="284"/>
      <c r="CW74" s="284"/>
      <c r="CX74" s="284"/>
      <c r="CY74" s="284"/>
      <c r="CZ74" s="284"/>
      <c r="DA74" s="284"/>
      <c r="DB74" s="284"/>
      <c r="DC74" s="284"/>
      <c r="DD74" s="284"/>
      <c r="DE74" s="284"/>
      <c r="DF74" s="284"/>
      <c r="DG74" s="284"/>
      <c r="DH74" s="284"/>
      <c r="DI74" s="284"/>
      <c r="DJ74" s="284"/>
      <c r="DK74" s="284"/>
      <c r="DL74" s="284"/>
      <c r="DM74" s="284"/>
      <c r="DN74" s="284"/>
      <c r="DO74" s="284"/>
      <c r="DP74" s="284"/>
      <c r="DQ74" s="284"/>
      <c r="DR74" s="284"/>
      <c r="DS74" s="284"/>
      <c r="DT74" s="284"/>
      <c r="DU74" s="284"/>
      <c r="DV74" s="284"/>
      <c r="DW74" s="284"/>
      <c r="DX74" s="284"/>
      <c r="DY74" s="284"/>
      <c r="DZ74" s="284"/>
      <c r="EA74" s="284"/>
      <c r="EB74" s="284"/>
      <c r="EC74" s="284"/>
      <c r="ED74" s="284"/>
      <c r="EE74" s="284"/>
      <c r="EF74" s="284"/>
      <c r="EG74" s="284"/>
      <c r="EH74" s="284"/>
      <c r="EI74" s="284"/>
      <c r="EJ74" s="284"/>
      <c r="EK74" s="284"/>
      <c r="EL74" s="284"/>
      <c r="EM74" s="284"/>
      <c r="EN74" s="284"/>
      <c r="EO74" s="284"/>
      <c r="EP74" s="284"/>
      <c r="EQ74" s="284"/>
      <c r="ER74" s="284"/>
      <c r="ES74" s="284"/>
      <c r="ET74" s="284"/>
      <c r="EU74" s="284"/>
      <c r="EV74" s="284"/>
      <c r="EW74" s="284"/>
      <c r="EX74" s="284"/>
      <c r="EY74" s="284"/>
      <c r="EZ74" s="284"/>
      <c r="FA74" s="284"/>
      <c r="FB74" s="284"/>
      <c r="FC74" s="284"/>
      <c r="FD74" s="284"/>
      <c r="FE74" s="284"/>
      <c r="FF74" s="284"/>
      <c r="FG74" s="284"/>
      <c r="FH74" s="284"/>
      <c r="FI74" s="284"/>
      <c r="FJ74" s="284"/>
      <c r="FK74" s="284"/>
      <c r="FL74" s="284"/>
      <c r="FM74" s="284"/>
      <c r="FN74" s="284"/>
      <c r="FO74" s="284"/>
      <c r="FP74" s="284"/>
      <c r="FQ74" s="284"/>
      <c r="FR74" s="284"/>
      <c r="FS74" s="284"/>
      <c r="FT74" s="284"/>
      <c r="FU74" s="284"/>
      <c r="FV74" s="284"/>
      <c r="FW74" s="284"/>
      <c r="FX74" s="284"/>
      <c r="FY74" s="284"/>
      <c r="FZ74" s="284"/>
      <c r="GA74" s="284"/>
      <c r="GB74" s="284"/>
      <c r="GC74" s="284"/>
      <c r="GD74" s="284"/>
      <c r="GE74" s="284"/>
      <c r="GF74" s="284"/>
      <c r="GG74" s="284"/>
      <c r="GH74" s="284"/>
      <c r="GI74" s="284"/>
      <c r="GJ74" s="284"/>
      <c r="GK74" s="284"/>
      <c r="GL74" s="284"/>
      <c r="GM74" s="284"/>
      <c r="GN74" s="284"/>
      <c r="GO74" s="284"/>
      <c r="GP74" s="284"/>
      <c r="GQ74" s="284"/>
      <c r="GR74" s="284"/>
      <c r="GS74" s="284"/>
      <c r="GT74" s="284"/>
      <c r="GU74" s="284"/>
      <c r="GV74" s="284"/>
      <c r="GW74" s="284"/>
      <c r="GX74" s="284"/>
      <c r="GY74" s="284"/>
      <c r="GZ74" s="284"/>
      <c r="HA74" s="284"/>
      <c r="HB74" s="284"/>
      <c r="HC74" s="284"/>
      <c r="HD74" s="284"/>
      <c r="HE74" s="284"/>
      <c r="HF74" s="284"/>
      <c r="HG74" s="284"/>
      <c r="HH74" s="284"/>
      <c r="HI74" s="284"/>
      <c r="HJ74" s="284"/>
      <c r="HK74" s="284"/>
      <c r="HL74" s="284"/>
      <c r="HM74" s="284"/>
      <c r="HN74" s="284"/>
      <c r="HO74" s="284"/>
      <c r="HP74" s="284"/>
      <c r="HQ74" s="284"/>
      <c r="HR74" s="284"/>
      <c r="HS74" s="284"/>
      <c r="HT74" s="284"/>
      <c r="HU74" s="284"/>
      <c r="HV74" s="284"/>
      <c r="HW74" s="284"/>
      <c r="HX74" s="284"/>
      <c r="HY74" s="284"/>
      <c r="HZ74" s="284"/>
      <c r="IA74" s="284"/>
      <c r="IB74" s="284"/>
      <c r="IC74" s="284"/>
      <c r="ID74" s="284"/>
      <c r="IE74" s="284"/>
      <c r="IF74" s="284"/>
      <c r="IG74" s="284"/>
      <c r="IH74" s="284"/>
      <c r="II74" s="284"/>
      <c r="IJ74" s="284"/>
      <c r="IK74" s="284"/>
      <c r="IL74" s="284"/>
      <c r="IM74" s="284"/>
      <c r="IN74" s="284"/>
      <c r="IO74" s="284"/>
      <c r="IP74" s="284"/>
      <c r="IQ74" s="284"/>
      <c r="IR74" s="284"/>
      <c r="IS74" s="284"/>
      <c r="IT74" s="284"/>
      <c r="IU74" s="284"/>
      <c r="IV74" s="284"/>
    </row>
    <row r="75" spans="1:256" s="264" customFormat="1" ht="23.45" customHeight="1" x14ac:dyDescent="0.25">
      <c r="A75" s="289"/>
      <c r="B75" s="1285" t="s">
        <v>1087</v>
      </c>
      <c r="C75" s="1285"/>
      <c r="D75" s="1285"/>
      <c r="E75" s="1285"/>
      <c r="F75" s="1285"/>
      <c r="G75" s="1285"/>
      <c r="H75" s="1285"/>
      <c r="I75" s="1285"/>
      <c r="J75" s="1285"/>
      <c r="K75" s="1285"/>
      <c r="L75" s="1285"/>
      <c r="M75" s="1285"/>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c r="AL75" s="284"/>
      <c r="AM75" s="284"/>
      <c r="AN75" s="284"/>
      <c r="AO75" s="284"/>
      <c r="AP75" s="284"/>
      <c r="AQ75" s="284"/>
      <c r="AR75" s="284"/>
      <c r="AS75" s="284"/>
      <c r="AT75" s="284"/>
      <c r="AU75" s="284"/>
      <c r="AV75" s="284"/>
      <c r="AW75" s="284"/>
      <c r="AX75" s="284"/>
      <c r="AY75" s="284"/>
      <c r="AZ75" s="284"/>
      <c r="BA75" s="284"/>
      <c r="BB75" s="284"/>
      <c r="BC75" s="284"/>
      <c r="BD75" s="284"/>
      <c r="BE75" s="284"/>
      <c r="BF75" s="284"/>
      <c r="BG75" s="284"/>
      <c r="BH75" s="284"/>
      <c r="BI75" s="284"/>
      <c r="BJ75" s="284"/>
      <c r="BK75" s="284"/>
      <c r="BL75" s="284"/>
      <c r="BM75" s="284"/>
      <c r="BN75" s="284"/>
      <c r="BO75" s="284"/>
      <c r="BP75" s="284"/>
      <c r="BQ75" s="284"/>
      <c r="BR75" s="284"/>
      <c r="BS75" s="284"/>
      <c r="BT75" s="284"/>
      <c r="BU75" s="284"/>
      <c r="BV75" s="284"/>
      <c r="BW75" s="284"/>
      <c r="BX75" s="284"/>
      <c r="BY75" s="284"/>
      <c r="BZ75" s="284"/>
      <c r="CA75" s="284"/>
      <c r="CB75" s="284"/>
      <c r="CC75" s="284"/>
      <c r="CD75" s="284"/>
      <c r="CE75" s="284"/>
      <c r="CF75" s="284"/>
      <c r="CG75" s="284"/>
      <c r="CH75" s="284"/>
      <c r="CI75" s="284"/>
      <c r="CJ75" s="284"/>
      <c r="CK75" s="284"/>
      <c r="CL75" s="284"/>
      <c r="CM75" s="284"/>
      <c r="CN75" s="284"/>
      <c r="CO75" s="284"/>
      <c r="CP75" s="284"/>
      <c r="CQ75" s="284"/>
      <c r="CR75" s="284"/>
      <c r="CS75" s="284"/>
      <c r="CT75" s="284"/>
      <c r="CU75" s="284"/>
      <c r="CV75" s="284"/>
      <c r="CW75" s="284"/>
      <c r="CX75" s="284"/>
      <c r="CY75" s="284"/>
      <c r="CZ75" s="284"/>
      <c r="DA75" s="284"/>
      <c r="DB75" s="284"/>
      <c r="DC75" s="284"/>
      <c r="DD75" s="284"/>
      <c r="DE75" s="284"/>
      <c r="DF75" s="284"/>
      <c r="DG75" s="284"/>
      <c r="DH75" s="284"/>
      <c r="DI75" s="284"/>
      <c r="DJ75" s="284"/>
      <c r="DK75" s="284"/>
      <c r="DL75" s="284"/>
      <c r="DM75" s="284"/>
      <c r="DN75" s="284"/>
      <c r="DO75" s="284"/>
      <c r="DP75" s="284"/>
      <c r="DQ75" s="284"/>
      <c r="DR75" s="284"/>
      <c r="DS75" s="284"/>
      <c r="DT75" s="284"/>
      <c r="DU75" s="284"/>
      <c r="DV75" s="284"/>
      <c r="DW75" s="284"/>
      <c r="DX75" s="284"/>
      <c r="DY75" s="284"/>
      <c r="DZ75" s="284"/>
      <c r="EA75" s="284"/>
      <c r="EB75" s="284"/>
      <c r="EC75" s="284"/>
      <c r="ED75" s="284"/>
      <c r="EE75" s="284"/>
      <c r="EF75" s="284"/>
      <c r="EG75" s="284"/>
      <c r="EH75" s="284"/>
      <c r="EI75" s="284"/>
      <c r="EJ75" s="284"/>
      <c r="EK75" s="284"/>
      <c r="EL75" s="284"/>
      <c r="EM75" s="284"/>
      <c r="EN75" s="284"/>
      <c r="EO75" s="284"/>
      <c r="EP75" s="284"/>
      <c r="EQ75" s="284"/>
      <c r="ER75" s="284"/>
      <c r="ES75" s="284"/>
      <c r="ET75" s="284"/>
      <c r="EU75" s="284"/>
      <c r="EV75" s="284"/>
      <c r="EW75" s="284"/>
      <c r="EX75" s="284"/>
      <c r="EY75" s="284"/>
      <c r="EZ75" s="284"/>
      <c r="FA75" s="284"/>
      <c r="FB75" s="284"/>
      <c r="FC75" s="284"/>
      <c r="FD75" s="284"/>
      <c r="FE75" s="284"/>
      <c r="FF75" s="284"/>
      <c r="FG75" s="284"/>
      <c r="FH75" s="284"/>
      <c r="FI75" s="284"/>
      <c r="FJ75" s="284"/>
      <c r="FK75" s="284"/>
      <c r="FL75" s="284"/>
      <c r="FM75" s="284"/>
      <c r="FN75" s="284"/>
      <c r="FO75" s="284"/>
      <c r="FP75" s="284"/>
      <c r="FQ75" s="284"/>
      <c r="FR75" s="284"/>
      <c r="FS75" s="284"/>
      <c r="FT75" s="284"/>
      <c r="FU75" s="284"/>
      <c r="FV75" s="284"/>
      <c r="FW75" s="284"/>
      <c r="FX75" s="284"/>
      <c r="FY75" s="284"/>
      <c r="FZ75" s="284"/>
      <c r="GA75" s="284"/>
      <c r="GB75" s="284"/>
      <c r="GC75" s="284"/>
      <c r="GD75" s="284"/>
      <c r="GE75" s="284"/>
      <c r="GF75" s="284"/>
      <c r="GG75" s="284"/>
      <c r="GH75" s="284"/>
      <c r="GI75" s="284"/>
      <c r="GJ75" s="284"/>
      <c r="GK75" s="284"/>
      <c r="GL75" s="284"/>
      <c r="GM75" s="284"/>
      <c r="GN75" s="284"/>
      <c r="GO75" s="284"/>
      <c r="GP75" s="284"/>
      <c r="GQ75" s="284"/>
      <c r="GR75" s="284"/>
      <c r="GS75" s="284"/>
      <c r="GT75" s="284"/>
      <c r="GU75" s="284"/>
      <c r="GV75" s="284"/>
      <c r="GW75" s="284"/>
      <c r="GX75" s="284"/>
      <c r="GY75" s="284"/>
      <c r="GZ75" s="284"/>
      <c r="HA75" s="284"/>
      <c r="HB75" s="284"/>
      <c r="HC75" s="284"/>
      <c r="HD75" s="284"/>
      <c r="HE75" s="284"/>
      <c r="HF75" s="284"/>
      <c r="HG75" s="284"/>
      <c r="HH75" s="284"/>
      <c r="HI75" s="284"/>
      <c r="HJ75" s="284"/>
      <c r="HK75" s="284"/>
      <c r="HL75" s="284"/>
      <c r="HM75" s="284"/>
      <c r="HN75" s="284"/>
      <c r="HO75" s="284"/>
      <c r="HP75" s="284"/>
      <c r="HQ75" s="284"/>
      <c r="HR75" s="284"/>
      <c r="HS75" s="284"/>
      <c r="HT75" s="284"/>
      <c r="HU75" s="284"/>
      <c r="HV75" s="284"/>
      <c r="HW75" s="284"/>
      <c r="HX75" s="284"/>
      <c r="HY75" s="284"/>
      <c r="HZ75" s="284"/>
      <c r="IA75" s="284"/>
      <c r="IB75" s="284"/>
      <c r="IC75" s="284"/>
      <c r="ID75" s="284"/>
      <c r="IE75" s="284"/>
      <c r="IF75" s="284"/>
      <c r="IG75" s="284"/>
      <c r="IH75" s="284"/>
      <c r="II75" s="284"/>
      <c r="IJ75" s="284"/>
      <c r="IK75" s="284"/>
      <c r="IL75" s="284"/>
      <c r="IM75" s="284"/>
      <c r="IN75" s="284"/>
      <c r="IO75" s="284"/>
      <c r="IP75" s="284"/>
      <c r="IQ75" s="284"/>
      <c r="IR75" s="284"/>
      <c r="IS75" s="284"/>
      <c r="IT75" s="284"/>
      <c r="IU75" s="284"/>
      <c r="IV75" s="284"/>
    </row>
    <row r="76" spans="1:256" s="264" customFormat="1" ht="23.45" customHeight="1" x14ac:dyDescent="0.25">
      <c r="A76" s="289"/>
      <c r="B76" s="1296" t="s">
        <v>1086</v>
      </c>
      <c r="C76" s="1296"/>
      <c r="D76" s="1296"/>
      <c r="E76" s="1296"/>
      <c r="F76" s="1296"/>
      <c r="G76" s="1296"/>
      <c r="H76" s="1296"/>
      <c r="I76" s="1296"/>
      <c r="J76" s="1296"/>
      <c r="K76" s="1296"/>
      <c r="L76" s="1296"/>
      <c r="M76" s="1296"/>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c r="AL76" s="284"/>
      <c r="AM76" s="284"/>
      <c r="AN76" s="284"/>
      <c r="AO76" s="284"/>
      <c r="AP76" s="284"/>
      <c r="AQ76" s="284"/>
      <c r="AR76" s="284"/>
      <c r="AS76" s="284"/>
      <c r="AT76" s="284"/>
      <c r="AU76" s="284"/>
      <c r="AV76" s="284"/>
      <c r="AW76" s="284"/>
      <c r="AX76" s="284"/>
      <c r="AY76" s="284"/>
      <c r="AZ76" s="284"/>
      <c r="BA76" s="284"/>
      <c r="BB76" s="284"/>
      <c r="BC76" s="284"/>
      <c r="BD76" s="284"/>
      <c r="BE76" s="284"/>
      <c r="BF76" s="284"/>
      <c r="BG76" s="284"/>
      <c r="BH76" s="284"/>
      <c r="BI76" s="284"/>
      <c r="BJ76" s="284"/>
      <c r="BK76" s="284"/>
      <c r="BL76" s="284"/>
      <c r="BM76" s="284"/>
      <c r="BN76" s="284"/>
      <c r="BO76" s="284"/>
      <c r="BP76" s="284"/>
      <c r="BQ76" s="284"/>
      <c r="BR76" s="284"/>
      <c r="BS76" s="284"/>
      <c r="BT76" s="284"/>
      <c r="BU76" s="284"/>
      <c r="BV76" s="284"/>
      <c r="BW76" s="284"/>
      <c r="BX76" s="284"/>
      <c r="BY76" s="284"/>
      <c r="BZ76" s="284"/>
      <c r="CA76" s="284"/>
      <c r="CB76" s="284"/>
      <c r="CC76" s="284"/>
      <c r="CD76" s="284"/>
      <c r="CE76" s="284"/>
      <c r="CF76" s="284"/>
      <c r="CG76" s="284"/>
      <c r="CH76" s="284"/>
      <c r="CI76" s="284"/>
      <c r="CJ76" s="284"/>
      <c r="CK76" s="284"/>
      <c r="CL76" s="284"/>
      <c r="CM76" s="284"/>
      <c r="CN76" s="284"/>
      <c r="CO76" s="284"/>
      <c r="CP76" s="284"/>
      <c r="CQ76" s="284"/>
      <c r="CR76" s="284"/>
      <c r="CS76" s="284"/>
      <c r="CT76" s="284"/>
      <c r="CU76" s="284"/>
      <c r="CV76" s="284"/>
      <c r="CW76" s="284"/>
      <c r="CX76" s="284"/>
      <c r="CY76" s="284"/>
      <c r="CZ76" s="284"/>
      <c r="DA76" s="284"/>
      <c r="DB76" s="284"/>
      <c r="DC76" s="284"/>
      <c r="DD76" s="284"/>
      <c r="DE76" s="284"/>
      <c r="DF76" s="284"/>
      <c r="DG76" s="284"/>
      <c r="DH76" s="284"/>
      <c r="DI76" s="284"/>
      <c r="DJ76" s="284"/>
      <c r="DK76" s="284"/>
      <c r="DL76" s="284"/>
      <c r="DM76" s="284"/>
      <c r="DN76" s="284"/>
      <c r="DO76" s="284"/>
      <c r="DP76" s="284"/>
      <c r="DQ76" s="284"/>
      <c r="DR76" s="284"/>
      <c r="DS76" s="284"/>
      <c r="DT76" s="284"/>
      <c r="DU76" s="284"/>
      <c r="DV76" s="284"/>
      <c r="DW76" s="284"/>
      <c r="DX76" s="284"/>
      <c r="DY76" s="284"/>
      <c r="DZ76" s="284"/>
      <c r="EA76" s="284"/>
      <c r="EB76" s="284"/>
      <c r="EC76" s="284"/>
      <c r="ED76" s="284"/>
      <c r="EE76" s="284"/>
      <c r="EF76" s="284"/>
      <c r="EG76" s="284"/>
      <c r="EH76" s="284"/>
      <c r="EI76" s="284"/>
      <c r="EJ76" s="284"/>
      <c r="EK76" s="284"/>
      <c r="EL76" s="284"/>
      <c r="EM76" s="284"/>
      <c r="EN76" s="284"/>
      <c r="EO76" s="284"/>
      <c r="EP76" s="284"/>
      <c r="EQ76" s="284"/>
      <c r="ER76" s="284"/>
      <c r="ES76" s="284"/>
      <c r="ET76" s="284"/>
      <c r="EU76" s="284"/>
      <c r="EV76" s="284"/>
      <c r="EW76" s="284"/>
      <c r="EX76" s="284"/>
      <c r="EY76" s="284"/>
      <c r="EZ76" s="284"/>
      <c r="FA76" s="284"/>
      <c r="FB76" s="284"/>
      <c r="FC76" s="284"/>
      <c r="FD76" s="284"/>
      <c r="FE76" s="284"/>
      <c r="FF76" s="284"/>
      <c r="FG76" s="284"/>
      <c r="FH76" s="284"/>
      <c r="FI76" s="284"/>
      <c r="FJ76" s="284"/>
      <c r="FK76" s="284"/>
      <c r="FL76" s="284"/>
      <c r="FM76" s="284"/>
      <c r="FN76" s="284"/>
      <c r="FO76" s="284"/>
      <c r="FP76" s="284"/>
      <c r="FQ76" s="284"/>
      <c r="FR76" s="284"/>
      <c r="FS76" s="284"/>
      <c r="FT76" s="284"/>
      <c r="FU76" s="284"/>
      <c r="FV76" s="284"/>
      <c r="FW76" s="284"/>
      <c r="FX76" s="284"/>
      <c r="FY76" s="284"/>
      <c r="FZ76" s="284"/>
      <c r="GA76" s="284"/>
      <c r="GB76" s="284"/>
      <c r="GC76" s="284"/>
      <c r="GD76" s="284"/>
      <c r="GE76" s="284"/>
      <c r="GF76" s="284"/>
      <c r="GG76" s="284"/>
      <c r="GH76" s="284"/>
      <c r="GI76" s="284"/>
      <c r="GJ76" s="284"/>
      <c r="GK76" s="284"/>
      <c r="GL76" s="284"/>
      <c r="GM76" s="284"/>
      <c r="GN76" s="284"/>
      <c r="GO76" s="284"/>
      <c r="GP76" s="284"/>
      <c r="GQ76" s="284"/>
      <c r="GR76" s="284"/>
      <c r="GS76" s="284"/>
      <c r="GT76" s="284"/>
      <c r="GU76" s="284"/>
      <c r="GV76" s="284"/>
      <c r="GW76" s="284"/>
      <c r="GX76" s="284"/>
      <c r="GY76" s="284"/>
      <c r="GZ76" s="284"/>
      <c r="HA76" s="284"/>
      <c r="HB76" s="284"/>
      <c r="HC76" s="284"/>
      <c r="HD76" s="284"/>
      <c r="HE76" s="284"/>
      <c r="HF76" s="284"/>
      <c r="HG76" s="284"/>
      <c r="HH76" s="284"/>
      <c r="HI76" s="284"/>
      <c r="HJ76" s="284"/>
      <c r="HK76" s="284"/>
      <c r="HL76" s="284"/>
      <c r="HM76" s="284"/>
      <c r="HN76" s="284"/>
      <c r="HO76" s="284"/>
      <c r="HP76" s="284"/>
      <c r="HQ76" s="284"/>
      <c r="HR76" s="284"/>
      <c r="HS76" s="284"/>
      <c r="HT76" s="284"/>
      <c r="HU76" s="284"/>
      <c r="HV76" s="284"/>
      <c r="HW76" s="284"/>
      <c r="HX76" s="284"/>
      <c r="HY76" s="284"/>
      <c r="HZ76" s="284"/>
      <c r="IA76" s="284"/>
      <c r="IB76" s="284"/>
      <c r="IC76" s="284"/>
      <c r="ID76" s="284"/>
      <c r="IE76" s="284"/>
      <c r="IF76" s="284"/>
      <c r="IG76" s="284"/>
      <c r="IH76" s="284"/>
      <c r="II76" s="284"/>
      <c r="IJ76" s="284"/>
      <c r="IK76" s="284"/>
      <c r="IL76" s="284"/>
      <c r="IM76" s="284"/>
      <c r="IN76" s="284"/>
      <c r="IO76" s="284"/>
      <c r="IP76" s="284"/>
      <c r="IQ76" s="284"/>
      <c r="IR76" s="284"/>
      <c r="IS76" s="284"/>
      <c r="IT76" s="284"/>
      <c r="IU76" s="284"/>
      <c r="IV76" s="284"/>
    </row>
    <row r="77" spans="1:256" s="264" customFormat="1" ht="22.15" customHeight="1" x14ac:dyDescent="0.25">
      <c r="A77" s="289"/>
      <c r="B77" s="1285" t="s">
        <v>1085</v>
      </c>
      <c r="C77" s="1285"/>
      <c r="D77" s="1285"/>
      <c r="E77" s="1285"/>
      <c r="F77" s="1285"/>
      <c r="G77" s="1285"/>
      <c r="H77" s="1285"/>
      <c r="I77" s="1285"/>
      <c r="J77" s="1285"/>
      <c r="K77" s="1285"/>
      <c r="L77" s="1285"/>
      <c r="M77" s="1285"/>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c r="AL77" s="284"/>
      <c r="AM77" s="284"/>
      <c r="AN77" s="284"/>
      <c r="AO77" s="284"/>
      <c r="AP77" s="284"/>
      <c r="AQ77" s="284"/>
      <c r="AR77" s="284"/>
      <c r="AS77" s="284"/>
      <c r="AT77" s="284"/>
      <c r="AU77" s="284"/>
      <c r="AV77" s="284"/>
      <c r="AW77" s="284"/>
      <c r="AX77" s="284"/>
      <c r="AY77" s="284"/>
      <c r="AZ77" s="284"/>
      <c r="BA77" s="284"/>
      <c r="BB77" s="284"/>
      <c r="BC77" s="284"/>
      <c r="BD77" s="284"/>
      <c r="BE77" s="284"/>
      <c r="BF77" s="284"/>
      <c r="BG77" s="284"/>
      <c r="BH77" s="284"/>
      <c r="BI77" s="284"/>
      <c r="BJ77" s="284"/>
      <c r="BK77" s="284"/>
      <c r="BL77" s="284"/>
      <c r="BM77" s="284"/>
      <c r="BN77" s="284"/>
      <c r="BO77" s="284"/>
      <c r="BP77" s="284"/>
      <c r="BQ77" s="284"/>
      <c r="BR77" s="284"/>
      <c r="BS77" s="284"/>
      <c r="BT77" s="284"/>
      <c r="BU77" s="284"/>
      <c r="BV77" s="284"/>
      <c r="BW77" s="284"/>
      <c r="BX77" s="284"/>
      <c r="BY77" s="284"/>
      <c r="BZ77" s="284"/>
      <c r="CA77" s="284"/>
      <c r="CB77" s="284"/>
      <c r="CC77" s="284"/>
      <c r="CD77" s="284"/>
      <c r="CE77" s="284"/>
      <c r="CF77" s="284"/>
      <c r="CG77" s="284"/>
      <c r="CH77" s="284"/>
      <c r="CI77" s="284"/>
      <c r="CJ77" s="284"/>
      <c r="CK77" s="284"/>
      <c r="CL77" s="284"/>
      <c r="CM77" s="284"/>
      <c r="CN77" s="284"/>
      <c r="CO77" s="284"/>
      <c r="CP77" s="284"/>
      <c r="CQ77" s="284"/>
      <c r="CR77" s="284"/>
      <c r="CS77" s="284"/>
      <c r="CT77" s="284"/>
      <c r="CU77" s="284"/>
      <c r="CV77" s="284"/>
      <c r="CW77" s="284"/>
      <c r="CX77" s="284"/>
      <c r="CY77" s="284"/>
      <c r="CZ77" s="284"/>
      <c r="DA77" s="284"/>
      <c r="DB77" s="284"/>
      <c r="DC77" s="284"/>
      <c r="DD77" s="284"/>
      <c r="DE77" s="284"/>
      <c r="DF77" s="284"/>
      <c r="DG77" s="284"/>
      <c r="DH77" s="284"/>
      <c r="DI77" s="284"/>
      <c r="DJ77" s="284"/>
      <c r="DK77" s="284"/>
      <c r="DL77" s="284"/>
      <c r="DM77" s="284"/>
      <c r="DN77" s="284"/>
      <c r="DO77" s="284"/>
      <c r="DP77" s="284"/>
      <c r="DQ77" s="284"/>
      <c r="DR77" s="284"/>
      <c r="DS77" s="284"/>
      <c r="DT77" s="284"/>
      <c r="DU77" s="284"/>
      <c r="DV77" s="284"/>
      <c r="DW77" s="284"/>
      <c r="DX77" s="284"/>
      <c r="DY77" s="284"/>
      <c r="DZ77" s="284"/>
      <c r="EA77" s="284"/>
      <c r="EB77" s="284"/>
      <c r="EC77" s="284"/>
      <c r="ED77" s="284"/>
      <c r="EE77" s="284"/>
      <c r="EF77" s="284"/>
      <c r="EG77" s="284"/>
      <c r="EH77" s="284"/>
      <c r="EI77" s="284"/>
      <c r="EJ77" s="284"/>
      <c r="EK77" s="284"/>
      <c r="EL77" s="284"/>
      <c r="EM77" s="284"/>
      <c r="EN77" s="284"/>
      <c r="EO77" s="284"/>
      <c r="EP77" s="284"/>
      <c r="EQ77" s="284"/>
      <c r="ER77" s="284"/>
      <c r="ES77" s="284"/>
      <c r="ET77" s="284"/>
      <c r="EU77" s="284"/>
      <c r="EV77" s="284"/>
      <c r="EW77" s="284"/>
      <c r="EX77" s="284"/>
      <c r="EY77" s="284"/>
      <c r="EZ77" s="284"/>
      <c r="FA77" s="284"/>
      <c r="FB77" s="284"/>
      <c r="FC77" s="284"/>
      <c r="FD77" s="284"/>
      <c r="FE77" s="284"/>
      <c r="FF77" s="284"/>
      <c r="FG77" s="284"/>
      <c r="FH77" s="284"/>
      <c r="FI77" s="284"/>
      <c r="FJ77" s="284"/>
      <c r="FK77" s="284"/>
      <c r="FL77" s="284"/>
      <c r="FM77" s="284"/>
      <c r="FN77" s="284"/>
      <c r="FO77" s="284"/>
      <c r="FP77" s="284"/>
      <c r="FQ77" s="284"/>
      <c r="FR77" s="284"/>
      <c r="FS77" s="284"/>
      <c r="FT77" s="284"/>
      <c r="FU77" s="284"/>
      <c r="FV77" s="284"/>
      <c r="FW77" s="284"/>
      <c r="FX77" s="284"/>
      <c r="FY77" s="284"/>
      <c r="FZ77" s="284"/>
      <c r="GA77" s="284"/>
      <c r="GB77" s="284"/>
      <c r="GC77" s="284"/>
      <c r="GD77" s="284"/>
      <c r="GE77" s="284"/>
      <c r="GF77" s="284"/>
      <c r="GG77" s="284"/>
      <c r="GH77" s="284"/>
      <c r="GI77" s="284"/>
      <c r="GJ77" s="284"/>
      <c r="GK77" s="284"/>
      <c r="GL77" s="284"/>
      <c r="GM77" s="284"/>
      <c r="GN77" s="284"/>
      <c r="GO77" s="284"/>
      <c r="GP77" s="284"/>
      <c r="GQ77" s="284"/>
      <c r="GR77" s="284"/>
      <c r="GS77" s="284"/>
      <c r="GT77" s="284"/>
      <c r="GU77" s="284"/>
      <c r="GV77" s="284"/>
      <c r="GW77" s="284"/>
      <c r="GX77" s="284"/>
      <c r="GY77" s="284"/>
      <c r="GZ77" s="284"/>
      <c r="HA77" s="284"/>
      <c r="HB77" s="284"/>
      <c r="HC77" s="284"/>
      <c r="HD77" s="284"/>
      <c r="HE77" s="284"/>
      <c r="HF77" s="284"/>
      <c r="HG77" s="284"/>
      <c r="HH77" s="284"/>
      <c r="HI77" s="284"/>
      <c r="HJ77" s="284"/>
      <c r="HK77" s="284"/>
      <c r="HL77" s="284"/>
      <c r="HM77" s="284"/>
      <c r="HN77" s="284"/>
      <c r="HO77" s="284"/>
      <c r="HP77" s="284"/>
      <c r="HQ77" s="284"/>
      <c r="HR77" s="284"/>
      <c r="HS77" s="284"/>
      <c r="HT77" s="284"/>
      <c r="HU77" s="284"/>
      <c r="HV77" s="284"/>
      <c r="HW77" s="284"/>
      <c r="HX77" s="284"/>
      <c r="HY77" s="284"/>
      <c r="HZ77" s="284"/>
      <c r="IA77" s="284"/>
      <c r="IB77" s="284"/>
      <c r="IC77" s="284"/>
      <c r="ID77" s="284"/>
      <c r="IE77" s="284"/>
      <c r="IF77" s="284"/>
      <c r="IG77" s="284"/>
      <c r="IH77" s="284"/>
      <c r="II77" s="284"/>
      <c r="IJ77" s="284"/>
      <c r="IK77" s="284"/>
      <c r="IL77" s="284"/>
      <c r="IM77" s="284"/>
      <c r="IN77" s="284"/>
      <c r="IO77" s="284"/>
      <c r="IP77" s="284"/>
      <c r="IQ77" s="284"/>
      <c r="IR77" s="284"/>
      <c r="IS77" s="284"/>
      <c r="IT77" s="284"/>
      <c r="IU77" s="284"/>
      <c r="IV77" s="284"/>
    </row>
    <row r="78" spans="1:256" s="264" customFormat="1" ht="51" customHeight="1" x14ac:dyDescent="0.25">
      <c r="A78" s="289"/>
      <c r="B78" s="1299" t="s">
        <v>894</v>
      </c>
      <c r="C78" s="1299"/>
      <c r="D78" s="1299"/>
      <c r="E78" s="1299"/>
      <c r="F78" s="1299"/>
      <c r="G78" s="1299"/>
      <c r="H78" s="1299"/>
      <c r="I78" s="1299"/>
      <c r="J78" s="1299"/>
      <c r="K78" s="1299"/>
      <c r="L78" s="1299"/>
      <c r="M78" s="1299"/>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c r="AL78" s="284"/>
      <c r="AM78" s="284"/>
      <c r="AN78" s="284"/>
      <c r="AO78" s="284"/>
      <c r="AP78" s="284"/>
      <c r="AQ78" s="284"/>
      <c r="AR78" s="284"/>
      <c r="AS78" s="284"/>
      <c r="AT78" s="284"/>
      <c r="AU78" s="284"/>
      <c r="AV78" s="284"/>
      <c r="AW78" s="284"/>
      <c r="AX78" s="284"/>
      <c r="AY78" s="284"/>
      <c r="AZ78" s="284"/>
      <c r="BA78" s="284"/>
      <c r="BB78" s="284"/>
      <c r="BC78" s="284"/>
      <c r="BD78" s="284"/>
      <c r="BE78" s="284"/>
      <c r="BF78" s="284"/>
      <c r="BG78" s="284"/>
      <c r="BH78" s="284"/>
      <c r="BI78" s="284"/>
      <c r="BJ78" s="284"/>
      <c r="BK78" s="284"/>
      <c r="BL78" s="284"/>
      <c r="BM78" s="284"/>
      <c r="BN78" s="284"/>
      <c r="BO78" s="284"/>
      <c r="BP78" s="284"/>
      <c r="BQ78" s="284"/>
      <c r="BR78" s="284"/>
      <c r="BS78" s="284"/>
      <c r="BT78" s="284"/>
      <c r="BU78" s="284"/>
      <c r="BV78" s="284"/>
      <c r="BW78" s="284"/>
      <c r="BX78" s="284"/>
      <c r="BY78" s="284"/>
      <c r="BZ78" s="284"/>
      <c r="CA78" s="284"/>
      <c r="CB78" s="284"/>
      <c r="CC78" s="284"/>
      <c r="CD78" s="284"/>
      <c r="CE78" s="284"/>
      <c r="CF78" s="284"/>
      <c r="CG78" s="284"/>
      <c r="CH78" s="284"/>
      <c r="CI78" s="284"/>
      <c r="CJ78" s="284"/>
      <c r="CK78" s="284"/>
      <c r="CL78" s="284"/>
      <c r="CM78" s="284"/>
      <c r="CN78" s="284"/>
      <c r="CO78" s="284"/>
      <c r="CP78" s="284"/>
      <c r="CQ78" s="284"/>
      <c r="CR78" s="284"/>
      <c r="CS78" s="284"/>
      <c r="CT78" s="284"/>
      <c r="CU78" s="284"/>
      <c r="CV78" s="284"/>
      <c r="CW78" s="284"/>
      <c r="CX78" s="284"/>
      <c r="CY78" s="284"/>
      <c r="CZ78" s="284"/>
      <c r="DA78" s="284"/>
      <c r="DB78" s="284"/>
      <c r="DC78" s="284"/>
      <c r="DD78" s="284"/>
      <c r="DE78" s="284"/>
      <c r="DF78" s="284"/>
      <c r="DG78" s="284"/>
      <c r="DH78" s="284"/>
      <c r="DI78" s="284"/>
      <c r="DJ78" s="284"/>
      <c r="DK78" s="284"/>
      <c r="DL78" s="284"/>
      <c r="DM78" s="284"/>
      <c r="DN78" s="284"/>
      <c r="DO78" s="284"/>
      <c r="DP78" s="284"/>
      <c r="DQ78" s="284"/>
      <c r="DR78" s="284"/>
      <c r="DS78" s="284"/>
      <c r="DT78" s="284"/>
      <c r="DU78" s="284"/>
      <c r="DV78" s="284"/>
      <c r="DW78" s="284"/>
      <c r="DX78" s="284"/>
      <c r="DY78" s="284"/>
      <c r="DZ78" s="284"/>
      <c r="EA78" s="284"/>
      <c r="EB78" s="284"/>
      <c r="EC78" s="284"/>
      <c r="ED78" s="284"/>
      <c r="EE78" s="284"/>
      <c r="EF78" s="284"/>
      <c r="EG78" s="284"/>
      <c r="EH78" s="284"/>
      <c r="EI78" s="284"/>
      <c r="EJ78" s="284"/>
      <c r="EK78" s="284"/>
      <c r="EL78" s="284"/>
      <c r="EM78" s="284"/>
      <c r="EN78" s="284"/>
      <c r="EO78" s="284"/>
      <c r="EP78" s="284"/>
      <c r="EQ78" s="284"/>
      <c r="ER78" s="284"/>
      <c r="ES78" s="284"/>
      <c r="ET78" s="284"/>
      <c r="EU78" s="284"/>
      <c r="EV78" s="284"/>
      <c r="EW78" s="284"/>
      <c r="EX78" s="284"/>
      <c r="EY78" s="284"/>
      <c r="EZ78" s="284"/>
      <c r="FA78" s="284"/>
      <c r="FB78" s="284"/>
      <c r="FC78" s="284"/>
      <c r="FD78" s="284"/>
      <c r="FE78" s="284"/>
      <c r="FF78" s="284"/>
      <c r="FG78" s="284"/>
      <c r="FH78" s="284"/>
      <c r="FI78" s="284"/>
      <c r="FJ78" s="284"/>
      <c r="FK78" s="284"/>
      <c r="FL78" s="284"/>
      <c r="FM78" s="284"/>
      <c r="FN78" s="284"/>
      <c r="FO78" s="284"/>
      <c r="FP78" s="284"/>
      <c r="FQ78" s="284"/>
      <c r="FR78" s="284"/>
      <c r="FS78" s="284"/>
      <c r="FT78" s="284"/>
      <c r="FU78" s="284"/>
      <c r="FV78" s="284"/>
      <c r="FW78" s="284"/>
      <c r="FX78" s="284"/>
      <c r="FY78" s="284"/>
      <c r="FZ78" s="284"/>
      <c r="GA78" s="284"/>
      <c r="GB78" s="284"/>
      <c r="GC78" s="284"/>
      <c r="GD78" s="284"/>
      <c r="GE78" s="284"/>
      <c r="GF78" s="284"/>
      <c r="GG78" s="284"/>
      <c r="GH78" s="284"/>
      <c r="GI78" s="284"/>
      <c r="GJ78" s="284"/>
      <c r="GK78" s="284"/>
      <c r="GL78" s="284"/>
      <c r="GM78" s="284"/>
      <c r="GN78" s="284"/>
      <c r="GO78" s="284"/>
      <c r="GP78" s="284"/>
      <c r="GQ78" s="284"/>
      <c r="GR78" s="284"/>
      <c r="GS78" s="284"/>
      <c r="GT78" s="284"/>
      <c r="GU78" s="284"/>
      <c r="GV78" s="284"/>
      <c r="GW78" s="284"/>
      <c r="GX78" s="284"/>
      <c r="GY78" s="284"/>
      <c r="GZ78" s="284"/>
      <c r="HA78" s="284"/>
      <c r="HB78" s="284"/>
      <c r="HC78" s="284"/>
      <c r="HD78" s="284"/>
      <c r="HE78" s="284"/>
      <c r="HF78" s="284"/>
      <c r="HG78" s="284"/>
      <c r="HH78" s="284"/>
      <c r="HI78" s="284"/>
      <c r="HJ78" s="284"/>
      <c r="HK78" s="284"/>
      <c r="HL78" s="284"/>
      <c r="HM78" s="284"/>
      <c r="HN78" s="284"/>
      <c r="HO78" s="284"/>
      <c r="HP78" s="284"/>
      <c r="HQ78" s="284"/>
      <c r="HR78" s="284"/>
      <c r="HS78" s="284"/>
      <c r="HT78" s="284"/>
      <c r="HU78" s="284"/>
      <c r="HV78" s="284"/>
      <c r="HW78" s="284"/>
      <c r="HX78" s="284"/>
      <c r="HY78" s="284"/>
      <c r="HZ78" s="284"/>
      <c r="IA78" s="284"/>
      <c r="IB78" s="284"/>
      <c r="IC78" s="284"/>
      <c r="ID78" s="284"/>
      <c r="IE78" s="284"/>
      <c r="IF78" s="284"/>
      <c r="IG78" s="284"/>
      <c r="IH78" s="284"/>
      <c r="II78" s="284"/>
      <c r="IJ78" s="284"/>
      <c r="IK78" s="284"/>
      <c r="IL78" s="284"/>
      <c r="IM78" s="284"/>
      <c r="IN78" s="284"/>
      <c r="IO78" s="284"/>
      <c r="IP78" s="284"/>
      <c r="IQ78" s="284"/>
      <c r="IR78" s="284"/>
      <c r="IS78" s="284"/>
      <c r="IT78" s="284"/>
      <c r="IU78" s="284"/>
      <c r="IV78" s="284"/>
    </row>
    <row r="79" spans="1:256" s="264" customFormat="1" ht="18.600000000000001" customHeight="1" x14ac:dyDescent="0.25">
      <c r="A79" s="289"/>
      <c r="B79" s="1282" t="s">
        <v>846</v>
      </c>
      <c r="C79" s="1282"/>
      <c r="D79" s="1282"/>
      <c r="E79" s="1282"/>
      <c r="F79" s="1282"/>
      <c r="G79" s="1282"/>
      <c r="H79" s="1282"/>
      <c r="I79" s="1285"/>
      <c r="J79" s="1285"/>
      <c r="K79" s="1285"/>
      <c r="L79" s="1285"/>
      <c r="M79" s="283"/>
    </row>
    <row r="80" spans="1:256" s="264" customFormat="1" x14ac:dyDescent="0.25">
      <c r="A80" s="289"/>
      <c r="B80" s="1299" t="s">
        <v>893</v>
      </c>
      <c r="C80" s="1299"/>
      <c r="D80" s="1299"/>
      <c r="E80" s="1299"/>
      <c r="F80" s="1299"/>
      <c r="G80" s="1299"/>
      <c r="H80" s="1299"/>
      <c r="I80" s="1299"/>
      <c r="J80" s="1299"/>
      <c r="K80" s="1299"/>
      <c r="L80" s="1299"/>
      <c r="M80" s="1299"/>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c r="AL80" s="284"/>
      <c r="AM80" s="284"/>
      <c r="AN80" s="284"/>
      <c r="AO80" s="284"/>
      <c r="AP80" s="284"/>
      <c r="AQ80" s="284"/>
      <c r="AR80" s="284"/>
      <c r="AS80" s="284"/>
      <c r="AT80" s="284"/>
      <c r="AU80" s="284"/>
      <c r="AV80" s="284"/>
      <c r="AW80" s="284"/>
      <c r="AX80" s="284"/>
      <c r="AY80" s="284"/>
      <c r="AZ80" s="284"/>
      <c r="BA80" s="284"/>
      <c r="BB80" s="284"/>
      <c r="BC80" s="284"/>
      <c r="BD80" s="284"/>
      <c r="BE80" s="284"/>
      <c r="BF80" s="284"/>
      <c r="BG80" s="284"/>
      <c r="BH80" s="284"/>
      <c r="BI80" s="284"/>
      <c r="BJ80" s="284"/>
      <c r="BK80" s="284"/>
      <c r="BL80" s="284"/>
      <c r="BM80" s="284"/>
      <c r="BN80" s="284"/>
      <c r="BO80" s="284"/>
      <c r="BP80" s="284"/>
      <c r="BQ80" s="284"/>
      <c r="BR80" s="284"/>
      <c r="BS80" s="284"/>
      <c r="BT80" s="284"/>
      <c r="BU80" s="284"/>
      <c r="BV80" s="284"/>
      <c r="BW80" s="284"/>
      <c r="BX80" s="284"/>
      <c r="BY80" s="284"/>
      <c r="BZ80" s="284"/>
      <c r="CA80" s="284"/>
      <c r="CB80" s="284"/>
      <c r="CC80" s="284"/>
      <c r="CD80" s="284"/>
      <c r="CE80" s="284"/>
      <c r="CF80" s="284"/>
      <c r="CG80" s="284"/>
      <c r="CH80" s="284"/>
      <c r="CI80" s="284"/>
      <c r="CJ80" s="284"/>
      <c r="CK80" s="284"/>
      <c r="CL80" s="284"/>
      <c r="CM80" s="284"/>
      <c r="CN80" s="284"/>
      <c r="CO80" s="284"/>
      <c r="CP80" s="284"/>
      <c r="CQ80" s="284"/>
      <c r="CR80" s="284"/>
      <c r="CS80" s="284"/>
      <c r="CT80" s="284"/>
      <c r="CU80" s="284"/>
      <c r="CV80" s="284"/>
      <c r="CW80" s="284"/>
      <c r="CX80" s="284"/>
      <c r="CY80" s="284"/>
      <c r="CZ80" s="284"/>
      <c r="DA80" s="284"/>
      <c r="DB80" s="284"/>
      <c r="DC80" s="284"/>
      <c r="DD80" s="284"/>
      <c r="DE80" s="284"/>
      <c r="DF80" s="284"/>
      <c r="DG80" s="284"/>
      <c r="DH80" s="284"/>
      <c r="DI80" s="284"/>
      <c r="DJ80" s="284"/>
      <c r="DK80" s="284"/>
      <c r="DL80" s="284"/>
      <c r="DM80" s="284"/>
      <c r="DN80" s="284"/>
      <c r="DO80" s="284"/>
      <c r="DP80" s="284"/>
      <c r="DQ80" s="284"/>
      <c r="DR80" s="284"/>
      <c r="DS80" s="284"/>
      <c r="DT80" s="284"/>
      <c r="DU80" s="284"/>
      <c r="DV80" s="284"/>
      <c r="DW80" s="284"/>
      <c r="DX80" s="284"/>
      <c r="DY80" s="284"/>
      <c r="DZ80" s="284"/>
      <c r="EA80" s="284"/>
      <c r="EB80" s="284"/>
      <c r="EC80" s="284"/>
      <c r="ED80" s="284"/>
      <c r="EE80" s="284"/>
      <c r="EF80" s="284"/>
      <c r="EG80" s="284"/>
      <c r="EH80" s="284"/>
      <c r="EI80" s="284"/>
      <c r="EJ80" s="284"/>
      <c r="EK80" s="284"/>
      <c r="EL80" s="284"/>
      <c r="EM80" s="284"/>
      <c r="EN80" s="284"/>
      <c r="EO80" s="284"/>
      <c r="EP80" s="284"/>
      <c r="EQ80" s="284"/>
      <c r="ER80" s="284"/>
      <c r="ES80" s="284"/>
      <c r="ET80" s="284"/>
      <c r="EU80" s="284"/>
      <c r="EV80" s="284"/>
      <c r="EW80" s="284"/>
      <c r="EX80" s="284"/>
      <c r="EY80" s="284"/>
      <c r="EZ80" s="284"/>
      <c r="FA80" s="284"/>
      <c r="FB80" s="284"/>
      <c r="FC80" s="284"/>
      <c r="FD80" s="284"/>
      <c r="FE80" s="284"/>
      <c r="FF80" s="284"/>
      <c r="FG80" s="284"/>
      <c r="FH80" s="284"/>
      <c r="FI80" s="284"/>
      <c r="FJ80" s="284"/>
      <c r="FK80" s="284"/>
      <c r="FL80" s="284"/>
      <c r="FM80" s="284"/>
      <c r="FN80" s="284"/>
      <c r="FO80" s="284"/>
      <c r="FP80" s="284"/>
      <c r="FQ80" s="284"/>
      <c r="FR80" s="284"/>
      <c r="FS80" s="284"/>
      <c r="FT80" s="284"/>
      <c r="FU80" s="284"/>
      <c r="FV80" s="284"/>
      <c r="FW80" s="284"/>
      <c r="FX80" s="284"/>
      <c r="FY80" s="284"/>
      <c r="FZ80" s="284"/>
      <c r="GA80" s="284"/>
      <c r="GB80" s="284"/>
      <c r="GC80" s="284"/>
      <c r="GD80" s="284"/>
      <c r="GE80" s="284"/>
      <c r="GF80" s="284"/>
      <c r="GG80" s="284"/>
      <c r="GH80" s="284"/>
      <c r="GI80" s="284"/>
      <c r="GJ80" s="284"/>
      <c r="GK80" s="284"/>
      <c r="GL80" s="284"/>
      <c r="GM80" s="284"/>
      <c r="GN80" s="284"/>
      <c r="GO80" s="284"/>
      <c r="GP80" s="284"/>
      <c r="GQ80" s="284"/>
      <c r="GR80" s="284"/>
      <c r="GS80" s="284"/>
      <c r="GT80" s="284"/>
      <c r="GU80" s="284"/>
      <c r="GV80" s="284"/>
      <c r="GW80" s="284"/>
      <c r="GX80" s="284"/>
      <c r="GY80" s="284"/>
      <c r="GZ80" s="284"/>
      <c r="HA80" s="284"/>
      <c r="HB80" s="284"/>
      <c r="HC80" s="284"/>
      <c r="HD80" s="284"/>
      <c r="HE80" s="284"/>
      <c r="HF80" s="284"/>
      <c r="HG80" s="284"/>
      <c r="HH80" s="284"/>
      <c r="HI80" s="284"/>
      <c r="HJ80" s="284"/>
      <c r="HK80" s="284"/>
      <c r="HL80" s="284"/>
      <c r="HM80" s="284"/>
      <c r="HN80" s="284"/>
      <c r="HO80" s="284"/>
      <c r="HP80" s="284"/>
      <c r="HQ80" s="284"/>
      <c r="HR80" s="284"/>
      <c r="HS80" s="284"/>
      <c r="HT80" s="284"/>
      <c r="HU80" s="284"/>
      <c r="HV80" s="284"/>
      <c r="HW80" s="284"/>
      <c r="HX80" s="284"/>
      <c r="HY80" s="284"/>
      <c r="HZ80" s="284"/>
      <c r="IA80" s="284"/>
      <c r="IB80" s="284"/>
      <c r="IC80" s="284"/>
      <c r="ID80" s="284"/>
      <c r="IE80" s="284"/>
      <c r="IF80" s="284"/>
      <c r="IG80" s="284"/>
      <c r="IH80" s="284"/>
      <c r="II80" s="284"/>
      <c r="IJ80" s="284"/>
      <c r="IK80" s="284"/>
      <c r="IL80" s="284"/>
      <c r="IM80" s="284"/>
      <c r="IN80" s="284"/>
      <c r="IO80" s="284"/>
      <c r="IP80" s="284"/>
      <c r="IQ80" s="284"/>
      <c r="IR80" s="284"/>
      <c r="IS80" s="284"/>
      <c r="IT80" s="284"/>
      <c r="IU80" s="284"/>
      <c r="IV80" s="284"/>
    </row>
    <row r="81" spans="1:256" s="264" customFormat="1" x14ac:dyDescent="0.25">
      <c r="A81" s="289"/>
      <c r="B81" s="352"/>
      <c r="C81" s="352"/>
      <c r="D81" s="352"/>
      <c r="E81" s="352"/>
      <c r="F81" s="352"/>
      <c r="G81" s="352"/>
      <c r="H81" s="352"/>
      <c r="I81" s="352"/>
      <c r="J81" s="352"/>
      <c r="K81" s="352"/>
      <c r="L81" s="352"/>
      <c r="M81" s="352"/>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311"/>
      <c r="BP81" s="311"/>
      <c r="BQ81" s="311"/>
      <c r="BR81" s="311"/>
      <c r="BS81" s="311"/>
      <c r="BT81" s="311"/>
      <c r="BU81" s="311"/>
      <c r="BV81" s="311"/>
      <c r="BW81" s="311"/>
      <c r="BX81" s="311"/>
      <c r="BY81" s="311"/>
      <c r="BZ81" s="311"/>
      <c r="CA81" s="311"/>
      <c r="CB81" s="311"/>
      <c r="CC81" s="311"/>
      <c r="CD81" s="311"/>
      <c r="CE81" s="311"/>
      <c r="CF81" s="311"/>
      <c r="CG81" s="311"/>
      <c r="CH81" s="311"/>
      <c r="CI81" s="311"/>
      <c r="CJ81" s="311"/>
      <c r="CK81" s="311"/>
      <c r="CL81" s="311"/>
      <c r="CM81" s="311"/>
      <c r="CN81" s="311"/>
      <c r="CO81" s="311"/>
      <c r="CP81" s="311"/>
      <c r="CQ81" s="311"/>
      <c r="CR81" s="311"/>
      <c r="CS81" s="311"/>
      <c r="CT81" s="311"/>
      <c r="CU81" s="311"/>
      <c r="CV81" s="311"/>
      <c r="CW81" s="311"/>
      <c r="CX81" s="311"/>
      <c r="CY81" s="311"/>
      <c r="CZ81" s="311"/>
      <c r="DA81" s="311"/>
      <c r="DB81" s="311"/>
      <c r="DC81" s="311"/>
      <c r="DD81" s="311"/>
      <c r="DE81" s="311"/>
      <c r="DF81" s="311"/>
      <c r="DG81" s="311"/>
      <c r="DH81" s="311"/>
      <c r="DI81" s="311"/>
      <c r="DJ81" s="311"/>
      <c r="DK81" s="311"/>
      <c r="DL81" s="311"/>
      <c r="DM81" s="311"/>
      <c r="DN81" s="311"/>
      <c r="DO81" s="311"/>
      <c r="DP81" s="311"/>
      <c r="DQ81" s="311"/>
      <c r="DR81" s="311"/>
      <c r="DS81" s="311"/>
      <c r="DT81" s="311"/>
      <c r="DU81" s="311"/>
      <c r="DV81" s="311"/>
      <c r="DW81" s="311"/>
      <c r="DX81" s="311"/>
      <c r="DY81" s="311"/>
      <c r="DZ81" s="311"/>
      <c r="EA81" s="311"/>
      <c r="EB81" s="311"/>
      <c r="EC81" s="311"/>
      <c r="ED81" s="311"/>
      <c r="EE81" s="311"/>
      <c r="EF81" s="311"/>
      <c r="EG81" s="311"/>
      <c r="EH81" s="311"/>
      <c r="EI81" s="311"/>
      <c r="EJ81" s="311"/>
      <c r="EK81" s="311"/>
      <c r="EL81" s="311"/>
      <c r="EM81" s="311"/>
      <c r="EN81" s="311"/>
      <c r="EO81" s="311"/>
      <c r="EP81" s="311"/>
      <c r="EQ81" s="311"/>
      <c r="ER81" s="311"/>
      <c r="ES81" s="311"/>
      <c r="ET81" s="311"/>
      <c r="EU81" s="311"/>
      <c r="EV81" s="311"/>
      <c r="EW81" s="311"/>
      <c r="EX81" s="311"/>
      <c r="EY81" s="311"/>
      <c r="EZ81" s="311"/>
      <c r="FA81" s="311"/>
      <c r="FB81" s="311"/>
      <c r="FC81" s="311"/>
      <c r="FD81" s="311"/>
      <c r="FE81" s="311"/>
      <c r="FF81" s="311"/>
      <c r="FG81" s="311"/>
      <c r="FH81" s="311"/>
      <c r="FI81" s="311"/>
      <c r="FJ81" s="311"/>
      <c r="FK81" s="311"/>
      <c r="FL81" s="311"/>
      <c r="FM81" s="311"/>
      <c r="FN81" s="311"/>
      <c r="FO81" s="311"/>
      <c r="FP81" s="311"/>
      <c r="FQ81" s="311"/>
      <c r="FR81" s="311"/>
      <c r="FS81" s="311"/>
      <c r="FT81" s="311"/>
      <c r="FU81" s="311"/>
      <c r="FV81" s="311"/>
      <c r="FW81" s="311"/>
      <c r="FX81" s="311"/>
      <c r="FY81" s="311"/>
      <c r="FZ81" s="311"/>
      <c r="GA81" s="311"/>
      <c r="GB81" s="311"/>
      <c r="GC81" s="311"/>
      <c r="GD81" s="311"/>
      <c r="GE81" s="311"/>
      <c r="GF81" s="311"/>
      <c r="GG81" s="311"/>
      <c r="GH81" s="311"/>
      <c r="GI81" s="311"/>
      <c r="GJ81" s="311"/>
      <c r="GK81" s="311"/>
      <c r="GL81" s="311"/>
      <c r="GM81" s="311"/>
      <c r="GN81" s="311"/>
      <c r="GO81" s="311"/>
      <c r="GP81" s="311"/>
      <c r="GQ81" s="311"/>
      <c r="GR81" s="311"/>
      <c r="GS81" s="311"/>
      <c r="GT81" s="311"/>
      <c r="GU81" s="311"/>
      <c r="GV81" s="311"/>
      <c r="GW81" s="311"/>
      <c r="GX81" s="311"/>
      <c r="GY81" s="311"/>
      <c r="GZ81" s="311"/>
      <c r="HA81" s="311"/>
      <c r="HB81" s="311"/>
      <c r="HC81" s="311"/>
      <c r="HD81" s="311"/>
      <c r="HE81" s="311"/>
      <c r="HF81" s="311"/>
      <c r="HG81" s="311"/>
      <c r="HH81" s="311"/>
      <c r="HI81" s="311"/>
      <c r="HJ81" s="311"/>
      <c r="HK81" s="311"/>
      <c r="HL81" s="311"/>
      <c r="HM81" s="311"/>
      <c r="HN81" s="311"/>
      <c r="HO81" s="311"/>
      <c r="HP81" s="311"/>
      <c r="HQ81" s="311"/>
      <c r="HR81" s="311"/>
      <c r="HS81" s="311"/>
      <c r="HT81" s="311"/>
      <c r="HU81" s="311"/>
      <c r="HV81" s="311"/>
      <c r="HW81" s="311"/>
      <c r="HX81" s="311"/>
      <c r="HY81" s="311"/>
      <c r="HZ81" s="311"/>
      <c r="IA81" s="311"/>
      <c r="IB81" s="311"/>
      <c r="IC81" s="311"/>
      <c r="ID81" s="311"/>
      <c r="IE81" s="311"/>
      <c r="IF81" s="311"/>
      <c r="IG81" s="311"/>
      <c r="IH81" s="311"/>
      <c r="II81" s="311"/>
      <c r="IJ81" s="311"/>
      <c r="IK81" s="311"/>
      <c r="IL81" s="311"/>
      <c r="IM81" s="311"/>
      <c r="IN81" s="311"/>
      <c r="IO81" s="311"/>
      <c r="IP81" s="311"/>
      <c r="IQ81" s="311"/>
      <c r="IR81" s="311"/>
      <c r="IS81" s="311"/>
      <c r="IT81" s="311"/>
      <c r="IU81" s="311"/>
      <c r="IV81" s="311"/>
    </row>
    <row r="82" spans="1:256" s="284" customFormat="1" x14ac:dyDescent="0.25">
      <c r="B82" s="1282" t="s">
        <v>892</v>
      </c>
      <c r="C82" s="1282"/>
      <c r="D82" s="1282"/>
      <c r="E82" s="1282"/>
      <c r="F82" s="1282"/>
      <c r="G82" s="1282"/>
      <c r="H82" s="1282"/>
      <c r="I82" s="1285"/>
      <c r="J82" s="1285"/>
      <c r="K82" s="1285"/>
      <c r="L82" s="1285"/>
      <c r="M82" s="283"/>
      <c r="N82" s="264"/>
      <c r="O82" s="264"/>
      <c r="P82" s="264"/>
      <c r="Q82" s="264"/>
      <c r="R82" s="264"/>
      <c r="S82" s="264"/>
      <c r="T82" s="264"/>
      <c r="U82" s="264"/>
      <c r="V82" s="264"/>
      <c r="W82" s="264"/>
      <c r="X82" s="264"/>
      <c r="Y82" s="264"/>
      <c r="Z82" s="264"/>
      <c r="AA82" s="264"/>
      <c r="AB82" s="264"/>
      <c r="AC82" s="264"/>
      <c r="AD82" s="264"/>
      <c r="AE82" s="264"/>
      <c r="AF82" s="264"/>
      <c r="AG82" s="264"/>
      <c r="AH82" s="264"/>
      <c r="AI82" s="264"/>
      <c r="AJ82" s="264"/>
      <c r="AK82" s="264"/>
      <c r="AL82" s="264"/>
      <c r="AM82" s="264"/>
      <c r="AN82" s="264"/>
      <c r="AO82" s="264"/>
      <c r="AP82" s="264"/>
      <c r="AQ82" s="264"/>
      <c r="AR82" s="264"/>
      <c r="AS82" s="264"/>
      <c r="AT82" s="264"/>
      <c r="AU82" s="264"/>
      <c r="AV82" s="264"/>
      <c r="AW82" s="264"/>
      <c r="AX82" s="264"/>
      <c r="AY82" s="264"/>
      <c r="AZ82" s="264"/>
      <c r="BA82" s="264"/>
      <c r="BB82" s="264"/>
      <c r="BC82" s="264"/>
      <c r="BD82" s="264"/>
      <c r="BE82" s="264"/>
      <c r="BF82" s="264"/>
      <c r="BG82" s="264"/>
      <c r="BH82" s="264"/>
      <c r="BI82" s="264"/>
      <c r="BJ82" s="264"/>
      <c r="BK82" s="264"/>
      <c r="BL82" s="264"/>
      <c r="BM82" s="264"/>
      <c r="BN82" s="264"/>
      <c r="BO82" s="264"/>
      <c r="BP82" s="264"/>
      <c r="BQ82" s="264"/>
      <c r="BR82" s="264"/>
      <c r="BS82" s="264"/>
      <c r="BT82" s="264"/>
      <c r="BU82" s="264"/>
      <c r="BV82" s="264"/>
      <c r="BW82" s="264"/>
      <c r="BX82" s="264"/>
      <c r="BY82" s="264"/>
      <c r="BZ82" s="264"/>
      <c r="CA82" s="264"/>
      <c r="CB82" s="264"/>
      <c r="CC82" s="264"/>
      <c r="CD82" s="264"/>
      <c r="CE82" s="264"/>
      <c r="CF82" s="264"/>
      <c r="CG82" s="264"/>
      <c r="CH82" s="264"/>
      <c r="CI82" s="264"/>
      <c r="CJ82" s="264"/>
      <c r="CK82" s="264"/>
      <c r="CL82" s="264"/>
      <c r="CM82" s="264"/>
      <c r="CN82" s="264"/>
      <c r="CO82" s="264"/>
      <c r="CP82" s="264"/>
      <c r="CQ82" s="264"/>
      <c r="CR82" s="264"/>
      <c r="CS82" s="264"/>
      <c r="CT82" s="264"/>
      <c r="CU82" s="264"/>
      <c r="CV82" s="264"/>
      <c r="CW82" s="264"/>
      <c r="CX82" s="264"/>
      <c r="CY82" s="264"/>
      <c r="CZ82" s="264"/>
      <c r="DA82" s="264"/>
      <c r="DB82" s="264"/>
      <c r="DC82" s="264"/>
      <c r="DD82" s="264"/>
      <c r="DE82" s="264"/>
      <c r="DF82" s="264"/>
      <c r="DG82" s="264"/>
      <c r="DH82" s="264"/>
      <c r="DI82" s="264"/>
      <c r="DJ82" s="264"/>
      <c r="DK82" s="264"/>
      <c r="DL82" s="264"/>
      <c r="DM82" s="264"/>
      <c r="DN82" s="264"/>
      <c r="DO82" s="264"/>
      <c r="DP82" s="264"/>
      <c r="DQ82" s="264"/>
      <c r="DR82" s="264"/>
      <c r="DS82" s="264"/>
      <c r="DT82" s="264"/>
      <c r="DU82" s="264"/>
      <c r="DV82" s="264"/>
      <c r="DW82" s="264"/>
      <c r="DX82" s="264"/>
      <c r="DY82" s="264"/>
      <c r="DZ82" s="264"/>
      <c r="EA82" s="264"/>
      <c r="EB82" s="264"/>
      <c r="EC82" s="264"/>
      <c r="ED82" s="264"/>
      <c r="EE82" s="264"/>
      <c r="EF82" s="264"/>
      <c r="EG82" s="264"/>
      <c r="EH82" s="264"/>
      <c r="EI82" s="264"/>
      <c r="EJ82" s="264"/>
      <c r="EK82" s="264"/>
      <c r="EL82" s="264"/>
      <c r="EM82" s="264"/>
      <c r="EN82" s="264"/>
      <c r="EO82" s="264"/>
      <c r="EP82" s="264"/>
      <c r="EQ82" s="264"/>
      <c r="ER82" s="264"/>
      <c r="ES82" s="264"/>
      <c r="ET82" s="264"/>
      <c r="EU82" s="264"/>
      <c r="EV82" s="264"/>
      <c r="EW82" s="264"/>
      <c r="EX82" s="264"/>
      <c r="EY82" s="264"/>
      <c r="EZ82" s="264"/>
      <c r="FA82" s="264"/>
      <c r="FB82" s="264"/>
      <c r="FC82" s="264"/>
      <c r="FD82" s="264"/>
      <c r="FE82" s="264"/>
      <c r="FF82" s="264"/>
      <c r="FG82" s="264"/>
      <c r="FH82" s="264"/>
      <c r="FI82" s="264"/>
      <c r="FJ82" s="264"/>
      <c r="FK82" s="264"/>
      <c r="FL82" s="264"/>
      <c r="FM82" s="264"/>
      <c r="FN82" s="264"/>
      <c r="FO82" s="264"/>
      <c r="FP82" s="264"/>
      <c r="FQ82" s="264"/>
      <c r="FR82" s="264"/>
      <c r="FS82" s="264"/>
      <c r="FT82" s="264"/>
      <c r="FU82" s="264"/>
      <c r="FV82" s="264"/>
      <c r="FW82" s="264"/>
      <c r="FX82" s="264"/>
      <c r="FY82" s="264"/>
      <c r="FZ82" s="264"/>
      <c r="GA82" s="264"/>
      <c r="GB82" s="264"/>
      <c r="GC82" s="264"/>
      <c r="GD82" s="264"/>
      <c r="GE82" s="264"/>
      <c r="GF82" s="264"/>
      <c r="GG82" s="264"/>
      <c r="GH82" s="264"/>
      <c r="GI82" s="264"/>
      <c r="GJ82" s="264"/>
      <c r="GK82" s="264"/>
      <c r="GL82" s="264"/>
      <c r="GM82" s="264"/>
      <c r="GN82" s="264"/>
      <c r="GO82" s="264"/>
      <c r="GP82" s="264"/>
      <c r="GQ82" s="264"/>
      <c r="GR82" s="264"/>
      <c r="GS82" s="264"/>
      <c r="GT82" s="264"/>
      <c r="GU82" s="264"/>
      <c r="GV82" s="264"/>
      <c r="GW82" s="264"/>
      <c r="GX82" s="264"/>
      <c r="GY82" s="264"/>
      <c r="GZ82" s="264"/>
      <c r="HA82" s="264"/>
      <c r="HB82" s="264"/>
      <c r="HC82" s="264"/>
      <c r="HD82" s="264"/>
      <c r="HE82" s="264"/>
      <c r="HF82" s="264"/>
      <c r="HG82" s="264"/>
      <c r="HH82" s="264"/>
      <c r="HI82" s="264"/>
      <c r="HJ82" s="264"/>
      <c r="HK82" s="264"/>
      <c r="HL82" s="264"/>
      <c r="HM82" s="264"/>
      <c r="HN82" s="264"/>
      <c r="HO82" s="264"/>
      <c r="HP82" s="264"/>
      <c r="HQ82" s="264"/>
      <c r="HR82" s="264"/>
      <c r="HS82" s="264"/>
      <c r="HT82" s="264"/>
      <c r="HU82" s="264"/>
      <c r="HV82" s="264"/>
      <c r="HW82" s="264"/>
      <c r="HX82" s="264"/>
      <c r="HY82" s="264"/>
      <c r="HZ82" s="264"/>
      <c r="IA82" s="264"/>
      <c r="IB82" s="264"/>
      <c r="IC82" s="264"/>
      <c r="ID82" s="264"/>
      <c r="IE82" s="264"/>
      <c r="IF82" s="264"/>
      <c r="IG82" s="264"/>
      <c r="IH82" s="264"/>
      <c r="II82" s="264"/>
      <c r="IJ82" s="264"/>
      <c r="IK82" s="264"/>
      <c r="IL82" s="264"/>
      <c r="IM82" s="264"/>
      <c r="IN82" s="264"/>
      <c r="IO82" s="264"/>
      <c r="IP82" s="264"/>
      <c r="IQ82" s="264"/>
      <c r="IR82" s="264"/>
      <c r="IS82" s="264"/>
      <c r="IT82" s="264"/>
      <c r="IU82" s="264"/>
      <c r="IV82" s="264"/>
    </row>
    <row r="83" spans="1:256" s="264" customFormat="1" x14ac:dyDescent="0.25">
      <c r="B83" s="1383" t="s">
        <v>891</v>
      </c>
      <c r="C83" s="1383"/>
      <c r="D83" s="1383"/>
      <c r="E83" s="1383"/>
      <c r="F83" s="1383"/>
      <c r="G83" s="1383"/>
      <c r="H83" s="1383"/>
      <c r="I83" s="1383"/>
      <c r="J83" s="1383"/>
      <c r="K83" s="1383"/>
      <c r="L83" s="289"/>
    </row>
    <row r="84" spans="1:256" s="266" customFormat="1" ht="6.75" x14ac:dyDescent="0.15">
      <c r="B84" s="331"/>
      <c r="C84" s="331"/>
      <c r="D84" s="331"/>
      <c r="E84" s="331"/>
      <c r="F84" s="331"/>
      <c r="G84" s="331"/>
      <c r="H84" s="331"/>
      <c r="I84" s="331"/>
      <c r="J84" s="331"/>
      <c r="K84" s="331"/>
      <c r="L84" s="331"/>
    </row>
    <row r="85" spans="1:256" s="264" customFormat="1" x14ac:dyDescent="0.2">
      <c r="B85" s="1282" t="s">
        <v>888</v>
      </c>
      <c r="C85" s="1282"/>
      <c r="D85" s="1282"/>
      <c r="E85" s="1282"/>
      <c r="F85" s="1282"/>
      <c r="G85" s="1282"/>
      <c r="H85" s="1282"/>
      <c r="I85" s="1283"/>
      <c r="J85" s="1283"/>
      <c r="K85" s="1283"/>
      <c r="L85" s="1283"/>
      <c r="M85" s="305"/>
    </row>
    <row r="86" spans="1:256" s="264" customFormat="1" ht="12.75" x14ac:dyDescent="0.2">
      <c r="B86" s="1275" t="s">
        <v>889</v>
      </c>
      <c r="C86" s="1275"/>
      <c r="D86" s="1275"/>
      <c r="E86" s="1275"/>
      <c r="F86" s="1275"/>
      <c r="G86" s="1275"/>
      <c r="H86" s="1275"/>
      <c r="I86" s="1275"/>
      <c r="J86" s="1275"/>
      <c r="K86" s="1275"/>
      <c r="L86" s="1275"/>
      <c r="M86" s="1275"/>
    </row>
    <row r="87" spans="1:256" s="264" customFormat="1" ht="24.75" customHeight="1" x14ac:dyDescent="0.2">
      <c r="B87" s="1275"/>
      <c r="C87" s="1275"/>
      <c r="D87" s="1275"/>
      <c r="E87" s="1275"/>
      <c r="F87" s="1275"/>
      <c r="G87" s="1275"/>
      <c r="H87" s="1275"/>
      <c r="I87" s="1275"/>
      <c r="J87" s="1275"/>
      <c r="K87" s="1275"/>
      <c r="L87" s="1275"/>
      <c r="M87" s="1275"/>
    </row>
    <row r="88" spans="1:256" s="284" customFormat="1" x14ac:dyDescent="0.25">
      <c r="A88" s="311"/>
      <c r="B88" s="352"/>
      <c r="C88" s="352"/>
      <c r="D88" s="352"/>
      <c r="E88" s="352"/>
      <c r="F88" s="352"/>
      <c r="G88" s="352"/>
      <c r="H88" s="352"/>
      <c r="I88" s="352"/>
      <c r="J88" s="352"/>
      <c r="K88" s="352"/>
      <c r="L88" s="352"/>
      <c r="M88" s="352"/>
      <c r="N88" s="311"/>
      <c r="O88" s="311"/>
      <c r="P88" s="311"/>
      <c r="Q88" s="311"/>
      <c r="R88" s="311"/>
      <c r="S88" s="311"/>
      <c r="T88" s="311"/>
      <c r="U88" s="311"/>
      <c r="V88" s="311"/>
      <c r="W88" s="311"/>
      <c r="X88" s="311"/>
      <c r="Y88" s="311"/>
      <c r="Z88" s="311"/>
      <c r="AA88" s="311"/>
      <c r="AB88" s="311"/>
      <c r="AC88" s="311"/>
      <c r="AD88" s="311"/>
      <c r="AE88" s="311"/>
      <c r="AF88" s="311"/>
      <c r="AG88" s="311"/>
      <c r="AH88" s="311"/>
      <c r="AI88" s="311"/>
      <c r="AJ88" s="311"/>
      <c r="AK88" s="311"/>
      <c r="AL88" s="311"/>
      <c r="AM88" s="311"/>
      <c r="AN88" s="311"/>
      <c r="AO88" s="311"/>
      <c r="AP88" s="311"/>
      <c r="AQ88" s="311"/>
      <c r="AR88" s="311"/>
      <c r="AS88" s="311"/>
      <c r="AT88" s="311"/>
      <c r="AU88" s="311"/>
      <c r="AV88" s="311"/>
      <c r="AW88" s="311"/>
      <c r="AX88" s="311"/>
      <c r="AY88" s="311"/>
      <c r="AZ88" s="311"/>
      <c r="BA88" s="311"/>
      <c r="BB88" s="311"/>
      <c r="BC88" s="311"/>
      <c r="BD88" s="311"/>
      <c r="BE88" s="311"/>
      <c r="BF88" s="311"/>
      <c r="BG88" s="311"/>
      <c r="BH88" s="311"/>
      <c r="BI88" s="311"/>
      <c r="BJ88" s="311"/>
      <c r="BK88" s="311"/>
      <c r="BL88" s="311"/>
      <c r="BM88" s="311"/>
      <c r="BN88" s="311"/>
      <c r="BO88" s="311"/>
      <c r="BP88" s="311"/>
      <c r="BQ88" s="311"/>
      <c r="BR88" s="311"/>
      <c r="BS88" s="311"/>
      <c r="BT88" s="311"/>
      <c r="BU88" s="311"/>
      <c r="BV88" s="311"/>
      <c r="BW88" s="311"/>
      <c r="BX88" s="311"/>
      <c r="BY88" s="311"/>
      <c r="BZ88" s="311"/>
      <c r="CA88" s="311"/>
      <c r="CB88" s="311"/>
      <c r="CC88" s="311"/>
      <c r="CD88" s="311"/>
      <c r="CE88" s="311"/>
      <c r="CF88" s="311"/>
      <c r="CG88" s="311"/>
      <c r="CH88" s="311"/>
      <c r="CI88" s="311"/>
      <c r="CJ88" s="311"/>
      <c r="CK88" s="311"/>
      <c r="CL88" s="311"/>
      <c r="CM88" s="311"/>
      <c r="CN88" s="311"/>
      <c r="CO88" s="311"/>
      <c r="CP88" s="311"/>
      <c r="CQ88" s="311"/>
      <c r="CR88" s="311"/>
      <c r="CS88" s="311"/>
      <c r="CT88" s="311"/>
      <c r="CU88" s="311"/>
      <c r="CV88" s="311"/>
      <c r="CW88" s="311"/>
      <c r="CX88" s="311"/>
      <c r="CY88" s="311"/>
      <c r="CZ88" s="311"/>
      <c r="DA88" s="311"/>
      <c r="DB88" s="311"/>
      <c r="DC88" s="311"/>
      <c r="DD88" s="311"/>
      <c r="DE88" s="311"/>
      <c r="DF88" s="311"/>
      <c r="DG88" s="311"/>
      <c r="DH88" s="311"/>
      <c r="DI88" s="311"/>
      <c r="DJ88" s="311"/>
      <c r="DK88" s="311"/>
      <c r="DL88" s="311"/>
      <c r="DM88" s="311"/>
      <c r="DN88" s="311"/>
      <c r="DO88" s="311"/>
      <c r="DP88" s="311"/>
      <c r="DQ88" s="311"/>
      <c r="DR88" s="311"/>
      <c r="DS88" s="311"/>
      <c r="DT88" s="311"/>
      <c r="DU88" s="311"/>
      <c r="DV88" s="311"/>
      <c r="DW88" s="311"/>
      <c r="DX88" s="311"/>
      <c r="DY88" s="311"/>
      <c r="DZ88" s="311"/>
      <c r="EA88" s="311"/>
      <c r="EB88" s="311"/>
      <c r="EC88" s="311"/>
      <c r="ED88" s="311"/>
      <c r="EE88" s="311"/>
      <c r="EF88" s="311"/>
      <c r="EG88" s="311"/>
      <c r="EH88" s="311"/>
      <c r="EI88" s="311"/>
      <c r="EJ88" s="311"/>
      <c r="EK88" s="311"/>
      <c r="EL88" s="311"/>
      <c r="EM88" s="311"/>
      <c r="EN88" s="311"/>
      <c r="EO88" s="311"/>
      <c r="EP88" s="311"/>
      <c r="EQ88" s="311"/>
      <c r="ER88" s="311"/>
      <c r="ES88" s="311"/>
      <c r="ET88" s="311"/>
      <c r="EU88" s="311"/>
      <c r="EV88" s="311"/>
      <c r="EW88" s="311"/>
      <c r="EX88" s="311"/>
      <c r="EY88" s="311"/>
      <c r="EZ88" s="311"/>
      <c r="FA88" s="311"/>
      <c r="FB88" s="311"/>
      <c r="FC88" s="311"/>
      <c r="FD88" s="311"/>
      <c r="FE88" s="311"/>
      <c r="FF88" s="311"/>
      <c r="FG88" s="311"/>
      <c r="FH88" s="311"/>
      <c r="FI88" s="311"/>
      <c r="FJ88" s="311"/>
      <c r="FK88" s="311"/>
      <c r="FL88" s="311"/>
      <c r="FM88" s="311"/>
      <c r="FN88" s="311"/>
      <c r="FO88" s="311"/>
      <c r="FP88" s="311"/>
      <c r="FQ88" s="311"/>
      <c r="FR88" s="311"/>
      <c r="FS88" s="311"/>
      <c r="FT88" s="311"/>
      <c r="FU88" s="311"/>
      <c r="FV88" s="311"/>
      <c r="FW88" s="311"/>
      <c r="FX88" s="311"/>
      <c r="FY88" s="311"/>
      <c r="FZ88" s="311"/>
      <c r="GA88" s="311"/>
      <c r="GB88" s="311"/>
      <c r="GC88" s="311"/>
      <c r="GD88" s="311"/>
      <c r="GE88" s="311"/>
      <c r="GF88" s="311"/>
      <c r="GG88" s="311"/>
      <c r="GH88" s="311"/>
      <c r="GI88" s="311"/>
      <c r="GJ88" s="311"/>
      <c r="GK88" s="311"/>
      <c r="GL88" s="311"/>
      <c r="GM88" s="311"/>
      <c r="GN88" s="311"/>
      <c r="GO88" s="311"/>
      <c r="GP88" s="311"/>
      <c r="GQ88" s="311"/>
      <c r="GR88" s="311"/>
      <c r="GS88" s="311"/>
      <c r="GT88" s="311"/>
      <c r="GU88" s="311"/>
      <c r="GV88" s="311"/>
      <c r="GW88" s="311"/>
      <c r="GX88" s="311"/>
      <c r="GY88" s="311"/>
      <c r="GZ88" s="311"/>
      <c r="HA88" s="311"/>
      <c r="HB88" s="311"/>
      <c r="HC88" s="311"/>
      <c r="HD88" s="311"/>
      <c r="HE88" s="311"/>
      <c r="HF88" s="311"/>
      <c r="HG88" s="311"/>
      <c r="HH88" s="311"/>
      <c r="HI88" s="311"/>
      <c r="HJ88" s="311"/>
      <c r="HK88" s="311"/>
      <c r="HL88" s="311"/>
      <c r="HM88" s="311"/>
      <c r="HN88" s="311"/>
      <c r="HO88" s="311"/>
      <c r="HP88" s="311"/>
      <c r="HQ88" s="311"/>
      <c r="HR88" s="311"/>
      <c r="HS88" s="311"/>
      <c r="HT88" s="311"/>
      <c r="HU88" s="311"/>
      <c r="HV88" s="311"/>
      <c r="HW88" s="311"/>
      <c r="HX88" s="311"/>
      <c r="HY88" s="311"/>
      <c r="HZ88" s="311"/>
      <c r="IA88" s="311"/>
      <c r="IB88" s="311"/>
      <c r="IC88" s="311"/>
      <c r="ID88" s="311"/>
      <c r="IE88" s="311"/>
      <c r="IF88" s="311"/>
      <c r="IG88" s="311"/>
      <c r="IH88" s="311"/>
      <c r="II88" s="311"/>
      <c r="IJ88" s="311"/>
      <c r="IK88" s="311"/>
      <c r="IL88" s="311"/>
      <c r="IM88" s="311"/>
      <c r="IN88" s="311"/>
      <c r="IO88" s="311"/>
      <c r="IP88" s="311"/>
      <c r="IQ88" s="311"/>
      <c r="IR88" s="311"/>
      <c r="IS88" s="311"/>
      <c r="IT88" s="311"/>
      <c r="IU88" s="311"/>
      <c r="IV88" s="311"/>
    </row>
    <row r="89" spans="1:256" s="264" customFormat="1" ht="27.6" customHeight="1" x14ac:dyDescent="0.25">
      <c r="A89" s="289"/>
      <c r="B89" s="307" t="s">
        <v>425</v>
      </c>
      <c r="C89" s="307"/>
      <c r="D89" s="307"/>
      <c r="E89" s="307"/>
      <c r="F89" s="307"/>
      <c r="G89" s="307"/>
      <c r="H89" s="307"/>
      <c r="I89" s="307"/>
      <c r="J89" s="307"/>
      <c r="K89" s="307"/>
      <c r="L89" s="307"/>
      <c r="M89" s="307"/>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c r="AL89" s="284"/>
      <c r="AM89" s="284"/>
      <c r="AN89" s="284"/>
      <c r="AO89" s="284"/>
      <c r="AP89" s="284"/>
      <c r="AQ89" s="284"/>
      <c r="AR89" s="284"/>
      <c r="AS89" s="284"/>
      <c r="AT89" s="284"/>
      <c r="AU89" s="284"/>
      <c r="AV89" s="284"/>
      <c r="AW89" s="284"/>
      <c r="AX89" s="284"/>
      <c r="AY89" s="284"/>
      <c r="AZ89" s="284"/>
      <c r="BA89" s="284"/>
      <c r="BB89" s="284"/>
      <c r="BC89" s="284"/>
      <c r="BD89" s="284"/>
      <c r="BE89" s="284"/>
      <c r="BF89" s="284"/>
      <c r="BG89" s="284"/>
      <c r="BH89" s="284"/>
      <c r="BI89" s="284"/>
      <c r="BJ89" s="284"/>
      <c r="BK89" s="284"/>
      <c r="BL89" s="284"/>
      <c r="BM89" s="284"/>
      <c r="BN89" s="284"/>
      <c r="BO89" s="284"/>
      <c r="BP89" s="284"/>
      <c r="BQ89" s="284"/>
      <c r="BR89" s="284"/>
      <c r="BS89" s="284"/>
      <c r="BT89" s="284"/>
      <c r="BU89" s="284"/>
      <c r="BV89" s="284"/>
      <c r="BW89" s="284"/>
      <c r="BX89" s="284"/>
      <c r="BY89" s="284"/>
      <c r="BZ89" s="284"/>
      <c r="CA89" s="284"/>
      <c r="CB89" s="284"/>
      <c r="CC89" s="284"/>
      <c r="CD89" s="284"/>
      <c r="CE89" s="284"/>
      <c r="CF89" s="284"/>
      <c r="CG89" s="284"/>
      <c r="CH89" s="284"/>
      <c r="CI89" s="284"/>
      <c r="CJ89" s="284"/>
      <c r="CK89" s="284"/>
      <c r="CL89" s="284"/>
      <c r="CM89" s="284"/>
      <c r="CN89" s="284"/>
      <c r="CO89" s="284"/>
      <c r="CP89" s="284"/>
      <c r="CQ89" s="284"/>
      <c r="CR89" s="284"/>
      <c r="CS89" s="284"/>
      <c r="CT89" s="284"/>
      <c r="CU89" s="284"/>
      <c r="CV89" s="284"/>
      <c r="CW89" s="284"/>
      <c r="CX89" s="284"/>
      <c r="CY89" s="284"/>
      <c r="CZ89" s="284"/>
      <c r="DA89" s="284"/>
      <c r="DB89" s="284"/>
      <c r="DC89" s="284"/>
      <c r="DD89" s="284"/>
      <c r="DE89" s="284"/>
      <c r="DF89" s="284"/>
      <c r="DG89" s="284"/>
      <c r="DH89" s="284"/>
      <c r="DI89" s="284"/>
      <c r="DJ89" s="284"/>
      <c r="DK89" s="284"/>
      <c r="DL89" s="284"/>
      <c r="DM89" s="284"/>
      <c r="DN89" s="284"/>
      <c r="DO89" s="284"/>
      <c r="DP89" s="284"/>
      <c r="DQ89" s="284"/>
      <c r="DR89" s="284"/>
      <c r="DS89" s="284"/>
      <c r="DT89" s="284"/>
      <c r="DU89" s="284"/>
      <c r="DV89" s="284"/>
      <c r="DW89" s="284"/>
      <c r="DX89" s="284"/>
      <c r="DY89" s="284"/>
      <c r="DZ89" s="284"/>
      <c r="EA89" s="284"/>
      <c r="EB89" s="284"/>
      <c r="EC89" s="284"/>
      <c r="ED89" s="284"/>
      <c r="EE89" s="284"/>
      <c r="EF89" s="284"/>
      <c r="EG89" s="284"/>
      <c r="EH89" s="284"/>
      <c r="EI89" s="284"/>
      <c r="EJ89" s="284"/>
      <c r="EK89" s="284"/>
      <c r="EL89" s="284"/>
      <c r="EM89" s="284"/>
      <c r="EN89" s="284"/>
      <c r="EO89" s="284"/>
      <c r="EP89" s="284"/>
      <c r="EQ89" s="284"/>
      <c r="ER89" s="284"/>
      <c r="ES89" s="284"/>
      <c r="ET89" s="284"/>
      <c r="EU89" s="284"/>
      <c r="EV89" s="284"/>
      <c r="EW89" s="284"/>
      <c r="EX89" s="284"/>
      <c r="EY89" s="284"/>
      <c r="EZ89" s="284"/>
      <c r="FA89" s="284"/>
      <c r="FB89" s="284"/>
      <c r="FC89" s="284"/>
      <c r="FD89" s="284"/>
      <c r="FE89" s="284"/>
      <c r="FF89" s="284"/>
      <c r="FG89" s="284"/>
      <c r="FH89" s="284"/>
      <c r="FI89" s="284"/>
      <c r="FJ89" s="284"/>
      <c r="FK89" s="284"/>
      <c r="FL89" s="284"/>
      <c r="FM89" s="284"/>
      <c r="FN89" s="284"/>
      <c r="FO89" s="284"/>
      <c r="FP89" s="284"/>
      <c r="FQ89" s="284"/>
      <c r="FR89" s="284"/>
      <c r="FS89" s="284"/>
      <c r="FT89" s="284"/>
      <c r="FU89" s="284"/>
      <c r="FV89" s="284"/>
      <c r="FW89" s="284"/>
      <c r="FX89" s="284"/>
      <c r="FY89" s="284"/>
      <c r="FZ89" s="284"/>
      <c r="GA89" s="284"/>
      <c r="GB89" s="284"/>
      <c r="GC89" s="284"/>
      <c r="GD89" s="284"/>
      <c r="GE89" s="284"/>
      <c r="GF89" s="284"/>
      <c r="GG89" s="284"/>
      <c r="GH89" s="284"/>
      <c r="GI89" s="284"/>
      <c r="GJ89" s="284"/>
      <c r="GK89" s="284"/>
      <c r="GL89" s="284"/>
      <c r="GM89" s="284"/>
      <c r="GN89" s="284"/>
      <c r="GO89" s="284"/>
      <c r="GP89" s="284"/>
      <c r="GQ89" s="284"/>
      <c r="GR89" s="284"/>
      <c r="GS89" s="284"/>
      <c r="GT89" s="284"/>
      <c r="GU89" s="284"/>
      <c r="GV89" s="284"/>
      <c r="GW89" s="284"/>
      <c r="GX89" s="284"/>
      <c r="GY89" s="284"/>
      <c r="GZ89" s="284"/>
      <c r="HA89" s="284"/>
      <c r="HB89" s="284"/>
      <c r="HC89" s="284"/>
      <c r="HD89" s="284"/>
      <c r="HE89" s="284"/>
      <c r="HF89" s="284"/>
      <c r="HG89" s="284"/>
      <c r="HH89" s="284"/>
      <c r="HI89" s="284"/>
      <c r="HJ89" s="284"/>
      <c r="HK89" s="284"/>
      <c r="HL89" s="284"/>
      <c r="HM89" s="284"/>
      <c r="HN89" s="284"/>
      <c r="HO89" s="284"/>
      <c r="HP89" s="284"/>
      <c r="HQ89" s="284"/>
      <c r="HR89" s="284"/>
      <c r="HS89" s="284"/>
      <c r="HT89" s="284"/>
      <c r="HU89" s="284"/>
      <c r="HV89" s="284"/>
      <c r="HW89" s="284"/>
      <c r="HX89" s="284"/>
      <c r="HY89" s="284"/>
      <c r="HZ89" s="284"/>
      <c r="IA89" s="284"/>
      <c r="IB89" s="284"/>
      <c r="IC89" s="284"/>
      <c r="ID89" s="284"/>
      <c r="IE89" s="284"/>
      <c r="IF89" s="284"/>
      <c r="IG89" s="284"/>
      <c r="IH89" s="284"/>
      <c r="II89" s="284"/>
      <c r="IJ89" s="284"/>
      <c r="IK89" s="284"/>
      <c r="IL89" s="284"/>
      <c r="IM89" s="284"/>
      <c r="IN89" s="284"/>
      <c r="IO89" s="284"/>
      <c r="IP89" s="284"/>
      <c r="IQ89" s="284"/>
      <c r="IR89" s="284"/>
      <c r="IS89" s="284"/>
      <c r="IT89" s="284"/>
      <c r="IU89" s="284"/>
      <c r="IV89" s="284"/>
    </row>
    <row r="90" spans="1:256" s="264" customFormat="1" ht="27.6" customHeight="1" x14ac:dyDescent="0.25">
      <c r="A90" s="289"/>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c r="AL90" s="284"/>
      <c r="AM90" s="284"/>
      <c r="AN90" s="284"/>
      <c r="AO90" s="284"/>
      <c r="AP90" s="284"/>
      <c r="AQ90" s="284"/>
      <c r="AR90" s="284"/>
      <c r="AS90" s="284"/>
      <c r="AT90" s="284"/>
      <c r="AU90" s="284"/>
      <c r="AV90" s="284"/>
      <c r="AW90" s="284"/>
      <c r="AX90" s="284"/>
      <c r="AY90" s="284"/>
      <c r="AZ90" s="284"/>
      <c r="BA90" s="284"/>
      <c r="BB90" s="284"/>
      <c r="BC90" s="284"/>
      <c r="BD90" s="284"/>
      <c r="BE90" s="284"/>
      <c r="BF90" s="284"/>
      <c r="BG90" s="284"/>
      <c r="BH90" s="284"/>
      <c r="BI90" s="284"/>
      <c r="BJ90" s="284"/>
      <c r="BK90" s="284"/>
      <c r="BL90" s="284"/>
      <c r="BM90" s="284"/>
      <c r="BN90" s="284"/>
      <c r="BO90" s="284"/>
      <c r="BP90" s="284"/>
      <c r="BQ90" s="284"/>
      <c r="BR90" s="284"/>
      <c r="BS90" s="284"/>
      <c r="BT90" s="284"/>
      <c r="BU90" s="284"/>
      <c r="BV90" s="284"/>
      <c r="BW90" s="284"/>
      <c r="BX90" s="284"/>
      <c r="BY90" s="284"/>
      <c r="BZ90" s="284"/>
      <c r="CA90" s="284"/>
      <c r="CB90" s="284"/>
      <c r="CC90" s="284"/>
      <c r="CD90" s="284"/>
      <c r="CE90" s="284"/>
      <c r="CF90" s="284"/>
      <c r="CG90" s="284"/>
      <c r="CH90" s="284"/>
      <c r="CI90" s="284"/>
      <c r="CJ90" s="284"/>
      <c r="CK90" s="284"/>
      <c r="CL90" s="284"/>
      <c r="CM90" s="284"/>
      <c r="CN90" s="284"/>
      <c r="CO90" s="284"/>
      <c r="CP90" s="284"/>
      <c r="CQ90" s="284"/>
      <c r="CR90" s="284"/>
      <c r="CS90" s="284"/>
      <c r="CT90" s="284"/>
      <c r="CU90" s="284"/>
      <c r="CV90" s="284"/>
      <c r="CW90" s="284"/>
      <c r="CX90" s="284"/>
      <c r="CY90" s="284"/>
      <c r="CZ90" s="284"/>
      <c r="DA90" s="284"/>
      <c r="DB90" s="284"/>
      <c r="DC90" s="284"/>
      <c r="DD90" s="284"/>
      <c r="DE90" s="284"/>
      <c r="DF90" s="284"/>
      <c r="DG90" s="284"/>
      <c r="DH90" s="284"/>
      <c r="DI90" s="284"/>
      <c r="DJ90" s="284"/>
      <c r="DK90" s="284"/>
      <c r="DL90" s="284"/>
      <c r="DM90" s="284"/>
      <c r="DN90" s="284"/>
      <c r="DO90" s="284"/>
      <c r="DP90" s="284"/>
      <c r="DQ90" s="284"/>
      <c r="DR90" s="284"/>
      <c r="DS90" s="284"/>
      <c r="DT90" s="284"/>
      <c r="DU90" s="284"/>
      <c r="DV90" s="284"/>
      <c r="DW90" s="284"/>
      <c r="DX90" s="284"/>
      <c r="DY90" s="284"/>
      <c r="DZ90" s="284"/>
      <c r="EA90" s="284"/>
      <c r="EB90" s="284"/>
      <c r="EC90" s="284"/>
      <c r="ED90" s="284"/>
      <c r="EE90" s="284"/>
      <c r="EF90" s="284"/>
      <c r="EG90" s="284"/>
      <c r="EH90" s="284"/>
      <c r="EI90" s="284"/>
      <c r="EJ90" s="284"/>
      <c r="EK90" s="284"/>
      <c r="EL90" s="284"/>
      <c r="EM90" s="284"/>
      <c r="EN90" s="284"/>
      <c r="EO90" s="284"/>
      <c r="EP90" s="284"/>
      <c r="EQ90" s="284"/>
      <c r="ER90" s="284"/>
      <c r="ES90" s="284"/>
      <c r="ET90" s="284"/>
      <c r="EU90" s="284"/>
      <c r="EV90" s="284"/>
      <c r="EW90" s="284"/>
      <c r="EX90" s="284"/>
      <c r="EY90" s="284"/>
      <c r="EZ90" s="284"/>
      <c r="FA90" s="284"/>
      <c r="FB90" s="284"/>
      <c r="FC90" s="284"/>
      <c r="FD90" s="284"/>
      <c r="FE90" s="284"/>
      <c r="FF90" s="284"/>
      <c r="FG90" s="284"/>
      <c r="FH90" s="284"/>
      <c r="FI90" s="284"/>
      <c r="FJ90" s="284"/>
      <c r="FK90" s="284"/>
      <c r="FL90" s="284"/>
      <c r="FM90" s="284"/>
      <c r="FN90" s="284"/>
      <c r="FO90" s="284"/>
      <c r="FP90" s="284"/>
      <c r="FQ90" s="284"/>
      <c r="FR90" s="284"/>
      <c r="FS90" s="284"/>
      <c r="FT90" s="284"/>
      <c r="FU90" s="284"/>
      <c r="FV90" s="284"/>
      <c r="FW90" s="284"/>
      <c r="FX90" s="284"/>
      <c r="FY90" s="284"/>
      <c r="FZ90" s="284"/>
      <c r="GA90" s="284"/>
      <c r="GB90" s="284"/>
      <c r="GC90" s="284"/>
      <c r="GD90" s="284"/>
      <c r="GE90" s="284"/>
      <c r="GF90" s="284"/>
      <c r="GG90" s="284"/>
      <c r="GH90" s="284"/>
      <c r="GI90" s="284"/>
      <c r="GJ90" s="284"/>
      <c r="GK90" s="284"/>
      <c r="GL90" s="284"/>
      <c r="GM90" s="284"/>
      <c r="GN90" s="284"/>
      <c r="GO90" s="284"/>
      <c r="GP90" s="284"/>
      <c r="GQ90" s="284"/>
      <c r="GR90" s="284"/>
      <c r="GS90" s="284"/>
      <c r="GT90" s="284"/>
      <c r="GU90" s="284"/>
      <c r="GV90" s="284"/>
      <c r="GW90" s="284"/>
      <c r="GX90" s="284"/>
      <c r="GY90" s="284"/>
      <c r="GZ90" s="284"/>
      <c r="HA90" s="284"/>
      <c r="HB90" s="284"/>
      <c r="HC90" s="284"/>
      <c r="HD90" s="284"/>
      <c r="HE90" s="284"/>
      <c r="HF90" s="284"/>
      <c r="HG90" s="284"/>
      <c r="HH90" s="284"/>
      <c r="HI90" s="284"/>
      <c r="HJ90" s="284"/>
      <c r="HK90" s="284"/>
      <c r="HL90" s="284"/>
      <c r="HM90" s="284"/>
      <c r="HN90" s="284"/>
      <c r="HO90" s="284"/>
      <c r="HP90" s="284"/>
      <c r="HQ90" s="284"/>
      <c r="HR90" s="284"/>
      <c r="HS90" s="284"/>
      <c r="HT90" s="284"/>
      <c r="HU90" s="284"/>
      <c r="HV90" s="284"/>
      <c r="HW90" s="284"/>
      <c r="HX90" s="284"/>
      <c r="HY90" s="284"/>
      <c r="HZ90" s="284"/>
      <c r="IA90" s="284"/>
      <c r="IB90" s="284"/>
      <c r="IC90" s="284"/>
      <c r="ID90" s="284"/>
      <c r="IE90" s="284"/>
      <c r="IF90" s="284"/>
      <c r="IG90" s="284"/>
      <c r="IH90" s="284"/>
      <c r="II90" s="284"/>
      <c r="IJ90" s="284"/>
      <c r="IK90" s="284"/>
      <c r="IL90" s="284"/>
      <c r="IM90" s="284"/>
      <c r="IN90" s="284"/>
      <c r="IO90" s="284"/>
      <c r="IP90" s="284"/>
      <c r="IQ90" s="284"/>
      <c r="IR90" s="284"/>
      <c r="IS90" s="284"/>
      <c r="IT90" s="284"/>
      <c r="IU90" s="284"/>
      <c r="IV90" s="284"/>
    </row>
    <row r="91" spans="1:256" s="264" customFormat="1" ht="27.6" customHeight="1" x14ac:dyDescent="0.25">
      <c r="A91" s="289"/>
      <c r="B91" s="284"/>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284"/>
      <c r="AR91" s="284"/>
      <c r="AS91" s="284"/>
      <c r="AT91" s="284"/>
      <c r="AU91" s="284"/>
      <c r="AV91" s="284"/>
      <c r="AW91" s="284"/>
      <c r="AX91" s="284"/>
      <c r="AY91" s="284"/>
      <c r="AZ91" s="284"/>
      <c r="BA91" s="284"/>
      <c r="BB91" s="284"/>
      <c r="BC91" s="284"/>
      <c r="BD91" s="284"/>
      <c r="BE91" s="284"/>
      <c r="BF91" s="284"/>
      <c r="BG91" s="284"/>
      <c r="BH91" s="284"/>
      <c r="BI91" s="284"/>
      <c r="BJ91" s="284"/>
      <c r="BK91" s="284"/>
      <c r="BL91" s="284"/>
      <c r="BM91" s="284"/>
      <c r="BN91" s="284"/>
      <c r="BO91" s="284"/>
      <c r="BP91" s="284"/>
      <c r="BQ91" s="284"/>
      <c r="BR91" s="284"/>
      <c r="BS91" s="284"/>
      <c r="BT91" s="284"/>
      <c r="BU91" s="284"/>
      <c r="BV91" s="284"/>
      <c r="BW91" s="284"/>
      <c r="BX91" s="284"/>
      <c r="BY91" s="284"/>
      <c r="BZ91" s="284"/>
      <c r="CA91" s="284"/>
      <c r="CB91" s="284"/>
      <c r="CC91" s="284"/>
      <c r="CD91" s="284"/>
      <c r="CE91" s="284"/>
      <c r="CF91" s="284"/>
      <c r="CG91" s="284"/>
      <c r="CH91" s="284"/>
      <c r="CI91" s="284"/>
      <c r="CJ91" s="284"/>
      <c r="CK91" s="284"/>
      <c r="CL91" s="284"/>
      <c r="CM91" s="284"/>
      <c r="CN91" s="284"/>
      <c r="CO91" s="284"/>
      <c r="CP91" s="284"/>
      <c r="CQ91" s="284"/>
      <c r="CR91" s="284"/>
      <c r="CS91" s="284"/>
      <c r="CT91" s="284"/>
      <c r="CU91" s="284"/>
      <c r="CV91" s="284"/>
      <c r="CW91" s="284"/>
      <c r="CX91" s="284"/>
      <c r="CY91" s="284"/>
      <c r="CZ91" s="284"/>
      <c r="DA91" s="284"/>
      <c r="DB91" s="284"/>
      <c r="DC91" s="284"/>
      <c r="DD91" s="284"/>
      <c r="DE91" s="284"/>
      <c r="DF91" s="284"/>
      <c r="DG91" s="284"/>
      <c r="DH91" s="284"/>
      <c r="DI91" s="284"/>
      <c r="DJ91" s="284"/>
      <c r="DK91" s="284"/>
      <c r="DL91" s="284"/>
      <c r="DM91" s="284"/>
      <c r="DN91" s="284"/>
      <c r="DO91" s="284"/>
      <c r="DP91" s="284"/>
      <c r="DQ91" s="284"/>
      <c r="DR91" s="284"/>
      <c r="DS91" s="284"/>
      <c r="DT91" s="284"/>
      <c r="DU91" s="284"/>
      <c r="DV91" s="284"/>
      <c r="DW91" s="284"/>
      <c r="DX91" s="284"/>
      <c r="DY91" s="284"/>
      <c r="DZ91" s="284"/>
      <c r="EA91" s="284"/>
      <c r="EB91" s="284"/>
      <c r="EC91" s="284"/>
      <c r="ED91" s="284"/>
      <c r="EE91" s="284"/>
      <c r="EF91" s="284"/>
      <c r="EG91" s="284"/>
      <c r="EH91" s="284"/>
      <c r="EI91" s="284"/>
      <c r="EJ91" s="284"/>
      <c r="EK91" s="284"/>
      <c r="EL91" s="284"/>
      <c r="EM91" s="284"/>
      <c r="EN91" s="284"/>
      <c r="EO91" s="284"/>
      <c r="EP91" s="284"/>
      <c r="EQ91" s="284"/>
      <c r="ER91" s="284"/>
      <c r="ES91" s="284"/>
      <c r="ET91" s="284"/>
      <c r="EU91" s="284"/>
      <c r="EV91" s="284"/>
      <c r="EW91" s="284"/>
      <c r="EX91" s="284"/>
      <c r="EY91" s="284"/>
      <c r="EZ91" s="284"/>
      <c r="FA91" s="284"/>
      <c r="FB91" s="284"/>
      <c r="FC91" s="284"/>
      <c r="FD91" s="284"/>
      <c r="FE91" s="284"/>
      <c r="FF91" s="284"/>
      <c r="FG91" s="284"/>
      <c r="FH91" s="284"/>
      <c r="FI91" s="284"/>
      <c r="FJ91" s="284"/>
      <c r="FK91" s="284"/>
      <c r="FL91" s="284"/>
      <c r="FM91" s="284"/>
      <c r="FN91" s="284"/>
      <c r="FO91" s="284"/>
      <c r="FP91" s="284"/>
      <c r="FQ91" s="284"/>
      <c r="FR91" s="284"/>
      <c r="FS91" s="284"/>
      <c r="FT91" s="284"/>
      <c r="FU91" s="284"/>
      <c r="FV91" s="284"/>
      <c r="FW91" s="284"/>
      <c r="FX91" s="284"/>
      <c r="FY91" s="284"/>
      <c r="FZ91" s="284"/>
      <c r="GA91" s="284"/>
      <c r="GB91" s="284"/>
      <c r="GC91" s="284"/>
      <c r="GD91" s="284"/>
      <c r="GE91" s="284"/>
      <c r="GF91" s="284"/>
      <c r="GG91" s="284"/>
      <c r="GH91" s="284"/>
      <c r="GI91" s="284"/>
      <c r="GJ91" s="284"/>
      <c r="GK91" s="284"/>
      <c r="GL91" s="284"/>
      <c r="GM91" s="284"/>
      <c r="GN91" s="284"/>
      <c r="GO91" s="284"/>
      <c r="GP91" s="284"/>
      <c r="GQ91" s="284"/>
      <c r="GR91" s="284"/>
      <c r="GS91" s="284"/>
      <c r="GT91" s="284"/>
      <c r="GU91" s="284"/>
      <c r="GV91" s="284"/>
      <c r="GW91" s="284"/>
      <c r="GX91" s="284"/>
      <c r="GY91" s="284"/>
      <c r="GZ91" s="284"/>
      <c r="HA91" s="284"/>
      <c r="HB91" s="284"/>
      <c r="HC91" s="284"/>
      <c r="HD91" s="284"/>
      <c r="HE91" s="284"/>
      <c r="HF91" s="284"/>
      <c r="HG91" s="284"/>
      <c r="HH91" s="284"/>
      <c r="HI91" s="284"/>
      <c r="HJ91" s="284"/>
      <c r="HK91" s="284"/>
      <c r="HL91" s="284"/>
      <c r="HM91" s="284"/>
      <c r="HN91" s="284"/>
      <c r="HO91" s="284"/>
      <c r="HP91" s="284"/>
      <c r="HQ91" s="284"/>
      <c r="HR91" s="284"/>
      <c r="HS91" s="284"/>
      <c r="HT91" s="284"/>
      <c r="HU91" s="284"/>
      <c r="HV91" s="284"/>
      <c r="HW91" s="284"/>
      <c r="HX91" s="284"/>
      <c r="HY91" s="284"/>
      <c r="HZ91" s="284"/>
      <c r="IA91" s="284"/>
      <c r="IB91" s="284"/>
      <c r="IC91" s="284"/>
      <c r="ID91" s="284"/>
      <c r="IE91" s="284"/>
      <c r="IF91" s="284"/>
      <c r="IG91" s="284"/>
      <c r="IH91" s="284"/>
      <c r="II91" s="284"/>
      <c r="IJ91" s="284"/>
      <c r="IK91" s="284"/>
      <c r="IL91" s="284"/>
      <c r="IM91" s="284"/>
      <c r="IN91" s="284"/>
      <c r="IO91" s="284"/>
      <c r="IP91" s="284"/>
      <c r="IQ91" s="284"/>
      <c r="IR91" s="284"/>
      <c r="IS91" s="284"/>
      <c r="IT91" s="284"/>
      <c r="IU91" s="284"/>
      <c r="IV91" s="284"/>
    </row>
    <row r="92" spans="1:256" s="264" customFormat="1" ht="27.6" customHeight="1" x14ac:dyDescent="0.25">
      <c r="A92" s="289"/>
      <c r="B92" s="284"/>
      <c r="C92" s="284"/>
      <c r="D92" s="284"/>
      <c r="E92" s="284"/>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c r="AL92" s="284"/>
      <c r="AM92" s="284"/>
      <c r="AN92" s="284"/>
      <c r="AO92" s="284"/>
      <c r="AP92" s="284"/>
      <c r="AQ92" s="284"/>
      <c r="AR92" s="284"/>
      <c r="AS92" s="284"/>
      <c r="AT92" s="284"/>
      <c r="AU92" s="284"/>
      <c r="AV92" s="284"/>
      <c r="AW92" s="284"/>
      <c r="AX92" s="284"/>
      <c r="AY92" s="284"/>
      <c r="AZ92" s="284"/>
      <c r="BA92" s="284"/>
      <c r="BB92" s="284"/>
      <c r="BC92" s="284"/>
      <c r="BD92" s="284"/>
      <c r="BE92" s="284"/>
      <c r="BF92" s="284"/>
      <c r="BG92" s="284"/>
      <c r="BH92" s="284"/>
      <c r="BI92" s="284"/>
      <c r="BJ92" s="284"/>
      <c r="BK92" s="284"/>
      <c r="BL92" s="284"/>
      <c r="BM92" s="284"/>
      <c r="BN92" s="284"/>
      <c r="BO92" s="284"/>
      <c r="BP92" s="284"/>
      <c r="BQ92" s="284"/>
      <c r="BR92" s="284"/>
      <c r="BS92" s="284"/>
      <c r="BT92" s="284"/>
      <c r="BU92" s="284"/>
      <c r="BV92" s="284"/>
      <c r="BW92" s="284"/>
      <c r="BX92" s="284"/>
      <c r="BY92" s="284"/>
      <c r="BZ92" s="284"/>
      <c r="CA92" s="284"/>
      <c r="CB92" s="284"/>
      <c r="CC92" s="284"/>
      <c r="CD92" s="284"/>
      <c r="CE92" s="284"/>
      <c r="CF92" s="284"/>
      <c r="CG92" s="284"/>
      <c r="CH92" s="284"/>
      <c r="CI92" s="284"/>
      <c r="CJ92" s="284"/>
      <c r="CK92" s="284"/>
      <c r="CL92" s="284"/>
      <c r="CM92" s="284"/>
      <c r="CN92" s="284"/>
      <c r="CO92" s="284"/>
      <c r="CP92" s="284"/>
      <c r="CQ92" s="284"/>
      <c r="CR92" s="284"/>
      <c r="CS92" s="284"/>
      <c r="CT92" s="284"/>
      <c r="CU92" s="284"/>
      <c r="CV92" s="284"/>
      <c r="CW92" s="284"/>
      <c r="CX92" s="284"/>
      <c r="CY92" s="284"/>
      <c r="CZ92" s="284"/>
      <c r="DA92" s="284"/>
      <c r="DB92" s="284"/>
      <c r="DC92" s="284"/>
      <c r="DD92" s="284"/>
      <c r="DE92" s="284"/>
      <c r="DF92" s="284"/>
      <c r="DG92" s="284"/>
      <c r="DH92" s="284"/>
      <c r="DI92" s="284"/>
      <c r="DJ92" s="284"/>
      <c r="DK92" s="284"/>
      <c r="DL92" s="284"/>
      <c r="DM92" s="284"/>
      <c r="DN92" s="284"/>
      <c r="DO92" s="284"/>
      <c r="DP92" s="284"/>
      <c r="DQ92" s="284"/>
      <c r="DR92" s="284"/>
      <c r="DS92" s="284"/>
      <c r="DT92" s="284"/>
      <c r="DU92" s="284"/>
      <c r="DV92" s="284"/>
      <c r="DW92" s="284"/>
      <c r="DX92" s="284"/>
      <c r="DY92" s="284"/>
      <c r="DZ92" s="284"/>
      <c r="EA92" s="284"/>
      <c r="EB92" s="284"/>
      <c r="EC92" s="284"/>
      <c r="ED92" s="284"/>
      <c r="EE92" s="284"/>
      <c r="EF92" s="284"/>
      <c r="EG92" s="284"/>
      <c r="EH92" s="284"/>
      <c r="EI92" s="284"/>
      <c r="EJ92" s="284"/>
      <c r="EK92" s="284"/>
      <c r="EL92" s="284"/>
      <c r="EM92" s="284"/>
      <c r="EN92" s="284"/>
      <c r="EO92" s="284"/>
      <c r="EP92" s="284"/>
      <c r="EQ92" s="284"/>
      <c r="ER92" s="284"/>
      <c r="ES92" s="284"/>
      <c r="ET92" s="284"/>
      <c r="EU92" s="284"/>
      <c r="EV92" s="284"/>
      <c r="EW92" s="284"/>
      <c r="EX92" s="284"/>
      <c r="EY92" s="284"/>
      <c r="EZ92" s="284"/>
      <c r="FA92" s="284"/>
      <c r="FB92" s="284"/>
      <c r="FC92" s="284"/>
      <c r="FD92" s="284"/>
      <c r="FE92" s="284"/>
      <c r="FF92" s="284"/>
      <c r="FG92" s="284"/>
      <c r="FH92" s="284"/>
      <c r="FI92" s="284"/>
      <c r="FJ92" s="284"/>
      <c r="FK92" s="284"/>
      <c r="FL92" s="284"/>
      <c r="FM92" s="284"/>
      <c r="FN92" s="284"/>
      <c r="FO92" s="284"/>
      <c r="FP92" s="284"/>
      <c r="FQ92" s="284"/>
      <c r="FR92" s="284"/>
      <c r="FS92" s="284"/>
      <c r="FT92" s="284"/>
      <c r="FU92" s="284"/>
      <c r="FV92" s="284"/>
      <c r="FW92" s="284"/>
      <c r="FX92" s="284"/>
      <c r="FY92" s="284"/>
      <c r="FZ92" s="284"/>
      <c r="GA92" s="284"/>
      <c r="GB92" s="284"/>
      <c r="GC92" s="284"/>
      <c r="GD92" s="284"/>
      <c r="GE92" s="284"/>
      <c r="GF92" s="284"/>
      <c r="GG92" s="284"/>
      <c r="GH92" s="284"/>
      <c r="GI92" s="284"/>
      <c r="GJ92" s="284"/>
      <c r="GK92" s="284"/>
      <c r="GL92" s="284"/>
      <c r="GM92" s="284"/>
      <c r="GN92" s="284"/>
      <c r="GO92" s="284"/>
      <c r="GP92" s="284"/>
      <c r="GQ92" s="284"/>
      <c r="GR92" s="284"/>
      <c r="GS92" s="284"/>
      <c r="GT92" s="284"/>
      <c r="GU92" s="284"/>
      <c r="GV92" s="284"/>
      <c r="GW92" s="284"/>
      <c r="GX92" s="284"/>
      <c r="GY92" s="284"/>
      <c r="GZ92" s="284"/>
      <c r="HA92" s="284"/>
      <c r="HB92" s="284"/>
      <c r="HC92" s="284"/>
      <c r="HD92" s="284"/>
      <c r="HE92" s="284"/>
      <c r="HF92" s="284"/>
      <c r="HG92" s="284"/>
      <c r="HH92" s="284"/>
      <c r="HI92" s="284"/>
      <c r="HJ92" s="284"/>
      <c r="HK92" s="284"/>
      <c r="HL92" s="284"/>
      <c r="HM92" s="284"/>
      <c r="HN92" s="284"/>
      <c r="HO92" s="284"/>
      <c r="HP92" s="284"/>
      <c r="HQ92" s="284"/>
      <c r="HR92" s="284"/>
      <c r="HS92" s="284"/>
      <c r="HT92" s="284"/>
      <c r="HU92" s="284"/>
      <c r="HV92" s="284"/>
      <c r="HW92" s="284"/>
      <c r="HX92" s="284"/>
      <c r="HY92" s="284"/>
      <c r="HZ92" s="284"/>
      <c r="IA92" s="284"/>
      <c r="IB92" s="284"/>
      <c r="IC92" s="284"/>
      <c r="ID92" s="284"/>
      <c r="IE92" s="284"/>
      <c r="IF92" s="284"/>
      <c r="IG92" s="284"/>
      <c r="IH92" s="284"/>
      <c r="II92" s="284"/>
      <c r="IJ92" s="284"/>
      <c r="IK92" s="284"/>
      <c r="IL92" s="284"/>
      <c r="IM92" s="284"/>
      <c r="IN92" s="284"/>
      <c r="IO92" s="284"/>
      <c r="IP92" s="284"/>
      <c r="IQ92" s="284"/>
      <c r="IR92" s="284"/>
      <c r="IS92" s="284"/>
      <c r="IT92" s="284"/>
      <c r="IU92" s="284"/>
      <c r="IV92" s="284"/>
    </row>
    <row r="93" spans="1:256" s="264" customFormat="1" ht="27.6" customHeight="1" x14ac:dyDescent="0.25">
      <c r="A93" s="289"/>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c r="CM93" s="284"/>
      <c r="CN93" s="284"/>
      <c r="CO93" s="284"/>
      <c r="CP93" s="284"/>
      <c r="CQ93" s="284"/>
      <c r="CR93" s="284"/>
      <c r="CS93" s="284"/>
      <c r="CT93" s="284"/>
      <c r="CU93" s="284"/>
      <c r="CV93" s="284"/>
      <c r="CW93" s="284"/>
      <c r="CX93" s="284"/>
      <c r="CY93" s="284"/>
      <c r="CZ93" s="284"/>
      <c r="DA93" s="284"/>
      <c r="DB93" s="284"/>
      <c r="DC93" s="284"/>
      <c r="DD93" s="284"/>
      <c r="DE93" s="284"/>
      <c r="DF93" s="284"/>
      <c r="DG93" s="284"/>
      <c r="DH93" s="284"/>
      <c r="DI93" s="284"/>
      <c r="DJ93" s="284"/>
      <c r="DK93" s="284"/>
      <c r="DL93" s="284"/>
      <c r="DM93" s="284"/>
      <c r="DN93" s="284"/>
      <c r="DO93" s="284"/>
      <c r="DP93" s="284"/>
      <c r="DQ93" s="284"/>
      <c r="DR93" s="284"/>
      <c r="DS93" s="284"/>
      <c r="DT93" s="284"/>
      <c r="DU93" s="284"/>
      <c r="DV93" s="284"/>
      <c r="DW93" s="284"/>
      <c r="DX93" s="284"/>
      <c r="DY93" s="284"/>
      <c r="DZ93" s="284"/>
      <c r="EA93" s="284"/>
      <c r="EB93" s="284"/>
      <c r="EC93" s="284"/>
      <c r="ED93" s="284"/>
      <c r="EE93" s="284"/>
      <c r="EF93" s="284"/>
      <c r="EG93" s="284"/>
      <c r="EH93" s="284"/>
      <c r="EI93" s="284"/>
      <c r="EJ93" s="284"/>
      <c r="EK93" s="284"/>
      <c r="EL93" s="284"/>
      <c r="EM93" s="284"/>
      <c r="EN93" s="284"/>
      <c r="EO93" s="284"/>
      <c r="EP93" s="284"/>
      <c r="EQ93" s="284"/>
      <c r="ER93" s="284"/>
      <c r="ES93" s="284"/>
      <c r="ET93" s="284"/>
      <c r="EU93" s="284"/>
      <c r="EV93" s="284"/>
      <c r="EW93" s="284"/>
      <c r="EX93" s="284"/>
      <c r="EY93" s="284"/>
      <c r="EZ93" s="284"/>
      <c r="FA93" s="284"/>
      <c r="FB93" s="284"/>
      <c r="FC93" s="284"/>
      <c r="FD93" s="284"/>
      <c r="FE93" s="284"/>
      <c r="FF93" s="284"/>
      <c r="FG93" s="284"/>
      <c r="FH93" s="284"/>
      <c r="FI93" s="284"/>
      <c r="FJ93" s="284"/>
      <c r="FK93" s="284"/>
      <c r="FL93" s="284"/>
      <c r="FM93" s="284"/>
      <c r="FN93" s="284"/>
      <c r="FO93" s="284"/>
      <c r="FP93" s="284"/>
      <c r="FQ93" s="284"/>
      <c r="FR93" s="284"/>
      <c r="FS93" s="284"/>
      <c r="FT93" s="284"/>
      <c r="FU93" s="284"/>
      <c r="FV93" s="284"/>
      <c r="FW93" s="284"/>
      <c r="FX93" s="284"/>
      <c r="FY93" s="284"/>
      <c r="FZ93" s="284"/>
      <c r="GA93" s="284"/>
      <c r="GB93" s="284"/>
      <c r="GC93" s="284"/>
      <c r="GD93" s="284"/>
      <c r="GE93" s="284"/>
      <c r="GF93" s="284"/>
      <c r="GG93" s="284"/>
      <c r="GH93" s="284"/>
      <c r="GI93" s="284"/>
      <c r="GJ93" s="284"/>
      <c r="GK93" s="284"/>
      <c r="GL93" s="284"/>
      <c r="GM93" s="284"/>
      <c r="GN93" s="284"/>
      <c r="GO93" s="284"/>
      <c r="GP93" s="284"/>
      <c r="GQ93" s="284"/>
      <c r="GR93" s="284"/>
      <c r="GS93" s="284"/>
      <c r="GT93" s="284"/>
      <c r="GU93" s="284"/>
      <c r="GV93" s="284"/>
      <c r="GW93" s="284"/>
      <c r="GX93" s="284"/>
      <c r="GY93" s="284"/>
      <c r="GZ93" s="284"/>
      <c r="HA93" s="284"/>
      <c r="HB93" s="284"/>
      <c r="HC93" s="284"/>
      <c r="HD93" s="284"/>
      <c r="HE93" s="284"/>
      <c r="HF93" s="284"/>
      <c r="HG93" s="284"/>
      <c r="HH93" s="284"/>
      <c r="HI93" s="284"/>
      <c r="HJ93" s="284"/>
      <c r="HK93" s="284"/>
      <c r="HL93" s="284"/>
      <c r="HM93" s="284"/>
      <c r="HN93" s="284"/>
      <c r="HO93" s="284"/>
      <c r="HP93" s="284"/>
      <c r="HQ93" s="284"/>
      <c r="HR93" s="284"/>
      <c r="HS93" s="284"/>
      <c r="HT93" s="284"/>
      <c r="HU93" s="284"/>
      <c r="HV93" s="284"/>
      <c r="HW93" s="284"/>
      <c r="HX93" s="284"/>
      <c r="HY93" s="284"/>
      <c r="HZ93" s="284"/>
      <c r="IA93" s="284"/>
      <c r="IB93" s="284"/>
      <c r="IC93" s="284"/>
      <c r="ID93" s="284"/>
      <c r="IE93" s="284"/>
      <c r="IF93" s="284"/>
      <c r="IG93" s="284"/>
      <c r="IH93" s="284"/>
      <c r="II93" s="284"/>
      <c r="IJ93" s="284"/>
      <c r="IK93" s="284"/>
      <c r="IL93" s="284"/>
      <c r="IM93" s="284"/>
      <c r="IN93" s="284"/>
      <c r="IO93" s="284"/>
      <c r="IP93" s="284"/>
      <c r="IQ93" s="284"/>
      <c r="IR93" s="284"/>
      <c r="IS93" s="284"/>
      <c r="IT93" s="284"/>
      <c r="IU93" s="284"/>
      <c r="IV93" s="284"/>
    </row>
    <row r="94" spans="1:256" x14ac:dyDescent="0.25">
      <c r="A94" s="289"/>
      <c r="B94" s="284"/>
      <c r="C94" s="284"/>
      <c r="D94" s="284"/>
      <c r="E94" s="284"/>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c r="AL94" s="284"/>
      <c r="AM94" s="284"/>
      <c r="AN94" s="284"/>
      <c r="AO94" s="284"/>
      <c r="AP94" s="284"/>
      <c r="AQ94" s="284"/>
      <c r="AR94" s="284"/>
      <c r="AS94" s="284"/>
      <c r="AT94" s="284"/>
      <c r="AU94" s="284"/>
      <c r="AV94" s="284"/>
      <c r="AW94" s="284"/>
      <c r="AX94" s="284"/>
      <c r="AY94" s="284"/>
      <c r="AZ94" s="284"/>
      <c r="BA94" s="284"/>
      <c r="BB94" s="284"/>
      <c r="BC94" s="284"/>
      <c r="BD94" s="284"/>
      <c r="BE94" s="284"/>
      <c r="BF94" s="284"/>
      <c r="BG94" s="284"/>
      <c r="BH94" s="284"/>
      <c r="BI94" s="284"/>
      <c r="BJ94" s="284"/>
      <c r="BK94" s="284"/>
      <c r="BL94" s="284"/>
      <c r="BM94" s="284"/>
      <c r="BN94" s="284"/>
      <c r="BO94" s="284"/>
      <c r="BP94" s="284"/>
      <c r="BQ94" s="284"/>
      <c r="BR94" s="284"/>
      <c r="BS94" s="284"/>
      <c r="BT94" s="284"/>
      <c r="BU94" s="284"/>
      <c r="BV94" s="284"/>
      <c r="BW94" s="284"/>
      <c r="BX94" s="284"/>
      <c r="BY94" s="284"/>
      <c r="BZ94" s="284"/>
      <c r="CA94" s="284"/>
      <c r="CB94" s="284"/>
      <c r="CC94" s="284"/>
      <c r="CD94" s="284"/>
      <c r="CE94" s="284"/>
      <c r="CF94" s="284"/>
      <c r="CG94" s="284"/>
      <c r="CH94" s="284"/>
      <c r="CI94" s="284"/>
      <c r="CJ94" s="284"/>
      <c r="CK94" s="284"/>
      <c r="CL94" s="284"/>
      <c r="CM94" s="284"/>
      <c r="CN94" s="284"/>
      <c r="CO94" s="284"/>
      <c r="CP94" s="284"/>
      <c r="CQ94" s="284"/>
      <c r="CR94" s="284"/>
      <c r="CS94" s="284"/>
      <c r="CT94" s="284"/>
      <c r="CU94" s="284"/>
      <c r="CV94" s="284"/>
      <c r="CW94" s="284"/>
      <c r="CX94" s="284"/>
      <c r="CY94" s="284"/>
      <c r="CZ94" s="284"/>
      <c r="DA94" s="284"/>
      <c r="DB94" s="284"/>
      <c r="DC94" s="284"/>
      <c r="DD94" s="284"/>
      <c r="DE94" s="284"/>
      <c r="DF94" s="284"/>
      <c r="DG94" s="284"/>
      <c r="DH94" s="284"/>
      <c r="DI94" s="284"/>
      <c r="DJ94" s="284"/>
      <c r="DK94" s="284"/>
      <c r="DL94" s="284"/>
      <c r="DM94" s="284"/>
      <c r="DN94" s="284"/>
      <c r="DO94" s="284"/>
      <c r="DP94" s="284"/>
      <c r="DQ94" s="284"/>
      <c r="DR94" s="284"/>
      <c r="DS94" s="284"/>
      <c r="DT94" s="284"/>
      <c r="DU94" s="284"/>
      <c r="DV94" s="284"/>
      <c r="DW94" s="284"/>
      <c r="DX94" s="284"/>
      <c r="DY94" s="284"/>
      <c r="DZ94" s="284"/>
      <c r="EA94" s="284"/>
      <c r="EB94" s="284"/>
      <c r="EC94" s="284"/>
      <c r="ED94" s="284"/>
      <c r="EE94" s="284"/>
      <c r="EF94" s="284"/>
      <c r="EG94" s="284"/>
      <c r="EH94" s="284"/>
      <c r="EI94" s="284"/>
      <c r="EJ94" s="284"/>
      <c r="EK94" s="284"/>
      <c r="EL94" s="284"/>
      <c r="EM94" s="284"/>
      <c r="EN94" s="284"/>
      <c r="EO94" s="284"/>
      <c r="EP94" s="284"/>
      <c r="EQ94" s="284"/>
      <c r="ER94" s="284"/>
      <c r="ES94" s="284"/>
      <c r="ET94" s="284"/>
      <c r="EU94" s="284"/>
      <c r="EV94" s="284"/>
      <c r="EW94" s="284"/>
      <c r="EX94" s="284"/>
      <c r="EY94" s="284"/>
      <c r="EZ94" s="284"/>
      <c r="FA94" s="284"/>
      <c r="FB94" s="284"/>
      <c r="FC94" s="284"/>
      <c r="FD94" s="284"/>
      <c r="FE94" s="284"/>
      <c r="FF94" s="284"/>
      <c r="FG94" s="284"/>
      <c r="FH94" s="284"/>
      <c r="FI94" s="284"/>
      <c r="FJ94" s="284"/>
      <c r="FK94" s="284"/>
      <c r="FL94" s="284"/>
      <c r="FM94" s="284"/>
      <c r="FN94" s="284"/>
      <c r="FO94" s="284"/>
      <c r="FP94" s="284"/>
      <c r="FQ94" s="284"/>
      <c r="FR94" s="284"/>
      <c r="FS94" s="284"/>
      <c r="FT94" s="284"/>
      <c r="FU94" s="284"/>
      <c r="FV94" s="284"/>
      <c r="FW94" s="284"/>
      <c r="FX94" s="284"/>
      <c r="FY94" s="284"/>
      <c r="FZ94" s="284"/>
      <c r="GA94" s="284"/>
      <c r="GB94" s="284"/>
      <c r="GC94" s="284"/>
      <c r="GD94" s="284"/>
      <c r="GE94" s="284"/>
      <c r="GF94" s="284"/>
      <c r="GG94" s="284"/>
      <c r="GH94" s="284"/>
      <c r="GI94" s="284"/>
      <c r="GJ94" s="284"/>
      <c r="GK94" s="284"/>
      <c r="GL94" s="284"/>
      <c r="GM94" s="284"/>
      <c r="GN94" s="284"/>
      <c r="GO94" s="284"/>
      <c r="GP94" s="284"/>
      <c r="GQ94" s="284"/>
      <c r="GR94" s="284"/>
      <c r="GS94" s="284"/>
      <c r="GT94" s="284"/>
      <c r="GU94" s="284"/>
      <c r="GV94" s="284"/>
      <c r="GW94" s="284"/>
      <c r="GX94" s="284"/>
      <c r="GY94" s="284"/>
      <c r="GZ94" s="284"/>
      <c r="HA94" s="284"/>
      <c r="HB94" s="284"/>
      <c r="HC94" s="284"/>
      <c r="HD94" s="284"/>
      <c r="HE94" s="284"/>
      <c r="HF94" s="284"/>
      <c r="HG94" s="284"/>
      <c r="HH94" s="284"/>
      <c r="HI94" s="284"/>
      <c r="HJ94" s="284"/>
      <c r="HK94" s="284"/>
      <c r="HL94" s="284"/>
      <c r="HM94" s="284"/>
      <c r="HN94" s="284"/>
      <c r="HO94" s="284"/>
      <c r="HP94" s="284"/>
      <c r="HQ94" s="284"/>
      <c r="HR94" s="284"/>
      <c r="HS94" s="284"/>
      <c r="HT94" s="284"/>
      <c r="HU94" s="284"/>
      <c r="HV94" s="284"/>
      <c r="HW94" s="284"/>
      <c r="HX94" s="284"/>
      <c r="HY94" s="284"/>
      <c r="HZ94" s="284"/>
      <c r="IA94" s="284"/>
      <c r="IB94" s="284"/>
      <c r="IC94" s="284"/>
      <c r="ID94" s="284"/>
      <c r="IE94" s="284"/>
      <c r="IF94" s="284"/>
      <c r="IG94" s="284"/>
      <c r="IH94" s="284"/>
      <c r="II94" s="284"/>
      <c r="IJ94" s="284"/>
      <c r="IK94" s="284"/>
      <c r="IL94" s="284"/>
      <c r="IM94" s="284"/>
      <c r="IN94" s="284"/>
      <c r="IO94" s="284"/>
      <c r="IP94" s="284"/>
      <c r="IQ94" s="284"/>
      <c r="IR94" s="284"/>
      <c r="IS94" s="284"/>
      <c r="IT94" s="284"/>
      <c r="IU94" s="284"/>
      <c r="IV94" s="284"/>
    </row>
    <row r="95" spans="1:256" x14ac:dyDescent="0.25">
      <c r="A95" s="289"/>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c r="AL95" s="284"/>
      <c r="AM95" s="284"/>
      <c r="AN95" s="284"/>
      <c r="AO95" s="284"/>
      <c r="AP95" s="284"/>
      <c r="AQ95" s="284"/>
      <c r="AR95" s="284"/>
      <c r="AS95" s="284"/>
      <c r="AT95" s="284"/>
      <c r="AU95" s="284"/>
      <c r="AV95" s="284"/>
      <c r="AW95" s="284"/>
      <c r="AX95" s="284"/>
      <c r="AY95" s="284"/>
      <c r="AZ95" s="284"/>
      <c r="BA95" s="284"/>
      <c r="BB95" s="284"/>
      <c r="BC95" s="284"/>
      <c r="BD95" s="284"/>
      <c r="BE95" s="284"/>
      <c r="BF95" s="284"/>
      <c r="BG95" s="284"/>
      <c r="BH95" s="284"/>
      <c r="BI95" s="284"/>
      <c r="BJ95" s="284"/>
      <c r="BK95" s="284"/>
      <c r="BL95" s="284"/>
      <c r="BM95" s="284"/>
      <c r="BN95" s="284"/>
      <c r="BO95" s="284"/>
      <c r="BP95" s="284"/>
      <c r="BQ95" s="284"/>
      <c r="BR95" s="284"/>
      <c r="BS95" s="284"/>
      <c r="BT95" s="284"/>
      <c r="BU95" s="284"/>
      <c r="BV95" s="284"/>
      <c r="BW95" s="284"/>
      <c r="BX95" s="284"/>
      <c r="BY95" s="284"/>
      <c r="BZ95" s="284"/>
      <c r="CA95" s="284"/>
      <c r="CB95" s="284"/>
      <c r="CC95" s="284"/>
      <c r="CD95" s="284"/>
      <c r="CE95" s="284"/>
      <c r="CF95" s="284"/>
      <c r="CG95" s="284"/>
      <c r="CH95" s="284"/>
      <c r="CI95" s="284"/>
      <c r="CJ95" s="284"/>
      <c r="CK95" s="284"/>
      <c r="CL95" s="284"/>
      <c r="CM95" s="284"/>
      <c r="CN95" s="284"/>
      <c r="CO95" s="284"/>
      <c r="CP95" s="284"/>
      <c r="CQ95" s="284"/>
      <c r="CR95" s="284"/>
      <c r="CS95" s="284"/>
      <c r="CT95" s="284"/>
      <c r="CU95" s="284"/>
      <c r="CV95" s="284"/>
      <c r="CW95" s="284"/>
      <c r="CX95" s="284"/>
      <c r="CY95" s="284"/>
      <c r="CZ95" s="284"/>
      <c r="DA95" s="284"/>
      <c r="DB95" s="284"/>
      <c r="DC95" s="284"/>
      <c r="DD95" s="284"/>
      <c r="DE95" s="284"/>
      <c r="DF95" s="284"/>
      <c r="DG95" s="284"/>
      <c r="DH95" s="284"/>
      <c r="DI95" s="284"/>
      <c r="DJ95" s="284"/>
      <c r="DK95" s="284"/>
      <c r="DL95" s="284"/>
      <c r="DM95" s="284"/>
      <c r="DN95" s="284"/>
      <c r="DO95" s="284"/>
      <c r="DP95" s="284"/>
      <c r="DQ95" s="284"/>
      <c r="DR95" s="284"/>
      <c r="DS95" s="284"/>
      <c r="DT95" s="284"/>
      <c r="DU95" s="284"/>
      <c r="DV95" s="284"/>
      <c r="DW95" s="284"/>
      <c r="DX95" s="284"/>
      <c r="DY95" s="284"/>
      <c r="DZ95" s="284"/>
      <c r="EA95" s="284"/>
      <c r="EB95" s="284"/>
      <c r="EC95" s="284"/>
      <c r="ED95" s="284"/>
      <c r="EE95" s="284"/>
      <c r="EF95" s="284"/>
      <c r="EG95" s="284"/>
      <c r="EH95" s="284"/>
      <c r="EI95" s="284"/>
      <c r="EJ95" s="284"/>
      <c r="EK95" s="284"/>
      <c r="EL95" s="284"/>
      <c r="EM95" s="284"/>
      <c r="EN95" s="284"/>
      <c r="EO95" s="284"/>
      <c r="EP95" s="284"/>
      <c r="EQ95" s="284"/>
      <c r="ER95" s="284"/>
      <c r="ES95" s="284"/>
      <c r="ET95" s="284"/>
      <c r="EU95" s="284"/>
      <c r="EV95" s="284"/>
      <c r="EW95" s="284"/>
      <c r="EX95" s="284"/>
      <c r="EY95" s="284"/>
      <c r="EZ95" s="284"/>
      <c r="FA95" s="284"/>
      <c r="FB95" s="284"/>
      <c r="FC95" s="284"/>
      <c r="FD95" s="284"/>
      <c r="FE95" s="284"/>
      <c r="FF95" s="284"/>
      <c r="FG95" s="284"/>
      <c r="FH95" s="284"/>
      <c r="FI95" s="284"/>
      <c r="FJ95" s="284"/>
      <c r="FK95" s="284"/>
      <c r="FL95" s="284"/>
      <c r="FM95" s="284"/>
      <c r="FN95" s="284"/>
      <c r="FO95" s="284"/>
      <c r="FP95" s="284"/>
      <c r="FQ95" s="284"/>
      <c r="FR95" s="284"/>
      <c r="FS95" s="284"/>
      <c r="FT95" s="284"/>
      <c r="FU95" s="284"/>
      <c r="FV95" s="284"/>
      <c r="FW95" s="284"/>
      <c r="FX95" s="284"/>
      <c r="FY95" s="284"/>
      <c r="FZ95" s="284"/>
      <c r="GA95" s="284"/>
      <c r="GB95" s="284"/>
      <c r="GC95" s="284"/>
      <c r="GD95" s="284"/>
      <c r="GE95" s="284"/>
      <c r="GF95" s="284"/>
      <c r="GG95" s="284"/>
      <c r="GH95" s="284"/>
      <c r="GI95" s="284"/>
      <c r="GJ95" s="284"/>
      <c r="GK95" s="284"/>
      <c r="GL95" s="284"/>
      <c r="GM95" s="284"/>
      <c r="GN95" s="284"/>
      <c r="GO95" s="284"/>
      <c r="GP95" s="284"/>
      <c r="GQ95" s="284"/>
      <c r="GR95" s="284"/>
      <c r="GS95" s="284"/>
      <c r="GT95" s="284"/>
      <c r="GU95" s="284"/>
      <c r="GV95" s="284"/>
      <c r="GW95" s="284"/>
      <c r="GX95" s="284"/>
      <c r="GY95" s="284"/>
      <c r="GZ95" s="284"/>
      <c r="HA95" s="284"/>
      <c r="HB95" s="284"/>
      <c r="HC95" s="284"/>
      <c r="HD95" s="284"/>
      <c r="HE95" s="284"/>
      <c r="HF95" s="284"/>
      <c r="HG95" s="284"/>
      <c r="HH95" s="284"/>
      <c r="HI95" s="284"/>
      <c r="HJ95" s="284"/>
      <c r="HK95" s="284"/>
      <c r="HL95" s="284"/>
      <c r="HM95" s="284"/>
      <c r="HN95" s="284"/>
      <c r="HO95" s="284"/>
      <c r="HP95" s="284"/>
      <c r="HQ95" s="284"/>
      <c r="HR95" s="284"/>
      <c r="HS95" s="284"/>
      <c r="HT95" s="284"/>
      <c r="HU95" s="284"/>
      <c r="HV95" s="284"/>
      <c r="HW95" s="284"/>
      <c r="HX95" s="284"/>
      <c r="HY95" s="284"/>
      <c r="HZ95" s="284"/>
      <c r="IA95" s="284"/>
      <c r="IB95" s="284"/>
      <c r="IC95" s="284"/>
      <c r="ID95" s="284"/>
      <c r="IE95" s="284"/>
      <c r="IF95" s="284"/>
      <c r="IG95" s="284"/>
      <c r="IH95" s="284"/>
      <c r="II95" s="284"/>
      <c r="IJ95" s="284"/>
      <c r="IK95" s="284"/>
      <c r="IL95" s="284"/>
      <c r="IM95" s="284"/>
      <c r="IN95" s="284"/>
      <c r="IO95" s="284"/>
      <c r="IP95" s="284"/>
      <c r="IQ95" s="284"/>
      <c r="IR95" s="284"/>
      <c r="IS95" s="284"/>
      <c r="IT95" s="284"/>
      <c r="IU95" s="284"/>
      <c r="IV95" s="284"/>
    </row>
    <row r="96" spans="1:256" x14ac:dyDescent="0.25">
      <c r="A96" s="289"/>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c r="AL96" s="284"/>
      <c r="AM96" s="284"/>
      <c r="AN96" s="284"/>
      <c r="AO96" s="284"/>
      <c r="AP96" s="284"/>
      <c r="AQ96" s="284"/>
      <c r="AR96" s="284"/>
      <c r="AS96" s="284"/>
      <c r="AT96" s="284"/>
      <c r="AU96" s="284"/>
      <c r="AV96" s="284"/>
      <c r="AW96" s="284"/>
      <c r="AX96" s="284"/>
      <c r="AY96" s="284"/>
      <c r="AZ96" s="284"/>
      <c r="BA96" s="284"/>
      <c r="BB96" s="284"/>
      <c r="BC96" s="284"/>
      <c r="BD96" s="284"/>
      <c r="BE96" s="284"/>
      <c r="BF96" s="284"/>
      <c r="BG96" s="284"/>
      <c r="BH96" s="284"/>
      <c r="BI96" s="284"/>
      <c r="BJ96" s="284"/>
      <c r="BK96" s="284"/>
      <c r="BL96" s="284"/>
      <c r="BM96" s="284"/>
      <c r="BN96" s="284"/>
      <c r="BO96" s="284"/>
      <c r="BP96" s="284"/>
      <c r="BQ96" s="284"/>
      <c r="BR96" s="284"/>
      <c r="BS96" s="284"/>
      <c r="BT96" s="284"/>
      <c r="BU96" s="284"/>
      <c r="BV96" s="284"/>
      <c r="BW96" s="284"/>
      <c r="BX96" s="284"/>
      <c r="BY96" s="284"/>
      <c r="BZ96" s="284"/>
      <c r="CA96" s="284"/>
      <c r="CB96" s="284"/>
      <c r="CC96" s="284"/>
      <c r="CD96" s="284"/>
      <c r="CE96" s="284"/>
      <c r="CF96" s="284"/>
      <c r="CG96" s="284"/>
      <c r="CH96" s="284"/>
      <c r="CI96" s="284"/>
      <c r="CJ96" s="284"/>
      <c r="CK96" s="284"/>
      <c r="CL96" s="284"/>
      <c r="CM96" s="284"/>
      <c r="CN96" s="284"/>
      <c r="CO96" s="284"/>
      <c r="CP96" s="284"/>
      <c r="CQ96" s="284"/>
      <c r="CR96" s="284"/>
      <c r="CS96" s="284"/>
      <c r="CT96" s="284"/>
      <c r="CU96" s="284"/>
      <c r="CV96" s="284"/>
      <c r="CW96" s="284"/>
      <c r="CX96" s="284"/>
      <c r="CY96" s="284"/>
      <c r="CZ96" s="284"/>
      <c r="DA96" s="284"/>
      <c r="DB96" s="284"/>
      <c r="DC96" s="284"/>
      <c r="DD96" s="284"/>
      <c r="DE96" s="284"/>
      <c r="DF96" s="284"/>
      <c r="DG96" s="284"/>
      <c r="DH96" s="284"/>
      <c r="DI96" s="284"/>
      <c r="DJ96" s="284"/>
      <c r="DK96" s="284"/>
      <c r="DL96" s="284"/>
      <c r="DM96" s="284"/>
      <c r="DN96" s="284"/>
      <c r="DO96" s="284"/>
      <c r="DP96" s="284"/>
      <c r="DQ96" s="284"/>
      <c r="DR96" s="284"/>
      <c r="DS96" s="284"/>
      <c r="DT96" s="284"/>
      <c r="DU96" s="284"/>
      <c r="DV96" s="284"/>
      <c r="DW96" s="284"/>
      <c r="DX96" s="284"/>
      <c r="DY96" s="284"/>
      <c r="DZ96" s="284"/>
      <c r="EA96" s="284"/>
      <c r="EB96" s="284"/>
      <c r="EC96" s="284"/>
      <c r="ED96" s="284"/>
      <c r="EE96" s="284"/>
      <c r="EF96" s="284"/>
      <c r="EG96" s="284"/>
      <c r="EH96" s="284"/>
      <c r="EI96" s="284"/>
      <c r="EJ96" s="284"/>
      <c r="EK96" s="284"/>
      <c r="EL96" s="284"/>
      <c r="EM96" s="284"/>
      <c r="EN96" s="284"/>
      <c r="EO96" s="284"/>
      <c r="EP96" s="284"/>
      <c r="EQ96" s="284"/>
      <c r="ER96" s="284"/>
      <c r="ES96" s="284"/>
      <c r="ET96" s="284"/>
      <c r="EU96" s="284"/>
      <c r="EV96" s="284"/>
      <c r="EW96" s="284"/>
      <c r="EX96" s="284"/>
      <c r="EY96" s="284"/>
      <c r="EZ96" s="284"/>
      <c r="FA96" s="284"/>
      <c r="FB96" s="284"/>
      <c r="FC96" s="284"/>
      <c r="FD96" s="284"/>
      <c r="FE96" s="284"/>
      <c r="FF96" s="284"/>
      <c r="FG96" s="284"/>
      <c r="FH96" s="284"/>
      <c r="FI96" s="284"/>
      <c r="FJ96" s="284"/>
      <c r="FK96" s="284"/>
      <c r="FL96" s="284"/>
      <c r="FM96" s="284"/>
      <c r="FN96" s="284"/>
      <c r="FO96" s="284"/>
      <c r="FP96" s="284"/>
      <c r="FQ96" s="284"/>
      <c r="FR96" s="284"/>
      <c r="FS96" s="284"/>
      <c r="FT96" s="284"/>
      <c r="FU96" s="284"/>
      <c r="FV96" s="284"/>
      <c r="FW96" s="284"/>
      <c r="FX96" s="284"/>
      <c r="FY96" s="284"/>
      <c r="FZ96" s="284"/>
      <c r="GA96" s="284"/>
      <c r="GB96" s="284"/>
      <c r="GC96" s="284"/>
      <c r="GD96" s="284"/>
      <c r="GE96" s="284"/>
      <c r="GF96" s="284"/>
      <c r="GG96" s="284"/>
      <c r="GH96" s="284"/>
      <c r="GI96" s="284"/>
      <c r="GJ96" s="284"/>
      <c r="GK96" s="284"/>
      <c r="GL96" s="284"/>
      <c r="GM96" s="284"/>
      <c r="GN96" s="284"/>
      <c r="GO96" s="284"/>
      <c r="GP96" s="284"/>
      <c r="GQ96" s="284"/>
      <c r="GR96" s="284"/>
      <c r="GS96" s="284"/>
      <c r="GT96" s="284"/>
      <c r="GU96" s="284"/>
      <c r="GV96" s="284"/>
      <c r="GW96" s="284"/>
      <c r="GX96" s="284"/>
      <c r="GY96" s="284"/>
      <c r="GZ96" s="284"/>
      <c r="HA96" s="284"/>
      <c r="HB96" s="284"/>
      <c r="HC96" s="284"/>
      <c r="HD96" s="284"/>
      <c r="HE96" s="284"/>
      <c r="HF96" s="284"/>
      <c r="HG96" s="284"/>
      <c r="HH96" s="284"/>
      <c r="HI96" s="284"/>
      <c r="HJ96" s="284"/>
      <c r="HK96" s="284"/>
      <c r="HL96" s="284"/>
      <c r="HM96" s="284"/>
      <c r="HN96" s="284"/>
      <c r="HO96" s="284"/>
      <c r="HP96" s="284"/>
      <c r="HQ96" s="284"/>
      <c r="HR96" s="284"/>
      <c r="HS96" s="284"/>
      <c r="HT96" s="284"/>
      <c r="HU96" s="284"/>
      <c r="HV96" s="284"/>
      <c r="HW96" s="284"/>
      <c r="HX96" s="284"/>
      <c r="HY96" s="284"/>
      <c r="HZ96" s="284"/>
      <c r="IA96" s="284"/>
      <c r="IB96" s="284"/>
      <c r="IC96" s="284"/>
      <c r="ID96" s="284"/>
      <c r="IE96" s="284"/>
      <c r="IF96" s="284"/>
      <c r="IG96" s="284"/>
      <c r="IH96" s="284"/>
      <c r="II96" s="284"/>
      <c r="IJ96" s="284"/>
      <c r="IK96" s="284"/>
      <c r="IL96" s="284"/>
      <c r="IM96" s="284"/>
      <c r="IN96" s="284"/>
      <c r="IO96" s="284"/>
      <c r="IP96" s="284"/>
      <c r="IQ96" s="284"/>
      <c r="IR96" s="284"/>
      <c r="IS96" s="284"/>
      <c r="IT96" s="284"/>
      <c r="IU96" s="284"/>
      <c r="IV96" s="284"/>
    </row>
    <row r="97" spans="1:256" x14ac:dyDescent="0.25">
      <c r="A97" s="289"/>
      <c r="B97" s="284"/>
      <c r="C97" s="284"/>
      <c r="D97" s="284"/>
      <c r="E97" s="284"/>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c r="AL97" s="284"/>
      <c r="AM97" s="284"/>
      <c r="AN97" s="284"/>
      <c r="AO97" s="284"/>
      <c r="AP97" s="284"/>
      <c r="AQ97" s="284"/>
      <c r="AR97" s="284"/>
      <c r="AS97" s="284"/>
      <c r="AT97" s="284"/>
      <c r="AU97" s="284"/>
      <c r="AV97" s="284"/>
      <c r="AW97" s="284"/>
      <c r="AX97" s="284"/>
      <c r="AY97" s="284"/>
      <c r="AZ97" s="284"/>
      <c r="BA97" s="284"/>
      <c r="BB97" s="284"/>
      <c r="BC97" s="284"/>
      <c r="BD97" s="284"/>
      <c r="BE97" s="284"/>
      <c r="BF97" s="284"/>
      <c r="BG97" s="284"/>
      <c r="BH97" s="284"/>
      <c r="BI97" s="284"/>
      <c r="BJ97" s="284"/>
      <c r="BK97" s="284"/>
      <c r="BL97" s="284"/>
      <c r="BM97" s="284"/>
      <c r="BN97" s="284"/>
      <c r="BO97" s="284"/>
      <c r="BP97" s="284"/>
      <c r="BQ97" s="284"/>
      <c r="BR97" s="284"/>
      <c r="BS97" s="284"/>
      <c r="BT97" s="284"/>
      <c r="BU97" s="284"/>
      <c r="BV97" s="284"/>
      <c r="BW97" s="284"/>
      <c r="BX97" s="284"/>
      <c r="BY97" s="284"/>
      <c r="BZ97" s="284"/>
      <c r="CA97" s="284"/>
      <c r="CB97" s="284"/>
      <c r="CC97" s="284"/>
      <c r="CD97" s="284"/>
      <c r="CE97" s="284"/>
      <c r="CF97" s="284"/>
      <c r="CG97" s="284"/>
      <c r="CH97" s="284"/>
      <c r="CI97" s="284"/>
      <c r="CJ97" s="284"/>
      <c r="CK97" s="284"/>
      <c r="CL97" s="284"/>
      <c r="CM97" s="284"/>
      <c r="CN97" s="284"/>
      <c r="CO97" s="284"/>
      <c r="CP97" s="284"/>
      <c r="CQ97" s="284"/>
      <c r="CR97" s="284"/>
      <c r="CS97" s="284"/>
      <c r="CT97" s="284"/>
      <c r="CU97" s="284"/>
      <c r="CV97" s="284"/>
      <c r="CW97" s="284"/>
      <c r="CX97" s="284"/>
      <c r="CY97" s="284"/>
      <c r="CZ97" s="284"/>
      <c r="DA97" s="284"/>
      <c r="DB97" s="284"/>
      <c r="DC97" s="284"/>
      <c r="DD97" s="284"/>
      <c r="DE97" s="284"/>
      <c r="DF97" s="284"/>
      <c r="DG97" s="284"/>
      <c r="DH97" s="284"/>
      <c r="DI97" s="284"/>
      <c r="DJ97" s="284"/>
      <c r="DK97" s="284"/>
      <c r="DL97" s="284"/>
      <c r="DM97" s="284"/>
      <c r="DN97" s="284"/>
      <c r="DO97" s="284"/>
      <c r="DP97" s="284"/>
      <c r="DQ97" s="284"/>
      <c r="DR97" s="284"/>
      <c r="DS97" s="284"/>
      <c r="DT97" s="284"/>
      <c r="DU97" s="284"/>
      <c r="DV97" s="284"/>
      <c r="DW97" s="284"/>
      <c r="DX97" s="284"/>
      <c r="DY97" s="284"/>
      <c r="DZ97" s="284"/>
      <c r="EA97" s="284"/>
      <c r="EB97" s="284"/>
      <c r="EC97" s="284"/>
      <c r="ED97" s="284"/>
      <c r="EE97" s="284"/>
      <c r="EF97" s="284"/>
      <c r="EG97" s="284"/>
      <c r="EH97" s="284"/>
      <c r="EI97" s="284"/>
      <c r="EJ97" s="284"/>
      <c r="EK97" s="284"/>
      <c r="EL97" s="284"/>
      <c r="EM97" s="284"/>
      <c r="EN97" s="284"/>
      <c r="EO97" s="284"/>
      <c r="EP97" s="284"/>
      <c r="EQ97" s="284"/>
      <c r="ER97" s="284"/>
      <c r="ES97" s="284"/>
      <c r="ET97" s="284"/>
      <c r="EU97" s="284"/>
      <c r="EV97" s="284"/>
      <c r="EW97" s="284"/>
      <c r="EX97" s="284"/>
      <c r="EY97" s="284"/>
      <c r="EZ97" s="284"/>
      <c r="FA97" s="284"/>
      <c r="FB97" s="284"/>
      <c r="FC97" s="284"/>
      <c r="FD97" s="284"/>
      <c r="FE97" s="284"/>
      <c r="FF97" s="284"/>
      <c r="FG97" s="284"/>
      <c r="FH97" s="284"/>
      <c r="FI97" s="284"/>
      <c r="FJ97" s="284"/>
      <c r="FK97" s="284"/>
      <c r="FL97" s="284"/>
      <c r="FM97" s="284"/>
      <c r="FN97" s="284"/>
      <c r="FO97" s="284"/>
      <c r="FP97" s="284"/>
      <c r="FQ97" s="284"/>
      <c r="FR97" s="284"/>
      <c r="FS97" s="284"/>
      <c r="FT97" s="284"/>
      <c r="FU97" s="284"/>
      <c r="FV97" s="284"/>
      <c r="FW97" s="284"/>
      <c r="FX97" s="284"/>
      <c r="FY97" s="284"/>
      <c r="FZ97" s="284"/>
      <c r="GA97" s="284"/>
      <c r="GB97" s="284"/>
      <c r="GC97" s="284"/>
      <c r="GD97" s="284"/>
      <c r="GE97" s="284"/>
      <c r="GF97" s="284"/>
      <c r="GG97" s="284"/>
      <c r="GH97" s="284"/>
      <c r="GI97" s="284"/>
      <c r="GJ97" s="284"/>
      <c r="GK97" s="284"/>
      <c r="GL97" s="284"/>
      <c r="GM97" s="284"/>
      <c r="GN97" s="284"/>
      <c r="GO97" s="284"/>
      <c r="GP97" s="284"/>
      <c r="GQ97" s="284"/>
      <c r="GR97" s="284"/>
      <c r="GS97" s="284"/>
      <c r="GT97" s="284"/>
      <c r="GU97" s="284"/>
      <c r="GV97" s="284"/>
      <c r="GW97" s="284"/>
      <c r="GX97" s="284"/>
      <c r="GY97" s="284"/>
      <c r="GZ97" s="284"/>
      <c r="HA97" s="284"/>
      <c r="HB97" s="284"/>
      <c r="HC97" s="284"/>
      <c r="HD97" s="284"/>
      <c r="HE97" s="284"/>
      <c r="HF97" s="284"/>
      <c r="HG97" s="284"/>
      <c r="HH97" s="284"/>
      <c r="HI97" s="284"/>
      <c r="HJ97" s="284"/>
      <c r="HK97" s="284"/>
      <c r="HL97" s="284"/>
      <c r="HM97" s="284"/>
      <c r="HN97" s="284"/>
      <c r="HO97" s="284"/>
      <c r="HP97" s="284"/>
      <c r="HQ97" s="284"/>
      <c r="HR97" s="284"/>
      <c r="HS97" s="284"/>
      <c r="HT97" s="284"/>
      <c r="HU97" s="284"/>
      <c r="HV97" s="284"/>
      <c r="HW97" s="284"/>
      <c r="HX97" s="284"/>
      <c r="HY97" s="284"/>
      <c r="HZ97" s="284"/>
      <c r="IA97" s="284"/>
      <c r="IB97" s="284"/>
      <c r="IC97" s="284"/>
      <c r="ID97" s="284"/>
      <c r="IE97" s="284"/>
      <c r="IF97" s="284"/>
      <c r="IG97" s="284"/>
      <c r="IH97" s="284"/>
      <c r="II97" s="284"/>
      <c r="IJ97" s="284"/>
      <c r="IK97" s="284"/>
      <c r="IL97" s="284"/>
      <c r="IM97" s="284"/>
      <c r="IN97" s="284"/>
      <c r="IO97" s="284"/>
      <c r="IP97" s="284"/>
      <c r="IQ97" s="284"/>
      <c r="IR97" s="284"/>
      <c r="IS97" s="284"/>
      <c r="IT97" s="284"/>
      <c r="IU97" s="284"/>
      <c r="IV97" s="284"/>
    </row>
    <row r="98" spans="1:256" x14ac:dyDescent="0.25">
      <c r="A98" s="289"/>
      <c r="B98" s="284"/>
      <c r="C98" s="284"/>
      <c r="D98" s="284"/>
      <c r="E98" s="284"/>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c r="AL98" s="284"/>
      <c r="AM98" s="284"/>
      <c r="AN98" s="284"/>
      <c r="AO98" s="284"/>
      <c r="AP98" s="284"/>
      <c r="AQ98" s="284"/>
      <c r="AR98" s="284"/>
      <c r="AS98" s="284"/>
      <c r="AT98" s="284"/>
      <c r="AU98" s="284"/>
      <c r="AV98" s="284"/>
      <c r="AW98" s="284"/>
      <c r="AX98" s="284"/>
      <c r="AY98" s="284"/>
      <c r="AZ98" s="284"/>
      <c r="BA98" s="284"/>
      <c r="BB98" s="284"/>
      <c r="BC98" s="284"/>
      <c r="BD98" s="284"/>
      <c r="BE98" s="284"/>
      <c r="BF98" s="284"/>
      <c r="BG98" s="284"/>
      <c r="BH98" s="284"/>
      <c r="BI98" s="284"/>
      <c r="BJ98" s="284"/>
      <c r="BK98" s="284"/>
      <c r="BL98" s="284"/>
      <c r="BM98" s="284"/>
      <c r="BN98" s="284"/>
      <c r="BO98" s="284"/>
      <c r="BP98" s="284"/>
      <c r="BQ98" s="284"/>
      <c r="BR98" s="284"/>
      <c r="BS98" s="284"/>
      <c r="BT98" s="284"/>
      <c r="BU98" s="284"/>
      <c r="BV98" s="284"/>
      <c r="BW98" s="284"/>
      <c r="BX98" s="284"/>
      <c r="BY98" s="284"/>
      <c r="BZ98" s="284"/>
      <c r="CA98" s="284"/>
      <c r="CB98" s="284"/>
      <c r="CC98" s="284"/>
      <c r="CD98" s="284"/>
      <c r="CE98" s="284"/>
      <c r="CF98" s="284"/>
      <c r="CG98" s="284"/>
      <c r="CH98" s="284"/>
      <c r="CI98" s="284"/>
      <c r="CJ98" s="284"/>
      <c r="CK98" s="284"/>
      <c r="CL98" s="284"/>
      <c r="CM98" s="284"/>
      <c r="CN98" s="284"/>
      <c r="CO98" s="284"/>
      <c r="CP98" s="284"/>
      <c r="CQ98" s="284"/>
      <c r="CR98" s="284"/>
      <c r="CS98" s="284"/>
      <c r="CT98" s="284"/>
      <c r="CU98" s="284"/>
      <c r="CV98" s="284"/>
      <c r="CW98" s="284"/>
      <c r="CX98" s="284"/>
      <c r="CY98" s="284"/>
      <c r="CZ98" s="284"/>
      <c r="DA98" s="284"/>
      <c r="DB98" s="284"/>
      <c r="DC98" s="284"/>
      <c r="DD98" s="284"/>
      <c r="DE98" s="284"/>
      <c r="DF98" s="284"/>
      <c r="DG98" s="284"/>
      <c r="DH98" s="284"/>
      <c r="DI98" s="284"/>
      <c r="DJ98" s="284"/>
      <c r="DK98" s="284"/>
      <c r="DL98" s="284"/>
      <c r="DM98" s="284"/>
      <c r="DN98" s="284"/>
      <c r="DO98" s="284"/>
      <c r="DP98" s="284"/>
      <c r="DQ98" s="284"/>
      <c r="DR98" s="284"/>
      <c r="DS98" s="284"/>
      <c r="DT98" s="284"/>
      <c r="DU98" s="284"/>
      <c r="DV98" s="284"/>
      <c r="DW98" s="284"/>
      <c r="DX98" s="284"/>
      <c r="DY98" s="284"/>
      <c r="DZ98" s="284"/>
      <c r="EA98" s="284"/>
      <c r="EB98" s="284"/>
      <c r="EC98" s="284"/>
      <c r="ED98" s="284"/>
      <c r="EE98" s="284"/>
      <c r="EF98" s="284"/>
      <c r="EG98" s="284"/>
      <c r="EH98" s="284"/>
      <c r="EI98" s="284"/>
      <c r="EJ98" s="284"/>
      <c r="EK98" s="284"/>
      <c r="EL98" s="284"/>
      <c r="EM98" s="284"/>
      <c r="EN98" s="284"/>
      <c r="EO98" s="284"/>
      <c r="EP98" s="284"/>
      <c r="EQ98" s="284"/>
      <c r="ER98" s="284"/>
      <c r="ES98" s="284"/>
      <c r="ET98" s="284"/>
      <c r="EU98" s="284"/>
      <c r="EV98" s="284"/>
      <c r="EW98" s="284"/>
      <c r="EX98" s="284"/>
      <c r="EY98" s="284"/>
      <c r="EZ98" s="284"/>
      <c r="FA98" s="284"/>
      <c r="FB98" s="284"/>
      <c r="FC98" s="284"/>
      <c r="FD98" s="284"/>
      <c r="FE98" s="284"/>
      <c r="FF98" s="284"/>
      <c r="FG98" s="284"/>
      <c r="FH98" s="284"/>
      <c r="FI98" s="284"/>
      <c r="FJ98" s="284"/>
      <c r="FK98" s="284"/>
      <c r="FL98" s="284"/>
      <c r="FM98" s="284"/>
      <c r="FN98" s="284"/>
      <c r="FO98" s="284"/>
      <c r="FP98" s="284"/>
      <c r="FQ98" s="284"/>
      <c r="FR98" s="284"/>
      <c r="FS98" s="284"/>
      <c r="FT98" s="284"/>
      <c r="FU98" s="284"/>
      <c r="FV98" s="284"/>
      <c r="FW98" s="284"/>
      <c r="FX98" s="284"/>
      <c r="FY98" s="284"/>
      <c r="FZ98" s="284"/>
      <c r="GA98" s="284"/>
      <c r="GB98" s="284"/>
      <c r="GC98" s="284"/>
      <c r="GD98" s="284"/>
      <c r="GE98" s="284"/>
      <c r="GF98" s="284"/>
      <c r="GG98" s="284"/>
      <c r="GH98" s="284"/>
      <c r="GI98" s="284"/>
      <c r="GJ98" s="284"/>
      <c r="GK98" s="284"/>
      <c r="GL98" s="284"/>
      <c r="GM98" s="284"/>
      <c r="GN98" s="284"/>
      <c r="GO98" s="284"/>
      <c r="GP98" s="284"/>
      <c r="GQ98" s="284"/>
      <c r="GR98" s="284"/>
      <c r="GS98" s="284"/>
      <c r="GT98" s="284"/>
      <c r="GU98" s="284"/>
      <c r="GV98" s="284"/>
      <c r="GW98" s="284"/>
      <c r="GX98" s="284"/>
      <c r="GY98" s="284"/>
      <c r="GZ98" s="284"/>
      <c r="HA98" s="284"/>
      <c r="HB98" s="284"/>
      <c r="HC98" s="284"/>
      <c r="HD98" s="284"/>
      <c r="HE98" s="284"/>
      <c r="HF98" s="284"/>
      <c r="HG98" s="284"/>
      <c r="HH98" s="284"/>
      <c r="HI98" s="284"/>
      <c r="HJ98" s="284"/>
      <c r="HK98" s="284"/>
      <c r="HL98" s="284"/>
      <c r="HM98" s="284"/>
      <c r="HN98" s="284"/>
      <c r="HO98" s="284"/>
      <c r="HP98" s="284"/>
      <c r="HQ98" s="284"/>
      <c r="HR98" s="284"/>
      <c r="HS98" s="284"/>
      <c r="HT98" s="284"/>
      <c r="HU98" s="284"/>
      <c r="HV98" s="284"/>
      <c r="HW98" s="284"/>
      <c r="HX98" s="284"/>
      <c r="HY98" s="284"/>
      <c r="HZ98" s="284"/>
      <c r="IA98" s="284"/>
      <c r="IB98" s="284"/>
      <c r="IC98" s="284"/>
      <c r="ID98" s="284"/>
      <c r="IE98" s="284"/>
      <c r="IF98" s="284"/>
      <c r="IG98" s="284"/>
      <c r="IH98" s="284"/>
      <c r="II98" s="284"/>
      <c r="IJ98" s="284"/>
      <c r="IK98" s="284"/>
      <c r="IL98" s="284"/>
      <c r="IM98" s="284"/>
      <c r="IN98" s="284"/>
      <c r="IO98" s="284"/>
      <c r="IP98" s="284"/>
      <c r="IQ98" s="284"/>
      <c r="IR98" s="284"/>
      <c r="IS98" s="284"/>
      <c r="IT98" s="284"/>
      <c r="IU98" s="284"/>
      <c r="IV98" s="284"/>
    </row>
    <row r="99" spans="1:256" x14ac:dyDescent="0.25">
      <c r="A99" s="289"/>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c r="AL99" s="284"/>
      <c r="AM99" s="284"/>
      <c r="AN99" s="284"/>
      <c r="AO99" s="284"/>
      <c r="AP99" s="284"/>
      <c r="AQ99" s="284"/>
      <c r="AR99" s="284"/>
      <c r="AS99" s="284"/>
      <c r="AT99" s="284"/>
      <c r="AU99" s="284"/>
      <c r="AV99" s="284"/>
      <c r="AW99" s="284"/>
      <c r="AX99" s="284"/>
      <c r="AY99" s="284"/>
      <c r="AZ99" s="284"/>
      <c r="BA99" s="284"/>
      <c r="BB99" s="284"/>
      <c r="BC99" s="284"/>
      <c r="BD99" s="284"/>
      <c r="BE99" s="284"/>
      <c r="BF99" s="284"/>
      <c r="BG99" s="284"/>
      <c r="BH99" s="284"/>
      <c r="BI99" s="284"/>
      <c r="BJ99" s="284"/>
      <c r="BK99" s="284"/>
      <c r="BL99" s="284"/>
      <c r="BM99" s="284"/>
      <c r="BN99" s="284"/>
      <c r="BO99" s="284"/>
      <c r="BP99" s="284"/>
      <c r="BQ99" s="284"/>
      <c r="BR99" s="284"/>
      <c r="BS99" s="284"/>
      <c r="BT99" s="284"/>
      <c r="BU99" s="284"/>
      <c r="BV99" s="284"/>
      <c r="BW99" s="284"/>
      <c r="BX99" s="284"/>
      <c r="BY99" s="284"/>
      <c r="BZ99" s="284"/>
      <c r="CA99" s="284"/>
      <c r="CB99" s="284"/>
      <c r="CC99" s="284"/>
      <c r="CD99" s="284"/>
      <c r="CE99" s="284"/>
      <c r="CF99" s="284"/>
      <c r="CG99" s="284"/>
      <c r="CH99" s="284"/>
      <c r="CI99" s="284"/>
      <c r="CJ99" s="284"/>
      <c r="CK99" s="284"/>
      <c r="CL99" s="284"/>
      <c r="CM99" s="284"/>
      <c r="CN99" s="284"/>
      <c r="CO99" s="284"/>
      <c r="CP99" s="284"/>
      <c r="CQ99" s="284"/>
      <c r="CR99" s="284"/>
      <c r="CS99" s="284"/>
      <c r="CT99" s="284"/>
      <c r="CU99" s="284"/>
      <c r="CV99" s="284"/>
      <c r="CW99" s="284"/>
      <c r="CX99" s="284"/>
      <c r="CY99" s="284"/>
      <c r="CZ99" s="284"/>
      <c r="DA99" s="284"/>
      <c r="DB99" s="284"/>
      <c r="DC99" s="284"/>
      <c r="DD99" s="284"/>
      <c r="DE99" s="284"/>
      <c r="DF99" s="284"/>
      <c r="DG99" s="284"/>
      <c r="DH99" s="284"/>
      <c r="DI99" s="284"/>
      <c r="DJ99" s="284"/>
      <c r="DK99" s="284"/>
      <c r="DL99" s="284"/>
      <c r="DM99" s="284"/>
      <c r="DN99" s="284"/>
      <c r="DO99" s="284"/>
      <c r="DP99" s="284"/>
      <c r="DQ99" s="284"/>
      <c r="DR99" s="284"/>
      <c r="DS99" s="284"/>
      <c r="DT99" s="284"/>
      <c r="DU99" s="284"/>
      <c r="DV99" s="284"/>
      <c r="DW99" s="284"/>
      <c r="DX99" s="284"/>
      <c r="DY99" s="284"/>
      <c r="DZ99" s="284"/>
      <c r="EA99" s="284"/>
      <c r="EB99" s="284"/>
      <c r="EC99" s="284"/>
      <c r="ED99" s="284"/>
      <c r="EE99" s="284"/>
      <c r="EF99" s="284"/>
      <c r="EG99" s="284"/>
      <c r="EH99" s="284"/>
      <c r="EI99" s="284"/>
      <c r="EJ99" s="284"/>
      <c r="EK99" s="284"/>
      <c r="EL99" s="284"/>
      <c r="EM99" s="284"/>
      <c r="EN99" s="284"/>
      <c r="EO99" s="284"/>
      <c r="EP99" s="284"/>
      <c r="EQ99" s="284"/>
      <c r="ER99" s="284"/>
      <c r="ES99" s="284"/>
      <c r="ET99" s="284"/>
      <c r="EU99" s="284"/>
      <c r="EV99" s="284"/>
      <c r="EW99" s="284"/>
      <c r="EX99" s="284"/>
      <c r="EY99" s="284"/>
      <c r="EZ99" s="284"/>
      <c r="FA99" s="284"/>
      <c r="FB99" s="284"/>
      <c r="FC99" s="284"/>
      <c r="FD99" s="284"/>
      <c r="FE99" s="284"/>
      <c r="FF99" s="284"/>
      <c r="FG99" s="284"/>
      <c r="FH99" s="284"/>
      <c r="FI99" s="284"/>
      <c r="FJ99" s="284"/>
      <c r="FK99" s="284"/>
      <c r="FL99" s="284"/>
      <c r="FM99" s="284"/>
      <c r="FN99" s="284"/>
      <c r="FO99" s="284"/>
      <c r="FP99" s="284"/>
      <c r="FQ99" s="284"/>
      <c r="FR99" s="284"/>
      <c r="FS99" s="284"/>
      <c r="FT99" s="284"/>
      <c r="FU99" s="284"/>
      <c r="FV99" s="284"/>
      <c r="FW99" s="284"/>
      <c r="FX99" s="284"/>
      <c r="FY99" s="284"/>
      <c r="FZ99" s="284"/>
      <c r="GA99" s="284"/>
      <c r="GB99" s="284"/>
      <c r="GC99" s="284"/>
      <c r="GD99" s="284"/>
      <c r="GE99" s="284"/>
      <c r="GF99" s="284"/>
      <c r="GG99" s="284"/>
      <c r="GH99" s="284"/>
      <c r="GI99" s="284"/>
      <c r="GJ99" s="284"/>
      <c r="GK99" s="284"/>
      <c r="GL99" s="284"/>
      <c r="GM99" s="284"/>
      <c r="GN99" s="284"/>
      <c r="GO99" s="284"/>
      <c r="GP99" s="284"/>
      <c r="GQ99" s="284"/>
      <c r="GR99" s="284"/>
      <c r="GS99" s="284"/>
      <c r="GT99" s="284"/>
      <c r="GU99" s="284"/>
      <c r="GV99" s="284"/>
      <c r="GW99" s="284"/>
      <c r="GX99" s="284"/>
      <c r="GY99" s="284"/>
      <c r="GZ99" s="284"/>
      <c r="HA99" s="284"/>
      <c r="HB99" s="284"/>
      <c r="HC99" s="284"/>
      <c r="HD99" s="284"/>
      <c r="HE99" s="284"/>
      <c r="HF99" s="284"/>
      <c r="HG99" s="284"/>
      <c r="HH99" s="284"/>
      <c r="HI99" s="284"/>
      <c r="HJ99" s="284"/>
      <c r="HK99" s="284"/>
      <c r="HL99" s="284"/>
      <c r="HM99" s="284"/>
      <c r="HN99" s="284"/>
      <c r="HO99" s="284"/>
      <c r="HP99" s="284"/>
      <c r="HQ99" s="284"/>
      <c r="HR99" s="284"/>
      <c r="HS99" s="284"/>
      <c r="HT99" s="284"/>
      <c r="HU99" s="284"/>
      <c r="HV99" s="284"/>
      <c r="HW99" s="284"/>
      <c r="HX99" s="284"/>
      <c r="HY99" s="284"/>
      <c r="HZ99" s="284"/>
      <c r="IA99" s="284"/>
      <c r="IB99" s="284"/>
      <c r="IC99" s="284"/>
      <c r="ID99" s="284"/>
      <c r="IE99" s="284"/>
      <c r="IF99" s="284"/>
      <c r="IG99" s="284"/>
      <c r="IH99" s="284"/>
      <c r="II99" s="284"/>
      <c r="IJ99" s="284"/>
      <c r="IK99" s="284"/>
      <c r="IL99" s="284"/>
      <c r="IM99" s="284"/>
      <c r="IN99" s="284"/>
      <c r="IO99" s="284"/>
      <c r="IP99" s="284"/>
      <c r="IQ99" s="284"/>
      <c r="IR99" s="284"/>
      <c r="IS99" s="284"/>
      <c r="IT99" s="284"/>
      <c r="IU99" s="284"/>
      <c r="IV99" s="284"/>
    </row>
    <row r="100" spans="1:256" x14ac:dyDescent="0.25">
      <c r="A100" s="289"/>
      <c r="B100" s="284"/>
      <c r="C100" s="284"/>
      <c r="D100" s="284"/>
      <c r="E100" s="284"/>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c r="AL100" s="284"/>
      <c r="AM100" s="284"/>
      <c r="AN100" s="284"/>
      <c r="AO100" s="284"/>
      <c r="AP100" s="284"/>
      <c r="AQ100" s="284"/>
      <c r="AR100" s="284"/>
      <c r="AS100" s="284"/>
      <c r="AT100" s="284"/>
      <c r="AU100" s="284"/>
      <c r="AV100" s="284"/>
      <c r="AW100" s="284"/>
      <c r="AX100" s="284"/>
      <c r="AY100" s="284"/>
      <c r="AZ100" s="284"/>
      <c r="BA100" s="284"/>
      <c r="BB100" s="284"/>
      <c r="BC100" s="284"/>
      <c r="BD100" s="284"/>
      <c r="BE100" s="284"/>
      <c r="BF100" s="284"/>
      <c r="BG100" s="284"/>
      <c r="BH100" s="284"/>
      <c r="BI100" s="284"/>
      <c r="BJ100" s="284"/>
      <c r="BK100" s="284"/>
      <c r="BL100" s="284"/>
      <c r="BM100" s="284"/>
      <c r="BN100" s="284"/>
      <c r="BO100" s="284"/>
      <c r="BP100" s="284"/>
      <c r="BQ100" s="284"/>
      <c r="BR100" s="284"/>
      <c r="BS100" s="284"/>
      <c r="BT100" s="284"/>
      <c r="BU100" s="284"/>
      <c r="BV100" s="284"/>
      <c r="BW100" s="284"/>
      <c r="BX100" s="284"/>
      <c r="BY100" s="284"/>
      <c r="BZ100" s="284"/>
      <c r="CA100" s="284"/>
      <c r="CB100" s="284"/>
      <c r="CC100" s="284"/>
      <c r="CD100" s="284"/>
      <c r="CE100" s="284"/>
      <c r="CF100" s="284"/>
      <c r="CG100" s="284"/>
      <c r="CH100" s="284"/>
      <c r="CI100" s="284"/>
      <c r="CJ100" s="284"/>
      <c r="CK100" s="284"/>
      <c r="CL100" s="284"/>
      <c r="CM100" s="284"/>
      <c r="CN100" s="284"/>
      <c r="CO100" s="284"/>
      <c r="CP100" s="284"/>
      <c r="CQ100" s="284"/>
      <c r="CR100" s="284"/>
      <c r="CS100" s="284"/>
      <c r="CT100" s="284"/>
      <c r="CU100" s="284"/>
      <c r="CV100" s="284"/>
      <c r="CW100" s="284"/>
      <c r="CX100" s="284"/>
      <c r="CY100" s="284"/>
      <c r="CZ100" s="284"/>
      <c r="DA100" s="284"/>
      <c r="DB100" s="284"/>
      <c r="DC100" s="284"/>
      <c r="DD100" s="284"/>
      <c r="DE100" s="284"/>
      <c r="DF100" s="284"/>
      <c r="DG100" s="284"/>
      <c r="DH100" s="284"/>
      <c r="DI100" s="284"/>
      <c r="DJ100" s="284"/>
      <c r="DK100" s="284"/>
      <c r="DL100" s="284"/>
      <c r="DM100" s="284"/>
      <c r="DN100" s="284"/>
      <c r="DO100" s="284"/>
      <c r="DP100" s="284"/>
      <c r="DQ100" s="284"/>
      <c r="DR100" s="284"/>
      <c r="DS100" s="284"/>
      <c r="DT100" s="284"/>
      <c r="DU100" s="284"/>
      <c r="DV100" s="284"/>
      <c r="DW100" s="284"/>
      <c r="DX100" s="284"/>
      <c r="DY100" s="284"/>
      <c r="DZ100" s="284"/>
      <c r="EA100" s="284"/>
      <c r="EB100" s="284"/>
      <c r="EC100" s="284"/>
      <c r="ED100" s="284"/>
      <c r="EE100" s="284"/>
      <c r="EF100" s="284"/>
      <c r="EG100" s="284"/>
      <c r="EH100" s="284"/>
      <c r="EI100" s="284"/>
      <c r="EJ100" s="284"/>
      <c r="EK100" s="284"/>
      <c r="EL100" s="284"/>
      <c r="EM100" s="284"/>
      <c r="EN100" s="284"/>
      <c r="EO100" s="284"/>
      <c r="EP100" s="284"/>
      <c r="EQ100" s="284"/>
      <c r="ER100" s="284"/>
      <c r="ES100" s="284"/>
      <c r="ET100" s="284"/>
      <c r="EU100" s="284"/>
      <c r="EV100" s="284"/>
      <c r="EW100" s="284"/>
      <c r="EX100" s="284"/>
      <c r="EY100" s="284"/>
      <c r="EZ100" s="284"/>
      <c r="FA100" s="284"/>
      <c r="FB100" s="284"/>
      <c r="FC100" s="284"/>
      <c r="FD100" s="284"/>
      <c r="FE100" s="284"/>
      <c r="FF100" s="284"/>
      <c r="FG100" s="284"/>
      <c r="FH100" s="284"/>
      <c r="FI100" s="284"/>
      <c r="FJ100" s="284"/>
      <c r="FK100" s="284"/>
      <c r="FL100" s="284"/>
      <c r="FM100" s="284"/>
      <c r="FN100" s="284"/>
      <c r="FO100" s="284"/>
      <c r="FP100" s="284"/>
      <c r="FQ100" s="284"/>
      <c r="FR100" s="284"/>
      <c r="FS100" s="284"/>
      <c r="FT100" s="284"/>
      <c r="FU100" s="284"/>
      <c r="FV100" s="284"/>
      <c r="FW100" s="284"/>
      <c r="FX100" s="284"/>
      <c r="FY100" s="284"/>
      <c r="FZ100" s="284"/>
      <c r="GA100" s="284"/>
      <c r="GB100" s="284"/>
      <c r="GC100" s="284"/>
      <c r="GD100" s="284"/>
      <c r="GE100" s="284"/>
      <c r="GF100" s="284"/>
      <c r="GG100" s="284"/>
      <c r="GH100" s="284"/>
      <c r="GI100" s="284"/>
      <c r="GJ100" s="284"/>
      <c r="GK100" s="284"/>
      <c r="GL100" s="284"/>
      <c r="GM100" s="284"/>
      <c r="GN100" s="284"/>
      <c r="GO100" s="284"/>
      <c r="GP100" s="284"/>
      <c r="GQ100" s="284"/>
      <c r="GR100" s="284"/>
      <c r="GS100" s="284"/>
      <c r="GT100" s="284"/>
      <c r="GU100" s="284"/>
      <c r="GV100" s="284"/>
      <c r="GW100" s="284"/>
      <c r="GX100" s="284"/>
      <c r="GY100" s="284"/>
      <c r="GZ100" s="284"/>
      <c r="HA100" s="284"/>
      <c r="HB100" s="284"/>
      <c r="HC100" s="284"/>
      <c r="HD100" s="284"/>
      <c r="HE100" s="284"/>
      <c r="HF100" s="284"/>
      <c r="HG100" s="284"/>
      <c r="HH100" s="284"/>
      <c r="HI100" s="284"/>
      <c r="HJ100" s="284"/>
      <c r="HK100" s="284"/>
      <c r="HL100" s="284"/>
      <c r="HM100" s="284"/>
      <c r="HN100" s="284"/>
      <c r="HO100" s="284"/>
      <c r="HP100" s="284"/>
      <c r="HQ100" s="284"/>
      <c r="HR100" s="284"/>
      <c r="HS100" s="284"/>
      <c r="HT100" s="284"/>
      <c r="HU100" s="284"/>
      <c r="HV100" s="284"/>
      <c r="HW100" s="284"/>
      <c r="HX100" s="284"/>
      <c r="HY100" s="284"/>
      <c r="HZ100" s="284"/>
      <c r="IA100" s="284"/>
      <c r="IB100" s="284"/>
      <c r="IC100" s="284"/>
      <c r="ID100" s="284"/>
      <c r="IE100" s="284"/>
      <c r="IF100" s="284"/>
      <c r="IG100" s="284"/>
      <c r="IH100" s="284"/>
      <c r="II100" s="284"/>
      <c r="IJ100" s="284"/>
      <c r="IK100" s="284"/>
      <c r="IL100" s="284"/>
      <c r="IM100" s="284"/>
      <c r="IN100" s="284"/>
      <c r="IO100" s="284"/>
      <c r="IP100" s="284"/>
      <c r="IQ100" s="284"/>
      <c r="IR100" s="284"/>
      <c r="IS100" s="284"/>
      <c r="IT100" s="284"/>
      <c r="IU100" s="284"/>
      <c r="IV100" s="284"/>
    </row>
    <row r="101" spans="1:256" x14ac:dyDescent="0.25">
      <c r="A101" s="289"/>
      <c r="B101" s="284"/>
      <c r="C101" s="284"/>
      <c r="D101" s="284"/>
      <c r="E101" s="284"/>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c r="AL101" s="284"/>
      <c r="AM101" s="284"/>
      <c r="AN101" s="284"/>
      <c r="AO101" s="284"/>
      <c r="AP101" s="284"/>
      <c r="AQ101" s="284"/>
      <c r="AR101" s="284"/>
      <c r="AS101" s="284"/>
      <c r="AT101" s="284"/>
      <c r="AU101" s="284"/>
      <c r="AV101" s="284"/>
      <c r="AW101" s="284"/>
      <c r="AX101" s="284"/>
      <c r="AY101" s="284"/>
      <c r="AZ101" s="284"/>
      <c r="BA101" s="284"/>
      <c r="BB101" s="284"/>
      <c r="BC101" s="284"/>
      <c r="BD101" s="284"/>
      <c r="BE101" s="284"/>
      <c r="BF101" s="284"/>
      <c r="BG101" s="284"/>
      <c r="BH101" s="284"/>
      <c r="BI101" s="284"/>
      <c r="BJ101" s="284"/>
      <c r="BK101" s="284"/>
      <c r="BL101" s="284"/>
      <c r="BM101" s="284"/>
      <c r="BN101" s="284"/>
      <c r="BO101" s="284"/>
      <c r="BP101" s="284"/>
      <c r="BQ101" s="284"/>
      <c r="BR101" s="284"/>
      <c r="BS101" s="284"/>
      <c r="BT101" s="284"/>
      <c r="BU101" s="284"/>
      <c r="BV101" s="284"/>
      <c r="BW101" s="284"/>
      <c r="BX101" s="284"/>
      <c r="BY101" s="284"/>
      <c r="BZ101" s="284"/>
      <c r="CA101" s="284"/>
      <c r="CB101" s="284"/>
      <c r="CC101" s="284"/>
      <c r="CD101" s="284"/>
      <c r="CE101" s="284"/>
      <c r="CF101" s="284"/>
      <c r="CG101" s="284"/>
      <c r="CH101" s="284"/>
      <c r="CI101" s="284"/>
      <c r="CJ101" s="284"/>
      <c r="CK101" s="284"/>
      <c r="CL101" s="284"/>
      <c r="CM101" s="284"/>
      <c r="CN101" s="284"/>
      <c r="CO101" s="284"/>
      <c r="CP101" s="284"/>
      <c r="CQ101" s="284"/>
      <c r="CR101" s="284"/>
      <c r="CS101" s="284"/>
      <c r="CT101" s="284"/>
      <c r="CU101" s="284"/>
      <c r="CV101" s="284"/>
      <c r="CW101" s="284"/>
      <c r="CX101" s="284"/>
      <c r="CY101" s="284"/>
      <c r="CZ101" s="284"/>
      <c r="DA101" s="284"/>
      <c r="DB101" s="284"/>
      <c r="DC101" s="284"/>
      <c r="DD101" s="284"/>
      <c r="DE101" s="284"/>
      <c r="DF101" s="284"/>
      <c r="DG101" s="284"/>
      <c r="DH101" s="284"/>
      <c r="DI101" s="284"/>
      <c r="DJ101" s="284"/>
      <c r="DK101" s="284"/>
      <c r="DL101" s="284"/>
      <c r="DM101" s="284"/>
      <c r="DN101" s="284"/>
      <c r="DO101" s="284"/>
      <c r="DP101" s="284"/>
      <c r="DQ101" s="284"/>
      <c r="DR101" s="284"/>
      <c r="DS101" s="284"/>
      <c r="DT101" s="284"/>
      <c r="DU101" s="284"/>
      <c r="DV101" s="284"/>
      <c r="DW101" s="284"/>
      <c r="DX101" s="284"/>
      <c r="DY101" s="284"/>
      <c r="DZ101" s="284"/>
      <c r="EA101" s="284"/>
      <c r="EB101" s="284"/>
      <c r="EC101" s="284"/>
      <c r="ED101" s="284"/>
      <c r="EE101" s="284"/>
      <c r="EF101" s="284"/>
      <c r="EG101" s="284"/>
      <c r="EH101" s="284"/>
      <c r="EI101" s="284"/>
      <c r="EJ101" s="284"/>
      <c r="EK101" s="284"/>
      <c r="EL101" s="284"/>
      <c r="EM101" s="284"/>
      <c r="EN101" s="284"/>
      <c r="EO101" s="284"/>
      <c r="EP101" s="284"/>
      <c r="EQ101" s="284"/>
      <c r="ER101" s="284"/>
      <c r="ES101" s="284"/>
      <c r="ET101" s="284"/>
      <c r="EU101" s="284"/>
      <c r="EV101" s="284"/>
      <c r="EW101" s="284"/>
      <c r="EX101" s="284"/>
      <c r="EY101" s="284"/>
      <c r="EZ101" s="284"/>
      <c r="FA101" s="284"/>
      <c r="FB101" s="284"/>
      <c r="FC101" s="284"/>
      <c r="FD101" s="284"/>
      <c r="FE101" s="284"/>
      <c r="FF101" s="284"/>
      <c r="FG101" s="284"/>
      <c r="FH101" s="284"/>
      <c r="FI101" s="284"/>
      <c r="FJ101" s="284"/>
      <c r="FK101" s="284"/>
      <c r="FL101" s="284"/>
      <c r="FM101" s="284"/>
      <c r="FN101" s="284"/>
      <c r="FO101" s="284"/>
      <c r="FP101" s="284"/>
      <c r="FQ101" s="284"/>
      <c r="FR101" s="284"/>
      <c r="FS101" s="284"/>
      <c r="FT101" s="284"/>
      <c r="FU101" s="284"/>
      <c r="FV101" s="284"/>
      <c r="FW101" s="284"/>
      <c r="FX101" s="284"/>
      <c r="FY101" s="284"/>
      <c r="FZ101" s="284"/>
      <c r="GA101" s="284"/>
      <c r="GB101" s="284"/>
      <c r="GC101" s="284"/>
      <c r="GD101" s="284"/>
      <c r="GE101" s="284"/>
      <c r="GF101" s="284"/>
      <c r="GG101" s="284"/>
      <c r="GH101" s="284"/>
      <c r="GI101" s="284"/>
      <c r="GJ101" s="284"/>
      <c r="GK101" s="284"/>
      <c r="GL101" s="284"/>
      <c r="GM101" s="284"/>
      <c r="GN101" s="284"/>
      <c r="GO101" s="284"/>
      <c r="GP101" s="284"/>
      <c r="GQ101" s="284"/>
      <c r="GR101" s="284"/>
      <c r="GS101" s="284"/>
      <c r="GT101" s="284"/>
      <c r="GU101" s="284"/>
      <c r="GV101" s="284"/>
      <c r="GW101" s="284"/>
      <c r="GX101" s="284"/>
      <c r="GY101" s="284"/>
      <c r="GZ101" s="284"/>
      <c r="HA101" s="284"/>
      <c r="HB101" s="284"/>
      <c r="HC101" s="284"/>
      <c r="HD101" s="284"/>
      <c r="HE101" s="284"/>
      <c r="HF101" s="284"/>
      <c r="HG101" s="284"/>
      <c r="HH101" s="284"/>
      <c r="HI101" s="284"/>
      <c r="HJ101" s="284"/>
      <c r="HK101" s="284"/>
      <c r="HL101" s="284"/>
      <c r="HM101" s="284"/>
      <c r="HN101" s="284"/>
      <c r="HO101" s="284"/>
      <c r="HP101" s="284"/>
      <c r="HQ101" s="284"/>
      <c r="HR101" s="284"/>
      <c r="HS101" s="284"/>
      <c r="HT101" s="284"/>
      <c r="HU101" s="284"/>
      <c r="HV101" s="284"/>
      <c r="HW101" s="284"/>
      <c r="HX101" s="284"/>
      <c r="HY101" s="284"/>
      <c r="HZ101" s="284"/>
      <c r="IA101" s="284"/>
      <c r="IB101" s="284"/>
      <c r="IC101" s="284"/>
      <c r="ID101" s="284"/>
      <c r="IE101" s="284"/>
      <c r="IF101" s="284"/>
      <c r="IG101" s="284"/>
      <c r="IH101" s="284"/>
      <c r="II101" s="284"/>
      <c r="IJ101" s="284"/>
      <c r="IK101" s="284"/>
      <c r="IL101" s="284"/>
      <c r="IM101" s="284"/>
      <c r="IN101" s="284"/>
      <c r="IO101" s="284"/>
      <c r="IP101" s="284"/>
      <c r="IQ101" s="284"/>
      <c r="IR101" s="284"/>
      <c r="IS101" s="284"/>
      <c r="IT101" s="284"/>
      <c r="IU101" s="284"/>
      <c r="IV101" s="284"/>
    </row>
    <row r="102" spans="1:256" x14ac:dyDescent="0.25">
      <c r="A102" s="289"/>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c r="AM102" s="284"/>
      <c r="AN102" s="284"/>
      <c r="AO102" s="284"/>
      <c r="AP102" s="284"/>
      <c r="AQ102" s="284"/>
      <c r="AR102" s="284"/>
      <c r="AS102" s="284"/>
      <c r="AT102" s="284"/>
      <c r="AU102" s="284"/>
      <c r="AV102" s="284"/>
      <c r="AW102" s="284"/>
      <c r="AX102" s="284"/>
      <c r="AY102" s="284"/>
      <c r="AZ102" s="284"/>
      <c r="BA102" s="284"/>
      <c r="BB102" s="284"/>
      <c r="BC102" s="284"/>
      <c r="BD102" s="284"/>
      <c r="BE102" s="284"/>
      <c r="BF102" s="284"/>
      <c r="BG102" s="284"/>
      <c r="BH102" s="284"/>
      <c r="BI102" s="284"/>
      <c r="BJ102" s="284"/>
      <c r="BK102" s="284"/>
      <c r="BL102" s="284"/>
      <c r="BM102" s="284"/>
      <c r="BN102" s="284"/>
      <c r="BO102" s="284"/>
      <c r="BP102" s="284"/>
      <c r="BQ102" s="284"/>
      <c r="BR102" s="284"/>
      <c r="BS102" s="284"/>
      <c r="BT102" s="284"/>
      <c r="BU102" s="284"/>
      <c r="BV102" s="284"/>
      <c r="BW102" s="284"/>
      <c r="BX102" s="284"/>
      <c r="BY102" s="284"/>
      <c r="BZ102" s="284"/>
      <c r="CA102" s="284"/>
      <c r="CB102" s="284"/>
      <c r="CC102" s="284"/>
      <c r="CD102" s="284"/>
      <c r="CE102" s="284"/>
      <c r="CF102" s="284"/>
      <c r="CG102" s="284"/>
      <c r="CH102" s="284"/>
      <c r="CI102" s="284"/>
      <c r="CJ102" s="284"/>
      <c r="CK102" s="284"/>
      <c r="CL102" s="284"/>
      <c r="CM102" s="284"/>
      <c r="CN102" s="284"/>
      <c r="CO102" s="284"/>
      <c r="CP102" s="284"/>
      <c r="CQ102" s="284"/>
      <c r="CR102" s="284"/>
      <c r="CS102" s="284"/>
      <c r="CT102" s="284"/>
      <c r="CU102" s="284"/>
      <c r="CV102" s="284"/>
      <c r="CW102" s="284"/>
      <c r="CX102" s="284"/>
      <c r="CY102" s="284"/>
      <c r="CZ102" s="284"/>
      <c r="DA102" s="284"/>
      <c r="DB102" s="284"/>
      <c r="DC102" s="284"/>
      <c r="DD102" s="284"/>
      <c r="DE102" s="284"/>
      <c r="DF102" s="284"/>
      <c r="DG102" s="284"/>
      <c r="DH102" s="284"/>
      <c r="DI102" s="284"/>
      <c r="DJ102" s="284"/>
      <c r="DK102" s="284"/>
      <c r="DL102" s="284"/>
      <c r="DM102" s="284"/>
      <c r="DN102" s="284"/>
      <c r="DO102" s="284"/>
      <c r="DP102" s="284"/>
      <c r="DQ102" s="284"/>
      <c r="DR102" s="284"/>
      <c r="DS102" s="284"/>
      <c r="DT102" s="284"/>
      <c r="DU102" s="284"/>
      <c r="DV102" s="284"/>
      <c r="DW102" s="284"/>
      <c r="DX102" s="284"/>
      <c r="DY102" s="284"/>
      <c r="DZ102" s="284"/>
      <c r="EA102" s="284"/>
      <c r="EB102" s="284"/>
      <c r="EC102" s="284"/>
      <c r="ED102" s="284"/>
      <c r="EE102" s="284"/>
      <c r="EF102" s="284"/>
      <c r="EG102" s="284"/>
      <c r="EH102" s="284"/>
      <c r="EI102" s="284"/>
      <c r="EJ102" s="284"/>
      <c r="EK102" s="284"/>
      <c r="EL102" s="284"/>
      <c r="EM102" s="284"/>
      <c r="EN102" s="284"/>
      <c r="EO102" s="284"/>
      <c r="EP102" s="284"/>
      <c r="EQ102" s="284"/>
      <c r="ER102" s="284"/>
      <c r="ES102" s="284"/>
      <c r="ET102" s="284"/>
      <c r="EU102" s="284"/>
      <c r="EV102" s="284"/>
      <c r="EW102" s="284"/>
      <c r="EX102" s="284"/>
      <c r="EY102" s="284"/>
      <c r="EZ102" s="284"/>
      <c r="FA102" s="284"/>
      <c r="FB102" s="284"/>
      <c r="FC102" s="284"/>
      <c r="FD102" s="284"/>
      <c r="FE102" s="284"/>
      <c r="FF102" s="284"/>
      <c r="FG102" s="284"/>
      <c r="FH102" s="284"/>
      <c r="FI102" s="284"/>
      <c r="FJ102" s="284"/>
      <c r="FK102" s="284"/>
      <c r="FL102" s="284"/>
      <c r="FM102" s="284"/>
      <c r="FN102" s="284"/>
      <c r="FO102" s="284"/>
      <c r="FP102" s="284"/>
      <c r="FQ102" s="284"/>
      <c r="FR102" s="284"/>
      <c r="FS102" s="284"/>
      <c r="FT102" s="284"/>
      <c r="FU102" s="284"/>
      <c r="FV102" s="284"/>
      <c r="FW102" s="284"/>
      <c r="FX102" s="284"/>
      <c r="FY102" s="284"/>
      <c r="FZ102" s="284"/>
      <c r="GA102" s="284"/>
      <c r="GB102" s="284"/>
      <c r="GC102" s="284"/>
      <c r="GD102" s="284"/>
      <c r="GE102" s="284"/>
      <c r="GF102" s="284"/>
      <c r="GG102" s="284"/>
      <c r="GH102" s="284"/>
      <c r="GI102" s="284"/>
      <c r="GJ102" s="284"/>
      <c r="GK102" s="284"/>
      <c r="GL102" s="284"/>
      <c r="GM102" s="284"/>
      <c r="GN102" s="284"/>
      <c r="GO102" s="284"/>
      <c r="GP102" s="284"/>
      <c r="GQ102" s="284"/>
      <c r="GR102" s="284"/>
      <c r="GS102" s="284"/>
      <c r="GT102" s="284"/>
      <c r="GU102" s="284"/>
      <c r="GV102" s="284"/>
      <c r="GW102" s="284"/>
      <c r="GX102" s="284"/>
      <c r="GY102" s="284"/>
      <c r="GZ102" s="284"/>
      <c r="HA102" s="284"/>
      <c r="HB102" s="284"/>
      <c r="HC102" s="284"/>
      <c r="HD102" s="284"/>
      <c r="HE102" s="284"/>
      <c r="HF102" s="284"/>
      <c r="HG102" s="284"/>
      <c r="HH102" s="284"/>
      <c r="HI102" s="284"/>
      <c r="HJ102" s="284"/>
      <c r="HK102" s="284"/>
      <c r="HL102" s="284"/>
      <c r="HM102" s="284"/>
      <c r="HN102" s="284"/>
      <c r="HO102" s="284"/>
      <c r="HP102" s="284"/>
      <c r="HQ102" s="284"/>
      <c r="HR102" s="284"/>
      <c r="HS102" s="284"/>
      <c r="HT102" s="284"/>
      <c r="HU102" s="284"/>
      <c r="HV102" s="284"/>
      <c r="HW102" s="284"/>
      <c r="HX102" s="284"/>
      <c r="HY102" s="284"/>
      <c r="HZ102" s="284"/>
      <c r="IA102" s="284"/>
      <c r="IB102" s="284"/>
      <c r="IC102" s="284"/>
      <c r="ID102" s="284"/>
      <c r="IE102" s="284"/>
      <c r="IF102" s="284"/>
      <c r="IG102" s="284"/>
      <c r="IH102" s="284"/>
      <c r="II102" s="284"/>
      <c r="IJ102" s="284"/>
      <c r="IK102" s="284"/>
      <c r="IL102" s="284"/>
      <c r="IM102" s="284"/>
      <c r="IN102" s="284"/>
      <c r="IO102" s="284"/>
      <c r="IP102" s="284"/>
      <c r="IQ102" s="284"/>
      <c r="IR102" s="284"/>
      <c r="IS102" s="284"/>
      <c r="IT102" s="284"/>
      <c r="IU102" s="284"/>
      <c r="IV102" s="284"/>
    </row>
    <row r="103" spans="1:256" x14ac:dyDescent="0.25">
      <c r="A103" s="289"/>
      <c r="B103" s="284"/>
      <c r="C103" s="284"/>
      <c r="D103" s="284"/>
      <c r="E103" s="284"/>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c r="AL103" s="284"/>
      <c r="AM103" s="284"/>
      <c r="AN103" s="284"/>
      <c r="AO103" s="284"/>
      <c r="AP103" s="284"/>
      <c r="AQ103" s="284"/>
      <c r="AR103" s="284"/>
      <c r="AS103" s="284"/>
      <c r="AT103" s="284"/>
      <c r="AU103" s="284"/>
      <c r="AV103" s="284"/>
      <c r="AW103" s="284"/>
      <c r="AX103" s="284"/>
      <c r="AY103" s="284"/>
      <c r="AZ103" s="284"/>
      <c r="BA103" s="284"/>
      <c r="BB103" s="284"/>
      <c r="BC103" s="284"/>
      <c r="BD103" s="284"/>
      <c r="BE103" s="284"/>
      <c r="BF103" s="284"/>
      <c r="BG103" s="284"/>
      <c r="BH103" s="284"/>
      <c r="BI103" s="284"/>
      <c r="BJ103" s="284"/>
      <c r="BK103" s="284"/>
      <c r="BL103" s="284"/>
      <c r="BM103" s="284"/>
      <c r="BN103" s="284"/>
      <c r="BO103" s="284"/>
      <c r="BP103" s="284"/>
      <c r="BQ103" s="284"/>
      <c r="BR103" s="284"/>
      <c r="BS103" s="284"/>
      <c r="BT103" s="284"/>
      <c r="BU103" s="284"/>
      <c r="BV103" s="284"/>
      <c r="BW103" s="284"/>
      <c r="BX103" s="284"/>
      <c r="BY103" s="284"/>
      <c r="BZ103" s="284"/>
      <c r="CA103" s="284"/>
      <c r="CB103" s="284"/>
      <c r="CC103" s="284"/>
      <c r="CD103" s="284"/>
      <c r="CE103" s="284"/>
      <c r="CF103" s="284"/>
      <c r="CG103" s="284"/>
      <c r="CH103" s="284"/>
      <c r="CI103" s="284"/>
      <c r="CJ103" s="284"/>
      <c r="CK103" s="284"/>
      <c r="CL103" s="284"/>
      <c r="CM103" s="284"/>
      <c r="CN103" s="284"/>
      <c r="CO103" s="284"/>
      <c r="CP103" s="284"/>
      <c r="CQ103" s="284"/>
      <c r="CR103" s="284"/>
      <c r="CS103" s="284"/>
      <c r="CT103" s="284"/>
      <c r="CU103" s="284"/>
      <c r="CV103" s="284"/>
      <c r="CW103" s="284"/>
      <c r="CX103" s="284"/>
      <c r="CY103" s="284"/>
      <c r="CZ103" s="284"/>
      <c r="DA103" s="284"/>
      <c r="DB103" s="284"/>
      <c r="DC103" s="284"/>
      <c r="DD103" s="284"/>
      <c r="DE103" s="284"/>
      <c r="DF103" s="284"/>
      <c r="DG103" s="284"/>
      <c r="DH103" s="284"/>
      <c r="DI103" s="284"/>
      <c r="DJ103" s="284"/>
      <c r="DK103" s="284"/>
      <c r="DL103" s="284"/>
      <c r="DM103" s="284"/>
      <c r="DN103" s="284"/>
      <c r="DO103" s="284"/>
      <c r="DP103" s="284"/>
      <c r="DQ103" s="284"/>
      <c r="DR103" s="284"/>
      <c r="DS103" s="284"/>
      <c r="DT103" s="284"/>
      <c r="DU103" s="284"/>
      <c r="DV103" s="284"/>
      <c r="DW103" s="284"/>
      <c r="DX103" s="284"/>
      <c r="DY103" s="284"/>
      <c r="DZ103" s="284"/>
      <c r="EA103" s="284"/>
      <c r="EB103" s="284"/>
      <c r="EC103" s="284"/>
      <c r="ED103" s="284"/>
      <c r="EE103" s="284"/>
      <c r="EF103" s="284"/>
      <c r="EG103" s="284"/>
      <c r="EH103" s="284"/>
      <c r="EI103" s="284"/>
      <c r="EJ103" s="284"/>
      <c r="EK103" s="284"/>
      <c r="EL103" s="284"/>
      <c r="EM103" s="284"/>
      <c r="EN103" s="284"/>
      <c r="EO103" s="284"/>
      <c r="EP103" s="284"/>
      <c r="EQ103" s="284"/>
      <c r="ER103" s="284"/>
      <c r="ES103" s="284"/>
      <c r="ET103" s="284"/>
      <c r="EU103" s="284"/>
      <c r="EV103" s="284"/>
      <c r="EW103" s="284"/>
      <c r="EX103" s="284"/>
      <c r="EY103" s="284"/>
      <c r="EZ103" s="284"/>
      <c r="FA103" s="284"/>
      <c r="FB103" s="284"/>
      <c r="FC103" s="284"/>
      <c r="FD103" s="284"/>
      <c r="FE103" s="284"/>
      <c r="FF103" s="284"/>
      <c r="FG103" s="284"/>
      <c r="FH103" s="284"/>
      <c r="FI103" s="284"/>
      <c r="FJ103" s="284"/>
      <c r="FK103" s="284"/>
      <c r="FL103" s="284"/>
      <c r="FM103" s="284"/>
      <c r="FN103" s="284"/>
      <c r="FO103" s="284"/>
      <c r="FP103" s="284"/>
      <c r="FQ103" s="284"/>
      <c r="FR103" s="284"/>
      <c r="FS103" s="284"/>
      <c r="FT103" s="284"/>
      <c r="FU103" s="284"/>
      <c r="FV103" s="284"/>
      <c r="FW103" s="284"/>
      <c r="FX103" s="284"/>
      <c r="FY103" s="284"/>
      <c r="FZ103" s="284"/>
      <c r="GA103" s="284"/>
      <c r="GB103" s="284"/>
      <c r="GC103" s="284"/>
      <c r="GD103" s="284"/>
      <c r="GE103" s="284"/>
      <c r="GF103" s="284"/>
      <c r="GG103" s="284"/>
      <c r="GH103" s="284"/>
      <c r="GI103" s="284"/>
      <c r="GJ103" s="284"/>
      <c r="GK103" s="284"/>
      <c r="GL103" s="284"/>
      <c r="GM103" s="284"/>
      <c r="GN103" s="284"/>
      <c r="GO103" s="284"/>
      <c r="GP103" s="284"/>
      <c r="GQ103" s="284"/>
      <c r="GR103" s="284"/>
      <c r="GS103" s="284"/>
      <c r="GT103" s="284"/>
      <c r="GU103" s="284"/>
      <c r="GV103" s="284"/>
      <c r="GW103" s="284"/>
      <c r="GX103" s="284"/>
      <c r="GY103" s="284"/>
      <c r="GZ103" s="284"/>
      <c r="HA103" s="284"/>
      <c r="HB103" s="284"/>
      <c r="HC103" s="284"/>
      <c r="HD103" s="284"/>
      <c r="HE103" s="284"/>
      <c r="HF103" s="284"/>
      <c r="HG103" s="284"/>
      <c r="HH103" s="284"/>
      <c r="HI103" s="284"/>
      <c r="HJ103" s="284"/>
      <c r="HK103" s="284"/>
      <c r="HL103" s="284"/>
      <c r="HM103" s="284"/>
      <c r="HN103" s="284"/>
      <c r="HO103" s="284"/>
      <c r="HP103" s="284"/>
      <c r="HQ103" s="284"/>
      <c r="HR103" s="284"/>
      <c r="HS103" s="284"/>
      <c r="HT103" s="284"/>
      <c r="HU103" s="284"/>
      <c r="HV103" s="284"/>
      <c r="HW103" s="284"/>
      <c r="HX103" s="284"/>
      <c r="HY103" s="284"/>
      <c r="HZ103" s="284"/>
      <c r="IA103" s="284"/>
      <c r="IB103" s="284"/>
      <c r="IC103" s="284"/>
      <c r="ID103" s="284"/>
      <c r="IE103" s="284"/>
      <c r="IF103" s="284"/>
      <c r="IG103" s="284"/>
      <c r="IH103" s="284"/>
      <c r="II103" s="284"/>
      <c r="IJ103" s="284"/>
      <c r="IK103" s="284"/>
      <c r="IL103" s="284"/>
      <c r="IM103" s="284"/>
      <c r="IN103" s="284"/>
      <c r="IO103" s="284"/>
      <c r="IP103" s="284"/>
      <c r="IQ103" s="284"/>
      <c r="IR103" s="284"/>
      <c r="IS103" s="284"/>
      <c r="IT103" s="284"/>
      <c r="IU103" s="284"/>
      <c r="IV103" s="284"/>
    </row>
    <row r="104" spans="1:256" x14ac:dyDescent="0.25">
      <c r="A104" s="289"/>
      <c r="B104" s="284"/>
      <c r="C104" s="284"/>
      <c r="D104" s="284"/>
      <c r="E104" s="284"/>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c r="CM104" s="284"/>
      <c r="CN104" s="284"/>
      <c r="CO104" s="284"/>
      <c r="CP104" s="284"/>
      <c r="CQ104" s="284"/>
      <c r="CR104" s="284"/>
      <c r="CS104" s="284"/>
      <c r="CT104" s="284"/>
      <c r="CU104" s="284"/>
      <c r="CV104" s="284"/>
      <c r="CW104" s="284"/>
      <c r="CX104" s="284"/>
      <c r="CY104" s="284"/>
      <c r="CZ104" s="284"/>
      <c r="DA104" s="284"/>
      <c r="DB104" s="284"/>
      <c r="DC104" s="284"/>
      <c r="DD104" s="284"/>
      <c r="DE104" s="284"/>
      <c r="DF104" s="284"/>
      <c r="DG104" s="284"/>
      <c r="DH104" s="284"/>
      <c r="DI104" s="284"/>
      <c r="DJ104" s="284"/>
      <c r="DK104" s="284"/>
      <c r="DL104" s="284"/>
      <c r="DM104" s="284"/>
      <c r="DN104" s="284"/>
      <c r="DO104" s="284"/>
      <c r="DP104" s="284"/>
      <c r="DQ104" s="284"/>
      <c r="DR104" s="284"/>
      <c r="DS104" s="284"/>
      <c r="DT104" s="284"/>
      <c r="DU104" s="284"/>
      <c r="DV104" s="284"/>
      <c r="DW104" s="284"/>
      <c r="DX104" s="284"/>
      <c r="DY104" s="284"/>
      <c r="DZ104" s="284"/>
      <c r="EA104" s="284"/>
      <c r="EB104" s="284"/>
      <c r="EC104" s="284"/>
      <c r="ED104" s="284"/>
      <c r="EE104" s="284"/>
      <c r="EF104" s="284"/>
      <c r="EG104" s="284"/>
      <c r="EH104" s="284"/>
      <c r="EI104" s="284"/>
      <c r="EJ104" s="284"/>
      <c r="EK104" s="284"/>
      <c r="EL104" s="284"/>
      <c r="EM104" s="284"/>
      <c r="EN104" s="284"/>
      <c r="EO104" s="284"/>
      <c r="EP104" s="284"/>
      <c r="EQ104" s="284"/>
      <c r="ER104" s="284"/>
      <c r="ES104" s="284"/>
      <c r="ET104" s="284"/>
      <c r="EU104" s="284"/>
      <c r="EV104" s="284"/>
      <c r="EW104" s="284"/>
      <c r="EX104" s="284"/>
      <c r="EY104" s="284"/>
      <c r="EZ104" s="284"/>
      <c r="FA104" s="284"/>
      <c r="FB104" s="284"/>
      <c r="FC104" s="284"/>
      <c r="FD104" s="284"/>
      <c r="FE104" s="284"/>
      <c r="FF104" s="284"/>
      <c r="FG104" s="284"/>
      <c r="FH104" s="284"/>
      <c r="FI104" s="284"/>
      <c r="FJ104" s="284"/>
      <c r="FK104" s="284"/>
      <c r="FL104" s="284"/>
      <c r="FM104" s="284"/>
      <c r="FN104" s="284"/>
      <c r="FO104" s="284"/>
      <c r="FP104" s="284"/>
      <c r="FQ104" s="284"/>
      <c r="FR104" s="284"/>
      <c r="FS104" s="284"/>
      <c r="FT104" s="284"/>
      <c r="FU104" s="284"/>
      <c r="FV104" s="284"/>
      <c r="FW104" s="284"/>
      <c r="FX104" s="284"/>
      <c r="FY104" s="284"/>
      <c r="FZ104" s="284"/>
      <c r="GA104" s="284"/>
      <c r="GB104" s="284"/>
      <c r="GC104" s="284"/>
      <c r="GD104" s="284"/>
      <c r="GE104" s="284"/>
      <c r="GF104" s="284"/>
      <c r="GG104" s="284"/>
      <c r="GH104" s="284"/>
      <c r="GI104" s="284"/>
      <c r="GJ104" s="284"/>
      <c r="GK104" s="284"/>
      <c r="GL104" s="284"/>
      <c r="GM104" s="284"/>
      <c r="GN104" s="284"/>
      <c r="GO104" s="284"/>
      <c r="GP104" s="284"/>
      <c r="GQ104" s="284"/>
      <c r="GR104" s="284"/>
      <c r="GS104" s="284"/>
      <c r="GT104" s="284"/>
      <c r="GU104" s="284"/>
      <c r="GV104" s="284"/>
      <c r="GW104" s="284"/>
      <c r="GX104" s="284"/>
      <c r="GY104" s="284"/>
      <c r="GZ104" s="284"/>
      <c r="HA104" s="284"/>
      <c r="HB104" s="284"/>
      <c r="HC104" s="284"/>
      <c r="HD104" s="284"/>
      <c r="HE104" s="284"/>
      <c r="HF104" s="284"/>
      <c r="HG104" s="284"/>
      <c r="HH104" s="284"/>
      <c r="HI104" s="284"/>
      <c r="HJ104" s="284"/>
      <c r="HK104" s="284"/>
      <c r="HL104" s="284"/>
      <c r="HM104" s="284"/>
      <c r="HN104" s="284"/>
      <c r="HO104" s="284"/>
      <c r="HP104" s="284"/>
      <c r="HQ104" s="284"/>
      <c r="HR104" s="284"/>
      <c r="HS104" s="284"/>
      <c r="HT104" s="284"/>
      <c r="HU104" s="284"/>
      <c r="HV104" s="284"/>
      <c r="HW104" s="284"/>
      <c r="HX104" s="284"/>
      <c r="HY104" s="284"/>
      <c r="HZ104" s="284"/>
      <c r="IA104" s="284"/>
      <c r="IB104" s="284"/>
      <c r="IC104" s="284"/>
      <c r="ID104" s="284"/>
      <c r="IE104" s="284"/>
      <c r="IF104" s="284"/>
      <c r="IG104" s="284"/>
      <c r="IH104" s="284"/>
      <c r="II104" s="284"/>
      <c r="IJ104" s="284"/>
      <c r="IK104" s="284"/>
      <c r="IL104" s="284"/>
      <c r="IM104" s="284"/>
      <c r="IN104" s="284"/>
      <c r="IO104" s="284"/>
      <c r="IP104" s="284"/>
      <c r="IQ104" s="284"/>
      <c r="IR104" s="284"/>
      <c r="IS104" s="284"/>
      <c r="IT104" s="284"/>
      <c r="IU104" s="284"/>
      <c r="IV104" s="284"/>
    </row>
    <row r="105" spans="1:256" x14ac:dyDescent="0.25">
      <c r="A105" s="289"/>
      <c r="B105" s="284"/>
      <c r="C105" s="284"/>
      <c r="D105" s="284"/>
      <c r="E105" s="284"/>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c r="AL105" s="284"/>
      <c r="AM105" s="284"/>
      <c r="AN105" s="284"/>
      <c r="AO105" s="284"/>
      <c r="AP105" s="284"/>
      <c r="AQ105" s="284"/>
      <c r="AR105" s="284"/>
      <c r="AS105" s="284"/>
      <c r="AT105" s="284"/>
      <c r="AU105" s="284"/>
      <c r="AV105" s="284"/>
      <c r="AW105" s="284"/>
      <c r="AX105" s="284"/>
      <c r="AY105" s="284"/>
      <c r="AZ105" s="284"/>
      <c r="BA105" s="284"/>
      <c r="BB105" s="284"/>
      <c r="BC105" s="284"/>
      <c r="BD105" s="284"/>
      <c r="BE105" s="284"/>
      <c r="BF105" s="284"/>
      <c r="BG105" s="284"/>
      <c r="BH105" s="284"/>
      <c r="BI105" s="284"/>
      <c r="BJ105" s="284"/>
      <c r="BK105" s="284"/>
      <c r="BL105" s="284"/>
      <c r="BM105" s="284"/>
      <c r="BN105" s="284"/>
      <c r="BO105" s="284"/>
      <c r="BP105" s="284"/>
      <c r="BQ105" s="284"/>
      <c r="BR105" s="284"/>
      <c r="BS105" s="284"/>
      <c r="BT105" s="284"/>
      <c r="BU105" s="284"/>
      <c r="BV105" s="284"/>
      <c r="BW105" s="284"/>
      <c r="BX105" s="284"/>
      <c r="BY105" s="284"/>
      <c r="BZ105" s="284"/>
      <c r="CA105" s="284"/>
      <c r="CB105" s="284"/>
      <c r="CC105" s="284"/>
      <c r="CD105" s="284"/>
      <c r="CE105" s="284"/>
      <c r="CF105" s="284"/>
      <c r="CG105" s="284"/>
      <c r="CH105" s="284"/>
      <c r="CI105" s="284"/>
      <c r="CJ105" s="284"/>
      <c r="CK105" s="284"/>
      <c r="CL105" s="284"/>
      <c r="CM105" s="284"/>
      <c r="CN105" s="284"/>
      <c r="CO105" s="284"/>
      <c r="CP105" s="284"/>
      <c r="CQ105" s="284"/>
      <c r="CR105" s="284"/>
      <c r="CS105" s="284"/>
      <c r="CT105" s="284"/>
      <c r="CU105" s="284"/>
      <c r="CV105" s="284"/>
      <c r="CW105" s="284"/>
      <c r="CX105" s="284"/>
      <c r="CY105" s="284"/>
      <c r="CZ105" s="284"/>
      <c r="DA105" s="284"/>
      <c r="DB105" s="284"/>
      <c r="DC105" s="284"/>
      <c r="DD105" s="284"/>
      <c r="DE105" s="284"/>
      <c r="DF105" s="284"/>
      <c r="DG105" s="284"/>
      <c r="DH105" s="284"/>
      <c r="DI105" s="284"/>
      <c r="DJ105" s="284"/>
      <c r="DK105" s="284"/>
      <c r="DL105" s="284"/>
      <c r="DM105" s="284"/>
      <c r="DN105" s="284"/>
      <c r="DO105" s="284"/>
      <c r="DP105" s="284"/>
      <c r="DQ105" s="284"/>
      <c r="DR105" s="284"/>
      <c r="DS105" s="284"/>
      <c r="DT105" s="284"/>
      <c r="DU105" s="284"/>
      <c r="DV105" s="284"/>
      <c r="DW105" s="284"/>
      <c r="DX105" s="284"/>
      <c r="DY105" s="284"/>
      <c r="DZ105" s="284"/>
      <c r="EA105" s="284"/>
      <c r="EB105" s="284"/>
      <c r="EC105" s="284"/>
      <c r="ED105" s="284"/>
      <c r="EE105" s="284"/>
      <c r="EF105" s="284"/>
      <c r="EG105" s="284"/>
      <c r="EH105" s="284"/>
      <c r="EI105" s="284"/>
      <c r="EJ105" s="284"/>
      <c r="EK105" s="284"/>
      <c r="EL105" s="284"/>
      <c r="EM105" s="284"/>
      <c r="EN105" s="284"/>
      <c r="EO105" s="284"/>
      <c r="EP105" s="284"/>
      <c r="EQ105" s="284"/>
      <c r="ER105" s="284"/>
      <c r="ES105" s="284"/>
      <c r="ET105" s="284"/>
      <c r="EU105" s="284"/>
      <c r="EV105" s="284"/>
      <c r="EW105" s="284"/>
      <c r="EX105" s="284"/>
      <c r="EY105" s="284"/>
      <c r="EZ105" s="284"/>
      <c r="FA105" s="284"/>
      <c r="FB105" s="284"/>
      <c r="FC105" s="284"/>
      <c r="FD105" s="284"/>
      <c r="FE105" s="284"/>
      <c r="FF105" s="284"/>
      <c r="FG105" s="284"/>
      <c r="FH105" s="284"/>
      <c r="FI105" s="284"/>
      <c r="FJ105" s="284"/>
      <c r="FK105" s="284"/>
      <c r="FL105" s="284"/>
      <c r="FM105" s="284"/>
      <c r="FN105" s="284"/>
      <c r="FO105" s="284"/>
      <c r="FP105" s="284"/>
      <c r="FQ105" s="284"/>
      <c r="FR105" s="284"/>
      <c r="FS105" s="284"/>
      <c r="FT105" s="284"/>
      <c r="FU105" s="284"/>
      <c r="FV105" s="284"/>
      <c r="FW105" s="284"/>
      <c r="FX105" s="284"/>
      <c r="FY105" s="284"/>
      <c r="FZ105" s="284"/>
      <c r="GA105" s="284"/>
      <c r="GB105" s="284"/>
      <c r="GC105" s="284"/>
      <c r="GD105" s="284"/>
      <c r="GE105" s="284"/>
      <c r="GF105" s="284"/>
      <c r="GG105" s="284"/>
      <c r="GH105" s="284"/>
      <c r="GI105" s="284"/>
      <c r="GJ105" s="284"/>
      <c r="GK105" s="284"/>
      <c r="GL105" s="284"/>
      <c r="GM105" s="284"/>
      <c r="GN105" s="284"/>
      <c r="GO105" s="284"/>
      <c r="GP105" s="284"/>
      <c r="GQ105" s="284"/>
      <c r="GR105" s="284"/>
      <c r="GS105" s="284"/>
      <c r="GT105" s="284"/>
      <c r="GU105" s="284"/>
      <c r="GV105" s="284"/>
      <c r="GW105" s="284"/>
      <c r="GX105" s="284"/>
      <c r="GY105" s="284"/>
      <c r="GZ105" s="284"/>
      <c r="HA105" s="284"/>
      <c r="HB105" s="284"/>
      <c r="HC105" s="284"/>
      <c r="HD105" s="284"/>
      <c r="HE105" s="284"/>
      <c r="HF105" s="284"/>
      <c r="HG105" s="284"/>
      <c r="HH105" s="284"/>
      <c r="HI105" s="284"/>
      <c r="HJ105" s="284"/>
      <c r="HK105" s="284"/>
      <c r="HL105" s="284"/>
      <c r="HM105" s="284"/>
      <c r="HN105" s="284"/>
      <c r="HO105" s="284"/>
      <c r="HP105" s="284"/>
      <c r="HQ105" s="284"/>
      <c r="HR105" s="284"/>
      <c r="HS105" s="284"/>
      <c r="HT105" s="284"/>
      <c r="HU105" s="284"/>
      <c r="HV105" s="284"/>
      <c r="HW105" s="284"/>
      <c r="HX105" s="284"/>
      <c r="HY105" s="284"/>
      <c r="HZ105" s="284"/>
      <c r="IA105" s="284"/>
      <c r="IB105" s="284"/>
      <c r="IC105" s="284"/>
      <c r="ID105" s="284"/>
      <c r="IE105" s="284"/>
      <c r="IF105" s="284"/>
      <c r="IG105" s="284"/>
      <c r="IH105" s="284"/>
      <c r="II105" s="284"/>
      <c r="IJ105" s="284"/>
      <c r="IK105" s="284"/>
      <c r="IL105" s="284"/>
      <c r="IM105" s="284"/>
      <c r="IN105" s="284"/>
      <c r="IO105" s="284"/>
      <c r="IP105" s="284"/>
      <c r="IQ105" s="284"/>
      <c r="IR105" s="284"/>
      <c r="IS105" s="284"/>
      <c r="IT105" s="284"/>
      <c r="IU105" s="284"/>
      <c r="IV105" s="284"/>
    </row>
    <row r="106" spans="1:256" x14ac:dyDescent="0.25">
      <c r="A106" s="289"/>
      <c r="B106" s="284"/>
      <c r="C106" s="284"/>
      <c r="D106" s="284"/>
      <c r="E106" s="284"/>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c r="AL106" s="284"/>
      <c r="AM106" s="284"/>
      <c r="AN106" s="284"/>
      <c r="AO106" s="284"/>
      <c r="AP106" s="284"/>
      <c r="AQ106" s="284"/>
      <c r="AR106" s="284"/>
      <c r="AS106" s="284"/>
      <c r="AT106" s="284"/>
      <c r="AU106" s="284"/>
      <c r="AV106" s="284"/>
      <c r="AW106" s="284"/>
      <c r="AX106" s="284"/>
      <c r="AY106" s="284"/>
      <c r="AZ106" s="284"/>
      <c r="BA106" s="284"/>
      <c r="BB106" s="284"/>
      <c r="BC106" s="284"/>
      <c r="BD106" s="284"/>
      <c r="BE106" s="284"/>
      <c r="BF106" s="284"/>
      <c r="BG106" s="284"/>
      <c r="BH106" s="284"/>
      <c r="BI106" s="284"/>
      <c r="BJ106" s="284"/>
      <c r="BK106" s="284"/>
      <c r="BL106" s="284"/>
      <c r="BM106" s="284"/>
      <c r="BN106" s="284"/>
      <c r="BO106" s="284"/>
      <c r="BP106" s="284"/>
      <c r="BQ106" s="284"/>
      <c r="BR106" s="284"/>
      <c r="BS106" s="284"/>
      <c r="BT106" s="284"/>
      <c r="BU106" s="284"/>
      <c r="BV106" s="284"/>
      <c r="BW106" s="284"/>
      <c r="BX106" s="284"/>
      <c r="BY106" s="284"/>
      <c r="BZ106" s="284"/>
      <c r="CA106" s="284"/>
      <c r="CB106" s="284"/>
      <c r="CC106" s="284"/>
      <c r="CD106" s="284"/>
      <c r="CE106" s="284"/>
      <c r="CF106" s="284"/>
      <c r="CG106" s="284"/>
      <c r="CH106" s="284"/>
      <c r="CI106" s="284"/>
      <c r="CJ106" s="284"/>
      <c r="CK106" s="284"/>
      <c r="CL106" s="284"/>
      <c r="CM106" s="284"/>
      <c r="CN106" s="284"/>
      <c r="CO106" s="284"/>
      <c r="CP106" s="284"/>
      <c r="CQ106" s="284"/>
      <c r="CR106" s="284"/>
      <c r="CS106" s="284"/>
      <c r="CT106" s="284"/>
      <c r="CU106" s="284"/>
      <c r="CV106" s="284"/>
      <c r="CW106" s="284"/>
      <c r="CX106" s="284"/>
      <c r="CY106" s="284"/>
      <c r="CZ106" s="284"/>
      <c r="DA106" s="284"/>
      <c r="DB106" s="284"/>
      <c r="DC106" s="284"/>
      <c r="DD106" s="284"/>
      <c r="DE106" s="284"/>
      <c r="DF106" s="284"/>
      <c r="DG106" s="284"/>
      <c r="DH106" s="284"/>
      <c r="DI106" s="284"/>
      <c r="DJ106" s="284"/>
      <c r="DK106" s="284"/>
      <c r="DL106" s="284"/>
      <c r="DM106" s="284"/>
      <c r="DN106" s="284"/>
      <c r="DO106" s="284"/>
      <c r="DP106" s="284"/>
      <c r="DQ106" s="284"/>
      <c r="DR106" s="284"/>
      <c r="DS106" s="284"/>
      <c r="DT106" s="284"/>
      <c r="DU106" s="284"/>
      <c r="DV106" s="284"/>
      <c r="DW106" s="284"/>
      <c r="DX106" s="284"/>
      <c r="DY106" s="284"/>
      <c r="DZ106" s="284"/>
      <c r="EA106" s="284"/>
      <c r="EB106" s="284"/>
      <c r="EC106" s="284"/>
      <c r="ED106" s="284"/>
      <c r="EE106" s="284"/>
      <c r="EF106" s="284"/>
      <c r="EG106" s="284"/>
      <c r="EH106" s="284"/>
      <c r="EI106" s="284"/>
      <c r="EJ106" s="284"/>
      <c r="EK106" s="284"/>
      <c r="EL106" s="284"/>
      <c r="EM106" s="284"/>
      <c r="EN106" s="284"/>
      <c r="EO106" s="284"/>
      <c r="EP106" s="284"/>
      <c r="EQ106" s="284"/>
      <c r="ER106" s="284"/>
      <c r="ES106" s="284"/>
      <c r="ET106" s="284"/>
      <c r="EU106" s="284"/>
      <c r="EV106" s="284"/>
      <c r="EW106" s="284"/>
      <c r="EX106" s="284"/>
      <c r="EY106" s="284"/>
      <c r="EZ106" s="284"/>
      <c r="FA106" s="284"/>
      <c r="FB106" s="284"/>
      <c r="FC106" s="284"/>
      <c r="FD106" s="284"/>
      <c r="FE106" s="284"/>
      <c r="FF106" s="284"/>
      <c r="FG106" s="284"/>
      <c r="FH106" s="284"/>
      <c r="FI106" s="284"/>
      <c r="FJ106" s="284"/>
      <c r="FK106" s="284"/>
      <c r="FL106" s="284"/>
      <c r="FM106" s="284"/>
      <c r="FN106" s="284"/>
      <c r="FO106" s="284"/>
      <c r="FP106" s="284"/>
      <c r="FQ106" s="284"/>
      <c r="FR106" s="284"/>
      <c r="FS106" s="284"/>
      <c r="FT106" s="284"/>
      <c r="FU106" s="284"/>
      <c r="FV106" s="284"/>
      <c r="FW106" s="284"/>
      <c r="FX106" s="284"/>
      <c r="FY106" s="284"/>
      <c r="FZ106" s="284"/>
      <c r="GA106" s="284"/>
      <c r="GB106" s="284"/>
      <c r="GC106" s="284"/>
      <c r="GD106" s="284"/>
      <c r="GE106" s="284"/>
      <c r="GF106" s="284"/>
      <c r="GG106" s="284"/>
      <c r="GH106" s="284"/>
      <c r="GI106" s="284"/>
      <c r="GJ106" s="284"/>
      <c r="GK106" s="284"/>
      <c r="GL106" s="284"/>
      <c r="GM106" s="284"/>
      <c r="GN106" s="284"/>
      <c r="GO106" s="284"/>
      <c r="GP106" s="284"/>
      <c r="GQ106" s="284"/>
      <c r="GR106" s="284"/>
      <c r="GS106" s="284"/>
      <c r="GT106" s="284"/>
      <c r="GU106" s="284"/>
      <c r="GV106" s="284"/>
      <c r="GW106" s="284"/>
      <c r="GX106" s="284"/>
      <c r="GY106" s="284"/>
      <c r="GZ106" s="284"/>
      <c r="HA106" s="284"/>
      <c r="HB106" s="284"/>
      <c r="HC106" s="284"/>
      <c r="HD106" s="284"/>
      <c r="HE106" s="284"/>
      <c r="HF106" s="284"/>
      <c r="HG106" s="284"/>
      <c r="HH106" s="284"/>
      <c r="HI106" s="284"/>
      <c r="HJ106" s="284"/>
      <c r="HK106" s="284"/>
      <c r="HL106" s="284"/>
      <c r="HM106" s="284"/>
      <c r="HN106" s="284"/>
      <c r="HO106" s="284"/>
      <c r="HP106" s="284"/>
      <c r="HQ106" s="284"/>
      <c r="HR106" s="284"/>
      <c r="HS106" s="284"/>
      <c r="HT106" s="284"/>
      <c r="HU106" s="284"/>
      <c r="HV106" s="284"/>
      <c r="HW106" s="284"/>
      <c r="HX106" s="284"/>
      <c r="HY106" s="284"/>
      <c r="HZ106" s="284"/>
      <c r="IA106" s="284"/>
      <c r="IB106" s="284"/>
      <c r="IC106" s="284"/>
      <c r="ID106" s="284"/>
      <c r="IE106" s="284"/>
      <c r="IF106" s="284"/>
      <c r="IG106" s="284"/>
      <c r="IH106" s="284"/>
      <c r="II106" s="284"/>
      <c r="IJ106" s="284"/>
      <c r="IK106" s="284"/>
      <c r="IL106" s="284"/>
      <c r="IM106" s="284"/>
      <c r="IN106" s="284"/>
      <c r="IO106" s="284"/>
      <c r="IP106" s="284"/>
      <c r="IQ106" s="284"/>
      <c r="IR106" s="284"/>
      <c r="IS106" s="284"/>
      <c r="IT106" s="284"/>
      <c r="IU106" s="284"/>
      <c r="IV106" s="284"/>
    </row>
    <row r="107" spans="1:256" x14ac:dyDescent="0.25">
      <c r="A107" s="289"/>
      <c r="B107" s="284"/>
      <c r="C107" s="284"/>
      <c r="D107" s="284"/>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c r="AL107" s="284"/>
      <c r="AM107" s="284"/>
      <c r="AN107" s="284"/>
      <c r="AO107" s="284"/>
      <c r="AP107" s="284"/>
      <c r="AQ107" s="284"/>
      <c r="AR107" s="284"/>
      <c r="AS107" s="284"/>
      <c r="AT107" s="284"/>
      <c r="AU107" s="284"/>
      <c r="AV107" s="284"/>
      <c r="AW107" s="284"/>
      <c r="AX107" s="284"/>
      <c r="AY107" s="284"/>
      <c r="AZ107" s="284"/>
      <c r="BA107" s="284"/>
      <c r="BB107" s="284"/>
      <c r="BC107" s="284"/>
      <c r="BD107" s="284"/>
      <c r="BE107" s="284"/>
      <c r="BF107" s="284"/>
      <c r="BG107" s="284"/>
      <c r="BH107" s="284"/>
      <c r="BI107" s="284"/>
      <c r="BJ107" s="284"/>
      <c r="BK107" s="284"/>
      <c r="BL107" s="284"/>
      <c r="BM107" s="284"/>
      <c r="BN107" s="284"/>
      <c r="BO107" s="284"/>
      <c r="BP107" s="284"/>
      <c r="BQ107" s="284"/>
      <c r="BR107" s="284"/>
      <c r="BS107" s="284"/>
      <c r="BT107" s="284"/>
      <c r="BU107" s="284"/>
      <c r="BV107" s="284"/>
      <c r="BW107" s="284"/>
      <c r="BX107" s="284"/>
      <c r="BY107" s="284"/>
      <c r="BZ107" s="284"/>
      <c r="CA107" s="284"/>
      <c r="CB107" s="284"/>
      <c r="CC107" s="284"/>
      <c r="CD107" s="284"/>
      <c r="CE107" s="284"/>
      <c r="CF107" s="284"/>
      <c r="CG107" s="284"/>
      <c r="CH107" s="284"/>
      <c r="CI107" s="284"/>
      <c r="CJ107" s="284"/>
      <c r="CK107" s="284"/>
      <c r="CL107" s="284"/>
      <c r="CM107" s="284"/>
      <c r="CN107" s="284"/>
      <c r="CO107" s="284"/>
      <c r="CP107" s="284"/>
      <c r="CQ107" s="284"/>
      <c r="CR107" s="284"/>
      <c r="CS107" s="284"/>
      <c r="CT107" s="284"/>
      <c r="CU107" s="284"/>
      <c r="CV107" s="284"/>
      <c r="CW107" s="284"/>
      <c r="CX107" s="284"/>
      <c r="CY107" s="284"/>
      <c r="CZ107" s="284"/>
      <c r="DA107" s="284"/>
      <c r="DB107" s="284"/>
      <c r="DC107" s="284"/>
      <c r="DD107" s="284"/>
      <c r="DE107" s="284"/>
      <c r="DF107" s="284"/>
      <c r="DG107" s="284"/>
      <c r="DH107" s="284"/>
      <c r="DI107" s="284"/>
      <c r="DJ107" s="284"/>
      <c r="DK107" s="284"/>
      <c r="DL107" s="284"/>
      <c r="DM107" s="284"/>
      <c r="DN107" s="284"/>
      <c r="DO107" s="284"/>
      <c r="DP107" s="284"/>
      <c r="DQ107" s="284"/>
      <c r="DR107" s="284"/>
      <c r="DS107" s="284"/>
      <c r="DT107" s="284"/>
      <c r="DU107" s="284"/>
      <c r="DV107" s="284"/>
      <c r="DW107" s="284"/>
      <c r="DX107" s="284"/>
      <c r="DY107" s="284"/>
      <c r="DZ107" s="284"/>
      <c r="EA107" s="284"/>
      <c r="EB107" s="284"/>
      <c r="EC107" s="284"/>
      <c r="ED107" s="284"/>
      <c r="EE107" s="284"/>
      <c r="EF107" s="284"/>
      <c r="EG107" s="284"/>
      <c r="EH107" s="284"/>
      <c r="EI107" s="284"/>
      <c r="EJ107" s="284"/>
      <c r="EK107" s="284"/>
      <c r="EL107" s="284"/>
      <c r="EM107" s="284"/>
      <c r="EN107" s="284"/>
      <c r="EO107" s="284"/>
      <c r="EP107" s="284"/>
      <c r="EQ107" s="284"/>
      <c r="ER107" s="284"/>
      <c r="ES107" s="284"/>
      <c r="ET107" s="284"/>
      <c r="EU107" s="284"/>
      <c r="EV107" s="284"/>
      <c r="EW107" s="284"/>
      <c r="EX107" s="284"/>
      <c r="EY107" s="284"/>
      <c r="EZ107" s="284"/>
      <c r="FA107" s="284"/>
      <c r="FB107" s="284"/>
      <c r="FC107" s="284"/>
      <c r="FD107" s="284"/>
      <c r="FE107" s="284"/>
      <c r="FF107" s="284"/>
      <c r="FG107" s="284"/>
      <c r="FH107" s="284"/>
      <c r="FI107" s="284"/>
      <c r="FJ107" s="284"/>
      <c r="FK107" s="284"/>
      <c r="FL107" s="284"/>
      <c r="FM107" s="284"/>
      <c r="FN107" s="284"/>
      <c r="FO107" s="284"/>
      <c r="FP107" s="284"/>
      <c r="FQ107" s="284"/>
      <c r="FR107" s="284"/>
      <c r="FS107" s="284"/>
      <c r="FT107" s="284"/>
      <c r="FU107" s="284"/>
      <c r="FV107" s="284"/>
      <c r="FW107" s="284"/>
      <c r="FX107" s="284"/>
      <c r="FY107" s="284"/>
      <c r="FZ107" s="284"/>
      <c r="GA107" s="284"/>
      <c r="GB107" s="284"/>
      <c r="GC107" s="284"/>
      <c r="GD107" s="284"/>
      <c r="GE107" s="284"/>
      <c r="GF107" s="284"/>
      <c r="GG107" s="284"/>
      <c r="GH107" s="284"/>
      <c r="GI107" s="284"/>
      <c r="GJ107" s="284"/>
      <c r="GK107" s="284"/>
      <c r="GL107" s="284"/>
      <c r="GM107" s="284"/>
      <c r="GN107" s="284"/>
      <c r="GO107" s="284"/>
      <c r="GP107" s="284"/>
      <c r="GQ107" s="284"/>
      <c r="GR107" s="284"/>
      <c r="GS107" s="284"/>
      <c r="GT107" s="284"/>
      <c r="GU107" s="284"/>
      <c r="GV107" s="284"/>
      <c r="GW107" s="284"/>
      <c r="GX107" s="284"/>
      <c r="GY107" s="284"/>
      <c r="GZ107" s="284"/>
      <c r="HA107" s="284"/>
      <c r="HB107" s="284"/>
      <c r="HC107" s="284"/>
      <c r="HD107" s="284"/>
      <c r="HE107" s="284"/>
      <c r="HF107" s="284"/>
      <c r="HG107" s="284"/>
      <c r="HH107" s="284"/>
      <c r="HI107" s="284"/>
      <c r="HJ107" s="284"/>
      <c r="HK107" s="284"/>
      <c r="HL107" s="284"/>
      <c r="HM107" s="284"/>
      <c r="HN107" s="284"/>
      <c r="HO107" s="284"/>
      <c r="HP107" s="284"/>
      <c r="HQ107" s="284"/>
      <c r="HR107" s="284"/>
      <c r="HS107" s="284"/>
      <c r="HT107" s="284"/>
      <c r="HU107" s="284"/>
      <c r="HV107" s="284"/>
      <c r="HW107" s="284"/>
      <c r="HX107" s="284"/>
      <c r="HY107" s="284"/>
      <c r="HZ107" s="284"/>
      <c r="IA107" s="284"/>
      <c r="IB107" s="284"/>
      <c r="IC107" s="284"/>
      <c r="ID107" s="284"/>
      <c r="IE107" s="284"/>
      <c r="IF107" s="284"/>
      <c r="IG107" s="284"/>
      <c r="IH107" s="284"/>
      <c r="II107" s="284"/>
      <c r="IJ107" s="284"/>
      <c r="IK107" s="284"/>
      <c r="IL107" s="284"/>
      <c r="IM107" s="284"/>
      <c r="IN107" s="284"/>
      <c r="IO107" s="284"/>
      <c r="IP107" s="284"/>
      <c r="IQ107" s="284"/>
      <c r="IR107" s="284"/>
      <c r="IS107" s="284"/>
      <c r="IT107" s="284"/>
      <c r="IU107" s="284"/>
      <c r="IV107" s="284"/>
    </row>
    <row r="108" spans="1:256" x14ac:dyDescent="0.25">
      <c r="A108" s="289"/>
      <c r="B108" s="284"/>
      <c r="C108" s="284"/>
      <c r="D108" s="284"/>
      <c r="E108" s="284"/>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c r="AL108" s="284"/>
      <c r="AM108" s="284"/>
      <c r="AN108" s="284"/>
      <c r="AO108" s="284"/>
      <c r="AP108" s="284"/>
      <c r="AQ108" s="284"/>
      <c r="AR108" s="284"/>
      <c r="AS108" s="284"/>
      <c r="AT108" s="284"/>
      <c r="AU108" s="284"/>
      <c r="AV108" s="284"/>
      <c r="AW108" s="284"/>
      <c r="AX108" s="284"/>
      <c r="AY108" s="284"/>
      <c r="AZ108" s="284"/>
      <c r="BA108" s="284"/>
      <c r="BB108" s="284"/>
      <c r="BC108" s="284"/>
      <c r="BD108" s="284"/>
      <c r="BE108" s="284"/>
      <c r="BF108" s="284"/>
      <c r="BG108" s="284"/>
      <c r="BH108" s="284"/>
      <c r="BI108" s="284"/>
      <c r="BJ108" s="284"/>
      <c r="BK108" s="284"/>
      <c r="BL108" s="284"/>
      <c r="BM108" s="284"/>
      <c r="BN108" s="284"/>
      <c r="BO108" s="284"/>
      <c r="BP108" s="284"/>
      <c r="BQ108" s="284"/>
      <c r="BR108" s="284"/>
      <c r="BS108" s="284"/>
      <c r="BT108" s="284"/>
      <c r="BU108" s="284"/>
      <c r="BV108" s="284"/>
      <c r="BW108" s="284"/>
      <c r="BX108" s="284"/>
      <c r="BY108" s="284"/>
      <c r="BZ108" s="284"/>
      <c r="CA108" s="284"/>
      <c r="CB108" s="284"/>
      <c r="CC108" s="284"/>
      <c r="CD108" s="284"/>
      <c r="CE108" s="284"/>
      <c r="CF108" s="284"/>
      <c r="CG108" s="284"/>
      <c r="CH108" s="284"/>
      <c r="CI108" s="284"/>
      <c r="CJ108" s="284"/>
      <c r="CK108" s="284"/>
      <c r="CL108" s="284"/>
      <c r="CM108" s="284"/>
      <c r="CN108" s="284"/>
      <c r="CO108" s="284"/>
      <c r="CP108" s="284"/>
      <c r="CQ108" s="284"/>
      <c r="CR108" s="284"/>
      <c r="CS108" s="284"/>
      <c r="CT108" s="284"/>
      <c r="CU108" s="284"/>
      <c r="CV108" s="284"/>
      <c r="CW108" s="284"/>
      <c r="CX108" s="284"/>
      <c r="CY108" s="284"/>
      <c r="CZ108" s="284"/>
      <c r="DA108" s="284"/>
      <c r="DB108" s="284"/>
      <c r="DC108" s="284"/>
      <c r="DD108" s="284"/>
      <c r="DE108" s="284"/>
      <c r="DF108" s="284"/>
      <c r="DG108" s="284"/>
      <c r="DH108" s="284"/>
      <c r="DI108" s="284"/>
      <c r="DJ108" s="284"/>
      <c r="DK108" s="284"/>
      <c r="DL108" s="284"/>
      <c r="DM108" s="284"/>
      <c r="DN108" s="284"/>
      <c r="DO108" s="284"/>
      <c r="DP108" s="284"/>
      <c r="DQ108" s="284"/>
      <c r="DR108" s="284"/>
      <c r="DS108" s="284"/>
      <c r="DT108" s="284"/>
      <c r="DU108" s="284"/>
      <c r="DV108" s="284"/>
      <c r="DW108" s="284"/>
      <c r="DX108" s="284"/>
      <c r="DY108" s="284"/>
      <c r="DZ108" s="284"/>
      <c r="EA108" s="284"/>
      <c r="EB108" s="284"/>
      <c r="EC108" s="284"/>
      <c r="ED108" s="284"/>
      <c r="EE108" s="284"/>
      <c r="EF108" s="284"/>
      <c r="EG108" s="284"/>
      <c r="EH108" s="284"/>
      <c r="EI108" s="284"/>
      <c r="EJ108" s="284"/>
      <c r="EK108" s="284"/>
      <c r="EL108" s="284"/>
      <c r="EM108" s="284"/>
      <c r="EN108" s="284"/>
      <c r="EO108" s="284"/>
      <c r="EP108" s="284"/>
      <c r="EQ108" s="284"/>
      <c r="ER108" s="284"/>
      <c r="ES108" s="284"/>
      <c r="ET108" s="284"/>
      <c r="EU108" s="284"/>
      <c r="EV108" s="284"/>
      <c r="EW108" s="284"/>
      <c r="EX108" s="284"/>
      <c r="EY108" s="284"/>
      <c r="EZ108" s="284"/>
      <c r="FA108" s="284"/>
      <c r="FB108" s="284"/>
      <c r="FC108" s="284"/>
      <c r="FD108" s="284"/>
      <c r="FE108" s="284"/>
      <c r="FF108" s="284"/>
      <c r="FG108" s="284"/>
      <c r="FH108" s="284"/>
      <c r="FI108" s="284"/>
      <c r="FJ108" s="284"/>
      <c r="FK108" s="284"/>
      <c r="FL108" s="284"/>
      <c r="FM108" s="284"/>
      <c r="FN108" s="284"/>
      <c r="FO108" s="284"/>
      <c r="FP108" s="284"/>
      <c r="FQ108" s="284"/>
      <c r="FR108" s="284"/>
      <c r="FS108" s="284"/>
      <c r="FT108" s="284"/>
      <c r="FU108" s="284"/>
      <c r="FV108" s="284"/>
      <c r="FW108" s="284"/>
      <c r="FX108" s="284"/>
      <c r="FY108" s="284"/>
      <c r="FZ108" s="284"/>
      <c r="GA108" s="284"/>
      <c r="GB108" s="284"/>
      <c r="GC108" s="284"/>
      <c r="GD108" s="284"/>
      <c r="GE108" s="284"/>
      <c r="GF108" s="284"/>
      <c r="GG108" s="284"/>
      <c r="GH108" s="284"/>
      <c r="GI108" s="284"/>
      <c r="GJ108" s="284"/>
      <c r="GK108" s="284"/>
      <c r="GL108" s="284"/>
      <c r="GM108" s="284"/>
      <c r="GN108" s="284"/>
      <c r="GO108" s="284"/>
      <c r="GP108" s="284"/>
      <c r="GQ108" s="284"/>
      <c r="GR108" s="284"/>
      <c r="GS108" s="284"/>
      <c r="GT108" s="284"/>
      <c r="GU108" s="284"/>
      <c r="GV108" s="284"/>
      <c r="GW108" s="284"/>
      <c r="GX108" s="284"/>
      <c r="GY108" s="284"/>
      <c r="GZ108" s="284"/>
      <c r="HA108" s="284"/>
      <c r="HB108" s="284"/>
      <c r="HC108" s="284"/>
      <c r="HD108" s="284"/>
      <c r="HE108" s="284"/>
      <c r="HF108" s="284"/>
      <c r="HG108" s="284"/>
      <c r="HH108" s="284"/>
      <c r="HI108" s="284"/>
      <c r="HJ108" s="284"/>
      <c r="HK108" s="284"/>
      <c r="HL108" s="284"/>
      <c r="HM108" s="284"/>
      <c r="HN108" s="284"/>
      <c r="HO108" s="284"/>
      <c r="HP108" s="284"/>
      <c r="HQ108" s="284"/>
      <c r="HR108" s="284"/>
      <c r="HS108" s="284"/>
      <c r="HT108" s="284"/>
      <c r="HU108" s="284"/>
      <c r="HV108" s="284"/>
      <c r="HW108" s="284"/>
      <c r="HX108" s="284"/>
      <c r="HY108" s="284"/>
      <c r="HZ108" s="284"/>
      <c r="IA108" s="284"/>
      <c r="IB108" s="284"/>
      <c r="IC108" s="284"/>
      <c r="ID108" s="284"/>
      <c r="IE108" s="284"/>
      <c r="IF108" s="284"/>
      <c r="IG108" s="284"/>
      <c r="IH108" s="284"/>
      <c r="II108" s="284"/>
      <c r="IJ108" s="284"/>
      <c r="IK108" s="284"/>
      <c r="IL108" s="284"/>
      <c r="IM108" s="284"/>
      <c r="IN108" s="284"/>
      <c r="IO108" s="284"/>
      <c r="IP108" s="284"/>
      <c r="IQ108" s="284"/>
      <c r="IR108" s="284"/>
      <c r="IS108" s="284"/>
      <c r="IT108" s="284"/>
      <c r="IU108" s="284"/>
      <c r="IV108" s="284"/>
    </row>
    <row r="109" spans="1:256" x14ac:dyDescent="0.25">
      <c r="A109" s="289"/>
      <c r="B109" s="284"/>
      <c r="C109" s="284"/>
      <c r="D109" s="284"/>
      <c r="E109" s="284"/>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c r="AL109" s="284"/>
      <c r="AM109" s="284"/>
      <c r="AN109" s="284"/>
      <c r="AO109" s="284"/>
      <c r="AP109" s="284"/>
      <c r="AQ109" s="284"/>
      <c r="AR109" s="284"/>
      <c r="AS109" s="284"/>
      <c r="AT109" s="284"/>
      <c r="AU109" s="284"/>
      <c r="AV109" s="284"/>
      <c r="AW109" s="284"/>
      <c r="AX109" s="284"/>
      <c r="AY109" s="284"/>
      <c r="AZ109" s="284"/>
      <c r="BA109" s="284"/>
      <c r="BB109" s="284"/>
      <c r="BC109" s="284"/>
      <c r="BD109" s="284"/>
      <c r="BE109" s="284"/>
      <c r="BF109" s="284"/>
      <c r="BG109" s="284"/>
      <c r="BH109" s="284"/>
      <c r="BI109" s="284"/>
      <c r="BJ109" s="284"/>
      <c r="BK109" s="284"/>
      <c r="BL109" s="284"/>
      <c r="BM109" s="284"/>
      <c r="BN109" s="284"/>
      <c r="BO109" s="284"/>
      <c r="BP109" s="284"/>
      <c r="BQ109" s="284"/>
      <c r="BR109" s="284"/>
      <c r="BS109" s="284"/>
      <c r="BT109" s="284"/>
      <c r="BU109" s="284"/>
      <c r="BV109" s="284"/>
      <c r="BW109" s="284"/>
      <c r="BX109" s="284"/>
      <c r="BY109" s="284"/>
      <c r="BZ109" s="284"/>
      <c r="CA109" s="284"/>
      <c r="CB109" s="284"/>
      <c r="CC109" s="284"/>
      <c r="CD109" s="284"/>
      <c r="CE109" s="284"/>
      <c r="CF109" s="284"/>
      <c r="CG109" s="284"/>
      <c r="CH109" s="284"/>
      <c r="CI109" s="284"/>
      <c r="CJ109" s="284"/>
      <c r="CK109" s="284"/>
      <c r="CL109" s="284"/>
      <c r="CM109" s="284"/>
      <c r="CN109" s="284"/>
      <c r="CO109" s="284"/>
      <c r="CP109" s="284"/>
      <c r="CQ109" s="284"/>
      <c r="CR109" s="284"/>
      <c r="CS109" s="284"/>
      <c r="CT109" s="284"/>
      <c r="CU109" s="284"/>
      <c r="CV109" s="284"/>
      <c r="CW109" s="284"/>
      <c r="CX109" s="284"/>
      <c r="CY109" s="284"/>
      <c r="CZ109" s="284"/>
      <c r="DA109" s="284"/>
      <c r="DB109" s="284"/>
      <c r="DC109" s="284"/>
      <c r="DD109" s="284"/>
      <c r="DE109" s="284"/>
      <c r="DF109" s="284"/>
      <c r="DG109" s="284"/>
      <c r="DH109" s="284"/>
      <c r="DI109" s="284"/>
      <c r="DJ109" s="284"/>
      <c r="DK109" s="284"/>
      <c r="DL109" s="284"/>
      <c r="DM109" s="284"/>
      <c r="DN109" s="284"/>
      <c r="DO109" s="284"/>
      <c r="DP109" s="284"/>
      <c r="DQ109" s="284"/>
      <c r="DR109" s="284"/>
      <c r="DS109" s="284"/>
      <c r="DT109" s="284"/>
      <c r="DU109" s="284"/>
      <c r="DV109" s="284"/>
      <c r="DW109" s="284"/>
      <c r="DX109" s="284"/>
      <c r="DY109" s="284"/>
      <c r="DZ109" s="284"/>
      <c r="EA109" s="284"/>
      <c r="EB109" s="284"/>
      <c r="EC109" s="284"/>
      <c r="ED109" s="284"/>
      <c r="EE109" s="284"/>
      <c r="EF109" s="284"/>
      <c r="EG109" s="284"/>
      <c r="EH109" s="284"/>
      <c r="EI109" s="284"/>
      <c r="EJ109" s="284"/>
      <c r="EK109" s="284"/>
      <c r="EL109" s="284"/>
      <c r="EM109" s="284"/>
      <c r="EN109" s="284"/>
      <c r="EO109" s="284"/>
      <c r="EP109" s="284"/>
      <c r="EQ109" s="284"/>
      <c r="ER109" s="284"/>
      <c r="ES109" s="284"/>
      <c r="ET109" s="284"/>
      <c r="EU109" s="284"/>
      <c r="EV109" s="284"/>
      <c r="EW109" s="284"/>
      <c r="EX109" s="284"/>
      <c r="EY109" s="284"/>
      <c r="EZ109" s="284"/>
      <c r="FA109" s="284"/>
      <c r="FB109" s="284"/>
      <c r="FC109" s="284"/>
      <c r="FD109" s="284"/>
      <c r="FE109" s="284"/>
      <c r="FF109" s="284"/>
      <c r="FG109" s="284"/>
      <c r="FH109" s="284"/>
      <c r="FI109" s="284"/>
      <c r="FJ109" s="284"/>
      <c r="FK109" s="284"/>
      <c r="FL109" s="284"/>
      <c r="FM109" s="284"/>
      <c r="FN109" s="284"/>
      <c r="FO109" s="284"/>
      <c r="FP109" s="284"/>
      <c r="FQ109" s="284"/>
      <c r="FR109" s="284"/>
      <c r="FS109" s="284"/>
      <c r="FT109" s="284"/>
      <c r="FU109" s="284"/>
      <c r="FV109" s="284"/>
      <c r="FW109" s="284"/>
      <c r="FX109" s="284"/>
      <c r="FY109" s="284"/>
      <c r="FZ109" s="284"/>
      <c r="GA109" s="284"/>
      <c r="GB109" s="284"/>
      <c r="GC109" s="284"/>
      <c r="GD109" s="284"/>
      <c r="GE109" s="284"/>
      <c r="GF109" s="284"/>
      <c r="GG109" s="284"/>
      <c r="GH109" s="284"/>
      <c r="GI109" s="284"/>
      <c r="GJ109" s="284"/>
      <c r="GK109" s="284"/>
      <c r="GL109" s="284"/>
      <c r="GM109" s="284"/>
      <c r="GN109" s="284"/>
      <c r="GO109" s="284"/>
      <c r="GP109" s="284"/>
      <c r="GQ109" s="284"/>
      <c r="GR109" s="284"/>
      <c r="GS109" s="284"/>
      <c r="GT109" s="284"/>
      <c r="GU109" s="284"/>
      <c r="GV109" s="284"/>
      <c r="GW109" s="284"/>
      <c r="GX109" s="284"/>
      <c r="GY109" s="284"/>
      <c r="GZ109" s="284"/>
      <c r="HA109" s="284"/>
      <c r="HB109" s="284"/>
      <c r="HC109" s="284"/>
      <c r="HD109" s="284"/>
      <c r="HE109" s="284"/>
      <c r="HF109" s="284"/>
      <c r="HG109" s="284"/>
      <c r="HH109" s="284"/>
      <c r="HI109" s="284"/>
      <c r="HJ109" s="284"/>
      <c r="HK109" s="284"/>
      <c r="HL109" s="284"/>
      <c r="HM109" s="284"/>
      <c r="HN109" s="284"/>
      <c r="HO109" s="284"/>
      <c r="HP109" s="284"/>
      <c r="HQ109" s="284"/>
      <c r="HR109" s="284"/>
      <c r="HS109" s="284"/>
      <c r="HT109" s="284"/>
      <c r="HU109" s="284"/>
      <c r="HV109" s="284"/>
      <c r="HW109" s="284"/>
      <c r="HX109" s="284"/>
      <c r="HY109" s="284"/>
      <c r="HZ109" s="284"/>
      <c r="IA109" s="284"/>
      <c r="IB109" s="284"/>
      <c r="IC109" s="284"/>
      <c r="ID109" s="284"/>
      <c r="IE109" s="284"/>
      <c r="IF109" s="284"/>
      <c r="IG109" s="284"/>
      <c r="IH109" s="284"/>
      <c r="II109" s="284"/>
      <c r="IJ109" s="284"/>
      <c r="IK109" s="284"/>
      <c r="IL109" s="284"/>
      <c r="IM109" s="284"/>
      <c r="IN109" s="284"/>
      <c r="IO109" s="284"/>
      <c r="IP109" s="284"/>
      <c r="IQ109" s="284"/>
      <c r="IR109" s="284"/>
      <c r="IS109" s="284"/>
      <c r="IT109" s="284"/>
      <c r="IU109" s="284"/>
      <c r="IV109" s="284"/>
    </row>
    <row r="110" spans="1:256" x14ac:dyDescent="0.25">
      <c r="A110" s="289"/>
      <c r="B110" s="284"/>
      <c r="C110" s="284"/>
      <c r="D110" s="284"/>
      <c r="E110" s="284"/>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c r="AL110" s="284"/>
      <c r="AM110" s="284"/>
      <c r="AN110" s="284"/>
      <c r="AO110" s="284"/>
      <c r="AP110" s="284"/>
      <c r="AQ110" s="284"/>
      <c r="AR110" s="284"/>
      <c r="AS110" s="284"/>
      <c r="AT110" s="284"/>
      <c r="AU110" s="284"/>
      <c r="AV110" s="284"/>
      <c r="AW110" s="284"/>
      <c r="AX110" s="284"/>
      <c r="AY110" s="284"/>
      <c r="AZ110" s="284"/>
      <c r="BA110" s="284"/>
      <c r="BB110" s="284"/>
      <c r="BC110" s="284"/>
      <c r="BD110" s="284"/>
      <c r="BE110" s="284"/>
      <c r="BF110" s="284"/>
      <c r="BG110" s="284"/>
      <c r="BH110" s="284"/>
      <c r="BI110" s="284"/>
      <c r="BJ110" s="284"/>
      <c r="BK110" s="284"/>
      <c r="BL110" s="284"/>
      <c r="BM110" s="284"/>
      <c r="BN110" s="284"/>
      <c r="BO110" s="284"/>
      <c r="BP110" s="284"/>
      <c r="BQ110" s="284"/>
      <c r="BR110" s="284"/>
      <c r="BS110" s="284"/>
      <c r="BT110" s="284"/>
      <c r="BU110" s="284"/>
      <c r="BV110" s="284"/>
      <c r="BW110" s="284"/>
      <c r="BX110" s="284"/>
      <c r="BY110" s="284"/>
      <c r="BZ110" s="284"/>
      <c r="CA110" s="284"/>
      <c r="CB110" s="284"/>
      <c r="CC110" s="284"/>
      <c r="CD110" s="284"/>
      <c r="CE110" s="284"/>
      <c r="CF110" s="284"/>
      <c r="CG110" s="284"/>
      <c r="CH110" s="284"/>
      <c r="CI110" s="284"/>
      <c r="CJ110" s="284"/>
      <c r="CK110" s="284"/>
      <c r="CL110" s="284"/>
      <c r="CM110" s="284"/>
      <c r="CN110" s="284"/>
      <c r="CO110" s="284"/>
      <c r="CP110" s="284"/>
      <c r="CQ110" s="284"/>
      <c r="CR110" s="284"/>
      <c r="CS110" s="284"/>
      <c r="CT110" s="284"/>
      <c r="CU110" s="284"/>
      <c r="CV110" s="284"/>
      <c r="CW110" s="284"/>
      <c r="CX110" s="284"/>
      <c r="CY110" s="284"/>
      <c r="CZ110" s="284"/>
      <c r="DA110" s="284"/>
      <c r="DB110" s="284"/>
      <c r="DC110" s="284"/>
      <c r="DD110" s="284"/>
      <c r="DE110" s="284"/>
      <c r="DF110" s="284"/>
      <c r="DG110" s="284"/>
      <c r="DH110" s="284"/>
      <c r="DI110" s="284"/>
      <c r="DJ110" s="284"/>
      <c r="DK110" s="284"/>
      <c r="DL110" s="284"/>
      <c r="DM110" s="284"/>
      <c r="DN110" s="284"/>
      <c r="DO110" s="284"/>
      <c r="DP110" s="284"/>
      <c r="DQ110" s="284"/>
      <c r="DR110" s="284"/>
      <c r="DS110" s="284"/>
      <c r="DT110" s="284"/>
      <c r="DU110" s="284"/>
      <c r="DV110" s="284"/>
      <c r="DW110" s="284"/>
      <c r="DX110" s="284"/>
      <c r="DY110" s="284"/>
      <c r="DZ110" s="284"/>
      <c r="EA110" s="284"/>
      <c r="EB110" s="284"/>
      <c r="EC110" s="284"/>
      <c r="ED110" s="284"/>
      <c r="EE110" s="284"/>
      <c r="EF110" s="284"/>
      <c r="EG110" s="284"/>
      <c r="EH110" s="284"/>
      <c r="EI110" s="284"/>
      <c r="EJ110" s="284"/>
      <c r="EK110" s="284"/>
      <c r="EL110" s="284"/>
      <c r="EM110" s="284"/>
      <c r="EN110" s="284"/>
      <c r="EO110" s="284"/>
      <c r="EP110" s="284"/>
      <c r="EQ110" s="284"/>
      <c r="ER110" s="284"/>
      <c r="ES110" s="284"/>
      <c r="ET110" s="284"/>
      <c r="EU110" s="284"/>
      <c r="EV110" s="284"/>
      <c r="EW110" s="284"/>
      <c r="EX110" s="284"/>
      <c r="EY110" s="284"/>
      <c r="EZ110" s="284"/>
      <c r="FA110" s="284"/>
      <c r="FB110" s="284"/>
      <c r="FC110" s="284"/>
      <c r="FD110" s="284"/>
      <c r="FE110" s="284"/>
      <c r="FF110" s="284"/>
      <c r="FG110" s="284"/>
      <c r="FH110" s="284"/>
      <c r="FI110" s="284"/>
      <c r="FJ110" s="284"/>
      <c r="FK110" s="284"/>
      <c r="FL110" s="284"/>
      <c r="FM110" s="284"/>
      <c r="FN110" s="284"/>
      <c r="FO110" s="284"/>
      <c r="FP110" s="284"/>
      <c r="FQ110" s="284"/>
      <c r="FR110" s="284"/>
      <c r="FS110" s="284"/>
      <c r="FT110" s="284"/>
      <c r="FU110" s="284"/>
      <c r="FV110" s="284"/>
      <c r="FW110" s="284"/>
      <c r="FX110" s="284"/>
      <c r="FY110" s="284"/>
      <c r="FZ110" s="284"/>
      <c r="GA110" s="284"/>
      <c r="GB110" s="284"/>
      <c r="GC110" s="284"/>
      <c r="GD110" s="284"/>
      <c r="GE110" s="284"/>
      <c r="GF110" s="284"/>
      <c r="GG110" s="284"/>
      <c r="GH110" s="284"/>
      <c r="GI110" s="284"/>
      <c r="GJ110" s="284"/>
      <c r="GK110" s="284"/>
      <c r="GL110" s="284"/>
      <c r="GM110" s="284"/>
      <c r="GN110" s="284"/>
      <c r="GO110" s="284"/>
      <c r="GP110" s="284"/>
      <c r="GQ110" s="284"/>
      <c r="GR110" s="284"/>
      <c r="GS110" s="284"/>
      <c r="GT110" s="284"/>
      <c r="GU110" s="284"/>
      <c r="GV110" s="284"/>
      <c r="GW110" s="284"/>
      <c r="GX110" s="284"/>
      <c r="GY110" s="284"/>
      <c r="GZ110" s="284"/>
      <c r="HA110" s="284"/>
      <c r="HB110" s="284"/>
      <c r="HC110" s="284"/>
      <c r="HD110" s="284"/>
      <c r="HE110" s="284"/>
      <c r="HF110" s="284"/>
      <c r="HG110" s="284"/>
      <c r="HH110" s="284"/>
      <c r="HI110" s="284"/>
      <c r="HJ110" s="284"/>
      <c r="HK110" s="284"/>
      <c r="HL110" s="284"/>
      <c r="HM110" s="284"/>
      <c r="HN110" s="284"/>
      <c r="HO110" s="284"/>
      <c r="HP110" s="284"/>
      <c r="HQ110" s="284"/>
      <c r="HR110" s="284"/>
      <c r="HS110" s="284"/>
      <c r="HT110" s="284"/>
      <c r="HU110" s="284"/>
      <c r="HV110" s="284"/>
      <c r="HW110" s="284"/>
      <c r="HX110" s="284"/>
      <c r="HY110" s="284"/>
      <c r="HZ110" s="284"/>
      <c r="IA110" s="284"/>
      <c r="IB110" s="284"/>
      <c r="IC110" s="284"/>
      <c r="ID110" s="284"/>
      <c r="IE110" s="284"/>
      <c r="IF110" s="284"/>
      <c r="IG110" s="284"/>
      <c r="IH110" s="284"/>
      <c r="II110" s="284"/>
      <c r="IJ110" s="284"/>
      <c r="IK110" s="284"/>
      <c r="IL110" s="284"/>
      <c r="IM110" s="284"/>
      <c r="IN110" s="284"/>
      <c r="IO110" s="284"/>
      <c r="IP110" s="284"/>
      <c r="IQ110" s="284"/>
      <c r="IR110" s="284"/>
      <c r="IS110" s="284"/>
      <c r="IT110" s="284"/>
      <c r="IU110" s="284"/>
      <c r="IV110" s="284"/>
    </row>
    <row r="111" spans="1:256" x14ac:dyDescent="0.25">
      <c r="A111" s="289"/>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c r="AL111" s="284"/>
      <c r="AM111" s="284"/>
      <c r="AN111" s="284"/>
      <c r="AO111" s="284"/>
      <c r="AP111" s="284"/>
      <c r="AQ111" s="284"/>
      <c r="AR111" s="284"/>
      <c r="AS111" s="284"/>
      <c r="AT111" s="284"/>
      <c r="AU111" s="284"/>
      <c r="AV111" s="284"/>
      <c r="AW111" s="284"/>
      <c r="AX111" s="284"/>
      <c r="AY111" s="284"/>
      <c r="AZ111" s="284"/>
      <c r="BA111" s="284"/>
      <c r="BB111" s="284"/>
      <c r="BC111" s="284"/>
      <c r="BD111" s="284"/>
      <c r="BE111" s="284"/>
      <c r="BF111" s="284"/>
      <c r="BG111" s="284"/>
      <c r="BH111" s="284"/>
      <c r="BI111" s="284"/>
      <c r="BJ111" s="284"/>
      <c r="BK111" s="284"/>
      <c r="BL111" s="284"/>
      <c r="BM111" s="284"/>
      <c r="BN111" s="284"/>
      <c r="BO111" s="284"/>
      <c r="BP111" s="284"/>
      <c r="BQ111" s="284"/>
      <c r="BR111" s="284"/>
      <c r="BS111" s="284"/>
      <c r="BT111" s="284"/>
      <c r="BU111" s="284"/>
      <c r="BV111" s="284"/>
      <c r="BW111" s="284"/>
      <c r="BX111" s="284"/>
      <c r="BY111" s="284"/>
      <c r="BZ111" s="284"/>
      <c r="CA111" s="284"/>
      <c r="CB111" s="284"/>
      <c r="CC111" s="284"/>
      <c r="CD111" s="284"/>
      <c r="CE111" s="284"/>
      <c r="CF111" s="284"/>
      <c r="CG111" s="284"/>
      <c r="CH111" s="284"/>
      <c r="CI111" s="284"/>
      <c r="CJ111" s="284"/>
      <c r="CK111" s="284"/>
      <c r="CL111" s="284"/>
      <c r="CM111" s="284"/>
      <c r="CN111" s="284"/>
      <c r="CO111" s="284"/>
      <c r="CP111" s="284"/>
      <c r="CQ111" s="284"/>
      <c r="CR111" s="284"/>
      <c r="CS111" s="284"/>
      <c r="CT111" s="284"/>
      <c r="CU111" s="284"/>
      <c r="CV111" s="284"/>
      <c r="CW111" s="284"/>
      <c r="CX111" s="284"/>
      <c r="CY111" s="284"/>
      <c r="CZ111" s="284"/>
      <c r="DA111" s="284"/>
      <c r="DB111" s="284"/>
      <c r="DC111" s="284"/>
      <c r="DD111" s="284"/>
      <c r="DE111" s="284"/>
      <c r="DF111" s="284"/>
      <c r="DG111" s="284"/>
      <c r="DH111" s="284"/>
      <c r="DI111" s="284"/>
      <c r="DJ111" s="284"/>
      <c r="DK111" s="284"/>
      <c r="DL111" s="284"/>
      <c r="DM111" s="284"/>
      <c r="DN111" s="284"/>
      <c r="DO111" s="284"/>
      <c r="DP111" s="284"/>
      <c r="DQ111" s="284"/>
      <c r="DR111" s="284"/>
      <c r="DS111" s="284"/>
      <c r="DT111" s="284"/>
      <c r="DU111" s="284"/>
      <c r="DV111" s="284"/>
      <c r="DW111" s="284"/>
      <c r="DX111" s="284"/>
      <c r="DY111" s="284"/>
      <c r="DZ111" s="284"/>
      <c r="EA111" s="284"/>
      <c r="EB111" s="284"/>
      <c r="EC111" s="284"/>
      <c r="ED111" s="284"/>
      <c r="EE111" s="284"/>
      <c r="EF111" s="284"/>
      <c r="EG111" s="284"/>
      <c r="EH111" s="284"/>
      <c r="EI111" s="284"/>
      <c r="EJ111" s="284"/>
      <c r="EK111" s="284"/>
      <c r="EL111" s="284"/>
      <c r="EM111" s="284"/>
      <c r="EN111" s="284"/>
      <c r="EO111" s="284"/>
      <c r="EP111" s="284"/>
      <c r="EQ111" s="284"/>
      <c r="ER111" s="284"/>
      <c r="ES111" s="284"/>
      <c r="ET111" s="284"/>
      <c r="EU111" s="284"/>
      <c r="EV111" s="284"/>
      <c r="EW111" s="284"/>
      <c r="EX111" s="284"/>
      <c r="EY111" s="284"/>
      <c r="EZ111" s="284"/>
      <c r="FA111" s="284"/>
      <c r="FB111" s="284"/>
      <c r="FC111" s="284"/>
      <c r="FD111" s="284"/>
      <c r="FE111" s="284"/>
      <c r="FF111" s="284"/>
      <c r="FG111" s="284"/>
      <c r="FH111" s="284"/>
      <c r="FI111" s="284"/>
      <c r="FJ111" s="284"/>
      <c r="FK111" s="284"/>
      <c r="FL111" s="284"/>
      <c r="FM111" s="284"/>
      <c r="FN111" s="284"/>
      <c r="FO111" s="284"/>
      <c r="FP111" s="284"/>
      <c r="FQ111" s="284"/>
      <c r="FR111" s="284"/>
      <c r="FS111" s="284"/>
      <c r="FT111" s="284"/>
      <c r="FU111" s="284"/>
      <c r="FV111" s="284"/>
      <c r="FW111" s="284"/>
      <c r="FX111" s="284"/>
      <c r="FY111" s="284"/>
      <c r="FZ111" s="284"/>
      <c r="GA111" s="284"/>
      <c r="GB111" s="284"/>
      <c r="GC111" s="284"/>
      <c r="GD111" s="284"/>
      <c r="GE111" s="284"/>
      <c r="GF111" s="284"/>
      <c r="GG111" s="284"/>
      <c r="GH111" s="284"/>
      <c r="GI111" s="284"/>
      <c r="GJ111" s="284"/>
      <c r="GK111" s="284"/>
      <c r="GL111" s="284"/>
      <c r="GM111" s="284"/>
      <c r="GN111" s="284"/>
      <c r="GO111" s="284"/>
      <c r="GP111" s="284"/>
      <c r="GQ111" s="284"/>
      <c r="GR111" s="284"/>
      <c r="GS111" s="284"/>
      <c r="GT111" s="284"/>
      <c r="GU111" s="284"/>
      <c r="GV111" s="284"/>
      <c r="GW111" s="284"/>
      <c r="GX111" s="284"/>
      <c r="GY111" s="284"/>
      <c r="GZ111" s="284"/>
      <c r="HA111" s="284"/>
      <c r="HB111" s="284"/>
      <c r="HC111" s="284"/>
      <c r="HD111" s="284"/>
      <c r="HE111" s="284"/>
      <c r="HF111" s="284"/>
      <c r="HG111" s="284"/>
      <c r="HH111" s="284"/>
      <c r="HI111" s="284"/>
      <c r="HJ111" s="284"/>
      <c r="HK111" s="284"/>
      <c r="HL111" s="284"/>
      <c r="HM111" s="284"/>
      <c r="HN111" s="284"/>
      <c r="HO111" s="284"/>
      <c r="HP111" s="284"/>
      <c r="HQ111" s="284"/>
      <c r="HR111" s="284"/>
      <c r="HS111" s="284"/>
      <c r="HT111" s="284"/>
      <c r="HU111" s="284"/>
      <c r="HV111" s="284"/>
      <c r="HW111" s="284"/>
      <c r="HX111" s="284"/>
      <c r="HY111" s="284"/>
      <c r="HZ111" s="284"/>
      <c r="IA111" s="284"/>
      <c r="IB111" s="284"/>
      <c r="IC111" s="284"/>
      <c r="ID111" s="284"/>
      <c r="IE111" s="284"/>
      <c r="IF111" s="284"/>
      <c r="IG111" s="284"/>
      <c r="IH111" s="284"/>
      <c r="II111" s="284"/>
      <c r="IJ111" s="284"/>
      <c r="IK111" s="284"/>
      <c r="IL111" s="284"/>
      <c r="IM111" s="284"/>
      <c r="IN111" s="284"/>
      <c r="IO111" s="284"/>
      <c r="IP111" s="284"/>
      <c r="IQ111" s="284"/>
      <c r="IR111" s="284"/>
      <c r="IS111" s="284"/>
      <c r="IT111" s="284"/>
      <c r="IU111" s="284"/>
      <c r="IV111" s="284"/>
    </row>
    <row r="112" spans="1:256" x14ac:dyDescent="0.25">
      <c r="A112" s="289"/>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c r="AL112" s="284"/>
      <c r="AM112" s="284"/>
      <c r="AN112" s="284"/>
      <c r="AO112" s="284"/>
      <c r="AP112" s="284"/>
      <c r="AQ112" s="284"/>
      <c r="AR112" s="284"/>
      <c r="AS112" s="284"/>
      <c r="AT112" s="284"/>
      <c r="AU112" s="284"/>
      <c r="AV112" s="284"/>
      <c r="AW112" s="284"/>
      <c r="AX112" s="284"/>
      <c r="AY112" s="284"/>
      <c r="AZ112" s="284"/>
      <c r="BA112" s="284"/>
      <c r="BB112" s="284"/>
      <c r="BC112" s="284"/>
      <c r="BD112" s="284"/>
      <c r="BE112" s="284"/>
      <c r="BF112" s="284"/>
      <c r="BG112" s="284"/>
      <c r="BH112" s="284"/>
      <c r="BI112" s="284"/>
      <c r="BJ112" s="284"/>
      <c r="BK112" s="284"/>
      <c r="BL112" s="284"/>
      <c r="BM112" s="284"/>
      <c r="BN112" s="284"/>
      <c r="BO112" s="284"/>
      <c r="BP112" s="284"/>
      <c r="BQ112" s="284"/>
      <c r="BR112" s="284"/>
      <c r="BS112" s="284"/>
      <c r="BT112" s="284"/>
      <c r="BU112" s="284"/>
      <c r="BV112" s="284"/>
      <c r="BW112" s="284"/>
      <c r="BX112" s="284"/>
      <c r="BY112" s="284"/>
      <c r="BZ112" s="284"/>
      <c r="CA112" s="284"/>
      <c r="CB112" s="284"/>
      <c r="CC112" s="284"/>
      <c r="CD112" s="284"/>
      <c r="CE112" s="284"/>
      <c r="CF112" s="284"/>
      <c r="CG112" s="284"/>
      <c r="CH112" s="284"/>
      <c r="CI112" s="284"/>
      <c r="CJ112" s="284"/>
      <c r="CK112" s="284"/>
      <c r="CL112" s="284"/>
      <c r="CM112" s="284"/>
      <c r="CN112" s="284"/>
      <c r="CO112" s="284"/>
      <c r="CP112" s="284"/>
      <c r="CQ112" s="284"/>
      <c r="CR112" s="284"/>
      <c r="CS112" s="284"/>
      <c r="CT112" s="284"/>
      <c r="CU112" s="284"/>
      <c r="CV112" s="284"/>
      <c r="CW112" s="284"/>
      <c r="CX112" s="284"/>
      <c r="CY112" s="284"/>
      <c r="CZ112" s="284"/>
      <c r="DA112" s="284"/>
      <c r="DB112" s="284"/>
      <c r="DC112" s="284"/>
      <c r="DD112" s="284"/>
      <c r="DE112" s="284"/>
      <c r="DF112" s="284"/>
      <c r="DG112" s="284"/>
      <c r="DH112" s="284"/>
      <c r="DI112" s="284"/>
      <c r="DJ112" s="284"/>
      <c r="DK112" s="284"/>
      <c r="DL112" s="284"/>
      <c r="DM112" s="284"/>
      <c r="DN112" s="284"/>
      <c r="DO112" s="284"/>
      <c r="DP112" s="284"/>
      <c r="DQ112" s="284"/>
      <c r="DR112" s="284"/>
      <c r="DS112" s="284"/>
      <c r="DT112" s="284"/>
      <c r="DU112" s="284"/>
      <c r="DV112" s="284"/>
      <c r="DW112" s="284"/>
      <c r="DX112" s="284"/>
      <c r="DY112" s="284"/>
      <c r="DZ112" s="284"/>
      <c r="EA112" s="284"/>
      <c r="EB112" s="284"/>
      <c r="EC112" s="284"/>
      <c r="ED112" s="284"/>
      <c r="EE112" s="284"/>
      <c r="EF112" s="284"/>
      <c r="EG112" s="284"/>
      <c r="EH112" s="284"/>
      <c r="EI112" s="284"/>
      <c r="EJ112" s="284"/>
      <c r="EK112" s="284"/>
      <c r="EL112" s="284"/>
      <c r="EM112" s="284"/>
      <c r="EN112" s="284"/>
      <c r="EO112" s="284"/>
      <c r="EP112" s="284"/>
      <c r="EQ112" s="284"/>
      <c r="ER112" s="284"/>
      <c r="ES112" s="284"/>
      <c r="ET112" s="284"/>
      <c r="EU112" s="284"/>
      <c r="EV112" s="284"/>
      <c r="EW112" s="284"/>
      <c r="EX112" s="284"/>
      <c r="EY112" s="284"/>
      <c r="EZ112" s="284"/>
      <c r="FA112" s="284"/>
      <c r="FB112" s="284"/>
      <c r="FC112" s="284"/>
      <c r="FD112" s="284"/>
      <c r="FE112" s="284"/>
      <c r="FF112" s="284"/>
      <c r="FG112" s="284"/>
      <c r="FH112" s="284"/>
      <c r="FI112" s="284"/>
      <c r="FJ112" s="284"/>
      <c r="FK112" s="284"/>
      <c r="FL112" s="284"/>
      <c r="FM112" s="284"/>
      <c r="FN112" s="284"/>
      <c r="FO112" s="284"/>
      <c r="FP112" s="284"/>
      <c r="FQ112" s="284"/>
      <c r="FR112" s="284"/>
      <c r="FS112" s="284"/>
      <c r="FT112" s="284"/>
      <c r="FU112" s="284"/>
      <c r="FV112" s="284"/>
      <c r="FW112" s="284"/>
      <c r="FX112" s="284"/>
      <c r="FY112" s="284"/>
      <c r="FZ112" s="284"/>
      <c r="GA112" s="284"/>
      <c r="GB112" s="284"/>
      <c r="GC112" s="284"/>
      <c r="GD112" s="284"/>
      <c r="GE112" s="284"/>
      <c r="GF112" s="284"/>
      <c r="GG112" s="284"/>
      <c r="GH112" s="284"/>
      <c r="GI112" s="284"/>
      <c r="GJ112" s="284"/>
      <c r="GK112" s="284"/>
      <c r="GL112" s="284"/>
      <c r="GM112" s="284"/>
      <c r="GN112" s="284"/>
      <c r="GO112" s="284"/>
      <c r="GP112" s="284"/>
      <c r="GQ112" s="284"/>
      <c r="GR112" s="284"/>
      <c r="GS112" s="284"/>
      <c r="GT112" s="284"/>
      <c r="GU112" s="284"/>
      <c r="GV112" s="284"/>
      <c r="GW112" s="284"/>
      <c r="GX112" s="284"/>
      <c r="GY112" s="284"/>
      <c r="GZ112" s="284"/>
      <c r="HA112" s="284"/>
      <c r="HB112" s="284"/>
      <c r="HC112" s="284"/>
      <c r="HD112" s="284"/>
      <c r="HE112" s="284"/>
      <c r="HF112" s="284"/>
      <c r="HG112" s="284"/>
      <c r="HH112" s="284"/>
      <c r="HI112" s="284"/>
      <c r="HJ112" s="284"/>
      <c r="HK112" s="284"/>
      <c r="HL112" s="284"/>
      <c r="HM112" s="284"/>
      <c r="HN112" s="284"/>
      <c r="HO112" s="284"/>
      <c r="HP112" s="284"/>
      <c r="HQ112" s="284"/>
      <c r="HR112" s="284"/>
      <c r="HS112" s="284"/>
      <c r="HT112" s="284"/>
      <c r="HU112" s="284"/>
      <c r="HV112" s="284"/>
      <c r="HW112" s="284"/>
      <c r="HX112" s="284"/>
      <c r="HY112" s="284"/>
      <c r="HZ112" s="284"/>
      <c r="IA112" s="284"/>
      <c r="IB112" s="284"/>
      <c r="IC112" s="284"/>
      <c r="ID112" s="284"/>
      <c r="IE112" s="284"/>
      <c r="IF112" s="284"/>
      <c r="IG112" s="284"/>
      <c r="IH112" s="284"/>
      <c r="II112" s="284"/>
      <c r="IJ112" s="284"/>
      <c r="IK112" s="284"/>
      <c r="IL112" s="284"/>
      <c r="IM112" s="284"/>
      <c r="IN112" s="284"/>
      <c r="IO112" s="284"/>
      <c r="IP112" s="284"/>
      <c r="IQ112" s="284"/>
      <c r="IR112" s="284"/>
      <c r="IS112" s="284"/>
      <c r="IT112" s="284"/>
      <c r="IU112" s="284"/>
      <c r="IV112" s="284"/>
    </row>
    <row r="113" spans="1:256" x14ac:dyDescent="0.25">
      <c r="A113" s="289"/>
      <c r="B113" s="284"/>
      <c r="C113" s="284"/>
      <c r="D113" s="284"/>
      <c r="E113" s="284"/>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c r="AL113" s="284"/>
      <c r="AM113" s="284"/>
      <c r="AN113" s="284"/>
      <c r="AO113" s="284"/>
      <c r="AP113" s="284"/>
      <c r="AQ113" s="284"/>
      <c r="AR113" s="284"/>
      <c r="AS113" s="284"/>
      <c r="AT113" s="284"/>
      <c r="AU113" s="284"/>
      <c r="AV113" s="284"/>
      <c r="AW113" s="284"/>
      <c r="AX113" s="284"/>
      <c r="AY113" s="284"/>
      <c r="AZ113" s="284"/>
      <c r="BA113" s="284"/>
      <c r="BB113" s="284"/>
      <c r="BC113" s="284"/>
      <c r="BD113" s="284"/>
      <c r="BE113" s="284"/>
      <c r="BF113" s="284"/>
      <c r="BG113" s="284"/>
      <c r="BH113" s="284"/>
      <c r="BI113" s="284"/>
      <c r="BJ113" s="284"/>
      <c r="BK113" s="284"/>
      <c r="BL113" s="284"/>
      <c r="BM113" s="284"/>
      <c r="BN113" s="284"/>
      <c r="BO113" s="284"/>
      <c r="BP113" s="284"/>
      <c r="BQ113" s="284"/>
      <c r="BR113" s="284"/>
      <c r="BS113" s="284"/>
      <c r="BT113" s="284"/>
      <c r="BU113" s="284"/>
      <c r="BV113" s="284"/>
      <c r="BW113" s="284"/>
      <c r="BX113" s="284"/>
      <c r="BY113" s="284"/>
      <c r="BZ113" s="284"/>
      <c r="CA113" s="284"/>
      <c r="CB113" s="284"/>
      <c r="CC113" s="284"/>
      <c r="CD113" s="284"/>
      <c r="CE113" s="284"/>
      <c r="CF113" s="284"/>
      <c r="CG113" s="284"/>
      <c r="CH113" s="284"/>
      <c r="CI113" s="284"/>
      <c r="CJ113" s="284"/>
      <c r="CK113" s="284"/>
      <c r="CL113" s="284"/>
      <c r="CM113" s="284"/>
      <c r="CN113" s="284"/>
      <c r="CO113" s="284"/>
      <c r="CP113" s="284"/>
      <c r="CQ113" s="284"/>
      <c r="CR113" s="284"/>
      <c r="CS113" s="284"/>
      <c r="CT113" s="284"/>
      <c r="CU113" s="284"/>
      <c r="CV113" s="284"/>
      <c r="CW113" s="284"/>
      <c r="CX113" s="284"/>
      <c r="CY113" s="284"/>
      <c r="CZ113" s="284"/>
      <c r="DA113" s="284"/>
      <c r="DB113" s="284"/>
      <c r="DC113" s="284"/>
      <c r="DD113" s="284"/>
      <c r="DE113" s="284"/>
      <c r="DF113" s="284"/>
      <c r="DG113" s="284"/>
      <c r="DH113" s="284"/>
      <c r="DI113" s="284"/>
      <c r="DJ113" s="284"/>
      <c r="DK113" s="284"/>
      <c r="DL113" s="284"/>
      <c r="DM113" s="284"/>
      <c r="DN113" s="284"/>
      <c r="DO113" s="284"/>
      <c r="DP113" s="284"/>
      <c r="DQ113" s="284"/>
      <c r="DR113" s="284"/>
      <c r="DS113" s="284"/>
      <c r="DT113" s="284"/>
      <c r="DU113" s="284"/>
      <c r="DV113" s="284"/>
      <c r="DW113" s="284"/>
      <c r="DX113" s="284"/>
      <c r="DY113" s="284"/>
      <c r="DZ113" s="284"/>
      <c r="EA113" s="284"/>
      <c r="EB113" s="284"/>
      <c r="EC113" s="284"/>
      <c r="ED113" s="284"/>
      <c r="EE113" s="284"/>
      <c r="EF113" s="284"/>
      <c r="EG113" s="284"/>
      <c r="EH113" s="284"/>
      <c r="EI113" s="284"/>
      <c r="EJ113" s="284"/>
      <c r="EK113" s="284"/>
      <c r="EL113" s="284"/>
      <c r="EM113" s="284"/>
      <c r="EN113" s="284"/>
      <c r="EO113" s="284"/>
      <c r="EP113" s="284"/>
      <c r="EQ113" s="284"/>
      <c r="ER113" s="284"/>
      <c r="ES113" s="284"/>
      <c r="ET113" s="284"/>
      <c r="EU113" s="284"/>
      <c r="EV113" s="284"/>
      <c r="EW113" s="284"/>
      <c r="EX113" s="284"/>
      <c r="EY113" s="284"/>
      <c r="EZ113" s="284"/>
      <c r="FA113" s="284"/>
      <c r="FB113" s="284"/>
      <c r="FC113" s="284"/>
      <c r="FD113" s="284"/>
      <c r="FE113" s="284"/>
      <c r="FF113" s="284"/>
      <c r="FG113" s="284"/>
      <c r="FH113" s="284"/>
      <c r="FI113" s="284"/>
      <c r="FJ113" s="284"/>
      <c r="FK113" s="284"/>
      <c r="FL113" s="284"/>
      <c r="FM113" s="284"/>
      <c r="FN113" s="284"/>
      <c r="FO113" s="284"/>
      <c r="FP113" s="284"/>
      <c r="FQ113" s="284"/>
      <c r="FR113" s="284"/>
      <c r="FS113" s="284"/>
      <c r="FT113" s="284"/>
      <c r="FU113" s="284"/>
      <c r="FV113" s="284"/>
      <c r="FW113" s="284"/>
      <c r="FX113" s="284"/>
      <c r="FY113" s="284"/>
      <c r="FZ113" s="284"/>
      <c r="GA113" s="284"/>
      <c r="GB113" s="284"/>
      <c r="GC113" s="284"/>
      <c r="GD113" s="284"/>
      <c r="GE113" s="284"/>
      <c r="GF113" s="284"/>
      <c r="GG113" s="284"/>
      <c r="GH113" s="284"/>
      <c r="GI113" s="284"/>
      <c r="GJ113" s="284"/>
      <c r="GK113" s="284"/>
      <c r="GL113" s="284"/>
      <c r="GM113" s="284"/>
      <c r="GN113" s="284"/>
      <c r="GO113" s="284"/>
      <c r="GP113" s="284"/>
      <c r="GQ113" s="284"/>
      <c r="GR113" s="284"/>
      <c r="GS113" s="284"/>
      <c r="GT113" s="284"/>
      <c r="GU113" s="284"/>
      <c r="GV113" s="284"/>
      <c r="GW113" s="284"/>
      <c r="GX113" s="284"/>
      <c r="GY113" s="284"/>
      <c r="GZ113" s="284"/>
      <c r="HA113" s="284"/>
      <c r="HB113" s="284"/>
      <c r="HC113" s="284"/>
      <c r="HD113" s="284"/>
      <c r="HE113" s="284"/>
      <c r="HF113" s="284"/>
      <c r="HG113" s="284"/>
      <c r="HH113" s="284"/>
      <c r="HI113" s="284"/>
      <c r="HJ113" s="284"/>
      <c r="HK113" s="284"/>
      <c r="HL113" s="284"/>
      <c r="HM113" s="284"/>
      <c r="HN113" s="284"/>
      <c r="HO113" s="284"/>
      <c r="HP113" s="284"/>
      <c r="HQ113" s="284"/>
      <c r="HR113" s="284"/>
      <c r="HS113" s="284"/>
      <c r="HT113" s="284"/>
      <c r="HU113" s="284"/>
      <c r="HV113" s="284"/>
      <c r="HW113" s="284"/>
      <c r="HX113" s="284"/>
      <c r="HY113" s="284"/>
      <c r="HZ113" s="284"/>
      <c r="IA113" s="284"/>
      <c r="IB113" s="284"/>
      <c r="IC113" s="284"/>
      <c r="ID113" s="284"/>
      <c r="IE113" s="284"/>
      <c r="IF113" s="284"/>
      <c r="IG113" s="284"/>
      <c r="IH113" s="284"/>
      <c r="II113" s="284"/>
      <c r="IJ113" s="284"/>
      <c r="IK113" s="284"/>
      <c r="IL113" s="284"/>
      <c r="IM113" s="284"/>
      <c r="IN113" s="284"/>
      <c r="IO113" s="284"/>
      <c r="IP113" s="284"/>
      <c r="IQ113" s="284"/>
      <c r="IR113" s="284"/>
      <c r="IS113" s="284"/>
      <c r="IT113" s="284"/>
      <c r="IU113" s="284"/>
      <c r="IV113" s="284"/>
    </row>
    <row r="114" spans="1:256" x14ac:dyDescent="0.25">
      <c r="A114" s="289"/>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c r="AL114" s="284"/>
      <c r="AM114" s="284"/>
      <c r="AN114" s="284"/>
      <c r="AO114" s="284"/>
      <c r="AP114" s="284"/>
      <c r="AQ114" s="284"/>
      <c r="AR114" s="284"/>
      <c r="AS114" s="284"/>
      <c r="AT114" s="284"/>
      <c r="AU114" s="284"/>
      <c r="AV114" s="284"/>
      <c r="AW114" s="284"/>
      <c r="AX114" s="284"/>
      <c r="AY114" s="284"/>
      <c r="AZ114" s="284"/>
      <c r="BA114" s="284"/>
      <c r="BB114" s="284"/>
      <c r="BC114" s="284"/>
      <c r="BD114" s="284"/>
      <c r="BE114" s="284"/>
      <c r="BF114" s="284"/>
      <c r="BG114" s="284"/>
      <c r="BH114" s="284"/>
      <c r="BI114" s="284"/>
      <c r="BJ114" s="284"/>
      <c r="BK114" s="284"/>
      <c r="BL114" s="284"/>
      <c r="BM114" s="284"/>
      <c r="BN114" s="284"/>
      <c r="BO114" s="284"/>
      <c r="BP114" s="284"/>
      <c r="BQ114" s="284"/>
      <c r="BR114" s="284"/>
      <c r="BS114" s="284"/>
      <c r="BT114" s="284"/>
      <c r="BU114" s="284"/>
      <c r="BV114" s="284"/>
      <c r="BW114" s="284"/>
      <c r="BX114" s="284"/>
      <c r="BY114" s="284"/>
      <c r="BZ114" s="284"/>
      <c r="CA114" s="284"/>
      <c r="CB114" s="284"/>
      <c r="CC114" s="284"/>
      <c r="CD114" s="284"/>
      <c r="CE114" s="284"/>
      <c r="CF114" s="284"/>
      <c r="CG114" s="284"/>
      <c r="CH114" s="284"/>
      <c r="CI114" s="284"/>
      <c r="CJ114" s="284"/>
      <c r="CK114" s="284"/>
      <c r="CL114" s="284"/>
      <c r="CM114" s="284"/>
      <c r="CN114" s="284"/>
      <c r="CO114" s="284"/>
      <c r="CP114" s="284"/>
      <c r="CQ114" s="284"/>
      <c r="CR114" s="284"/>
      <c r="CS114" s="284"/>
      <c r="CT114" s="284"/>
      <c r="CU114" s="284"/>
      <c r="CV114" s="284"/>
      <c r="CW114" s="284"/>
      <c r="CX114" s="284"/>
      <c r="CY114" s="284"/>
      <c r="CZ114" s="284"/>
      <c r="DA114" s="284"/>
      <c r="DB114" s="284"/>
      <c r="DC114" s="284"/>
      <c r="DD114" s="284"/>
      <c r="DE114" s="284"/>
      <c r="DF114" s="284"/>
      <c r="DG114" s="284"/>
      <c r="DH114" s="284"/>
      <c r="DI114" s="284"/>
      <c r="DJ114" s="284"/>
      <c r="DK114" s="284"/>
      <c r="DL114" s="284"/>
      <c r="DM114" s="284"/>
      <c r="DN114" s="284"/>
      <c r="DO114" s="284"/>
      <c r="DP114" s="284"/>
      <c r="DQ114" s="284"/>
      <c r="DR114" s="284"/>
      <c r="DS114" s="284"/>
      <c r="DT114" s="284"/>
      <c r="DU114" s="284"/>
      <c r="DV114" s="284"/>
      <c r="DW114" s="284"/>
      <c r="DX114" s="284"/>
      <c r="DY114" s="284"/>
      <c r="DZ114" s="284"/>
      <c r="EA114" s="284"/>
      <c r="EB114" s="284"/>
      <c r="EC114" s="284"/>
      <c r="ED114" s="284"/>
      <c r="EE114" s="284"/>
      <c r="EF114" s="284"/>
      <c r="EG114" s="284"/>
      <c r="EH114" s="284"/>
      <c r="EI114" s="284"/>
      <c r="EJ114" s="284"/>
      <c r="EK114" s="284"/>
      <c r="EL114" s="284"/>
      <c r="EM114" s="284"/>
      <c r="EN114" s="284"/>
      <c r="EO114" s="284"/>
      <c r="EP114" s="284"/>
      <c r="EQ114" s="284"/>
      <c r="ER114" s="284"/>
      <c r="ES114" s="284"/>
      <c r="ET114" s="284"/>
      <c r="EU114" s="284"/>
      <c r="EV114" s="284"/>
      <c r="EW114" s="284"/>
      <c r="EX114" s="284"/>
      <c r="EY114" s="284"/>
      <c r="EZ114" s="284"/>
      <c r="FA114" s="284"/>
      <c r="FB114" s="284"/>
      <c r="FC114" s="284"/>
      <c r="FD114" s="284"/>
      <c r="FE114" s="284"/>
      <c r="FF114" s="284"/>
      <c r="FG114" s="284"/>
      <c r="FH114" s="284"/>
      <c r="FI114" s="284"/>
      <c r="FJ114" s="284"/>
      <c r="FK114" s="284"/>
      <c r="FL114" s="284"/>
      <c r="FM114" s="284"/>
      <c r="FN114" s="284"/>
      <c r="FO114" s="284"/>
      <c r="FP114" s="284"/>
      <c r="FQ114" s="284"/>
      <c r="FR114" s="284"/>
      <c r="FS114" s="284"/>
      <c r="FT114" s="284"/>
      <c r="FU114" s="284"/>
      <c r="FV114" s="284"/>
      <c r="FW114" s="284"/>
      <c r="FX114" s="284"/>
      <c r="FY114" s="284"/>
      <c r="FZ114" s="284"/>
      <c r="GA114" s="284"/>
      <c r="GB114" s="284"/>
      <c r="GC114" s="284"/>
      <c r="GD114" s="284"/>
      <c r="GE114" s="284"/>
      <c r="GF114" s="284"/>
      <c r="GG114" s="284"/>
      <c r="GH114" s="284"/>
      <c r="GI114" s="284"/>
      <c r="GJ114" s="284"/>
      <c r="GK114" s="284"/>
      <c r="GL114" s="284"/>
      <c r="GM114" s="284"/>
      <c r="GN114" s="284"/>
      <c r="GO114" s="284"/>
      <c r="GP114" s="284"/>
      <c r="GQ114" s="284"/>
      <c r="GR114" s="284"/>
      <c r="GS114" s="284"/>
      <c r="GT114" s="284"/>
      <c r="GU114" s="284"/>
      <c r="GV114" s="284"/>
      <c r="GW114" s="284"/>
      <c r="GX114" s="284"/>
      <c r="GY114" s="284"/>
      <c r="GZ114" s="284"/>
      <c r="HA114" s="284"/>
      <c r="HB114" s="284"/>
      <c r="HC114" s="284"/>
      <c r="HD114" s="284"/>
      <c r="HE114" s="284"/>
      <c r="HF114" s="284"/>
      <c r="HG114" s="284"/>
      <c r="HH114" s="284"/>
      <c r="HI114" s="284"/>
      <c r="HJ114" s="284"/>
      <c r="HK114" s="284"/>
      <c r="HL114" s="284"/>
      <c r="HM114" s="284"/>
      <c r="HN114" s="284"/>
      <c r="HO114" s="284"/>
      <c r="HP114" s="284"/>
      <c r="HQ114" s="284"/>
      <c r="HR114" s="284"/>
      <c r="HS114" s="284"/>
      <c r="HT114" s="284"/>
      <c r="HU114" s="284"/>
      <c r="HV114" s="284"/>
      <c r="HW114" s="284"/>
      <c r="HX114" s="284"/>
      <c r="HY114" s="284"/>
      <c r="HZ114" s="284"/>
      <c r="IA114" s="284"/>
      <c r="IB114" s="284"/>
      <c r="IC114" s="284"/>
      <c r="ID114" s="284"/>
      <c r="IE114" s="284"/>
      <c r="IF114" s="284"/>
      <c r="IG114" s="284"/>
      <c r="IH114" s="284"/>
      <c r="II114" s="284"/>
      <c r="IJ114" s="284"/>
      <c r="IK114" s="284"/>
      <c r="IL114" s="284"/>
      <c r="IM114" s="284"/>
      <c r="IN114" s="284"/>
      <c r="IO114" s="284"/>
      <c r="IP114" s="284"/>
      <c r="IQ114" s="284"/>
      <c r="IR114" s="284"/>
      <c r="IS114" s="284"/>
      <c r="IT114" s="284"/>
      <c r="IU114" s="284"/>
      <c r="IV114" s="284"/>
    </row>
    <row r="115" spans="1:256" x14ac:dyDescent="0.25">
      <c r="A115" s="289"/>
      <c r="B115" s="284"/>
      <c r="C115" s="284"/>
      <c r="D115" s="284"/>
      <c r="E115" s="284"/>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c r="AL115" s="284"/>
      <c r="AM115" s="284"/>
      <c r="AN115" s="284"/>
      <c r="AO115" s="284"/>
      <c r="AP115" s="284"/>
      <c r="AQ115" s="284"/>
      <c r="AR115" s="284"/>
      <c r="AS115" s="284"/>
      <c r="AT115" s="284"/>
      <c r="AU115" s="284"/>
      <c r="AV115" s="284"/>
      <c r="AW115" s="284"/>
      <c r="AX115" s="284"/>
      <c r="AY115" s="284"/>
      <c r="AZ115" s="284"/>
      <c r="BA115" s="284"/>
      <c r="BB115" s="284"/>
      <c r="BC115" s="284"/>
      <c r="BD115" s="284"/>
      <c r="BE115" s="284"/>
      <c r="BF115" s="284"/>
      <c r="BG115" s="284"/>
      <c r="BH115" s="284"/>
      <c r="BI115" s="284"/>
      <c r="BJ115" s="284"/>
      <c r="BK115" s="284"/>
      <c r="BL115" s="284"/>
      <c r="BM115" s="284"/>
      <c r="BN115" s="284"/>
      <c r="BO115" s="284"/>
      <c r="BP115" s="284"/>
      <c r="BQ115" s="284"/>
      <c r="BR115" s="284"/>
      <c r="BS115" s="284"/>
      <c r="BT115" s="284"/>
      <c r="BU115" s="284"/>
      <c r="BV115" s="284"/>
      <c r="BW115" s="284"/>
      <c r="BX115" s="284"/>
      <c r="BY115" s="284"/>
      <c r="BZ115" s="284"/>
      <c r="CA115" s="284"/>
      <c r="CB115" s="284"/>
      <c r="CC115" s="284"/>
      <c r="CD115" s="284"/>
      <c r="CE115" s="284"/>
      <c r="CF115" s="284"/>
      <c r="CG115" s="284"/>
      <c r="CH115" s="284"/>
      <c r="CI115" s="284"/>
      <c r="CJ115" s="284"/>
      <c r="CK115" s="284"/>
      <c r="CL115" s="284"/>
      <c r="CM115" s="284"/>
      <c r="CN115" s="284"/>
      <c r="CO115" s="284"/>
      <c r="CP115" s="284"/>
      <c r="CQ115" s="284"/>
      <c r="CR115" s="284"/>
      <c r="CS115" s="284"/>
      <c r="CT115" s="284"/>
      <c r="CU115" s="284"/>
      <c r="CV115" s="284"/>
      <c r="CW115" s="284"/>
      <c r="CX115" s="284"/>
      <c r="CY115" s="284"/>
      <c r="CZ115" s="284"/>
      <c r="DA115" s="284"/>
      <c r="DB115" s="284"/>
      <c r="DC115" s="284"/>
      <c r="DD115" s="284"/>
      <c r="DE115" s="284"/>
      <c r="DF115" s="284"/>
      <c r="DG115" s="284"/>
      <c r="DH115" s="284"/>
      <c r="DI115" s="284"/>
      <c r="DJ115" s="284"/>
      <c r="DK115" s="284"/>
      <c r="DL115" s="284"/>
      <c r="DM115" s="284"/>
      <c r="DN115" s="284"/>
      <c r="DO115" s="284"/>
      <c r="DP115" s="284"/>
      <c r="DQ115" s="284"/>
      <c r="DR115" s="284"/>
      <c r="DS115" s="284"/>
      <c r="DT115" s="284"/>
      <c r="DU115" s="284"/>
      <c r="DV115" s="284"/>
      <c r="DW115" s="284"/>
      <c r="DX115" s="284"/>
      <c r="DY115" s="284"/>
      <c r="DZ115" s="284"/>
      <c r="EA115" s="284"/>
      <c r="EB115" s="284"/>
      <c r="EC115" s="284"/>
      <c r="ED115" s="284"/>
      <c r="EE115" s="284"/>
      <c r="EF115" s="284"/>
      <c r="EG115" s="284"/>
      <c r="EH115" s="284"/>
      <c r="EI115" s="284"/>
      <c r="EJ115" s="284"/>
      <c r="EK115" s="284"/>
      <c r="EL115" s="284"/>
      <c r="EM115" s="284"/>
      <c r="EN115" s="284"/>
      <c r="EO115" s="284"/>
      <c r="EP115" s="284"/>
      <c r="EQ115" s="284"/>
      <c r="ER115" s="284"/>
      <c r="ES115" s="284"/>
      <c r="ET115" s="284"/>
      <c r="EU115" s="284"/>
      <c r="EV115" s="284"/>
      <c r="EW115" s="284"/>
      <c r="EX115" s="284"/>
      <c r="EY115" s="284"/>
      <c r="EZ115" s="284"/>
      <c r="FA115" s="284"/>
      <c r="FB115" s="284"/>
      <c r="FC115" s="284"/>
      <c r="FD115" s="284"/>
      <c r="FE115" s="284"/>
      <c r="FF115" s="284"/>
      <c r="FG115" s="284"/>
      <c r="FH115" s="284"/>
      <c r="FI115" s="284"/>
      <c r="FJ115" s="284"/>
      <c r="FK115" s="284"/>
      <c r="FL115" s="284"/>
      <c r="FM115" s="284"/>
      <c r="FN115" s="284"/>
      <c r="FO115" s="284"/>
      <c r="FP115" s="284"/>
      <c r="FQ115" s="284"/>
      <c r="FR115" s="284"/>
      <c r="FS115" s="284"/>
      <c r="FT115" s="284"/>
      <c r="FU115" s="284"/>
      <c r="FV115" s="284"/>
      <c r="FW115" s="284"/>
      <c r="FX115" s="284"/>
      <c r="FY115" s="284"/>
      <c r="FZ115" s="284"/>
      <c r="GA115" s="284"/>
      <c r="GB115" s="284"/>
      <c r="GC115" s="284"/>
      <c r="GD115" s="284"/>
      <c r="GE115" s="284"/>
      <c r="GF115" s="284"/>
      <c r="GG115" s="284"/>
      <c r="GH115" s="284"/>
      <c r="GI115" s="284"/>
      <c r="GJ115" s="284"/>
      <c r="GK115" s="284"/>
      <c r="GL115" s="284"/>
      <c r="GM115" s="284"/>
      <c r="GN115" s="284"/>
      <c r="GO115" s="284"/>
      <c r="GP115" s="284"/>
      <c r="GQ115" s="284"/>
      <c r="GR115" s="284"/>
      <c r="GS115" s="284"/>
      <c r="GT115" s="284"/>
      <c r="GU115" s="284"/>
      <c r="GV115" s="284"/>
      <c r="GW115" s="284"/>
      <c r="GX115" s="284"/>
      <c r="GY115" s="284"/>
      <c r="GZ115" s="284"/>
      <c r="HA115" s="284"/>
      <c r="HB115" s="284"/>
      <c r="HC115" s="284"/>
      <c r="HD115" s="284"/>
      <c r="HE115" s="284"/>
      <c r="HF115" s="284"/>
      <c r="HG115" s="284"/>
      <c r="HH115" s="284"/>
      <c r="HI115" s="284"/>
      <c r="HJ115" s="284"/>
      <c r="HK115" s="284"/>
      <c r="HL115" s="284"/>
      <c r="HM115" s="284"/>
      <c r="HN115" s="284"/>
      <c r="HO115" s="284"/>
      <c r="HP115" s="284"/>
      <c r="HQ115" s="284"/>
      <c r="HR115" s="284"/>
      <c r="HS115" s="284"/>
      <c r="HT115" s="284"/>
      <c r="HU115" s="284"/>
      <c r="HV115" s="284"/>
      <c r="HW115" s="284"/>
      <c r="HX115" s="284"/>
      <c r="HY115" s="284"/>
      <c r="HZ115" s="284"/>
      <c r="IA115" s="284"/>
      <c r="IB115" s="284"/>
      <c r="IC115" s="284"/>
      <c r="ID115" s="284"/>
      <c r="IE115" s="284"/>
      <c r="IF115" s="284"/>
      <c r="IG115" s="284"/>
      <c r="IH115" s="284"/>
      <c r="II115" s="284"/>
      <c r="IJ115" s="284"/>
      <c r="IK115" s="284"/>
      <c r="IL115" s="284"/>
      <c r="IM115" s="284"/>
      <c r="IN115" s="284"/>
      <c r="IO115" s="284"/>
      <c r="IP115" s="284"/>
      <c r="IQ115" s="284"/>
      <c r="IR115" s="284"/>
      <c r="IS115" s="284"/>
      <c r="IT115" s="284"/>
      <c r="IU115" s="284"/>
      <c r="IV115" s="284"/>
    </row>
    <row r="116" spans="1:256" x14ac:dyDescent="0.25">
      <c r="A116" s="289"/>
      <c r="B116" s="284"/>
      <c r="C116" s="284"/>
      <c r="D116" s="284"/>
      <c r="E116" s="284"/>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c r="AL116" s="284"/>
      <c r="AM116" s="284"/>
      <c r="AN116" s="284"/>
      <c r="AO116" s="284"/>
      <c r="AP116" s="284"/>
      <c r="AQ116" s="284"/>
      <c r="AR116" s="284"/>
      <c r="AS116" s="284"/>
      <c r="AT116" s="284"/>
      <c r="AU116" s="284"/>
      <c r="AV116" s="284"/>
      <c r="AW116" s="284"/>
      <c r="AX116" s="284"/>
      <c r="AY116" s="284"/>
      <c r="AZ116" s="284"/>
      <c r="BA116" s="284"/>
      <c r="BB116" s="284"/>
      <c r="BC116" s="284"/>
      <c r="BD116" s="284"/>
      <c r="BE116" s="284"/>
      <c r="BF116" s="284"/>
      <c r="BG116" s="284"/>
      <c r="BH116" s="284"/>
      <c r="BI116" s="284"/>
      <c r="BJ116" s="284"/>
      <c r="BK116" s="284"/>
      <c r="BL116" s="284"/>
      <c r="BM116" s="284"/>
      <c r="BN116" s="284"/>
      <c r="BO116" s="284"/>
      <c r="BP116" s="284"/>
      <c r="BQ116" s="284"/>
      <c r="BR116" s="284"/>
      <c r="BS116" s="284"/>
      <c r="BT116" s="284"/>
      <c r="BU116" s="284"/>
      <c r="BV116" s="284"/>
      <c r="BW116" s="284"/>
      <c r="BX116" s="284"/>
      <c r="BY116" s="284"/>
      <c r="BZ116" s="284"/>
      <c r="CA116" s="284"/>
      <c r="CB116" s="284"/>
      <c r="CC116" s="284"/>
      <c r="CD116" s="284"/>
      <c r="CE116" s="284"/>
      <c r="CF116" s="284"/>
      <c r="CG116" s="284"/>
      <c r="CH116" s="284"/>
      <c r="CI116" s="284"/>
      <c r="CJ116" s="284"/>
      <c r="CK116" s="284"/>
      <c r="CL116" s="284"/>
      <c r="CM116" s="284"/>
      <c r="CN116" s="284"/>
      <c r="CO116" s="284"/>
      <c r="CP116" s="284"/>
      <c r="CQ116" s="284"/>
      <c r="CR116" s="284"/>
      <c r="CS116" s="284"/>
      <c r="CT116" s="284"/>
      <c r="CU116" s="284"/>
      <c r="CV116" s="284"/>
      <c r="CW116" s="284"/>
      <c r="CX116" s="284"/>
      <c r="CY116" s="284"/>
      <c r="CZ116" s="284"/>
      <c r="DA116" s="284"/>
      <c r="DB116" s="284"/>
      <c r="DC116" s="284"/>
      <c r="DD116" s="284"/>
      <c r="DE116" s="284"/>
      <c r="DF116" s="284"/>
      <c r="DG116" s="284"/>
      <c r="DH116" s="284"/>
      <c r="DI116" s="284"/>
      <c r="DJ116" s="284"/>
      <c r="DK116" s="284"/>
      <c r="DL116" s="284"/>
      <c r="DM116" s="284"/>
      <c r="DN116" s="284"/>
      <c r="DO116" s="284"/>
      <c r="DP116" s="284"/>
      <c r="DQ116" s="284"/>
      <c r="DR116" s="284"/>
      <c r="DS116" s="284"/>
      <c r="DT116" s="284"/>
      <c r="DU116" s="284"/>
      <c r="DV116" s="284"/>
      <c r="DW116" s="284"/>
      <c r="DX116" s="284"/>
      <c r="DY116" s="284"/>
      <c r="DZ116" s="284"/>
      <c r="EA116" s="284"/>
      <c r="EB116" s="284"/>
      <c r="EC116" s="284"/>
      <c r="ED116" s="284"/>
      <c r="EE116" s="284"/>
      <c r="EF116" s="284"/>
      <c r="EG116" s="284"/>
      <c r="EH116" s="284"/>
      <c r="EI116" s="284"/>
      <c r="EJ116" s="284"/>
      <c r="EK116" s="284"/>
      <c r="EL116" s="284"/>
      <c r="EM116" s="284"/>
      <c r="EN116" s="284"/>
      <c r="EO116" s="284"/>
      <c r="EP116" s="284"/>
      <c r="EQ116" s="284"/>
      <c r="ER116" s="284"/>
      <c r="ES116" s="284"/>
      <c r="ET116" s="284"/>
      <c r="EU116" s="284"/>
      <c r="EV116" s="284"/>
      <c r="EW116" s="284"/>
      <c r="EX116" s="284"/>
      <c r="EY116" s="284"/>
      <c r="EZ116" s="284"/>
      <c r="FA116" s="284"/>
      <c r="FB116" s="284"/>
      <c r="FC116" s="284"/>
      <c r="FD116" s="284"/>
      <c r="FE116" s="284"/>
      <c r="FF116" s="284"/>
      <c r="FG116" s="284"/>
      <c r="FH116" s="284"/>
      <c r="FI116" s="284"/>
      <c r="FJ116" s="284"/>
      <c r="FK116" s="284"/>
      <c r="FL116" s="284"/>
      <c r="FM116" s="284"/>
      <c r="FN116" s="284"/>
      <c r="FO116" s="284"/>
      <c r="FP116" s="284"/>
      <c r="FQ116" s="284"/>
      <c r="FR116" s="284"/>
      <c r="FS116" s="284"/>
      <c r="FT116" s="284"/>
      <c r="FU116" s="284"/>
      <c r="FV116" s="284"/>
      <c r="FW116" s="284"/>
      <c r="FX116" s="284"/>
      <c r="FY116" s="284"/>
      <c r="FZ116" s="284"/>
      <c r="GA116" s="284"/>
      <c r="GB116" s="284"/>
      <c r="GC116" s="284"/>
      <c r="GD116" s="284"/>
      <c r="GE116" s="284"/>
      <c r="GF116" s="284"/>
      <c r="GG116" s="284"/>
      <c r="GH116" s="284"/>
      <c r="GI116" s="284"/>
      <c r="GJ116" s="284"/>
      <c r="GK116" s="284"/>
      <c r="GL116" s="284"/>
      <c r="GM116" s="284"/>
      <c r="GN116" s="284"/>
      <c r="GO116" s="284"/>
      <c r="GP116" s="284"/>
      <c r="GQ116" s="284"/>
      <c r="GR116" s="284"/>
      <c r="GS116" s="284"/>
      <c r="GT116" s="284"/>
      <c r="GU116" s="284"/>
      <c r="GV116" s="284"/>
      <c r="GW116" s="284"/>
      <c r="GX116" s="284"/>
      <c r="GY116" s="284"/>
      <c r="GZ116" s="284"/>
      <c r="HA116" s="284"/>
      <c r="HB116" s="284"/>
      <c r="HC116" s="284"/>
      <c r="HD116" s="284"/>
      <c r="HE116" s="284"/>
      <c r="HF116" s="284"/>
      <c r="HG116" s="284"/>
      <c r="HH116" s="284"/>
      <c r="HI116" s="284"/>
      <c r="HJ116" s="284"/>
      <c r="HK116" s="284"/>
      <c r="HL116" s="284"/>
      <c r="HM116" s="284"/>
      <c r="HN116" s="284"/>
      <c r="HO116" s="284"/>
      <c r="HP116" s="284"/>
      <c r="HQ116" s="284"/>
      <c r="HR116" s="284"/>
      <c r="HS116" s="284"/>
      <c r="HT116" s="284"/>
      <c r="HU116" s="284"/>
      <c r="HV116" s="284"/>
      <c r="HW116" s="284"/>
      <c r="HX116" s="284"/>
      <c r="HY116" s="284"/>
      <c r="HZ116" s="284"/>
      <c r="IA116" s="284"/>
      <c r="IB116" s="284"/>
      <c r="IC116" s="284"/>
      <c r="ID116" s="284"/>
      <c r="IE116" s="284"/>
      <c r="IF116" s="284"/>
      <c r="IG116" s="284"/>
      <c r="IH116" s="284"/>
      <c r="II116" s="284"/>
      <c r="IJ116" s="284"/>
      <c r="IK116" s="284"/>
      <c r="IL116" s="284"/>
      <c r="IM116" s="284"/>
      <c r="IN116" s="284"/>
      <c r="IO116" s="284"/>
      <c r="IP116" s="284"/>
      <c r="IQ116" s="284"/>
      <c r="IR116" s="284"/>
      <c r="IS116" s="284"/>
      <c r="IT116" s="284"/>
      <c r="IU116" s="284"/>
      <c r="IV116" s="284"/>
    </row>
    <row r="117" spans="1:256" x14ac:dyDescent="0.25">
      <c r="A117" s="289"/>
      <c r="B117" s="284"/>
      <c r="C117" s="284"/>
      <c r="D117" s="284"/>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c r="AL117" s="284"/>
      <c r="AM117" s="284"/>
      <c r="AN117" s="284"/>
      <c r="AO117" s="284"/>
      <c r="AP117" s="284"/>
      <c r="AQ117" s="284"/>
      <c r="AR117" s="284"/>
      <c r="AS117" s="284"/>
      <c r="AT117" s="284"/>
      <c r="AU117" s="284"/>
      <c r="AV117" s="284"/>
      <c r="AW117" s="284"/>
      <c r="AX117" s="284"/>
      <c r="AY117" s="284"/>
      <c r="AZ117" s="284"/>
      <c r="BA117" s="284"/>
      <c r="BB117" s="284"/>
      <c r="BC117" s="284"/>
      <c r="BD117" s="284"/>
      <c r="BE117" s="284"/>
      <c r="BF117" s="284"/>
      <c r="BG117" s="284"/>
      <c r="BH117" s="284"/>
      <c r="BI117" s="284"/>
      <c r="BJ117" s="284"/>
      <c r="BK117" s="284"/>
      <c r="BL117" s="284"/>
      <c r="BM117" s="284"/>
      <c r="BN117" s="284"/>
      <c r="BO117" s="284"/>
      <c r="BP117" s="284"/>
      <c r="BQ117" s="284"/>
      <c r="BR117" s="284"/>
      <c r="BS117" s="284"/>
      <c r="BT117" s="284"/>
      <c r="BU117" s="284"/>
      <c r="BV117" s="284"/>
      <c r="BW117" s="284"/>
      <c r="BX117" s="284"/>
      <c r="BY117" s="284"/>
      <c r="BZ117" s="284"/>
      <c r="CA117" s="284"/>
      <c r="CB117" s="284"/>
      <c r="CC117" s="284"/>
      <c r="CD117" s="284"/>
      <c r="CE117" s="284"/>
      <c r="CF117" s="284"/>
      <c r="CG117" s="284"/>
      <c r="CH117" s="284"/>
      <c r="CI117" s="284"/>
      <c r="CJ117" s="284"/>
      <c r="CK117" s="284"/>
      <c r="CL117" s="284"/>
      <c r="CM117" s="284"/>
      <c r="CN117" s="284"/>
      <c r="CO117" s="284"/>
      <c r="CP117" s="284"/>
      <c r="CQ117" s="284"/>
      <c r="CR117" s="284"/>
      <c r="CS117" s="284"/>
      <c r="CT117" s="284"/>
      <c r="CU117" s="284"/>
      <c r="CV117" s="284"/>
      <c r="CW117" s="284"/>
      <c r="CX117" s="284"/>
      <c r="CY117" s="284"/>
      <c r="CZ117" s="284"/>
      <c r="DA117" s="284"/>
      <c r="DB117" s="284"/>
      <c r="DC117" s="284"/>
      <c r="DD117" s="284"/>
      <c r="DE117" s="284"/>
      <c r="DF117" s="284"/>
      <c r="DG117" s="284"/>
      <c r="DH117" s="284"/>
      <c r="DI117" s="284"/>
      <c r="DJ117" s="284"/>
      <c r="DK117" s="284"/>
      <c r="DL117" s="284"/>
      <c r="DM117" s="284"/>
      <c r="DN117" s="284"/>
      <c r="DO117" s="284"/>
      <c r="DP117" s="284"/>
      <c r="DQ117" s="284"/>
      <c r="DR117" s="284"/>
      <c r="DS117" s="284"/>
      <c r="DT117" s="284"/>
      <c r="DU117" s="284"/>
      <c r="DV117" s="284"/>
      <c r="DW117" s="284"/>
      <c r="DX117" s="284"/>
      <c r="DY117" s="284"/>
      <c r="DZ117" s="284"/>
      <c r="EA117" s="284"/>
      <c r="EB117" s="284"/>
      <c r="EC117" s="284"/>
      <c r="ED117" s="284"/>
      <c r="EE117" s="284"/>
      <c r="EF117" s="284"/>
      <c r="EG117" s="284"/>
      <c r="EH117" s="284"/>
      <c r="EI117" s="284"/>
      <c r="EJ117" s="284"/>
      <c r="EK117" s="284"/>
      <c r="EL117" s="284"/>
      <c r="EM117" s="284"/>
      <c r="EN117" s="284"/>
      <c r="EO117" s="284"/>
      <c r="EP117" s="284"/>
      <c r="EQ117" s="284"/>
      <c r="ER117" s="284"/>
      <c r="ES117" s="284"/>
      <c r="ET117" s="284"/>
      <c r="EU117" s="284"/>
      <c r="EV117" s="284"/>
      <c r="EW117" s="284"/>
      <c r="EX117" s="284"/>
      <c r="EY117" s="284"/>
      <c r="EZ117" s="284"/>
      <c r="FA117" s="284"/>
      <c r="FB117" s="284"/>
      <c r="FC117" s="284"/>
      <c r="FD117" s="284"/>
      <c r="FE117" s="284"/>
      <c r="FF117" s="284"/>
      <c r="FG117" s="284"/>
      <c r="FH117" s="284"/>
      <c r="FI117" s="284"/>
      <c r="FJ117" s="284"/>
      <c r="FK117" s="284"/>
      <c r="FL117" s="284"/>
      <c r="FM117" s="284"/>
      <c r="FN117" s="284"/>
      <c r="FO117" s="284"/>
      <c r="FP117" s="284"/>
      <c r="FQ117" s="284"/>
      <c r="FR117" s="284"/>
      <c r="FS117" s="284"/>
      <c r="FT117" s="284"/>
      <c r="FU117" s="284"/>
      <c r="FV117" s="284"/>
      <c r="FW117" s="284"/>
      <c r="FX117" s="284"/>
      <c r="FY117" s="284"/>
      <c r="FZ117" s="284"/>
      <c r="GA117" s="284"/>
      <c r="GB117" s="284"/>
      <c r="GC117" s="284"/>
      <c r="GD117" s="284"/>
      <c r="GE117" s="284"/>
      <c r="GF117" s="284"/>
      <c r="GG117" s="284"/>
      <c r="GH117" s="284"/>
      <c r="GI117" s="284"/>
      <c r="GJ117" s="284"/>
      <c r="GK117" s="284"/>
      <c r="GL117" s="284"/>
      <c r="GM117" s="284"/>
      <c r="GN117" s="284"/>
      <c r="GO117" s="284"/>
      <c r="GP117" s="284"/>
      <c r="GQ117" s="284"/>
      <c r="GR117" s="284"/>
      <c r="GS117" s="284"/>
      <c r="GT117" s="284"/>
      <c r="GU117" s="284"/>
      <c r="GV117" s="284"/>
      <c r="GW117" s="284"/>
      <c r="GX117" s="284"/>
      <c r="GY117" s="284"/>
      <c r="GZ117" s="284"/>
      <c r="HA117" s="284"/>
      <c r="HB117" s="284"/>
      <c r="HC117" s="284"/>
      <c r="HD117" s="284"/>
      <c r="HE117" s="284"/>
      <c r="HF117" s="284"/>
      <c r="HG117" s="284"/>
      <c r="HH117" s="284"/>
      <c r="HI117" s="284"/>
      <c r="HJ117" s="284"/>
      <c r="HK117" s="284"/>
      <c r="HL117" s="284"/>
      <c r="HM117" s="284"/>
      <c r="HN117" s="284"/>
      <c r="HO117" s="284"/>
      <c r="HP117" s="284"/>
      <c r="HQ117" s="284"/>
      <c r="HR117" s="284"/>
      <c r="HS117" s="284"/>
      <c r="HT117" s="284"/>
      <c r="HU117" s="284"/>
      <c r="HV117" s="284"/>
      <c r="HW117" s="284"/>
      <c r="HX117" s="284"/>
      <c r="HY117" s="284"/>
      <c r="HZ117" s="284"/>
      <c r="IA117" s="284"/>
      <c r="IB117" s="284"/>
      <c r="IC117" s="284"/>
      <c r="ID117" s="284"/>
      <c r="IE117" s="284"/>
      <c r="IF117" s="284"/>
      <c r="IG117" s="284"/>
      <c r="IH117" s="284"/>
      <c r="II117" s="284"/>
      <c r="IJ117" s="284"/>
      <c r="IK117" s="284"/>
      <c r="IL117" s="284"/>
      <c r="IM117" s="284"/>
      <c r="IN117" s="284"/>
      <c r="IO117" s="284"/>
      <c r="IP117" s="284"/>
      <c r="IQ117" s="284"/>
      <c r="IR117" s="284"/>
      <c r="IS117" s="284"/>
      <c r="IT117" s="284"/>
      <c r="IU117" s="284"/>
      <c r="IV117" s="284"/>
    </row>
    <row r="118" spans="1:256" x14ac:dyDescent="0.25">
      <c r="A118" s="289"/>
      <c r="B118" s="284"/>
      <c r="C118" s="284"/>
      <c r="D118" s="284"/>
      <c r="E118" s="284"/>
      <c r="F118" s="284"/>
      <c r="G118" s="284"/>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c r="AL118" s="284"/>
      <c r="AM118" s="284"/>
      <c r="AN118" s="284"/>
      <c r="AO118" s="284"/>
      <c r="AP118" s="284"/>
      <c r="AQ118" s="284"/>
      <c r="AR118" s="284"/>
      <c r="AS118" s="284"/>
      <c r="AT118" s="284"/>
      <c r="AU118" s="284"/>
      <c r="AV118" s="284"/>
      <c r="AW118" s="284"/>
      <c r="AX118" s="284"/>
      <c r="AY118" s="284"/>
      <c r="AZ118" s="284"/>
      <c r="BA118" s="284"/>
      <c r="BB118" s="284"/>
      <c r="BC118" s="284"/>
      <c r="BD118" s="284"/>
      <c r="BE118" s="284"/>
      <c r="BF118" s="284"/>
      <c r="BG118" s="284"/>
      <c r="BH118" s="284"/>
      <c r="BI118" s="284"/>
      <c r="BJ118" s="284"/>
      <c r="BK118" s="284"/>
      <c r="BL118" s="284"/>
      <c r="BM118" s="284"/>
      <c r="BN118" s="284"/>
      <c r="BO118" s="284"/>
      <c r="BP118" s="284"/>
      <c r="BQ118" s="284"/>
      <c r="BR118" s="284"/>
      <c r="BS118" s="284"/>
      <c r="BT118" s="284"/>
      <c r="BU118" s="284"/>
      <c r="BV118" s="284"/>
      <c r="BW118" s="284"/>
      <c r="BX118" s="284"/>
      <c r="BY118" s="284"/>
      <c r="BZ118" s="284"/>
      <c r="CA118" s="284"/>
      <c r="CB118" s="284"/>
      <c r="CC118" s="284"/>
      <c r="CD118" s="284"/>
      <c r="CE118" s="284"/>
      <c r="CF118" s="284"/>
      <c r="CG118" s="284"/>
      <c r="CH118" s="284"/>
      <c r="CI118" s="284"/>
      <c r="CJ118" s="284"/>
      <c r="CK118" s="284"/>
      <c r="CL118" s="284"/>
      <c r="CM118" s="284"/>
      <c r="CN118" s="284"/>
      <c r="CO118" s="284"/>
      <c r="CP118" s="284"/>
      <c r="CQ118" s="284"/>
      <c r="CR118" s="284"/>
      <c r="CS118" s="284"/>
      <c r="CT118" s="284"/>
      <c r="CU118" s="284"/>
      <c r="CV118" s="284"/>
      <c r="CW118" s="284"/>
      <c r="CX118" s="284"/>
      <c r="CY118" s="284"/>
      <c r="CZ118" s="284"/>
      <c r="DA118" s="284"/>
      <c r="DB118" s="284"/>
      <c r="DC118" s="284"/>
      <c r="DD118" s="284"/>
      <c r="DE118" s="284"/>
      <c r="DF118" s="284"/>
      <c r="DG118" s="284"/>
      <c r="DH118" s="284"/>
      <c r="DI118" s="284"/>
      <c r="DJ118" s="284"/>
      <c r="DK118" s="284"/>
      <c r="DL118" s="284"/>
      <c r="DM118" s="284"/>
      <c r="DN118" s="284"/>
      <c r="DO118" s="284"/>
      <c r="DP118" s="284"/>
      <c r="DQ118" s="284"/>
      <c r="DR118" s="284"/>
      <c r="DS118" s="284"/>
      <c r="DT118" s="284"/>
      <c r="DU118" s="284"/>
      <c r="DV118" s="284"/>
      <c r="DW118" s="284"/>
      <c r="DX118" s="284"/>
      <c r="DY118" s="284"/>
      <c r="DZ118" s="284"/>
      <c r="EA118" s="284"/>
      <c r="EB118" s="284"/>
      <c r="EC118" s="284"/>
      <c r="ED118" s="284"/>
      <c r="EE118" s="284"/>
      <c r="EF118" s="284"/>
      <c r="EG118" s="284"/>
      <c r="EH118" s="284"/>
      <c r="EI118" s="284"/>
      <c r="EJ118" s="284"/>
      <c r="EK118" s="284"/>
      <c r="EL118" s="284"/>
      <c r="EM118" s="284"/>
      <c r="EN118" s="284"/>
      <c r="EO118" s="284"/>
      <c r="EP118" s="284"/>
      <c r="EQ118" s="284"/>
      <c r="ER118" s="284"/>
      <c r="ES118" s="284"/>
      <c r="ET118" s="284"/>
      <c r="EU118" s="284"/>
      <c r="EV118" s="284"/>
      <c r="EW118" s="284"/>
      <c r="EX118" s="284"/>
      <c r="EY118" s="284"/>
      <c r="EZ118" s="284"/>
      <c r="FA118" s="284"/>
      <c r="FB118" s="284"/>
      <c r="FC118" s="284"/>
      <c r="FD118" s="284"/>
      <c r="FE118" s="284"/>
      <c r="FF118" s="284"/>
      <c r="FG118" s="284"/>
      <c r="FH118" s="284"/>
      <c r="FI118" s="284"/>
      <c r="FJ118" s="284"/>
      <c r="FK118" s="284"/>
      <c r="FL118" s="284"/>
      <c r="FM118" s="284"/>
      <c r="FN118" s="284"/>
      <c r="FO118" s="284"/>
      <c r="FP118" s="284"/>
      <c r="FQ118" s="284"/>
      <c r="FR118" s="284"/>
      <c r="FS118" s="284"/>
      <c r="FT118" s="284"/>
      <c r="FU118" s="284"/>
      <c r="FV118" s="284"/>
      <c r="FW118" s="284"/>
      <c r="FX118" s="284"/>
      <c r="FY118" s="284"/>
      <c r="FZ118" s="284"/>
      <c r="GA118" s="284"/>
      <c r="GB118" s="284"/>
      <c r="GC118" s="284"/>
      <c r="GD118" s="284"/>
      <c r="GE118" s="284"/>
      <c r="GF118" s="284"/>
      <c r="GG118" s="284"/>
      <c r="GH118" s="284"/>
      <c r="GI118" s="284"/>
      <c r="GJ118" s="284"/>
      <c r="GK118" s="284"/>
      <c r="GL118" s="284"/>
      <c r="GM118" s="284"/>
      <c r="GN118" s="284"/>
      <c r="GO118" s="284"/>
      <c r="GP118" s="284"/>
      <c r="GQ118" s="284"/>
      <c r="GR118" s="284"/>
      <c r="GS118" s="284"/>
      <c r="GT118" s="284"/>
      <c r="GU118" s="284"/>
      <c r="GV118" s="284"/>
      <c r="GW118" s="284"/>
      <c r="GX118" s="284"/>
      <c r="GY118" s="284"/>
      <c r="GZ118" s="284"/>
      <c r="HA118" s="284"/>
      <c r="HB118" s="284"/>
      <c r="HC118" s="284"/>
      <c r="HD118" s="284"/>
      <c r="HE118" s="284"/>
      <c r="HF118" s="284"/>
      <c r="HG118" s="284"/>
      <c r="HH118" s="284"/>
      <c r="HI118" s="284"/>
      <c r="HJ118" s="284"/>
      <c r="HK118" s="284"/>
      <c r="HL118" s="284"/>
      <c r="HM118" s="284"/>
      <c r="HN118" s="284"/>
      <c r="HO118" s="284"/>
      <c r="HP118" s="284"/>
      <c r="HQ118" s="284"/>
      <c r="HR118" s="284"/>
      <c r="HS118" s="284"/>
      <c r="HT118" s="284"/>
      <c r="HU118" s="284"/>
      <c r="HV118" s="284"/>
      <c r="HW118" s="284"/>
      <c r="HX118" s="284"/>
      <c r="HY118" s="284"/>
      <c r="HZ118" s="284"/>
      <c r="IA118" s="284"/>
      <c r="IB118" s="284"/>
      <c r="IC118" s="284"/>
      <c r="ID118" s="284"/>
      <c r="IE118" s="284"/>
      <c r="IF118" s="284"/>
      <c r="IG118" s="284"/>
      <c r="IH118" s="284"/>
      <c r="II118" s="284"/>
      <c r="IJ118" s="284"/>
      <c r="IK118" s="284"/>
      <c r="IL118" s="284"/>
      <c r="IM118" s="284"/>
      <c r="IN118" s="284"/>
      <c r="IO118" s="284"/>
      <c r="IP118" s="284"/>
      <c r="IQ118" s="284"/>
      <c r="IR118" s="284"/>
      <c r="IS118" s="284"/>
      <c r="IT118" s="284"/>
      <c r="IU118" s="284"/>
      <c r="IV118" s="284"/>
    </row>
    <row r="119" spans="1:256" x14ac:dyDescent="0.25">
      <c r="A119" s="289"/>
      <c r="B119" s="284"/>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c r="AL119" s="284"/>
      <c r="AM119" s="284"/>
      <c r="AN119" s="284"/>
      <c r="AO119" s="284"/>
      <c r="AP119" s="284"/>
      <c r="AQ119" s="284"/>
      <c r="AR119" s="284"/>
      <c r="AS119" s="284"/>
      <c r="AT119" s="284"/>
      <c r="AU119" s="284"/>
      <c r="AV119" s="284"/>
      <c r="AW119" s="284"/>
      <c r="AX119" s="284"/>
      <c r="AY119" s="284"/>
      <c r="AZ119" s="284"/>
      <c r="BA119" s="284"/>
      <c r="BB119" s="284"/>
      <c r="BC119" s="284"/>
      <c r="BD119" s="284"/>
      <c r="BE119" s="284"/>
      <c r="BF119" s="284"/>
      <c r="BG119" s="284"/>
      <c r="BH119" s="284"/>
      <c r="BI119" s="284"/>
      <c r="BJ119" s="284"/>
      <c r="BK119" s="284"/>
      <c r="BL119" s="284"/>
      <c r="BM119" s="284"/>
      <c r="BN119" s="284"/>
      <c r="BO119" s="284"/>
      <c r="BP119" s="284"/>
      <c r="BQ119" s="284"/>
      <c r="BR119" s="284"/>
      <c r="BS119" s="284"/>
      <c r="BT119" s="284"/>
      <c r="BU119" s="284"/>
      <c r="BV119" s="284"/>
      <c r="BW119" s="284"/>
      <c r="BX119" s="284"/>
      <c r="BY119" s="284"/>
      <c r="BZ119" s="284"/>
      <c r="CA119" s="284"/>
      <c r="CB119" s="284"/>
      <c r="CC119" s="284"/>
      <c r="CD119" s="284"/>
      <c r="CE119" s="284"/>
      <c r="CF119" s="284"/>
      <c r="CG119" s="284"/>
      <c r="CH119" s="284"/>
      <c r="CI119" s="284"/>
      <c r="CJ119" s="284"/>
      <c r="CK119" s="284"/>
      <c r="CL119" s="284"/>
      <c r="CM119" s="284"/>
      <c r="CN119" s="284"/>
      <c r="CO119" s="284"/>
      <c r="CP119" s="284"/>
      <c r="CQ119" s="284"/>
      <c r="CR119" s="284"/>
      <c r="CS119" s="284"/>
      <c r="CT119" s="284"/>
      <c r="CU119" s="284"/>
      <c r="CV119" s="284"/>
      <c r="CW119" s="284"/>
      <c r="CX119" s="284"/>
      <c r="CY119" s="284"/>
      <c r="CZ119" s="284"/>
      <c r="DA119" s="284"/>
      <c r="DB119" s="284"/>
      <c r="DC119" s="284"/>
      <c r="DD119" s="284"/>
      <c r="DE119" s="284"/>
      <c r="DF119" s="284"/>
      <c r="DG119" s="284"/>
      <c r="DH119" s="284"/>
      <c r="DI119" s="284"/>
      <c r="DJ119" s="284"/>
      <c r="DK119" s="284"/>
      <c r="DL119" s="284"/>
      <c r="DM119" s="284"/>
      <c r="DN119" s="284"/>
      <c r="DO119" s="284"/>
      <c r="DP119" s="284"/>
      <c r="DQ119" s="284"/>
      <c r="DR119" s="284"/>
      <c r="DS119" s="284"/>
      <c r="DT119" s="284"/>
      <c r="DU119" s="284"/>
      <c r="DV119" s="284"/>
      <c r="DW119" s="284"/>
      <c r="DX119" s="284"/>
      <c r="DY119" s="284"/>
      <c r="DZ119" s="284"/>
      <c r="EA119" s="284"/>
      <c r="EB119" s="284"/>
      <c r="EC119" s="284"/>
      <c r="ED119" s="284"/>
      <c r="EE119" s="284"/>
      <c r="EF119" s="284"/>
      <c r="EG119" s="284"/>
      <c r="EH119" s="284"/>
      <c r="EI119" s="284"/>
      <c r="EJ119" s="284"/>
      <c r="EK119" s="284"/>
      <c r="EL119" s="284"/>
      <c r="EM119" s="284"/>
      <c r="EN119" s="284"/>
      <c r="EO119" s="284"/>
      <c r="EP119" s="284"/>
      <c r="EQ119" s="284"/>
      <c r="ER119" s="284"/>
      <c r="ES119" s="284"/>
      <c r="ET119" s="284"/>
      <c r="EU119" s="284"/>
      <c r="EV119" s="284"/>
      <c r="EW119" s="284"/>
      <c r="EX119" s="284"/>
      <c r="EY119" s="284"/>
      <c r="EZ119" s="284"/>
      <c r="FA119" s="284"/>
      <c r="FB119" s="284"/>
      <c r="FC119" s="284"/>
      <c r="FD119" s="284"/>
      <c r="FE119" s="284"/>
      <c r="FF119" s="284"/>
      <c r="FG119" s="284"/>
      <c r="FH119" s="284"/>
      <c r="FI119" s="284"/>
      <c r="FJ119" s="284"/>
      <c r="FK119" s="284"/>
      <c r="FL119" s="284"/>
      <c r="FM119" s="284"/>
      <c r="FN119" s="284"/>
      <c r="FO119" s="284"/>
      <c r="FP119" s="284"/>
      <c r="FQ119" s="284"/>
      <c r="FR119" s="284"/>
      <c r="FS119" s="284"/>
      <c r="FT119" s="284"/>
      <c r="FU119" s="284"/>
      <c r="FV119" s="284"/>
      <c r="FW119" s="284"/>
      <c r="FX119" s="284"/>
      <c r="FY119" s="284"/>
      <c r="FZ119" s="284"/>
      <c r="GA119" s="284"/>
      <c r="GB119" s="284"/>
      <c r="GC119" s="284"/>
      <c r="GD119" s="284"/>
      <c r="GE119" s="284"/>
      <c r="GF119" s="284"/>
      <c r="GG119" s="284"/>
      <c r="GH119" s="284"/>
      <c r="GI119" s="284"/>
      <c r="GJ119" s="284"/>
      <c r="GK119" s="284"/>
      <c r="GL119" s="284"/>
      <c r="GM119" s="284"/>
      <c r="GN119" s="284"/>
      <c r="GO119" s="284"/>
      <c r="GP119" s="284"/>
      <c r="GQ119" s="284"/>
      <c r="GR119" s="284"/>
      <c r="GS119" s="284"/>
      <c r="GT119" s="284"/>
      <c r="GU119" s="284"/>
      <c r="GV119" s="284"/>
      <c r="GW119" s="284"/>
      <c r="GX119" s="284"/>
      <c r="GY119" s="284"/>
      <c r="GZ119" s="284"/>
      <c r="HA119" s="284"/>
      <c r="HB119" s="284"/>
      <c r="HC119" s="284"/>
      <c r="HD119" s="284"/>
      <c r="HE119" s="284"/>
      <c r="HF119" s="284"/>
      <c r="HG119" s="284"/>
      <c r="HH119" s="284"/>
      <c r="HI119" s="284"/>
      <c r="HJ119" s="284"/>
      <c r="HK119" s="284"/>
      <c r="HL119" s="284"/>
      <c r="HM119" s="284"/>
      <c r="HN119" s="284"/>
      <c r="HO119" s="284"/>
      <c r="HP119" s="284"/>
      <c r="HQ119" s="284"/>
      <c r="HR119" s="284"/>
      <c r="HS119" s="284"/>
      <c r="HT119" s="284"/>
      <c r="HU119" s="284"/>
      <c r="HV119" s="284"/>
      <c r="HW119" s="284"/>
      <c r="HX119" s="284"/>
      <c r="HY119" s="284"/>
      <c r="HZ119" s="284"/>
      <c r="IA119" s="284"/>
      <c r="IB119" s="284"/>
      <c r="IC119" s="284"/>
      <c r="ID119" s="284"/>
      <c r="IE119" s="284"/>
      <c r="IF119" s="284"/>
      <c r="IG119" s="284"/>
      <c r="IH119" s="284"/>
      <c r="II119" s="284"/>
      <c r="IJ119" s="284"/>
      <c r="IK119" s="284"/>
      <c r="IL119" s="284"/>
      <c r="IM119" s="284"/>
      <c r="IN119" s="284"/>
      <c r="IO119" s="284"/>
      <c r="IP119" s="284"/>
      <c r="IQ119" s="284"/>
      <c r="IR119" s="284"/>
      <c r="IS119" s="284"/>
      <c r="IT119" s="284"/>
      <c r="IU119" s="284"/>
      <c r="IV119" s="284"/>
    </row>
    <row r="120" spans="1:256" x14ac:dyDescent="0.25">
      <c r="A120" s="289"/>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c r="AL120" s="284"/>
      <c r="AM120" s="284"/>
      <c r="AN120" s="284"/>
      <c r="AO120" s="284"/>
      <c r="AP120" s="284"/>
      <c r="AQ120" s="284"/>
      <c r="AR120" s="284"/>
      <c r="AS120" s="284"/>
      <c r="AT120" s="284"/>
      <c r="AU120" s="284"/>
      <c r="AV120" s="284"/>
      <c r="AW120" s="284"/>
      <c r="AX120" s="284"/>
      <c r="AY120" s="284"/>
      <c r="AZ120" s="284"/>
      <c r="BA120" s="284"/>
      <c r="BB120" s="284"/>
      <c r="BC120" s="284"/>
      <c r="BD120" s="284"/>
      <c r="BE120" s="284"/>
      <c r="BF120" s="284"/>
      <c r="BG120" s="284"/>
      <c r="BH120" s="284"/>
      <c r="BI120" s="284"/>
      <c r="BJ120" s="284"/>
      <c r="BK120" s="284"/>
      <c r="BL120" s="284"/>
      <c r="BM120" s="284"/>
      <c r="BN120" s="284"/>
      <c r="BO120" s="284"/>
      <c r="BP120" s="284"/>
      <c r="BQ120" s="284"/>
      <c r="BR120" s="284"/>
      <c r="BS120" s="284"/>
      <c r="BT120" s="284"/>
      <c r="BU120" s="284"/>
      <c r="BV120" s="284"/>
      <c r="BW120" s="284"/>
      <c r="BX120" s="284"/>
      <c r="BY120" s="284"/>
      <c r="BZ120" s="284"/>
      <c r="CA120" s="284"/>
      <c r="CB120" s="284"/>
      <c r="CC120" s="284"/>
      <c r="CD120" s="284"/>
      <c r="CE120" s="284"/>
      <c r="CF120" s="284"/>
      <c r="CG120" s="284"/>
      <c r="CH120" s="284"/>
      <c r="CI120" s="284"/>
      <c r="CJ120" s="284"/>
      <c r="CK120" s="284"/>
      <c r="CL120" s="284"/>
      <c r="CM120" s="284"/>
      <c r="CN120" s="284"/>
      <c r="CO120" s="284"/>
      <c r="CP120" s="284"/>
      <c r="CQ120" s="284"/>
      <c r="CR120" s="284"/>
      <c r="CS120" s="284"/>
      <c r="CT120" s="284"/>
      <c r="CU120" s="284"/>
      <c r="CV120" s="284"/>
      <c r="CW120" s="284"/>
      <c r="CX120" s="284"/>
      <c r="CY120" s="284"/>
      <c r="CZ120" s="284"/>
      <c r="DA120" s="284"/>
      <c r="DB120" s="284"/>
      <c r="DC120" s="284"/>
      <c r="DD120" s="284"/>
      <c r="DE120" s="284"/>
      <c r="DF120" s="284"/>
      <c r="DG120" s="284"/>
      <c r="DH120" s="284"/>
      <c r="DI120" s="284"/>
      <c r="DJ120" s="284"/>
      <c r="DK120" s="284"/>
      <c r="DL120" s="284"/>
      <c r="DM120" s="284"/>
      <c r="DN120" s="284"/>
      <c r="DO120" s="284"/>
      <c r="DP120" s="284"/>
      <c r="DQ120" s="284"/>
      <c r="DR120" s="284"/>
      <c r="DS120" s="284"/>
      <c r="DT120" s="284"/>
      <c r="DU120" s="284"/>
      <c r="DV120" s="284"/>
      <c r="DW120" s="284"/>
      <c r="DX120" s="284"/>
      <c r="DY120" s="284"/>
      <c r="DZ120" s="284"/>
      <c r="EA120" s="284"/>
      <c r="EB120" s="284"/>
      <c r="EC120" s="284"/>
      <c r="ED120" s="284"/>
      <c r="EE120" s="284"/>
      <c r="EF120" s="284"/>
      <c r="EG120" s="284"/>
      <c r="EH120" s="284"/>
      <c r="EI120" s="284"/>
      <c r="EJ120" s="284"/>
      <c r="EK120" s="284"/>
      <c r="EL120" s="284"/>
      <c r="EM120" s="284"/>
      <c r="EN120" s="284"/>
      <c r="EO120" s="284"/>
      <c r="EP120" s="284"/>
      <c r="EQ120" s="284"/>
      <c r="ER120" s="284"/>
      <c r="ES120" s="284"/>
      <c r="ET120" s="284"/>
      <c r="EU120" s="284"/>
      <c r="EV120" s="284"/>
      <c r="EW120" s="284"/>
      <c r="EX120" s="284"/>
      <c r="EY120" s="284"/>
      <c r="EZ120" s="284"/>
      <c r="FA120" s="284"/>
      <c r="FB120" s="284"/>
      <c r="FC120" s="284"/>
      <c r="FD120" s="284"/>
      <c r="FE120" s="284"/>
      <c r="FF120" s="284"/>
      <c r="FG120" s="284"/>
      <c r="FH120" s="284"/>
      <c r="FI120" s="284"/>
      <c r="FJ120" s="284"/>
      <c r="FK120" s="284"/>
      <c r="FL120" s="284"/>
      <c r="FM120" s="284"/>
      <c r="FN120" s="284"/>
      <c r="FO120" s="284"/>
      <c r="FP120" s="284"/>
      <c r="FQ120" s="284"/>
      <c r="FR120" s="284"/>
      <c r="FS120" s="284"/>
      <c r="FT120" s="284"/>
      <c r="FU120" s="284"/>
      <c r="FV120" s="284"/>
      <c r="FW120" s="284"/>
      <c r="FX120" s="284"/>
      <c r="FY120" s="284"/>
      <c r="FZ120" s="284"/>
      <c r="GA120" s="284"/>
      <c r="GB120" s="284"/>
      <c r="GC120" s="284"/>
      <c r="GD120" s="284"/>
      <c r="GE120" s="284"/>
      <c r="GF120" s="284"/>
      <c r="GG120" s="284"/>
      <c r="GH120" s="284"/>
      <c r="GI120" s="284"/>
      <c r="GJ120" s="284"/>
      <c r="GK120" s="284"/>
      <c r="GL120" s="284"/>
      <c r="GM120" s="284"/>
      <c r="GN120" s="284"/>
      <c r="GO120" s="284"/>
      <c r="GP120" s="284"/>
      <c r="GQ120" s="284"/>
      <c r="GR120" s="284"/>
      <c r="GS120" s="284"/>
      <c r="GT120" s="284"/>
      <c r="GU120" s="284"/>
      <c r="GV120" s="284"/>
      <c r="GW120" s="284"/>
      <c r="GX120" s="284"/>
      <c r="GY120" s="284"/>
      <c r="GZ120" s="284"/>
      <c r="HA120" s="284"/>
      <c r="HB120" s="284"/>
      <c r="HC120" s="284"/>
      <c r="HD120" s="284"/>
      <c r="HE120" s="284"/>
      <c r="HF120" s="284"/>
      <c r="HG120" s="284"/>
      <c r="HH120" s="284"/>
      <c r="HI120" s="284"/>
      <c r="HJ120" s="284"/>
      <c r="HK120" s="284"/>
      <c r="HL120" s="284"/>
      <c r="HM120" s="284"/>
      <c r="HN120" s="284"/>
      <c r="HO120" s="284"/>
      <c r="HP120" s="284"/>
      <c r="HQ120" s="284"/>
      <c r="HR120" s="284"/>
      <c r="HS120" s="284"/>
      <c r="HT120" s="284"/>
      <c r="HU120" s="284"/>
      <c r="HV120" s="284"/>
      <c r="HW120" s="284"/>
      <c r="HX120" s="284"/>
      <c r="HY120" s="284"/>
      <c r="HZ120" s="284"/>
      <c r="IA120" s="284"/>
      <c r="IB120" s="284"/>
      <c r="IC120" s="284"/>
      <c r="ID120" s="284"/>
      <c r="IE120" s="284"/>
      <c r="IF120" s="284"/>
      <c r="IG120" s="284"/>
      <c r="IH120" s="284"/>
      <c r="II120" s="284"/>
      <c r="IJ120" s="284"/>
      <c r="IK120" s="284"/>
      <c r="IL120" s="284"/>
      <c r="IM120" s="284"/>
      <c r="IN120" s="284"/>
      <c r="IO120" s="284"/>
      <c r="IP120" s="284"/>
      <c r="IQ120" s="284"/>
      <c r="IR120" s="284"/>
      <c r="IS120" s="284"/>
      <c r="IT120" s="284"/>
      <c r="IU120" s="284"/>
      <c r="IV120" s="284"/>
    </row>
    <row r="121" spans="1:256" x14ac:dyDescent="0.25">
      <c r="A121" s="289"/>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c r="AL121" s="284"/>
      <c r="AM121" s="284"/>
      <c r="AN121" s="284"/>
      <c r="AO121" s="284"/>
      <c r="AP121" s="284"/>
      <c r="AQ121" s="284"/>
      <c r="AR121" s="284"/>
      <c r="AS121" s="284"/>
      <c r="AT121" s="284"/>
      <c r="AU121" s="284"/>
      <c r="AV121" s="284"/>
      <c r="AW121" s="284"/>
      <c r="AX121" s="284"/>
      <c r="AY121" s="284"/>
      <c r="AZ121" s="284"/>
      <c r="BA121" s="284"/>
      <c r="BB121" s="284"/>
      <c r="BC121" s="284"/>
      <c r="BD121" s="284"/>
      <c r="BE121" s="284"/>
      <c r="BF121" s="284"/>
      <c r="BG121" s="284"/>
      <c r="BH121" s="284"/>
      <c r="BI121" s="284"/>
      <c r="BJ121" s="284"/>
      <c r="BK121" s="284"/>
      <c r="BL121" s="284"/>
      <c r="BM121" s="284"/>
      <c r="BN121" s="284"/>
      <c r="BO121" s="284"/>
      <c r="BP121" s="284"/>
      <c r="BQ121" s="284"/>
      <c r="BR121" s="284"/>
      <c r="BS121" s="284"/>
      <c r="BT121" s="284"/>
      <c r="BU121" s="284"/>
      <c r="BV121" s="284"/>
      <c r="BW121" s="284"/>
      <c r="BX121" s="284"/>
      <c r="BY121" s="284"/>
      <c r="BZ121" s="284"/>
      <c r="CA121" s="284"/>
      <c r="CB121" s="284"/>
      <c r="CC121" s="284"/>
      <c r="CD121" s="284"/>
      <c r="CE121" s="284"/>
      <c r="CF121" s="284"/>
      <c r="CG121" s="284"/>
      <c r="CH121" s="284"/>
      <c r="CI121" s="284"/>
      <c r="CJ121" s="284"/>
      <c r="CK121" s="284"/>
      <c r="CL121" s="284"/>
      <c r="CM121" s="284"/>
      <c r="CN121" s="284"/>
      <c r="CO121" s="284"/>
      <c r="CP121" s="284"/>
      <c r="CQ121" s="284"/>
      <c r="CR121" s="284"/>
      <c r="CS121" s="284"/>
      <c r="CT121" s="284"/>
      <c r="CU121" s="284"/>
      <c r="CV121" s="284"/>
      <c r="CW121" s="284"/>
      <c r="CX121" s="284"/>
      <c r="CY121" s="284"/>
      <c r="CZ121" s="284"/>
      <c r="DA121" s="284"/>
      <c r="DB121" s="284"/>
      <c r="DC121" s="284"/>
      <c r="DD121" s="284"/>
      <c r="DE121" s="284"/>
      <c r="DF121" s="284"/>
      <c r="DG121" s="284"/>
      <c r="DH121" s="284"/>
      <c r="DI121" s="284"/>
      <c r="DJ121" s="284"/>
      <c r="DK121" s="284"/>
      <c r="DL121" s="284"/>
      <c r="DM121" s="284"/>
      <c r="DN121" s="284"/>
      <c r="DO121" s="284"/>
      <c r="DP121" s="284"/>
      <c r="DQ121" s="284"/>
      <c r="DR121" s="284"/>
      <c r="DS121" s="284"/>
      <c r="DT121" s="284"/>
      <c r="DU121" s="284"/>
      <c r="DV121" s="284"/>
      <c r="DW121" s="284"/>
      <c r="DX121" s="284"/>
      <c r="DY121" s="284"/>
      <c r="DZ121" s="284"/>
      <c r="EA121" s="284"/>
      <c r="EB121" s="284"/>
      <c r="EC121" s="284"/>
      <c r="ED121" s="284"/>
      <c r="EE121" s="284"/>
      <c r="EF121" s="284"/>
      <c r="EG121" s="284"/>
      <c r="EH121" s="284"/>
      <c r="EI121" s="284"/>
      <c r="EJ121" s="284"/>
      <c r="EK121" s="284"/>
      <c r="EL121" s="284"/>
      <c r="EM121" s="284"/>
      <c r="EN121" s="284"/>
      <c r="EO121" s="284"/>
      <c r="EP121" s="284"/>
      <c r="EQ121" s="284"/>
      <c r="ER121" s="284"/>
      <c r="ES121" s="284"/>
      <c r="ET121" s="284"/>
      <c r="EU121" s="284"/>
      <c r="EV121" s="284"/>
      <c r="EW121" s="284"/>
      <c r="EX121" s="284"/>
      <c r="EY121" s="284"/>
      <c r="EZ121" s="284"/>
      <c r="FA121" s="284"/>
      <c r="FB121" s="284"/>
      <c r="FC121" s="284"/>
      <c r="FD121" s="284"/>
      <c r="FE121" s="284"/>
      <c r="FF121" s="284"/>
      <c r="FG121" s="284"/>
      <c r="FH121" s="284"/>
      <c r="FI121" s="284"/>
      <c r="FJ121" s="284"/>
      <c r="FK121" s="284"/>
      <c r="FL121" s="284"/>
      <c r="FM121" s="284"/>
      <c r="FN121" s="284"/>
      <c r="FO121" s="284"/>
      <c r="FP121" s="284"/>
      <c r="FQ121" s="284"/>
      <c r="FR121" s="284"/>
      <c r="FS121" s="284"/>
      <c r="FT121" s="284"/>
      <c r="FU121" s="284"/>
      <c r="FV121" s="284"/>
      <c r="FW121" s="284"/>
      <c r="FX121" s="284"/>
      <c r="FY121" s="284"/>
      <c r="FZ121" s="284"/>
      <c r="GA121" s="284"/>
      <c r="GB121" s="284"/>
      <c r="GC121" s="284"/>
      <c r="GD121" s="284"/>
      <c r="GE121" s="284"/>
      <c r="GF121" s="284"/>
      <c r="GG121" s="284"/>
      <c r="GH121" s="284"/>
      <c r="GI121" s="284"/>
      <c r="GJ121" s="284"/>
      <c r="GK121" s="284"/>
      <c r="GL121" s="284"/>
      <c r="GM121" s="284"/>
      <c r="GN121" s="284"/>
      <c r="GO121" s="284"/>
      <c r="GP121" s="284"/>
      <c r="GQ121" s="284"/>
      <c r="GR121" s="284"/>
      <c r="GS121" s="284"/>
      <c r="GT121" s="284"/>
      <c r="GU121" s="284"/>
      <c r="GV121" s="284"/>
      <c r="GW121" s="284"/>
      <c r="GX121" s="284"/>
      <c r="GY121" s="284"/>
      <c r="GZ121" s="284"/>
      <c r="HA121" s="284"/>
      <c r="HB121" s="284"/>
      <c r="HC121" s="284"/>
      <c r="HD121" s="284"/>
      <c r="HE121" s="284"/>
      <c r="HF121" s="284"/>
      <c r="HG121" s="284"/>
      <c r="HH121" s="284"/>
      <c r="HI121" s="284"/>
      <c r="HJ121" s="284"/>
      <c r="HK121" s="284"/>
      <c r="HL121" s="284"/>
      <c r="HM121" s="284"/>
      <c r="HN121" s="284"/>
      <c r="HO121" s="284"/>
      <c r="HP121" s="284"/>
      <c r="HQ121" s="284"/>
      <c r="HR121" s="284"/>
      <c r="HS121" s="284"/>
      <c r="HT121" s="284"/>
      <c r="HU121" s="284"/>
      <c r="HV121" s="284"/>
      <c r="HW121" s="284"/>
      <c r="HX121" s="284"/>
      <c r="HY121" s="284"/>
      <c r="HZ121" s="284"/>
      <c r="IA121" s="284"/>
      <c r="IB121" s="284"/>
      <c r="IC121" s="284"/>
      <c r="ID121" s="284"/>
      <c r="IE121" s="284"/>
      <c r="IF121" s="284"/>
      <c r="IG121" s="284"/>
      <c r="IH121" s="284"/>
      <c r="II121" s="284"/>
      <c r="IJ121" s="284"/>
      <c r="IK121" s="284"/>
      <c r="IL121" s="284"/>
      <c r="IM121" s="284"/>
      <c r="IN121" s="284"/>
      <c r="IO121" s="284"/>
      <c r="IP121" s="284"/>
      <c r="IQ121" s="284"/>
      <c r="IR121" s="284"/>
      <c r="IS121" s="284"/>
      <c r="IT121" s="284"/>
      <c r="IU121" s="284"/>
      <c r="IV121" s="284"/>
    </row>
    <row r="122" spans="1:256" x14ac:dyDescent="0.25">
      <c r="A122" s="289"/>
      <c r="B122" s="284"/>
      <c r="C122" s="284"/>
      <c r="D122" s="284"/>
      <c r="E122" s="284"/>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c r="AL122" s="284"/>
      <c r="AM122" s="284"/>
      <c r="AN122" s="284"/>
      <c r="AO122" s="284"/>
      <c r="AP122" s="284"/>
      <c r="AQ122" s="284"/>
      <c r="AR122" s="284"/>
      <c r="AS122" s="284"/>
      <c r="AT122" s="284"/>
      <c r="AU122" s="284"/>
      <c r="AV122" s="284"/>
      <c r="AW122" s="284"/>
      <c r="AX122" s="284"/>
      <c r="AY122" s="284"/>
      <c r="AZ122" s="284"/>
      <c r="BA122" s="284"/>
      <c r="BB122" s="284"/>
      <c r="BC122" s="284"/>
      <c r="BD122" s="284"/>
      <c r="BE122" s="284"/>
      <c r="BF122" s="284"/>
      <c r="BG122" s="284"/>
      <c r="BH122" s="284"/>
      <c r="BI122" s="284"/>
      <c r="BJ122" s="284"/>
      <c r="BK122" s="284"/>
      <c r="BL122" s="284"/>
      <c r="BM122" s="284"/>
      <c r="BN122" s="284"/>
      <c r="BO122" s="284"/>
      <c r="BP122" s="284"/>
      <c r="BQ122" s="284"/>
      <c r="BR122" s="284"/>
      <c r="BS122" s="284"/>
      <c r="BT122" s="284"/>
      <c r="BU122" s="284"/>
      <c r="BV122" s="284"/>
      <c r="BW122" s="284"/>
      <c r="BX122" s="284"/>
      <c r="BY122" s="284"/>
      <c r="BZ122" s="284"/>
      <c r="CA122" s="284"/>
      <c r="CB122" s="284"/>
      <c r="CC122" s="284"/>
      <c r="CD122" s="284"/>
      <c r="CE122" s="284"/>
      <c r="CF122" s="284"/>
      <c r="CG122" s="284"/>
      <c r="CH122" s="284"/>
      <c r="CI122" s="284"/>
      <c r="CJ122" s="284"/>
      <c r="CK122" s="284"/>
      <c r="CL122" s="284"/>
      <c r="CM122" s="284"/>
      <c r="CN122" s="284"/>
      <c r="CO122" s="284"/>
      <c r="CP122" s="284"/>
      <c r="CQ122" s="284"/>
      <c r="CR122" s="284"/>
      <c r="CS122" s="284"/>
      <c r="CT122" s="284"/>
      <c r="CU122" s="284"/>
      <c r="CV122" s="284"/>
      <c r="CW122" s="284"/>
      <c r="CX122" s="284"/>
      <c r="CY122" s="284"/>
      <c r="CZ122" s="284"/>
      <c r="DA122" s="284"/>
      <c r="DB122" s="284"/>
      <c r="DC122" s="284"/>
      <c r="DD122" s="284"/>
      <c r="DE122" s="284"/>
      <c r="DF122" s="284"/>
      <c r="DG122" s="284"/>
      <c r="DH122" s="284"/>
      <c r="DI122" s="284"/>
      <c r="DJ122" s="284"/>
      <c r="DK122" s="284"/>
      <c r="DL122" s="284"/>
      <c r="DM122" s="284"/>
      <c r="DN122" s="284"/>
      <c r="DO122" s="284"/>
      <c r="DP122" s="284"/>
      <c r="DQ122" s="284"/>
      <c r="DR122" s="284"/>
      <c r="DS122" s="284"/>
      <c r="DT122" s="284"/>
      <c r="DU122" s="284"/>
      <c r="DV122" s="284"/>
      <c r="DW122" s="284"/>
      <c r="DX122" s="284"/>
      <c r="DY122" s="284"/>
      <c r="DZ122" s="284"/>
      <c r="EA122" s="284"/>
      <c r="EB122" s="284"/>
      <c r="EC122" s="284"/>
      <c r="ED122" s="284"/>
      <c r="EE122" s="284"/>
      <c r="EF122" s="284"/>
      <c r="EG122" s="284"/>
      <c r="EH122" s="284"/>
      <c r="EI122" s="284"/>
      <c r="EJ122" s="284"/>
      <c r="EK122" s="284"/>
      <c r="EL122" s="284"/>
      <c r="EM122" s="284"/>
      <c r="EN122" s="284"/>
      <c r="EO122" s="284"/>
      <c r="EP122" s="284"/>
      <c r="EQ122" s="284"/>
      <c r="ER122" s="284"/>
      <c r="ES122" s="284"/>
      <c r="ET122" s="284"/>
      <c r="EU122" s="284"/>
      <c r="EV122" s="284"/>
      <c r="EW122" s="284"/>
      <c r="EX122" s="284"/>
      <c r="EY122" s="284"/>
      <c r="EZ122" s="284"/>
      <c r="FA122" s="284"/>
      <c r="FB122" s="284"/>
      <c r="FC122" s="284"/>
      <c r="FD122" s="284"/>
      <c r="FE122" s="284"/>
      <c r="FF122" s="284"/>
      <c r="FG122" s="284"/>
      <c r="FH122" s="284"/>
      <c r="FI122" s="284"/>
      <c r="FJ122" s="284"/>
      <c r="FK122" s="284"/>
      <c r="FL122" s="284"/>
      <c r="FM122" s="284"/>
      <c r="FN122" s="284"/>
      <c r="FO122" s="284"/>
      <c r="FP122" s="284"/>
      <c r="FQ122" s="284"/>
      <c r="FR122" s="284"/>
      <c r="FS122" s="284"/>
      <c r="FT122" s="284"/>
      <c r="FU122" s="284"/>
      <c r="FV122" s="284"/>
      <c r="FW122" s="284"/>
      <c r="FX122" s="284"/>
      <c r="FY122" s="284"/>
      <c r="FZ122" s="284"/>
      <c r="GA122" s="284"/>
      <c r="GB122" s="284"/>
      <c r="GC122" s="284"/>
      <c r="GD122" s="284"/>
      <c r="GE122" s="284"/>
      <c r="GF122" s="284"/>
      <c r="GG122" s="284"/>
      <c r="GH122" s="284"/>
      <c r="GI122" s="284"/>
      <c r="GJ122" s="284"/>
      <c r="GK122" s="284"/>
      <c r="GL122" s="284"/>
      <c r="GM122" s="284"/>
      <c r="GN122" s="284"/>
      <c r="GO122" s="284"/>
      <c r="GP122" s="284"/>
      <c r="GQ122" s="284"/>
      <c r="GR122" s="284"/>
      <c r="GS122" s="284"/>
      <c r="GT122" s="284"/>
      <c r="GU122" s="284"/>
      <c r="GV122" s="284"/>
      <c r="GW122" s="284"/>
      <c r="GX122" s="284"/>
      <c r="GY122" s="284"/>
      <c r="GZ122" s="284"/>
      <c r="HA122" s="284"/>
      <c r="HB122" s="284"/>
      <c r="HC122" s="284"/>
      <c r="HD122" s="284"/>
      <c r="HE122" s="284"/>
      <c r="HF122" s="284"/>
      <c r="HG122" s="284"/>
      <c r="HH122" s="284"/>
      <c r="HI122" s="284"/>
      <c r="HJ122" s="284"/>
      <c r="HK122" s="284"/>
      <c r="HL122" s="284"/>
      <c r="HM122" s="284"/>
      <c r="HN122" s="284"/>
      <c r="HO122" s="284"/>
      <c r="HP122" s="284"/>
      <c r="HQ122" s="284"/>
      <c r="HR122" s="284"/>
      <c r="HS122" s="284"/>
      <c r="HT122" s="284"/>
      <c r="HU122" s="284"/>
      <c r="HV122" s="284"/>
      <c r="HW122" s="284"/>
      <c r="HX122" s="284"/>
      <c r="HY122" s="284"/>
      <c r="HZ122" s="284"/>
      <c r="IA122" s="284"/>
      <c r="IB122" s="284"/>
      <c r="IC122" s="284"/>
      <c r="ID122" s="284"/>
      <c r="IE122" s="284"/>
      <c r="IF122" s="284"/>
      <c r="IG122" s="284"/>
      <c r="IH122" s="284"/>
      <c r="II122" s="284"/>
      <c r="IJ122" s="284"/>
      <c r="IK122" s="284"/>
      <c r="IL122" s="284"/>
      <c r="IM122" s="284"/>
      <c r="IN122" s="284"/>
      <c r="IO122" s="284"/>
      <c r="IP122" s="284"/>
      <c r="IQ122" s="284"/>
      <c r="IR122" s="284"/>
      <c r="IS122" s="284"/>
      <c r="IT122" s="284"/>
      <c r="IU122" s="284"/>
      <c r="IV122" s="284"/>
    </row>
    <row r="123" spans="1:256" x14ac:dyDescent="0.25">
      <c r="A123" s="289"/>
      <c r="B123" s="284"/>
      <c r="C123" s="284"/>
      <c r="D123" s="284"/>
      <c r="E123" s="284"/>
      <c r="F123" s="284"/>
      <c r="G123" s="284"/>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c r="AL123" s="284"/>
      <c r="AM123" s="284"/>
      <c r="AN123" s="284"/>
      <c r="AO123" s="284"/>
      <c r="AP123" s="284"/>
      <c r="AQ123" s="284"/>
      <c r="AR123" s="284"/>
      <c r="AS123" s="284"/>
      <c r="AT123" s="284"/>
      <c r="AU123" s="284"/>
      <c r="AV123" s="284"/>
      <c r="AW123" s="284"/>
      <c r="AX123" s="284"/>
      <c r="AY123" s="284"/>
      <c r="AZ123" s="284"/>
      <c r="BA123" s="284"/>
      <c r="BB123" s="284"/>
      <c r="BC123" s="284"/>
      <c r="BD123" s="284"/>
      <c r="BE123" s="284"/>
      <c r="BF123" s="284"/>
      <c r="BG123" s="284"/>
      <c r="BH123" s="284"/>
      <c r="BI123" s="284"/>
      <c r="BJ123" s="284"/>
      <c r="BK123" s="284"/>
      <c r="BL123" s="284"/>
      <c r="BM123" s="284"/>
      <c r="BN123" s="284"/>
      <c r="BO123" s="284"/>
      <c r="BP123" s="284"/>
      <c r="BQ123" s="284"/>
      <c r="BR123" s="284"/>
      <c r="BS123" s="284"/>
      <c r="BT123" s="284"/>
      <c r="BU123" s="284"/>
      <c r="BV123" s="284"/>
      <c r="BW123" s="284"/>
      <c r="BX123" s="284"/>
      <c r="BY123" s="284"/>
      <c r="BZ123" s="284"/>
      <c r="CA123" s="284"/>
      <c r="CB123" s="284"/>
      <c r="CC123" s="284"/>
      <c r="CD123" s="284"/>
      <c r="CE123" s="284"/>
      <c r="CF123" s="284"/>
      <c r="CG123" s="284"/>
      <c r="CH123" s="284"/>
      <c r="CI123" s="284"/>
      <c r="CJ123" s="284"/>
      <c r="CK123" s="284"/>
      <c r="CL123" s="284"/>
      <c r="CM123" s="284"/>
      <c r="CN123" s="284"/>
      <c r="CO123" s="284"/>
      <c r="CP123" s="284"/>
      <c r="CQ123" s="284"/>
      <c r="CR123" s="284"/>
      <c r="CS123" s="284"/>
      <c r="CT123" s="284"/>
      <c r="CU123" s="284"/>
      <c r="CV123" s="284"/>
      <c r="CW123" s="284"/>
      <c r="CX123" s="284"/>
      <c r="CY123" s="284"/>
      <c r="CZ123" s="284"/>
      <c r="DA123" s="284"/>
      <c r="DB123" s="284"/>
      <c r="DC123" s="284"/>
      <c r="DD123" s="284"/>
      <c r="DE123" s="284"/>
      <c r="DF123" s="284"/>
      <c r="DG123" s="284"/>
      <c r="DH123" s="284"/>
      <c r="DI123" s="284"/>
      <c r="DJ123" s="284"/>
      <c r="DK123" s="284"/>
      <c r="DL123" s="284"/>
      <c r="DM123" s="284"/>
      <c r="DN123" s="284"/>
      <c r="DO123" s="284"/>
      <c r="DP123" s="284"/>
      <c r="DQ123" s="284"/>
      <c r="DR123" s="284"/>
      <c r="DS123" s="284"/>
      <c r="DT123" s="284"/>
      <c r="DU123" s="284"/>
      <c r="DV123" s="284"/>
      <c r="DW123" s="284"/>
      <c r="DX123" s="284"/>
      <c r="DY123" s="284"/>
      <c r="DZ123" s="284"/>
      <c r="EA123" s="284"/>
      <c r="EB123" s="284"/>
      <c r="EC123" s="284"/>
      <c r="ED123" s="284"/>
      <c r="EE123" s="284"/>
      <c r="EF123" s="284"/>
      <c r="EG123" s="284"/>
      <c r="EH123" s="284"/>
      <c r="EI123" s="284"/>
      <c r="EJ123" s="284"/>
      <c r="EK123" s="284"/>
      <c r="EL123" s="284"/>
      <c r="EM123" s="284"/>
      <c r="EN123" s="284"/>
      <c r="EO123" s="284"/>
      <c r="EP123" s="284"/>
      <c r="EQ123" s="284"/>
      <c r="ER123" s="284"/>
      <c r="ES123" s="284"/>
      <c r="ET123" s="284"/>
      <c r="EU123" s="284"/>
      <c r="EV123" s="284"/>
      <c r="EW123" s="284"/>
      <c r="EX123" s="284"/>
      <c r="EY123" s="284"/>
      <c r="EZ123" s="284"/>
      <c r="FA123" s="284"/>
      <c r="FB123" s="284"/>
      <c r="FC123" s="284"/>
      <c r="FD123" s="284"/>
      <c r="FE123" s="284"/>
      <c r="FF123" s="284"/>
      <c r="FG123" s="284"/>
      <c r="FH123" s="284"/>
      <c r="FI123" s="284"/>
      <c r="FJ123" s="284"/>
      <c r="FK123" s="284"/>
      <c r="FL123" s="284"/>
      <c r="FM123" s="284"/>
      <c r="FN123" s="284"/>
      <c r="FO123" s="284"/>
      <c r="FP123" s="284"/>
      <c r="FQ123" s="284"/>
      <c r="FR123" s="284"/>
      <c r="FS123" s="284"/>
      <c r="FT123" s="284"/>
      <c r="FU123" s="284"/>
      <c r="FV123" s="284"/>
      <c r="FW123" s="284"/>
      <c r="FX123" s="284"/>
      <c r="FY123" s="284"/>
      <c r="FZ123" s="284"/>
      <c r="GA123" s="284"/>
      <c r="GB123" s="284"/>
      <c r="GC123" s="284"/>
      <c r="GD123" s="284"/>
      <c r="GE123" s="284"/>
      <c r="GF123" s="284"/>
      <c r="GG123" s="284"/>
      <c r="GH123" s="284"/>
      <c r="GI123" s="284"/>
      <c r="GJ123" s="284"/>
      <c r="GK123" s="284"/>
      <c r="GL123" s="284"/>
      <c r="GM123" s="284"/>
      <c r="GN123" s="284"/>
      <c r="GO123" s="284"/>
      <c r="GP123" s="284"/>
      <c r="GQ123" s="284"/>
      <c r="GR123" s="284"/>
      <c r="GS123" s="284"/>
      <c r="GT123" s="284"/>
      <c r="GU123" s="284"/>
      <c r="GV123" s="284"/>
      <c r="GW123" s="284"/>
      <c r="GX123" s="284"/>
      <c r="GY123" s="284"/>
      <c r="GZ123" s="284"/>
      <c r="HA123" s="284"/>
      <c r="HB123" s="284"/>
      <c r="HC123" s="284"/>
      <c r="HD123" s="284"/>
      <c r="HE123" s="284"/>
      <c r="HF123" s="284"/>
      <c r="HG123" s="284"/>
      <c r="HH123" s="284"/>
      <c r="HI123" s="284"/>
      <c r="HJ123" s="284"/>
      <c r="HK123" s="284"/>
      <c r="HL123" s="284"/>
      <c r="HM123" s="284"/>
      <c r="HN123" s="284"/>
      <c r="HO123" s="284"/>
      <c r="HP123" s="284"/>
      <c r="HQ123" s="284"/>
      <c r="HR123" s="284"/>
      <c r="HS123" s="284"/>
      <c r="HT123" s="284"/>
      <c r="HU123" s="284"/>
      <c r="HV123" s="284"/>
      <c r="HW123" s="284"/>
      <c r="HX123" s="284"/>
      <c r="HY123" s="284"/>
      <c r="HZ123" s="284"/>
      <c r="IA123" s="284"/>
      <c r="IB123" s="284"/>
      <c r="IC123" s="284"/>
      <c r="ID123" s="284"/>
      <c r="IE123" s="284"/>
      <c r="IF123" s="284"/>
      <c r="IG123" s="284"/>
      <c r="IH123" s="284"/>
      <c r="II123" s="284"/>
      <c r="IJ123" s="284"/>
      <c r="IK123" s="284"/>
      <c r="IL123" s="284"/>
      <c r="IM123" s="284"/>
      <c r="IN123" s="284"/>
      <c r="IO123" s="284"/>
      <c r="IP123" s="284"/>
      <c r="IQ123" s="284"/>
      <c r="IR123" s="284"/>
      <c r="IS123" s="284"/>
      <c r="IT123" s="284"/>
      <c r="IU123" s="284"/>
      <c r="IV123" s="284"/>
    </row>
    <row r="124" spans="1:256" x14ac:dyDescent="0.25">
      <c r="A124" s="289"/>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c r="AL124" s="284"/>
      <c r="AM124" s="284"/>
      <c r="AN124" s="284"/>
      <c r="AO124" s="284"/>
      <c r="AP124" s="284"/>
      <c r="AQ124" s="284"/>
      <c r="AR124" s="284"/>
      <c r="AS124" s="284"/>
      <c r="AT124" s="284"/>
      <c r="AU124" s="284"/>
      <c r="AV124" s="284"/>
      <c r="AW124" s="284"/>
      <c r="AX124" s="284"/>
      <c r="AY124" s="284"/>
      <c r="AZ124" s="284"/>
      <c r="BA124" s="284"/>
      <c r="BB124" s="284"/>
      <c r="BC124" s="284"/>
      <c r="BD124" s="284"/>
      <c r="BE124" s="284"/>
      <c r="BF124" s="284"/>
      <c r="BG124" s="284"/>
      <c r="BH124" s="284"/>
      <c r="BI124" s="284"/>
      <c r="BJ124" s="284"/>
      <c r="BK124" s="284"/>
      <c r="BL124" s="284"/>
      <c r="BM124" s="284"/>
      <c r="BN124" s="284"/>
      <c r="BO124" s="284"/>
      <c r="BP124" s="284"/>
      <c r="BQ124" s="284"/>
      <c r="BR124" s="284"/>
      <c r="BS124" s="284"/>
      <c r="BT124" s="284"/>
      <c r="BU124" s="284"/>
      <c r="BV124" s="284"/>
      <c r="BW124" s="284"/>
      <c r="BX124" s="284"/>
      <c r="BY124" s="284"/>
      <c r="BZ124" s="284"/>
      <c r="CA124" s="284"/>
      <c r="CB124" s="284"/>
      <c r="CC124" s="284"/>
      <c r="CD124" s="284"/>
      <c r="CE124" s="284"/>
      <c r="CF124" s="284"/>
      <c r="CG124" s="284"/>
      <c r="CH124" s="284"/>
      <c r="CI124" s="284"/>
      <c r="CJ124" s="284"/>
      <c r="CK124" s="284"/>
      <c r="CL124" s="284"/>
      <c r="CM124" s="284"/>
      <c r="CN124" s="284"/>
      <c r="CO124" s="284"/>
      <c r="CP124" s="284"/>
      <c r="CQ124" s="284"/>
      <c r="CR124" s="284"/>
      <c r="CS124" s="284"/>
      <c r="CT124" s="284"/>
      <c r="CU124" s="284"/>
      <c r="CV124" s="284"/>
      <c r="CW124" s="284"/>
      <c r="CX124" s="284"/>
      <c r="CY124" s="284"/>
      <c r="CZ124" s="284"/>
      <c r="DA124" s="284"/>
      <c r="DB124" s="284"/>
      <c r="DC124" s="284"/>
      <c r="DD124" s="284"/>
      <c r="DE124" s="284"/>
      <c r="DF124" s="284"/>
      <c r="DG124" s="284"/>
      <c r="DH124" s="284"/>
      <c r="DI124" s="284"/>
      <c r="DJ124" s="284"/>
      <c r="DK124" s="284"/>
      <c r="DL124" s="284"/>
      <c r="DM124" s="284"/>
      <c r="DN124" s="284"/>
      <c r="DO124" s="284"/>
      <c r="DP124" s="284"/>
      <c r="DQ124" s="284"/>
      <c r="DR124" s="284"/>
      <c r="DS124" s="284"/>
      <c r="DT124" s="284"/>
      <c r="DU124" s="284"/>
      <c r="DV124" s="284"/>
      <c r="DW124" s="284"/>
      <c r="DX124" s="284"/>
      <c r="DY124" s="284"/>
      <c r="DZ124" s="284"/>
      <c r="EA124" s="284"/>
      <c r="EB124" s="284"/>
      <c r="EC124" s="284"/>
      <c r="ED124" s="284"/>
      <c r="EE124" s="284"/>
      <c r="EF124" s="284"/>
      <c r="EG124" s="284"/>
      <c r="EH124" s="284"/>
      <c r="EI124" s="284"/>
      <c r="EJ124" s="284"/>
      <c r="EK124" s="284"/>
      <c r="EL124" s="284"/>
      <c r="EM124" s="284"/>
      <c r="EN124" s="284"/>
      <c r="EO124" s="284"/>
      <c r="EP124" s="284"/>
      <c r="EQ124" s="284"/>
      <c r="ER124" s="284"/>
      <c r="ES124" s="284"/>
      <c r="ET124" s="284"/>
      <c r="EU124" s="284"/>
      <c r="EV124" s="284"/>
      <c r="EW124" s="284"/>
      <c r="EX124" s="284"/>
      <c r="EY124" s="284"/>
      <c r="EZ124" s="284"/>
      <c r="FA124" s="284"/>
      <c r="FB124" s="284"/>
      <c r="FC124" s="284"/>
      <c r="FD124" s="284"/>
      <c r="FE124" s="284"/>
      <c r="FF124" s="284"/>
      <c r="FG124" s="284"/>
      <c r="FH124" s="284"/>
      <c r="FI124" s="284"/>
      <c r="FJ124" s="284"/>
      <c r="FK124" s="284"/>
      <c r="FL124" s="284"/>
      <c r="FM124" s="284"/>
      <c r="FN124" s="284"/>
      <c r="FO124" s="284"/>
      <c r="FP124" s="284"/>
      <c r="FQ124" s="284"/>
      <c r="FR124" s="284"/>
      <c r="FS124" s="284"/>
      <c r="FT124" s="284"/>
      <c r="FU124" s="284"/>
      <c r="FV124" s="284"/>
      <c r="FW124" s="284"/>
      <c r="FX124" s="284"/>
      <c r="FY124" s="284"/>
      <c r="FZ124" s="284"/>
      <c r="GA124" s="284"/>
      <c r="GB124" s="284"/>
      <c r="GC124" s="284"/>
      <c r="GD124" s="284"/>
      <c r="GE124" s="284"/>
      <c r="GF124" s="284"/>
      <c r="GG124" s="284"/>
      <c r="GH124" s="284"/>
      <c r="GI124" s="284"/>
      <c r="GJ124" s="284"/>
      <c r="GK124" s="284"/>
      <c r="GL124" s="284"/>
      <c r="GM124" s="284"/>
      <c r="GN124" s="284"/>
      <c r="GO124" s="284"/>
      <c r="GP124" s="284"/>
      <c r="GQ124" s="284"/>
      <c r="GR124" s="284"/>
      <c r="GS124" s="284"/>
      <c r="GT124" s="284"/>
      <c r="GU124" s="284"/>
      <c r="GV124" s="284"/>
      <c r="GW124" s="284"/>
      <c r="GX124" s="284"/>
      <c r="GY124" s="284"/>
      <c r="GZ124" s="284"/>
      <c r="HA124" s="284"/>
      <c r="HB124" s="284"/>
      <c r="HC124" s="284"/>
      <c r="HD124" s="284"/>
      <c r="HE124" s="284"/>
      <c r="HF124" s="284"/>
      <c r="HG124" s="284"/>
      <c r="HH124" s="284"/>
      <c r="HI124" s="284"/>
      <c r="HJ124" s="284"/>
      <c r="HK124" s="284"/>
      <c r="HL124" s="284"/>
      <c r="HM124" s="284"/>
      <c r="HN124" s="284"/>
      <c r="HO124" s="284"/>
      <c r="HP124" s="284"/>
      <c r="HQ124" s="284"/>
      <c r="HR124" s="284"/>
      <c r="HS124" s="284"/>
      <c r="HT124" s="284"/>
      <c r="HU124" s="284"/>
      <c r="HV124" s="284"/>
      <c r="HW124" s="284"/>
      <c r="HX124" s="284"/>
      <c r="HY124" s="284"/>
      <c r="HZ124" s="284"/>
      <c r="IA124" s="284"/>
      <c r="IB124" s="284"/>
      <c r="IC124" s="284"/>
      <c r="ID124" s="284"/>
      <c r="IE124" s="284"/>
      <c r="IF124" s="284"/>
      <c r="IG124" s="284"/>
      <c r="IH124" s="284"/>
      <c r="II124" s="284"/>
      <c r="IJ124" s="284"/>
      <c r="IK124" s="284"/>
      <c r="IL124" s="284"/>
      <c r="IM124" s="284"/>
      <c r="IN124" s="284"/>
      <c r="IO124" s="284"/>
      <c r="IP124" s="284"/>
      <c r="IQ124" s="284"/>
      <c r="IR124" s="284"/>
      <c r="IS124" s="284"/>
      <c r="IT124" s="284"/>
      <c r="IU124" s="284"/>
      <c r="IV124" s="284"/>
    </row>
    <row r="125" spans="1:256" x14ac:dyDescent="0.25">
      <c r="A125" s="289"/>
      <c r="B125" s="284"/>
      <c r="C125" s="284"/>
      <c r="D125" s="284"/>
      <c r="E125" s="284"/>
      <c r="F125" s="284"/>
      <c r="G125" s="284"/>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c r="AL125" s="284"/>
      <c r="AM125" s="284"/>
      <c r="AN125" s="284"/>
      <c r="AO125" s="284"/>
      <c r="AP125" s="284"/>
      <c r="AQ125" s="284"/>
      <c r="AR125" s="284"/>
      <c r="AS125" s="284"/>
      <c r="AT125" s="284"/>
      <c r="AU125" s="284"/>
      <c r="AV125" s="284"/>
      <c r="AW125" s="284"/>
      <c r="AX125" s="284"/>
      <c r="AY125" s="284"/>
      <c r="AZ125" s="284"/>
      <c r="BA125" s="284"/>
      <c r="BB125" s="284"/>
      <c r="BC125" s="284"/>
      <c r="BD125" s="284"/>
      <c r="BE125" s="284"/>
      <c r="BF125" s="284"/>
      <c r="BG125" s="284"/>
      <c r="BH125" s="284"/>
      <c r="BI125" s="284"/>
      <c r="BJ125" s="284"/>
      <c r="BK125" s="284"/>
      <c r="BL125" s="284"/>
      <c r="BM125" s="284"/>
      <c r="BN125" s="284"/>
      <c r="BO125" s="284"/>
      <c r="BP125" s="284"/>
      <c r="BQ125" s="284"/>
      <c r="BR125" s="284"/>
      <c r="BS125" s="284"/>
      <c r="BT125" s="284"/>
      <c r="BU125" s="284"/>
      <c r="BV125" s="284"/>
      <c r="BW125" s="284"/>
      <c r="BX125" s="284"/>
      <c r="BY125" s="284"/>
      <c r="BZ125" s="284"/>
      <c r="CA125" s="284"/>
      <c r="CB125" s="284"/>
      <c r="CC125" s="284"/>
      <c r="CD125" s="284"/>
      <c r="CE125" s="284"/>
      <c r="CF125" s="284"/>
      <c r="CG125" s="284"/>
      <c r="CH125" s="284"/>
      <c r="CI125" s="284"/>
      <c r="CJ125" s="284"/>
      <c r="CK125" s="284"/>
      <c r="CL125" s="284"/>
      <c r="CM125" s="284"/>
      <c r="CN125" s="284"/>
      <c r="CO125" s="284"/>
      <c r="CP125" s="284"/>
      <c r="CQ125" s="284"/>
      <c r="CR125" s="284"/>
      <c r="CS125" s="284"/>
      <c r="CT125" s="284"/>
      <c r="CU125" s="284"/>
      <c r="CV125" s="284"/>
      <c r="CW125" s="284"/>
      <c r="CX125" s="284"/>
      <c r="CY125" s="284"/>
      <c r="CZ125" s="284"/>
      <c r="DA125" s="284"/>
      <c r="DB125" s="284"/>
      <c r="DC125" s="284"/>
      <c r="DD125" s="284"/>
      <c r="DE125" s="284"/>
      <c r="DF125" s="284"/>
      <c r="DG125" s="284"/>
      <c r="DH125" s="284"/>
      <c r="DI125" s="284"/>
      <c r="DJ125" s="284"/>
      <c r="DK125" s="284"/>
      <c r="DL125" s="284"/>
      <c r="DM125" s="284"/>
      <c r="DN125" s="284"/>
      <c r="DO125" s="284"/>
      <c r="DP125" s="284"/>
      <c r="DQ125" s="284"/>
      <c r="DR125" s="284"/>
      <c r="DS125" s="284"/>
      <c r="DT125" s="284"/>
      <c r="DU125" s="284"/>
      <c r="DV125" s="284"/>
      <c r="DW125" s="284"/>
      <c r="DX125" s="284"/>
      <c r="DY125" s="284"/>
      <c r="DZ125" s="284"/>
      <c r="EA125" s="284"/>
      <c r="EB125" s="284"/>
      <c r="EC125" s="284"/>
      <c r="ED125" s="284"/>
      <c r="EE125" s="284"/>
      <c r="EF125" s="284"/>
      <c r="EG125" s="284"/>
      <c r="EH125" s="284"/>
      <c r="EI125" s="284"/>
      <c r="EJ125" s="284"/>
      <c r="EK125" s="284"/>
      <c r="EL125" s="284"/>
      <c r="EM125" s="284"/>
      <c r="EN125" s="284"/>
      <c r="EO125" s="284"/>
      <c r="EP125" s="284"/>
      <c r="EQ125" s="284"/>
      <c r="ER125" s="284"/>
      <c r="ES125" s="284"/>
      <c r="ET125" s="284"/>
      <c r="EU125" s="284"/>
      <c r="EV125" s="284"/>
      <c r="EW125" s="284"/>
      <c r="EX125" s="284"/>
      <c r="EY125" s="284"/>
      <c r="EZ125" s="284"/>
      <c r="FA125" s="284"/>
      <c r="FB125" s="284"/>
      <c r="FC125" s="284"/>
      <c r="FD125" s="284"/>
      <c r="FE125" s="284"/>
      <c r="FF125" s="284"/>
      <c r="FG125" s="284"/>
      <c r="FH125" s="284"/>
      <c r="FI125" s="284"/>
      <c r="FJ125" s="284"/>
      <c r="FK125" s="284"/>
      <c r="FL125" s="284"/>
      <c r="FM125" s="284"/>
      <c r="FN125" s="284"/>
      <c r="FO125" s="284"/>
      <c r="FP125" s="284"/>
      <c r="FQ125" s="284"/>
      <c r="FR125" s="284"/>
      <c r="FS125" s="284"/>
      <c r="FT125" s="284"/>
      <c r="FU125" s="284"/>
      <c r="FV125" s="284"/>
      <c r="FW125" s="284"/>
      <c r="FX125" s="284"/>
      <c r="FY125" s="284"/>
      <c r="FZ125" s="284"/>
      <c r="GA125" s="284"/>
      <c r="GB125" s="284"/>
      <c r="GC125" s="284"/>
      <c r="GD125" s="284"/>
      <c r="GE125" s="284"/>
      <c r="GF125" s="284"/>
      <c r="GG125" s="284"/>
      <c r="GH125" s="284"/>
      <c r="GI125" s="284"/>
      <c r="GJ125" s="284"/>
      <c r="GK125" s="284"/>
      <c r="GL125" s="284"/>
      <c r="GM125" s="284"/>
      <c r="GN125" s="284"/>
      <c r="GO125" s="284"/>
      <c r="GP125" s="284"/>
      <c r="GQ125" s="284"/>
      <c r="GR125" s="284"/>
      <c r="GS125" s="284"/>
      <c r="GT125" s="284"/>
      <c r="GU125" s="284"/>
      <c r="GV125" s="284"/>
      <c r="GW125" s="284"/>
      <c r="GX125" s="284"/>
      <c r="GY125" s="284"/>
      <c r="GZ125" s="284"/>
      <c r="HA125" s="284"/>
      <c r="HB125" s="284"/>
      <c r="HC125" s="284"/>
      <c r="HD125" s="284"/>
      <c r="HE125" s="284"/>
      <c r="HF125" s="284"/>
      <c r="HG125" s="284"/>
      <c r="HH125" s="284"/>
      <c r="HI125" s="284"/>
      <c r="HJ125" s="284"/>
      <c r="HK125" s="284"/>
      <c r="HL125" s="284"/>
      <c r="HM125" s="284"/>
      <c r="HN125" s="284"/>
      <c r="HO125" s="284"/>
      <c r="HP125" s="284"/>
      <c r="HQ125" s="284"/>
      <c r="HR125" s="284"/>
      <c r="HS125" s="284"/>
      <c r="HT125" s="284"/>
      <c r="HU125" s="284"/>
      <c r="HV125" s="284"/>
      <c r="HW125" s="284"/>
      <c r="HX125" s="284"/>
      <c r="HY125" s="284"/>
      <c r="HZ125" s="284"/>
      <c r="IA125" s="284"/>
      <c r="IB125" s="284"/>
      <c r="IC125" s="284"/>
      <c r="ID125" s="284"/>
      <c r="IE125" s="284"/>
      <c r="IF125" s="284"/>
      <c r="IG125" s="284"/>
      <c r="IH125" s="284"/>
      <c r="II125" s="284"/>
      <c r="IJ125" s="284"/>
      <c r="IK125" s="284"/>
      <c r="IL125" s="284"/>
      <c r="IM125" s="284"/>
      <c r="IN125" s="284"/>
      <c r="IO125" s="284"/>
      <c r="IP125" s="284"/>
      <c r="IQ125" s="284"/>
      <c r="IR125" s="284"/>
      <c r="IS125" s="284"/>
      <c r="IT125" s="284"/>
      <c r="IU125" s="284"/>
      <c r="IV125" s="284"/>
    </row>
    <row r="126" spans="1:256" x14ac:dyDescent="0.25">
      <c r="A126" s="289"/>
      <c r="B126" s="284"/>
      <c r="C126" s="284"/>
      <c r="D126" s="284"/>
      <c r="E126" s="284"/>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c r="AL126" s="284"/>
      <c r="AM126" s="284"/>
      <c r="AN126" s="284"/>
      <c r="AO126" s="284"/>
      <c r="AP126" s="284"/>
      <c r="AQ126" s="284"/>
      <c r="AR126" s="284"/>
      <c r="AS126" s="284"/>
      <c r="AT126" s="284"/>
      <c r="AU126" s="284"/>
      <c r="AV126" s="284"/>
      <c r="AW126" s="284"/>
      <c r="AX126" s="284"/>
      <c r="AY126" s="284"/>
      <c r="AZ126" s="284"/>
      <c r="BA126" s="284"/>
      <c r="BB126" s="284"/>
      <c r="BC126" s="284"/>
      <c r="BD126" s="284"/>
      <c r="BE126" s="284"/>
      <c r="BF126" s="284"/>
      <c r="BG126" s="284"/>
      <c r="BH126" s="284"/>
      <c r="BI126" s="284"/>
      <c r="BJ126" s="284"/>
      <c r="BK126" s="284"/>
      <c r="BL126" s="284"/>
      <c r="BM126" s="284"/>
      <c r="BN126" s="284"/>
      <c r="BO126" s="284"/>
      <c r="BP126" s="284"/>
      <c r="BQ126" s="284"/>
      <c r="BR126" s="284"/>
      <c r="BS126" s="284"/>
      <c r="BT126" s="284"/>
      <c r="BU126" s="284"/>
      <c r="BV126" s="284"/>
      <c r="BW126" s="284"/>
      <c r="BX126" s="284"/>
      <c r="BY126" s="284"/>
      <c r="BZ126" s="284"/>
      <c r="CA126" s="284"/>
      <c r="CB126" s="284"/>
      <c r="CC126" s="284"/>
      <c r="CD126" s="284"/>
      <c r="CE126" s="284"/>
      <c r="CF126" s="284"/>
      <c r="CG126" s="284"/>
      <c r="CH126" s="284"/>
      <c r="CI126" s="284"/>
      <c r="CJ126" s="284"/>
      <c r="CK126" s="284"/>
      <c r="CL126" s="284"/>
      <c r="CM126" s="284"/>
      <c r="CN126" s="284"/>
      <c r="CO126" s="284"/>
      <c r="CP126" s="284"/>
      <c r="CQ126" s="284"/>
      <c r="CR126" s="284"/>
      <c r="CS126" s="284"/>
      <c r="CT126" s="284"/>
      <c r="CU126" s="284"/>
      <c r="CV126" s="284"/>
      <c r="CW126" s="284"/>
      <c r="CX126" s="284"/>
      <c r="CY126" s="284"/>
      <c r="CZ126" s="284"/>
      <c r="DA126" s="284"/>
      <c r="DB126" s="284"/>
      <c r="DC126" s="284"/>
      <c r="DD126" s="284"/>
      <c r="DE126" s="284"/>
      <c r="DF126" s="284"/>
      <c r="DG126" s="284"/>
      <c r="DH126" s="284"/>
      <c r="DI126" s="284"/>
      <c r="DJ126" s="284"/>
      <c r="DK126" s="284"/>
      <c r="DL126" s="284"/>
      <c r="DM126" s="284"/>
      <c r="DN126" s="284"/>
      <c r="DO126" s="284"/>
      <c r="DP126" s="284"/>
      <c r="DQ126" s="284"/>
      <c r="DR126" s="284"/>
      <c r="DS126" s="284"/>
      <c r="DT126" s="284"/>
      <c r="DU126" s="284"/>
      <c r="DV126" s="284"/>
      <c r="DW126" s="284"/>
      <c r="DX126" s="284"/>
      <c r="DY126" s="284"/>
      <c r="DZ126" s="284"/>
      <c r="EA126" s="284"/>
      <c r="EB126" s="284"/>
      <c r="EC126" s="284"/>
      <c r="ED126" s="284"/>
      <c r="EE126" s="284"/>
      <c r="EF126" s="284"/>
      <c r="EG126" s="284"/>
      <c r="EH126" s="284"/>
      <c r="EI126" s="284"/>
      <c r="EJ126" s="284"/>
      <c r="EK126" s="284"/>
      <c r="EL126" s="284"/>
      <c r="EM126" s="284"/>
      <c r="EN126" s="284"/>
      <c r="EO126" s="284"/>
      <c r="EP126" s="284"/>
      <c r="EQ126" s="284"/>
      <c r="ER126" s="284"/>
      <c r="ES126" s="284"/>
      <c r="ET126" s="284"/>
      <c r="EU126" s="284"/>
      <c r="EV126" s="284"/>
      <c r="EW126" s="284"/>
      <c r="EX126" s="284"/>
      <c r="EY126" s="284"/>
      <c r="EZ126" s="284"/>
      <c r="FA126" s="284"/>
      <c r="FB126" s="284"/>
      <c r="FC126" s="284"/>
      <c r="FD126" s="284"/>
      <c r="FE126" s="284"/>
      <c r="FF126" s="284"/>
      <c r="FG126" s="284"/>
      <c r="FH126" s="284"/>
      <c r="FI126" s="284"/>
      <c r="FJ126" s="284"/>
      <c r="FK126" s="284"/>
      <c r="FL126" s="284"/>
      <c r="FM126" s="284"/>
      <c r="FN126" s="284"/>
      <c r="FO126" s="284"/>
      <c r="FP126" s="284"/>
      <c r="FQ126" s="284"/>
      <c r="FR126" s="284"/>
      <c r="FS126" s="284"/>
      <c r="FT126" s="284"/>
      <c r="FU126" s="284"/>
      <c r="FV126" s="284"/>
      <c r="FW126" s="284"/>
      <c r="FX126" s="284"/>
      <c r="FY126" s="284"/>
      <c r="FZ126" s="284"/>
      <c r="GA126" s="284"/>
      <c r="GB126" s="284"/>
      <c r="GC126" s="284"/>
      <c r="GD126" s="284"/>
      <c r="GE126" s="284"/>
      <c r="GF126" s="284"/>
      <c r="GG126" s="284"/>
      <c r="GH126" s="284"/>
      <c r="GI126" s="284"/>
      <c r="GJ126" s="284"/>
      <c r="GK126" s="284"/>
      <c r="GL126" s="284"/>
      <c r="GM126" s="284"/>
      <c r="GN126" s="284"/>
      <c r="GO126" s="284"/>
      <c r="GP126" s="284"/>
      <c r="GQ126" s="284"/>
      <c r="GR126" s="284"/>
      <c r="GS126" s="284"/>
      <c r="GT126" s="284"/>
      <c r="GU126" s="284"/>
      <c r="GV126" s="284"/>
      <c r="GW126" s="284"/>
      <c r="GX126" s="284"/>
      <c r="GY126" s="284"/>
      <c r="GZ126" s="284"/>
      <c r="HA126" s="284"/>
      <c r="HB126" s="284"/>
      <c r="HC126" s="284"/>
      <c r="HD126" s="284"/>
      <c r="HE126" s="284"/>
      <c r="HF126" s="284"/>
      <c r="HG126" s="284"/>
      <c r="HH126" s="284"/>
      <c r="HI126" s="284"/>
      <c r="HJ126" s="284"/>
      <c r="HK126" s="284"/>
      <c r="HL126" s="284"/>
      <c r="HM126" s="284"/>
      <c r="HN126" s="284"/>
      <c r="HO126" s="284"/>
      <c r="HP126" s="284"/>
      <c r="HQ126" s="284"/>
      <c r="HR126" s="284"/>
      <c r="HS126" s="284"/>
      <c r="HT126" s="284"/>
      <c r="HU126" s="284"/>
      <c r="HV126" s="284"/>
      <c r="HW126" s="284"/>
      <c r="HX126" s="284"/>
      <c r="HY126" s="284"/>
      <c r="HZ126" s="284"/>
      <c r="IA126" s="284"/>
      <c r="IB126" s="284"/>
      <c r="IC126" s="284"/>
      <c r="ID126" s="284"/>
      <c r="IE126" s="284"/>
      <c r="IF126" s="284"/>
      <c r="IG126" s="284"/>
      <c r="IH126" s="284"/>
      <c r="II126" s="284"/>
      <c r="IJ126" s="284"/>
      <c r="IK126" s="284"/>
      <c r="IL126" s="284"/>
      <c r="IM126" s="284"/>
      <c r="IN126" s="284"/>
      <c r="IO126" s="284"/>
      <c r="IP126" s="284"/>
      <c r="IQ126" s="284"/>
      <c r="IR126" s="284"/>
      <c r="IS126" s="284"/>
      <c r="IT126" s="284"/>
      <c r="IU126" s="284"/>
      <c r="IV126" s="284"/>
    </row>
    <row r="127" spans="1:256" x14ac:dyDescent="0.25">
      <c r="A127" s="289"/>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c r="AL127" s="284"/>
      <c r="AM127" s="284"/>
      <c r="AN127" s="284"/>
      <c r="AO127" s="284"/>
      <c r="AP127" s="284"/>
      <c r="AQ127" s="284"/>
      <c r="AR127" s="284"/>
      <c r="AS127" s="284"/>
      <c r="AT127" s="284"/>
      <c r="AU127" s="284"/>
      <c r="AV127" s="284"/>
      <c r="AW127" s="284"/>
      <c r="AX127" s="284"/>
      <c r="AY127" s="284"/>
      <c r="AZ127" s="284"/>
      <c r="BA127" s="284"/>
      <c r="BB127" s="284"/>
      <c r="BC127" s="284"/>
      <c r="BD127" s="284"/>
      <c r="BE127" s="284"/>
      <c r="BF127" s="284"/>
      <c r="BG127" s="284"/>
      <c r="BH127" s="284"/>
      <c r="BI127" s="284"/>
      <c r="BJ127" s="284"/>
      <c r="BK127" s="284"/>
      <c r="BL127" s="284"/>
      <c r="BM127" s="284"/>
      <c r="BN127" s="284"/>
      <c r="BO127" s="284"/>
      <c r="BP127" s="284"/>
      <c r="BQ127" s="284"/>
      <c r="BR127" s="284"/>
      <c r="BS127" s="284"/>
      <c r="BT127" s="284"/>
      <c r="BU127" s="284"/>
      <c r="BV127" s="284"/>
      <c r="BW127" s="284"/>
      <c r="BX127" s="284"/>
      <c r="BY127" s="284"/>
      <c r="BZ127" s="284"/>
      <c r="CA127" s="284"/>
      <c r="CB127" s="284"/>
      <c r="CC127" s="284"/>
      <c r="CD127" s="284"/>
      <c r="CE127" s="284"/>
      <c r="CF127" s="284"/>
      <c r="CG127" s="284"/>
      <c r="CH127" s="284"/>
      <c r="CI127" s="284"/>
      <c r="CJ127" s="284"/>
      <c r="CK127" s="284"/>
      <c r="CL127" s="284"/>
      <c r="CM127" s="284"/>
      <c r="CN127" s="284"/>
      <c r="CO127" s="284"/>
      <c r="CP127" s="284"/>
      <c r="CQ127" s="284"/>
      <c r="CR127" s="284"/>
      <c r="CS127" s="284"/>
      <c r="CT127" s="284"/>
      <c r="CU127" s="284"/>
      <c r="CV127" s="284"/>
      <c r="CW127" s="284"/>
      <c r="CX127" s="284"/>
      <c r="CY127" s="284"/>
      <c r="CZ127" s="284"/>
      <c r="DA127" s="284"/>
      <c r="DB127" s="284"/>
      <c r="DC127" s="284"/>
      <c r="DD127" s="284"/>
      <c r="DE127" s="284"/>
      <c r="DF127" s="284"/>
      <c r="DG127" s="284"/>
      <c r="DH127" s="284"/>
      <c r="DI127" s="284"/>
      <c r="DJ127" s="284"/>
      <c r="DK127" s="284"/>
      <c r="DL127" s="284"/>
      <c r="DM127" s="284"/>
      <c r="DN127" s="284"/>
      <c r="DO127" s="284"/>
      <c r="DP127" s="284"/>
      <c r="DQ127" s="284"/>
      <c r="DR127" s="284"/>
      <c r="DS127" s="284"/>
      <c r="DT127" s="284"/>
      <c r="DU127" s="284"/>
      <c r="DV127" s="284"/>
      <c r="DW127" s="284"/>
      <c r="DX127" s="284"/>
      <c r="DY127" s="284"/>
      <c r="DZ127" s="284"/>
      <c r="EA127" s="284"/>
      <c r="EB127" s="284"/>
      <c r="EC127" s="284"/>
      <c r="ED127" s="284"/>
      <c r="EE127" s="284"/>
      <c r="EF127" s="284"/>
      <c r="EG127" s="284"/>
      <c r="EH127" s="284"/>
      <c r="EI127" s="284"/>
      <c r="EJ127" s="284"/>
      <c r="EK127" s="284"/>
      <c r="EL127" s="284"/>
      <c r="EM127" s="284"/>
      <c r="EN127" s="284"/>
      <c r="EO127" s="284"/>
      <c r="EP127" s="284"/>
      <c r="EQ127" s="284"/>
      <c r="ER127" s="284"/>
      <c r="ES127" s="284"/>
      <c r="ET127" s="284"/>
      <c r="EU127" s="284"/>
      <c r="EV127" s="284"/>
      <c r="EW127" s="284"/>
      <c r="EX127" s="284"/>
      <c r="EY127" s="284"/>
      <c r="EZ127" s="284"/>
      <c r="FA127" s="284"/>
      <c r="FB127" s="284"/>
      <c r="FC127" s="284"/>
      <c r="FD127" s="284"/>
      <c r="FE127" s="284"/>
      <c r="FF127" s="284"/>
      <c r="FG127" s="284"/>
      <c r="FH127" s="284"/>
      <c r="FI127" s="284"/>
      <c r="FJ127" s="284"/>
      <c r="FK127" s="284"/>
      <c r="FL127" s="284"/>
      <c r="FM127" s="284"/>
      <c r="FN127" s="284"/>
      <c r="FO127" s="284"/>
      <c r="FP127" s="284"/>
      <c r="FQ127" s="284"/>
      <c r="FR127" s="284"/>
      <c r="FS127" s="284"/>
      <c r="FT127" s="284"/>
      <c r="FU127" s="284"/>
      <c r="FV127" s="284"/>
      <c r="FW127" s="284"/>
      <c r="FX127" s="284"/>
      <c r="FY127" s="284"/>
      <c r="FZ127" s="284"/>
      <c r="GA127" s="284"/>
      <c r="GB127" s="284"/>
      <c r="GC127" s="284"/>
      <c r="GD127" s="284"/>
      <c r="GE127" s="284"/>
      <c r="GF127" s="284"/>
      <c r="GG127" s="284"/>
      <c r="GH127" s="284"/>
      <c r="GI127" s="284"/>
      <c r="GJ127" s="284"/>
      <c r="GK127" s="284"/>
      <c r="GL127" s="284"/>
      <c r="GM127" s="284"/>
      <c r="GN127" s="284"/>
      <c r="GO127" s="284"/>
      <c r="GP127" s="284"/>
      <c r="GQ127" s="284"/>
      <c r="GR127" s="284"/>
      <c r="GS127" s="284"/>
      <c r="GT127" s="284"/>
      <c r="GU127" s="284"/>
      <c r="GV127" s="284"/>
      <c r="GW127" s="284"/>
      <c r="GX127" s="284"/>
      <c r="GY127" s="284"/>
      <c r="GZ127" s="284"/>
      <c r="HA127" s="284"/>
      <c r="HB127" s="284"/>
      <c r="HC127" s="284"/>
      <c r="HD127" s="284"/>
      <c r="HE127" s="284"/>
      <c r="HF127" s="284"/>
      <c r="HG127" s="284"/>
      <c r="HH127" s="284"/>
      <c r="HI127" s="284"/>
      <c r="HJ127" s="284"/>
      <c r="HK127" s="284"/>
      <c r="HL127" s="284"/>
      <c r="HM127" s="284"/>
      <c r="HN127" s="284"/>
      <c r="HO127" s="284"/>
      <c r="HP127" s="284"/>
      <c r="HQ127" s="284"/>
      <c r="HR127" s="284"/>
      <c r="HS127" s="284"/>
      <c r="HT127" s="284"/>
      <c r="HU127" s="284"/>
      <c r="HV127" s="284"/>
      <c r="HW127" s="284"/>
      <c r="HX127" s="284"/>
      <c r="HY127" s="284"/>
      <c r="HZ127" s="284"/>
      <c r="IA127" s="284"/>
      <c r="IB127" s="284"/>
      <c r="IC127" s="284"/>
      <c r="ID127" s="284"/>
      <c r="IE127" s="284"/>
      <c r="IF127" s="284"/>
      <c r="IG127" s="284"/>
      <c r="IH127" s="284"/>
      <c r="II127" s="284"/>
      <c r="IJ127" s="284"/>
      <c r="IK127" s="284"/>
      <c r="IL127" s="284"/>
      <c r="IM127" s="284"/>
      <c r="IN127" s="284"/>
      <c r="IO127" s="284"/>
      <c r="IP127" s="284"/>
      <c r="IQ127" s="284"/>
      <c r="IR127" s="284"/>
      <c r="IS127" s="284"/>
      <c r="IT127" s="284"/>
      <c r="IU127" s="284"/>
      <c r="IV127" s="284"/>
    </row>
    <row r="128" spans="1:256" x14ac:dyDescent="0.25">
      <c r="A128" s="289"/>
      <c r="B128" s="284"/>
      <c r="C128" s="284"/>
      <c r="D128" s="284"/>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c r="AL128" s="284"/>
      <c r="AM128" s="284"/>
      <c r="AN128" s="284"/>
      <c r="AO128" s="284"/>
      <c r="AP128" s="284"/>
      <c r="AQ128" s="284"/>
      <c r="AR128" s="284"/>
      <c r="AS128" s="284"/>
      <c r="AT128" s="284"/>
      <c r="AU128" s="284"/>
      <c r="AV128" s="284"/>
      <c r="AW128" s="284"/>
      <c r="AX128" s="284"/>
      <c r="AY128" s="284"/>
      <c r="AZ128" s="284"/>
      <c r="BA128" s="284"/>
      <c r="BB128" s="284"/>
      <c r="BC128" s="284"/>
      <c r="BD128" s="284"/>
      <c r="BE128" s="284"/>
      <c r="BF128" s="284"/>
      <c r="BG128" s="284"/>
      <c r="BH128" s="284"/>
      <c r="BI128" s="284"/>
      <c r="BJ128" s="284"/>
      <c r="BK128" s="284"/>
      <c r="BL128" s="284"/>
      <c r="BM128" s="284"/>
      <c r="BN128" s="284"/>
      <c r="BO128" s="284"/>
      <c r="BP128" s="284"/>
      <c r="BQ128" s="284"/>
      <c r="BR128" s="284"/>
      <c r="BS128" s="284"/>
      <c r="BT128" s="284"/>
      <c r="BU128" s="284"/>
      <c r="BV128" s="284"/>
      <c r="BW128" s="284"/>
      <c r="BX128" s="284"/>
      <c r="BY128" s="284"/>
      <c r="BZ128" s="284"/>
      <c r="CA128" s="284"/>
      <c r="CB128" s="284"/>
      <c r="CC128" s="284"/>
      <c r="CD128" s="284"/>
      <c r="CE128" s="284"/>
      <c r="CF128" s="284"/>
      <c r="CG128" s="284"/>
      <c r="CH128" s="284"/>
      <c r="CI128" s="284"/>
      <c r="CJ128" s="284"/>
      <c r="CK128" s="284"/>
      <c r="CL128" s="284"/>
      <c r="CM128" s="284"/>
      <c r="CN128" s="284"/>
      <c r="CO128" s="284"/>
      <c r="CP128" s="284"/>
      <c r="CQ128" s="284"/>
      <c r="CR128" s="284"/>
      <c r="CS128" s="284"/>
      <c r="CT128" s="284"/>
      <c r="CU128" s="284"/>
      <c r="CV128" s="284"/>
      <c r="CW128" s="284"/>
      <c r="CX128" s="284"/>
      <c r="CY128" s="284"/>
      <c r="CZ128" s="284"/>
      <c r="DA128" s="284"/>
      <c r="DB128" s="284"/>
      <c r="DC128" s="284"/>
      <c r="DD128" s="284"/>
      <c r="DE128" s="284"/>
      <c r="DF128" s="284"/>
      <c r="DG128" s="284"/>
      <c r="DH128" s="284"/>
      <c r="DI128" s="284"/>
      <c r="DJ128" s="284"/>
      <c r="DK128" s="284"/>
      <c r="DL128" s="284"/>
      <c r="DM128" s="284"/>
      <c r="DN128" s="284"/>
      <c r="DO128" s="284"/>
      <c r="DP128" s="284"/>
      <c r="DQ128" s="284"/>
      <c r="DR128" s="284"/>
      <c r="DS128" s="284"/>
      <c r="DT128" s="284"/>
      <c r="DU128" s="284"/>
      <c r="DV128" s="284"/>
      <c r="DW128" s="284"/>
      <c r="DX128" s="284"/>
      <c r="DY128" s="284"/>
      <c r="DZ128" s="284"/>
      <c r="EA128" s="284"/>
      <c r="EB128" s="284"/>
      <c r="EC128" s="284"/>
      <c r="ED128" s="284"/>
      <c r="EE128" s="284"/>
      <c r="EF128" s="284"/>
      <c r="EG128" s="284"/>
      <c r="EH128" s="284"/>
      <c r="EI128" s="284"/>
      <c r="EJ128" s="284"/>
      <c r="EK128" s="284"/>
      <c r="EL128" s="284"/>
      <c r="EM128" s="284"/>
      <c r="EN128" s="284"/>
      <c r="EO128" s="284"/>
      <c r="EP128" s="284"/>
      <c r="EQ128" s="284"/>
      <c r="ER128" s="284"/>
      <c r="ES128" s="284"/>
      <c r="ET128" s="284"/>
      <c r="EU128" s="284"/>
      <c r="EV128" s="284"/>
      <c r="EW128" s="284"/>
      <c r="EX128" s="284"/>
      <c r="EY128" s="284"/>
      <c r="EZ128" s="284"/>
      <c r="FA128" s="284"/>
      <c r="FB128" s="284"/>
      <c r="FC128" s="284"/>
      <c r="FD128" s="284"/>
      <c r="FE128" s="284"/>
      <c r="FF128" s="284"/>
      <c r="FG128" s="284"/>
      <c r="FH128" s="284"/>
      <c r="FI128" s="284"/>
      <c r="FJ128" s="284"/>
      <c r="FK128" s="284"/>
      <c r="FL128" s="284"/>
      <c r="FM128" s="284"/>
      <c r="FN128" s="284"/>
      <c r="FO128" s="284"/>
      <c r="FP128" s="284"/>
      <c r="FQ128" s="284"/>
      <c r="FR128" s="284"/>
      <c r="FS128" s="284"/>
      <c r="FT128" s="284"/>
      <c r="FU128" s="284"/>
      <c r="FV128" s="284"/>
      <c r="FW128" s="284"/>
      <c r="FX128" s="284"/>
      <c r="FY128" s="284"/>
      <c r="FZ128" s="284"/>
      <c r="GA128" s="284"/>
      <c r="GB128" s="284"/>
      <c r="GC128" s="284"/>
      <c r="GD128" s="284"/>
      <c r="GE128" s="284"/>
      <c r="GF128" s="284"/>
      <c r="GG128" s="284"/>
      <c r="GH128" s="284"/>
      <c r="GI128" s="284"/>
      <c r="GJ128" s="284"/>
      <c r="GK128" s="284"/>
      <c r="GL128" s="284"/>
      <c r="GM128" s="284"/>
      <c r="GN128" s="284"/>
      <c r="GO128" s="284"/>
      <c r="GP128" s="284"/>
      <c r="GQ128" s="284"/>
      <c r="GR128" s="284"/>
      <c r="GS128" s="284"/>
      <c r="GT128" s="284"/>
      <c r="GU128" s="284"/>
      <c r="GV128" s="284"/>
      <c r="GW128" s="284"/>
      <c r="GX128" s="284"/>
      <c r="GY128" s="284"/>
      <c r="GZ128" s="284"/>
      <c r="HA128" s="284"/>
      <c r="HB128" s="284"/>
      <c r="HC128" s="284"/>
      <c r="HD128" s="284"/>
      <c r="HE128" s="284"/>
      <c r="HF128" s="284"/>
      <c r="HG128" s="284"/>
      <c r="HH128" s="284"/>
      <c r="HI128" s="284"/>
      <c r="HJ128" s="284"/>
      <c r="HK128" s="284"/>
      <c r="HL128" s="284"/>
      <c r="HM128" s="284"/>
      <c r="HN128" s="284"/>
      <c r="HO128" s="284"/>
      <c r="HP128" s="284"/>
      <c r="HQ128" s="284"/>
      <c r="HR128" s="284"/>
      <c r="HS128" s="284"/>
      <c r="HT128" s="284"/>
      <c r="HU128" s="284"/>
      <c r="HV128" s="284"/>
      <c r="HW128" s="284"/>
      <c r="HX128" s="284"/>
      <c r="HY128" s="284"/>
      <c r="HZ128" s="284"/>
      <c r="IA128" s="284"/>
      <c r="IB128" s="284"/>
      <c r="IC128" s="284"/>
      <c r="ID128" s="284"/>
      <c r="IE128" s="284"/>
      <c r="IF128" s="284"/>
      <c r="IG128" s="284"/>
      <c r="IH128" s="284"/>
      <c r="II128" s="284"/>
      <c r="IJ128" s="284"/>
      <c r="IK128" s="284"/>
      <c r="IL128" s="284"/>
      <c r="IM128" s="284"/>
      <c r="IN128" s="284"/>
      <c r="IO128" s="284"/>
      <c r="IP128" s="284"/>
      <c r="IQ128" s="284"/>
      <c r="IR128" s="284"/>
      <c r="IS128" s="284"/>
      <c r="IT128" s="284"/>
      <c r="IU128" s="284"/>
      <c r="IV128" s="284"/>
    </row>
    <row r="129" spans="1:256" x14ac:dyDescent="0.25">
      <c r="A129" s="289"/>
      <c r="B129" s="284"/>
      <c r="C129" s="284"/>
      <c r="D129" s="284"/>
      <c r="E129" s="284"/>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c r="AL129" s="284"/>
      <c r="AM129" s="284"/>
      <c r="AN129" s="284"/>
      <c r="AO129" s="284"/>
      <c r="AP129" s="284"/>
      <c r="AQ129" s="284"/>
      <c r="AR129" s="284"/>
      <c r="AS129" s="284"/>
      <c r="AT129" s="284"/>
      <c r="AU129" s="284"/>
      <c r="AV129" s="284"/>
      <c r="AW129" s="284"/>
      <c r="AX129" s="284"/>
      <c r="AY129" s="284"/>
      <c r="AZ129" s="284"/>
      <c r="BA129" s="284"/>
      <c r="BB129" s="284"/>
      <c r="BC129" s="284"/>
      <c r="BD129" s="284"/>
      <c r="BE129" s="284"/>
      <c r="BF129" s="284"/>
      <c r="BG129" s="284"/>
      <c r="BH129" s="284"/>
      <c r="BI129" s="284"/>
      <c r="BJ129" s="284"/>
      <c r="BK129" s="284"/>
      <c r="BL129" s="284"/>
      <c r="BM129" s="284"/>
      <c r="BN129" s="284"/>
      <c r="BO129" s="284"/>
      <c r="BP129" s="284"/>
      <c r="BQ129" s="284"/>
      <c r="BR129" s="284"/>
      <c r="BS129" s="284"/>
      <c r="BT129" s="284"/>
      <c r="BU129" s="284"/>
      <c r="BV129" s="284"/>
      <c r="BW129" s="284"/>
      <c r="BX129" s="284"/>
      <c r="BY129" s="284"/>
      <c r="BZ129" s="284"/>
      <c r="CA129" s="284"/>
      <c r="CB129" s="284"/>
      <c r="CC129" s="284"/>
      <c r="CD129" s="284"/>
      <c r="CE129" s="284"/>
      <c r="CF129" s="284"/>
      <c r="CG129" s="284"/>
      <c r="CH129" s="284"/>
      <c r="CI129" s="284"/>
      <c r="CJ129" s="284"/>
      <c r="CK129" s="284"/>
      <c r="CL129" s="284"/>
      <c r="CM129" s="284"/>
      <c r="CN129" s="284"/>
      <c r="CO129" s="284"/>
      <c r="CP129" s="284"/>
      <c r="CQ129" s="284"/>
      <c r="CR129" s="284"/>
      <c r="CS129" s="284"/>
      <c r="CT129" s="284"/>
      <c r="CU129" s="284"/>
      <c r="CV129" s="284"/>
      <c r="CW129" s="284"/>
      <c r="CX129" s="284"/>
      <c r="CY129" s="284"/>
      <c r="CZ129" s="284"/>
      <c r="DA129" s="284"/>
      <c r="DB129" s="284"/>
      <c r="DC129" s="284"/>
      <c r="DD129" s="284"/>
      <c r="DE129" s="284"/>
      <c r="DF129" s="284"/>
      <c r="DG129" s="284"/>
      <c r="DH129" s="284"/>
      <c r="DI129" s="284"/>
      <c r="DJ129" s="284"/>
      <c r="DK129" s="284"/>
      <c r="DL129" s="284"/>
      <c r="DM129" s="284"/>
      <c r="DN129" s="284"/>
      <c r="DO129" s="284"/>
      <c r="DP129" s="284"/>
      <c r="DQ129" s="284"/>
      <c r="DR129" s="284"/>
      <c r="DS129" s="284"/>
      <c r="DT129" s="284"/>
      <c r="DU129" s="284"/>
      <c r="DV129" s="284"/>
      <c r="DW129" s="284"/>
      <c r="DX129" s="284"/>
      <c r="DY129" s="284"/>
      <c r="DZ129" s="284"/>
      <c r="EA129" s="284"/>
      <c r="EB129" s="284"/>
      <c r="EC129" s="284"/>
      <c r="ED129" s="284"/>
      <c r="EE129" s="284"/>
      <c r="EF129" s="284"/>
      <c r="EG129" s="284"/>
      <c r="EH129" s="284"/>
      <c r="EI129" s="284"/>
      <c r="EJ129" s="284"/>
      <c r="EK129" s="284"/>
      <c r="EL129" s="284"/>
      <c r="EM129" s="284"/>
      <c r="EN129" s="284"/>
      <c r="EO129" s="284"/>
      <c r="EP129" s="284"/>
      <c r="EQ129" s="284"/>
      <c r="ER129" s="284"/>
      <c r="ES129" s="284"/>
      <c r="ET129" s="284"/>
      <c r="EU129" s="284"/>
      <c r="EV129" s="284"/>
      <c r="EW129" s="284"/>
      <c r="EX129" s="284"/>
      <c r="EY129" s="284"/>
      <c r="EZ129" s="284"/>
      <c r="FA129" s="284"/>
      <c r="FB129" s="284"/>
      <c r="FC129" s="284"/>
      <c r="FD129" s="284"/>
      <c r="FE129" s="284"/>
      <c r="FF129" s="284"/>
      <c r="FG129" s="284"/>
      <c r="FH129" s="284"/>
      <c r="FI129" s="284"/>
      <c r="FJ129" s="284"/>
      <c r="FK129" s="284"/>
      <c r="FL129" s="284"/>
      <c r="FM129" s="284"/>
      <c r="FN129" s="284"/>
      <c r="FO129" s="284"/>
      <c r="FP129" s="284"/>
      <c r="FQ129" s="284"/>
      <c r="FR129" s="284"/>
      <c r="FS129" s="284"/>
      <c r="FT129" s="284"/>
      <c r="FU129" s="284"/>
      <c r="FV129" s="284"/>
      <c r="FW129" s="284"/>
      <c r="FX129" s="284"/>
      <c r="FY129" s="284"/>
      <c r="FZ129" s="284"/>
      <c r="GA129" s="284"/>
      <c r="GB129" s="284"/>
      <c r="GC129" s="284"/>
      <c r="GD129" s="284"/>
      <c r="GE129" s="284"/>
      <c r="GF129" s="284"/>
      <c r="GG129" s="284"/>
      <c r="GH129" s="284"/>
      <c r="GI129" s="284"/>
      <c r="GJ129" s="284"/>
      <c r="GK129" s="284"/>
      <c r="GL129" s="284"/>
      <c r="GM129" s="284"/>
      <c r="GN129" s="284"/>
      <c r="GO129" s="284"/>
      <c r="GP129" s="284"/>
      <c r="GQ129" s="284"/>
      <c r="GR129" s="284"/>
      <c r="GS129" s="284"/>
      <c r="GT129" s="284"/>
      <c r="GU129" s="284"/>
      <c r="GV129" s="284"/>
      <c r="GW129" s="284"/>
      <c r="GX129" s="284"/>
      <c r="GY129" s="284"/>
      <c r="GZ129" s="284"/>
      <c r="HA129" s="284"/>
      <c r="HB129" s="284"/>
      <c r="HC129" s="284"/>
      <c r="HD129" s="284"/>
      <c r="HE129" s="284"/>
      <c r="HF129" s="284"/>
      <c r="HG129" s="284"/>
      <c r="HH129" s="284"/>
      <c r="HI129" s="284"/>
      <c r="HJ129" s="284"/>
      <c r="HK129" s="284"/>
      <c r="HL129" s="284"/>
      <c r="HM129" s="284"/>
      <c r="HN129" s="284"/>
      <c r="HO129" s="284"/>
      <c r="HP129" s="284"/>
      <c r="HQ129" s="284"/>
      <c r="HR129" s="284"/>
      <c r="HS129" s="284"/>
      <c r="HT129" s="284"/>
      <c r="HU129" s="284"/>
      <c r="HV129" s="284"/>
      <c r="HW129" s="284"/>
      <c r="HX129" s="284"/>
      <c r="HY129" s="284"/>
      <c r="HZ129" s="284"/>
      <c r="IA129" s="284"/>
      <c r="IB129" s="284"/>
      <c r="IC129" s="284"/>
      <c r="ID129" s="284"/>
      <c r="IE129" s="284"/>
      <c r="IF129" s="284"/>
      <c r="IG129" s="284"/>
      <c r="IH129" s="284"/>
      <c r="II129" s="284"/>
      <c r="IJ129" s="284"/>
      <c r="IK129" s="284"/>
      <c r="IL129" s="284"/>
      <c r="IM129" s="284"/>
      <c r="IN129" s="284"/>
      <c r="IO129" s="284"/>
      <c r="IP129" s="284"/>
      <c r="IQ129" s="284"/>
      <c r="IR129" s="284"/>
      <c r="IS129" s="284"/>
      <c r="IT129" s="284"/>
      <c r="IU129" s="284"/>
      <c r="IV129" s="284"/>
    </row>
    <row r="130" spans="1:256" x14ac:dyDescent="0.25">
      <c r="A130" s="289"/>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c r="AL130" s="284"/>
      <c r="AM130" s="284"/>
      <c r="AN130" s="284"/>
      <c r="AO130" s="284"/>
      <c r="AP130" s="284"/>
      <c r="AQ130" s="284"/>
      <c r="AR130" s="284"/>
      <c r="AS130" s="284"/>
      <c r="AT130" s="284"/>
      <c r="AU130" s="284"/>
      <c r="AV130" s="284"/>
      <c r="AW130" s="284"/>
      <c r="AX130" s="284"/>
      <c r="AY130" s="284"/>
      <c r="AZ130" s="284"/>
      <c r="BA130" s="284"/>
      <c r="BB130" s="284"/>
      <c r="BC130" s="284"/>
      <c r="BD130" s="284"/>
      <c r="BE130" s="284"/>
      <c r="BF130" s="284"/>
      <c r="BG130" s="284"/>
      <c r="BH130" s="284"/>
      <c r="BI130" s="284"/>
      <c r="BJ130" s="284"/>
      <c r="BK130" s="284"/>
      <c r="BL130" s="284"/>
      <c r="BM130" s="284"/>
      <c r="BN130" s="284"/>
      <c r="BO130" s="284"/>
      <c r="BP130" s="284"/>
      <c r="BQ130" s="284"/>
      <c r="BR130" s="284"/>
      <c r="BS130" s="284"/>
      <c r="BT130" s="284"/>
      <c r="BU130" s="284"/>
      <c r="BV130" s="284"/>
      <c r="BW130" s="284"/>
      <c r="BX130" s="284"/>
      <c r="BY130" s="284"/>
      <c r="BZ130" s="284"/>
      <c r="CA130" s="284"/>
      <c r="CB130" s="284"/>
      <c r="CC130" s="284"/>
      <c r="CD130" s="284"/>
      <c r="CE130" s="284"/>
      <c r="CF130" s="284"/>
      <c r="CG130" s="284"/>
      <c r="CH130" s="284"/>
      <c r="CI130" s="284"/>
      <c r="CJ130" s="284"/>
      <c r="CK130" s="284"/>
      <c r="CL130" s="284"/>
      <c r="CM130" s="284"/>
      <c r="CN130" s="284"/>
      <c r="CO130" s="284"/>
      <c r="CP130" s="284"/>
      <c r="CQ130" s="284"/>
      <c r="CR130" s="284"/>
      <c r="CS130" s="284"/>
      <c r="CT130" s="284"/>
      <c r="CU130" s="284"/>
      <c r="CV130" s="284"/>
      <c r="CW130" s="284"/>
      <c r="CX130" s="284"/>
      <c r="CY130" s="284"/>
      <c r="CZ130" s="284"/>
      <c r="DA130" s="284"/>
      <c r="DB130" s="284"/>
      <c r="DC130" s="284"/>
      <c r="DD130" s="284"/>
      <c r="DE130" s="284"/>
      <c r="DF130" s="284"/>
      <c r="DG130" s="284"/>
      <c r="DH130" s="284"/>
      <c r="DI130" s="284"/>
      <c r="DJ130" s="284"/>
      <c r="DK130" s="284"/>
      <c r="DL130" s="284"/>
      <c r="DM130" s="284"/>
      <c r="DN130" s="284"/>
      <c r="DO130" s="284"/>
      <c r="DP130" s="284"/>
      <c r="DQ130" s="284"/>
      <c r="DR130" s="284"/>
      <c r="DS130" s="284"/>
      <c r="DT130" s="284"/>
      <c r="DU130" s="284"/>
      <c r="DV130" s="284"/>
      <c r="DW130" s="284"/>
      <c r="DX130" s="284"/>
      <c r="DY130" s="284"/>
      <c r="DZ130" s="284"/>
      <c r="EA130" s="284"/>
      <c r="EB130" s="284"/>
      <c r="EC130" s="284"/>
      <c r="ED130" s="284"/>
      <c r="EE130" s="284"/>
      <c r="EF130" s="284"/>
      <c r="EG130" s="284"/>
      <c r="EH130" s="284"/>
      <c r="EI130" s="284"/>
      <c r="EJ130" s="284"/>
      <c r="EK130" s="284"/>
      <c r="EL130" s="284"/>
      <c r="EM130" s="284"/>
      <c r="EN130" s="284"/>
      <c r="EO130" s="284"/>
      <c r="EP130" s="284"/>
      <c r="EQ130" s="284"/>
      <c r="ER130" s="284"/>
      <c r="ES130" s="284"/>
      <c r="ET130" s="284"/>
      <c r="EU130" s="284"/>
      <c r="EV130" s="284"/>
      <c r="EW130" s="284"/>
      <c r="EX130" s="284"/>
      <c r="EY130" s="284"/>
      <c r="EZ130" s="284"/>
      <c r="FA130" s="284"/>
      <c r="FB130" s="284"/>
      <c r="FC130" s="284"/>
      <c r="FD130" s="284"/>
      <c r="FE130" s="284"/>
      <c r="FF130" s="284"/>
      <c r="FG130" s="284"/>
      <c r="FH130" s="284"/>
      <c r="FI130" s="284"/>
      <c r="FJ130" s="284"/>
      <c r="FK130" s="284"/>
      <c r="FL130" s="284"/>
      <c r="FM130" s="284"/>
      <c r="FN130" s="284"/>
      <c r="FO130" s="284"/>
      <c r="FP130" s="284"/>
      <c r="FQ130" s="284"/>
      <c r="FR130" s="284"/>
      <c r="FS130" s="284"/>
      <c r="FT130" s="284"/>
      <c r="FU130" s="284"/>
      <c r="FV130" s="284"/>
      <c r="FW130" s="284"/>
      <c r="FX130" s="284"/>
      <c r="FY130" s="284"/>
      <c r="FZ130" s="284"/>
      <c r="GA130" s="284"/>
      <c r="GB130" s="284"/>
      <c r="GC130" s="284"/>
      <c r="GD130" s="284"/>
      <c r="GE130" s="284"/>
      <c r="GF130" s="284"/>
      <c r="GG130" s="284"/>
      <c r="GH130" s="284"/>
      <c r="GI130" s="284"/>
      <c r="GJ130" s="284"/>
      <c r="GK130" s="284"/>
      <c r="GL130" s="284"/>
      <c r="GM130" s="284"/>
      <c r="GN130" s="284"/>
      <c r="GO130" s="284"/>
      <c r="GP130" s="284"/>
      <c r="GQ130" s="284"/>
      <c r="GR130" s="284"/>
      <c r="GS130" s="284"/>
      <c r="GT130" s="284"/>
      <c r="GU130" s="284"/>
      <c r="GV130" s="284"/>
      <c r="GW130" s="284"/>
      <c r="GX130" s="284"/>
      <c r="GY130" s="284"/>
      <c r="GZ130" s="284"/>
      <c r="HA130" s="284"/>
      <c r="HB130" s="284"/>
      <c r="HC130" s="284"/>
      <c r="HD130" s="284"/>
      <c r="HE130" s="284"/>
      <c r="HF130" s="284"/>
      <c r="HG130" s="284"/>
      <c r="HH130" s="284"/>
      <c r="HI130" s="284"/>
      <c r="HJ130" s="284"/>
      <c r="HK130" s="284"/>
      <c r="HL130" s="284"/>
      <c r="HM130" s="284"/>
      <c r="HN130" s="284"/>
      <c r="HO130" s="284"/>
      <c r="HP130" s="284"/>
      <c r="HQ130" s="284"/>
      <c r="HR130" s="284"/>
      <c r="HS130" s="284"/>
      <c r="HT130" s="284"/>
      <c r="HU130" s="284"/>
      <c r="HV130" s="284"/>
      <c r="HW130" s="284"/>
      <c r="HX130" s="284"/>
      <c r="HY130" s="284"/>
      <c r="HZ130" s="284"/>
      <c r="IA130" s="284"/>
      <c r="IB130" s="284"/>
      <c r="IC130" s="284"/>
      <c r="ID130" s="284"/>
      <c r="IE130" s="284"/>
      <c r="IF130" s="284"/>
      <c r="IG130" s="284"/>
      <c r="IH130" s="284"/>
      <c r="II130" s="284"/>
      <c r="IJ130" s="284"/>
      <c r="IK130" s="284"/>
      <c r="IL130" s="284"/>
      <c r="IM130" s="284"/>
      <c r="IN130" s="284"/>
      <c r="IO130" s="284"/>
      <c r="IP130" s="284"/>
      <c r="IQ130" s="284"/>
      <c r="IR130" s="284"/>
      <c r="IS130" s="284"/>
      <c r="IT130" s="284"/>
      <c r="IU130" s="284"/>
      <c r="IV130" s="284"/>
    </row>
    <row r="131" spans="1:256" x14ac:dyDescent="0.25">
      <c r="A131" s="289"/>
      <c r="B131" s="284"/>
      <c r="C131" s="284"/>
      <c r="D131" s="284"/>
      <c r="E131" s="284"/>
      <c r="F131" s="284"/>
      <c r="G131" s="284"/>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c r="AL131" s="284"/>
      <c r="AM131" s="284"/>
      <c r="AN131" s="284"/>
      <c r="AO131" s="284"/>
      <c r="AP131" s="284"/>
      <c r="AQ131" s="284"/>
      <c r="AR131" s="284"/>
      <c r="AS131" s="284"/>
      <c r="AT131" s="284"/>
      <c r="AU131" s="284"/>
      <c r="AV131" s="284"/>
      <c r="AW131" s="284"/>
      <c r="AX131" s="284"/>
      <c r="AY131" s="284"/>
      <c r="AZ131" s="284"/>
      <c r="BA131" s="284"/>
      <c r="BB131" s="284"/>
      <c r="BC131" s="284"/>
      <c r="BD131" s="284"/>
      <c r="BE131" s="284"/>
      <c r="BF131" s="284"/>
      <c r="BG131" s="284"/>
      <c r="BH131" s="284"/>
      <c r="BI131" s="284"/>
      <c r="BJ131" s="284"/>
      <c r="BK131" s="284"/>
      <c r="BL131" s="284"/>
      <c r="BM131" s="284"/>
      <c r="BN131" s="284"/>
      <c r="BO131" s="284"/>
      <c r="BP131" s="284"/>
      <c r="BQ131" s="284"/>
      <c r="BR131" s="284"/>
      <c r="BS131" s="284"/>
      <c r="BT131" s="284"/>
      <c r="BU131" s="284"/>
      <c r="BV131" s="284"/>
      <c r="BW131" s="284"/>
      <c r="BX131" s="284"/>
      <c r="BY131" s="284"/>
      <c r="BZ131" s="284"/>
      <c r="CA131" s="284"/>
      <c r="CB131" s="284"/>
      <c r="CC131" s="284"/>
      <c r="CD131" s="284"/>
      <c r="CE131" s="284"/>
      <c r="CF131" s="284"/>
      <c r="CG131" s="284"/>
      <c r="CH131" s="284"/>
      <c r="CI131" s="284"/>
      <c r="CJ131" s="284"/>
      <c r="CK131" s="284"/>
      <c r="CL131" s="284"/>
      <c r="CM131" s="284"/>
      <c r="CN131" s="284"/>
      <c r="CO131" s="284"/>
      <c r="CP131" s="284"/>
      <c r="CQ131" s="284"/>
      <c r="CR131" s="284"/>
      <c r="CS131" s="284"/>
      <c r="CT131" s="284"/>
      <c r="CU131" s="284"/>
      <c r="CV131" s="284"/>
      <c r="CW131" s="284"/>
      <c r="CX131" s="284"/>
      <c r="CY131" s="284"/>
      <c r="CZ131" s="284"/>
      <c r="DA131" s="284"/>
      <c r="DB131" s="284"/>
      <c r="DC131" s="284"/>
      <c r="DD131" s="284"/>
      <c r="DE131" s="284"/>
      <c r="DF131" s="284"/>
      <c r="DG131" s="284"/>
      <c r="DH131" s="284"/>
      <c r="DI131" s="284"/>
      <c r="DJ131" s="284"/>
      <c r="DK131" s="284"/>
      <c r="DL131" s="284"/>
      <c r="DM131" s="284"/>
      <c r="DN131" s="284"/>
      <c r="DO131" s="284"/>
      <c r="DP131" s="284"/>
      <c r="DQ131" s="284"/>
      <c r="DR131" s="284"/>
      <c r="DS131" s="284"/>
      <c r="DT131" s="284"/>
      <c r="DU131" s="284"/>
      <c r="DV131" s="284"/>
      <c r="DW131" s="284"/>
      <c r="DX131" s="284"/>
      <c r="DY131" s="284"/>
      <c r="DZ131" s="284"/>
      <c r="EA131" s="284"/>
      <c r="EB131" s="284"/>
      <c r="EC131" s="284"/>
      <c r="ED131" s="284"/>
      <c r="EE131" s="284"/>
      <c r="EF131" s="284"/>
      <c r="EG131" s="284"/>
      <c r="EH131" s="284"/>
      <c r="EI131" s="284"/>
      <c r="EJ131" s="284"/>
      <c r="EK131" s="284"/>
      <c r="EL131" s="284"/>
      <c r="EM131" s="284"/>
      <c r="EN131" s="284"/>
      <c r="EO131" s="284"/>
      <c r="EP131" s="284"/>
      <c r="EQ131" s="284"/>
      <c r="ER131" s="284"/>
      <c r="ES131" s="284"/>
      <c r="ET131" s="284"/>
      <c r="EU131" s="284"/>
      <c r="EV131" s="284"/>
      <c r="EW131" s="284"/>
      <c r="EX131" s="284"/>
      <c r="EY131" s="284"/>
      <c r="EZ131" s="284"/>
      <c r="FA131" s="284"/>
      <c r="FB131" s="284"/>
      <c r="FC131" s="284"/>
      <c r="FD131" s="284"/>
      <c r="FE131" s="284"/>
      <c r="FF131" s="284"/>
      <c r="FG131" s="284"/>
      <c r="FH131" s="284"/>
      <c r="FI131" s="284"/>
      <c r="FJ131" s="284"/>
      <c r="FK131" s="284"/>
      <c r="FL131" s="284"/>
      <c r="FM131" s="284"/>
      <c r="FN131" s="284"/>
      <c r="FO131" s="284"/>
      <c r="FP131" s="284"/>
      <c r="FQ131" s="284"/>
      <c r="FR131" s="284"/>
      <c r="FS131" s="284"/>
      <c r="FT131" s="284"/>
      <c r="FU131" s="284"/>
      <c r="FV131" s="284"/>
      <c r="FW131" s="284"/>
      <c r="FX131" s="284"/>
      <c r="FY131" s="284"/>
      <c r="FZ131" s="284"/>
      <c r="GA131" s="284"/>
      <c r="GB131" s="284"/>
      <c r="GC131" s="284"/>
      <c r="GD131" s="284"/>
      <c r="GE131" s="284"/>
      <c r="GF131" s="284"/>
      <c r="GG131" s="284"/>
      <c r="GH131" s="284"/>
      <c r="GI131" s="284"/>
      <c r="GJ131" s="284"/>
      <c r="GK131" s="284"/>
      <c r="GL131" s="284"/>
      <c r="GM131" s="284"/>
      <c r="GN131" s="284"/>
      <c r="GO131" s="284"/>
      <c r="GP131" s="284"/>
      <c r="GQ131" s="284"/>
      <c r="GR131" s="284"/>
      <c r="GS131" s="284"/>
      <c r="GT131" s="284"/>
      <c r="GU131" s="284"/>
      <c r="GV131" s="284"/>
      <c r="GW131" s="284"/>
      <c r="GX131" s="284"/>
      <c r="GY131" s="284"/>
      <c r="GZ131" s="284"/>
      <c r="HA131" s="284"/>
      <c r="HB131" s="284"/>
      <c r="HC131" s="284"/>
      <c r="HD131" s="284"/>
      <c r="HE131" s="284"/>
      <c r="HF131" s="284"/>
      <c r="HG131" s="284"/>
      <c r="HH131" s="284"/>
      <c r="HI131" s="284"/>
      <c r="HJ131" s="284"/>
      <c r="HK131" s="284"/>
      <c r="HL131" s="284"/>
      <c r="HM131" s="284"/>
      <c r="HN131" s="284"/>
      <c r="HO131" s="284"/>
      <c r="HP131" s="284"/>
      <c r="HQ131" s="284"/>
      <c r="HR131" s="284"/>
      <c r="HS131" s="284"/>
      <c r="HT131" s="284"/>
      <c r="HU131" s="284"/>
      <c r="HV131" s="284"/>
      <c r="HW131" s="284"/>
      <c r="HX131" s="284"/>
      <c r="HY131" s="284"/>
      <c r="HZ131" s="284"/>
      <c r="IA131" s="284"/>
      <c r="IB131" s="284"/>
      <c r="IC131" s="284"/>
      <c r="ID131" s="284"/>
      <c r="IE131" s="284"/>
      <c r="IF131" s="284"/>
      <c r="IG131" s="284"/>
      <c r="IH131" s="284"/>
      <c r="II131" s="284"/>
      <c r="IJ131" s="284"/>
      <c r="IK131" s="284"/>
      <c r="IL131" s="284"/>
      <c r="IM131" s="284"/>
      <c r="IN131" s="284"/>
      <c r="IO131" s="284"/>
      <c r="IP131" s="284"/>
      <c r="IQ131" s="284"/>
      <c r="IR131" s="284"/>
      <c r="IS131" s="284"/>
      <c r="IT131" s="284"/>
      <c r="IU131" s="284"/>
      <c r="IV131" s="284"/>
    </row>
    <row r="132" spans="1:256" x14ac:dyDescent="0.25">
      <c r="A132" s="289"/>
      <c r="B132" s="284"/>
      <c r="C132" s="284"/>
      <c r="D132" s="284"/>
      <c r="E132" s="284"/>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c r="AL132" s="284"/>
      <c r="AM132" s="284"/>
      <c r="AN132" s="284"/>
      <c r="AO132" s="284"/>
      <c r="AP132" s="284"/>
      <c r="AQ132" s="284"/>
      <c r="AR132" s="284"/>
      <c r="AS132" s="284"/>
      <c r="AT132" s="284"/>
      <c r="AU132" s="284"/>
      <c r="AV132" s="284"/>
      <c r="AW132" s="284"/>
      <c r="AX132" s="284"/>
      <c r="AY132" s="284"/>
      <c r="AZ132" s="284"/>
      <c r="BA132" s="284"/>
      <c r="BB132" s="284"/>
      <c r="BC132" s="284"/>
      <c r="BD132" s="284"/>
      <c r="BE132" s="284"/>
      <c r="BF132" s="284"/>
      <c r="BG132" s="284"/>
      <c r="BH132" s="284"/>
      <c r="BI132" s="284"/>
      <c r="BJ132" s="284"/>
      <c r="BK132" s="284"/>
      <c r="BL132" s="284"/>
      <c r="BM132" s="284"/>
      <c r="BN132" s="284"/>
      <c r="BO132" s="284"/>
      <c r="BP132" s="284"/>
      <c r="BQ132" s="284"/>
      <c r="BR132" s="284"/>
      <c r="BS132" s="284"/>
      <c r="BT132" s="284"/>
      <c r="BU132" s="284"/>
      <c r="BV132" s="284"/>
      <c r="BW132" s="284"/>
      <c r="BX132" s="284"/>
      <c r="BY132" s="284"/>
      <c r="BZ132" s="284"/>
      <c r="CA132" s="284"/>
      <c r="CB132" s="284"/>
      <c r="CC132" s="284"/>
      <c r="CD132" s="284"/>
      <c r="CE132" s="284"/>
      <c r="CF132" s="284"/>
      <c r="CG132" s="284"/>
      <c r="CH132" s="284"/>
      <c r="CI132" s="284"/>
      <c r="CJ132" s="284"/>
      <c r="CK132" s="284"/>
      <c r="CL132" s="284"/>
      <c r="CM132" s="284"/>
      <c r="CN132" s="284"/>
      <c r="CO132" s="284"/>
      <c r="CP132" s="284"/>
      <c r="CQ132" s="284"/>
      <c r="CR132" s="284"/>
      <c r="CS132" s="284"/>
      <c r="CT132" s="284"/>
      <c r="CU132" s="284"/>
      <c r="CV132" s="284"/>
      <c r="CW132" s="284"/>
      <c r="CX132" s="284"/>
      <c r="CY132" s="284"/>
      <c r="CZ132" s="284"/>
      <c r="DA132" s="284"/>
      <c r="DB132" s="284"/>
      <c r="DC132" s="284"/>
      <c r="DD132" s="284"/>
      <c r="DE132" s="284"/>
      <c r="DF132" s="284"/>
      <c r="DG132" s="284"/>
      <c r="DH132" s="284"/>
      <c r="DI132" s="284"/>
      <c r="DJ132" s="284"/>
      <c r="DK132" s="284"/>
      <c r="DL132" s="284"/>
      <c r="DM132" s="284"/>
      <c r="DN132" s="284"/>
      <c r="DO132" s="284"/>
      <c r="DP132" s="284"/>
      <c r="DQ132" s="284"/>
      <c r="DR132" s="284"/>
      <c r="DS132" s="284"/>
      <c r="DT132" s="284"/>
      <c r="DU132" s="284"/>
      <c r="DV132" s="284"/>
      <c r="DW132" s="284"/>
      <c r="DX132" s="284"/>
      <c r="DY132" s="284"/>
      <c r="DZ132" s="284"/>
      <c r="EA132" s="284"/>
      <c r="EB132" s="284"/>
      <c r="EC132" s="284"/>
      <c r="ED132" s="284"/>
      <c r="EE132" s="284"/>
      <c r="EF132" s="284"/>
      <c r="EG132" s="284"/>
      <c r="EH132" s="284"/>
      <c r="EI132" s="284"/>
      <c r="EJ132" s="284"/>
      <c r="EK132" s="284"/>
      <c r="EL132" s="284"/>
      <c r="EM132" s="284"/>
      <c r="EN132" s="284"/>
      <c r="EO132" s="284"/>
      <c r="EP132" s="284"/>
      <c r="EQ132" s="284"/>
      <c r="ER132" s="284"/>
      <c r="ES132" s="284"/>
      <c r="ET132" s="284"/>
      <c r="EU132" s="284"/>
      <c r="EV132" s="284"/>
      <c r="EW132" s="284"/>
      <c r="EX132" s="284"/>
      <c r="EY132" s="284"/>
      <c r="EZ132" s="284"/>
      <c r="FA132" s="284"/>
      <c r="FB132" s="284"/>
      <c r="FC132" s="284"/>
      <c r="FD132" s="284"/>
      <c r="FE132" s="284"/>
      <c r="FF132" s="284"/>
      <c r="FG132" s="284"/>
      <c r="FH132" s="284"/>
      <c r="FI132" s="284"/>
      <c r="FJ132" s="284"/>
      <c r="FK132" s="284"/>
      <c r="FL132" s="284"/>
      <c r="FM132" s="284"/>
      <c r="FN132" s="284"/>
      <c r="FO132" s="284"/>
      <c r="FP132" s="284"/>
      <c r="FQ132" s="284"/>
      <c r="FR132" s="284"/>
      <c r="FS132" s="284"/>
      <c r="FT132" s="284"/>
      <c r="FU132" s="284"/>
      <c r="FV132" s="284"/>
      <c r="FW132" s="284"/>
      <c r="FX132" s="284"/>
      <c r="FY132" s="284"/>
      <c r="FZ132" s="284"/>
      <c r="GA132" s="284"/>
      <c r="GB132" s="284"/>
      <c r="GC132" s="284"/>
      <c r="GD132" s="284"/>
      <c r="GE132" s="284"/>
      <c r="GF132" s="284"/>
      <c r="GG132" s="284"/>
      <c r="GH132" s="284"/>
      <c r="GI132" s="284"/>
      <c r="GJ132" s="284"/>
      <c r="GK132" s="284"/>
      <c r="GL132" s="284"/>
      <c r="GM132" s="284"/>
      <c r="GN132" s="284"/>
      <c r="GO132" s="284"/>
      <c r="GP132" s="284"/>
      <c r="GQ132" s="284"/>
      <c r="GR132" s="284"/>
      <c r="GS132" s="284"/>
      <c r="GT132" s="284"/>
      <c r="GU132" s="284"/>
      <c r="GV132" s="284"/>
      <c r="GW132" s="284"/>
      <c r="GX132" s="284"/>
      <c r="GY132" s="284"/>
      <c r="GZ132" s="284"/>
      <c r="HA132" s="284"/>
      <c r="HB132" s="284"/>
      <c r="HC132" s="284"/>
      <c r="HD132" s="284"/>
      <c r="HE132" s="284"/>
      <c r="HF132" s="284"/>
      <c r="HG132" s="284"/>
      <c r="HH132" s="284"/>
      <c r="HI132" s="284"/>
      <c r="HJ132" s="284"/>
      <c r="HK132" s="284"/>
      <c r="HL132" s="284"/>
      <c r="HM132" s="284"/>
      <c r="HN132" s="284"/>
      <c r="HO132" s="284"/>
      <c r="HP132" s="284"/>
      <c r="HQ132" s="284"/>
      <c r="HR132" s="284"/>
      <c r="HS132" s="284"/>
      <c r="HT132" s="284"/>
      <c r="HU132" s="284"/>
      <c r="HV132" s="284"/>
      <c r="HW132" s="284"/>
      <c r="HX132" s="284"/>
      <c r="HY132" s="284"/>
      <c r="HZ132" s="284"/>
      <c r="IA132" s="284"/>
      <c r="IB132" s="284"/>
      <c r="IC132" s="284"/>
      <c r="ID132" s="284"/>
      <c r="IE132" s="284"/>
      <c r="IF132" s="284"/>
      <c r="IG132" s="284"/>
      <c r="IH132" s="284"/>
      <c r="II132" s="284"/>
      <c r="IJ132" s="284"/>
      <c r="IK132" s="284"/>
      <c r="IL132" s="284"/>
      <c r="IM132" s="284"/>
      <c r="IN132" s="284"/>
      <c r="IO132" s="284"/>
      <c r="IP132" s="284"/>
      <c r="IQ132" s="284"/>
      <c r="IR132" s="284"/>
      <c r="IS132" s="284"/>
      <c r="IT132" s="284"/>
      <c r="IU132" s="284"/>
      <c r="IV132" s="284"/>
    </row>
    <row r="133" spans="1:256" x14ac:dyDescent="0.25">
      <c r="A133" s="289"/>
      <c r="B133" s="284"/>
      <c r="C133" s="284"/>
      <c r="D133" s="284"/>
      <c r="E133" s="284"/>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c r="AL133" s="284"/>
      <c r="AM133" s="284"/>
      <c r="AN133" s="284"/>
      <c r="AO133" s="284"/>
      <c r="AP133" s="284"/>
      <c r="AQ133" s="284"/>
      <c r="AR133" s="284"/>
      <c r="AS133" s="284"/>
      <c r="AT133" s="284"/>
      <c r="AU133" s="284"/>
      <c r="AV133" s="284"/>
      <c r="AW133" s="284"/>
      <c r="AX133" s="284"/>
      <c r="AY133" s="284"/>
      <c r="AZ133" s="284"/>
      <c r="BA133" s="284"/>
      <c r="BB133" s="284"/>
      <c r="BC133" s="284"/>
      <c r="BD133" s="284"/>
      <c r="BE133" s="284"/>
      <c r="BF133" s="284"/>
      <c r="BG133" s="284"/>
      <c r="BH133" s="284"/>
      <c r="BI133" s="284"/>
      <c r="BJ133" s="284"/>
      <c r="BK133" s="284"/>
      <c r="BL133" s="284"/>
      <c r="BM133" s="284"/>
      <c r="BN133" s="284"/>
      <c r="BO133" s="284"/>
      <c r="BP133" s="284"/>
      <c r="BQ133" s="284"/>
      <c r="BR133" s="284"/>
      <c r="BS133" s="284"/>
      <c r="BT133" s="284"/>
      <c r="BU133" s="284"/>
      <c r="BV133" s="284"/>
      <c r="BW133" s="284"/>
      <c r="BX133" s="284"/>
      <c r="BY133" s="284"/>
      <c r="BZ133" s="284"/>
      <c r="CA133" s="284"/>
      <c r="CB133" s="284"/>
      <c r="CC133" s="284"/>
      <c r="CD133" s="284"/>
      <c r="CE133" s="284"/>
      <c r="CF133" s="284"/>
      <c r="CG133" s="284"/>
      <c r="CH133" s="284"/>
      <c r="CI133" s="284"/>
      <c r="CJ133" s="284"/>
      <c r="CK133" s="284"/>
      <c r="CL133" s="284"/>
      <c r="CM133" s="284"/>
      <c r="CN133" s="284"/>
      <c r="CO133" s="284"/>
      <c r="CP133" s="284"/>
      <c r="CQ133" s="284"/>
      <c r="CR133" s="284"/>
      <c r="CS133" s="284"/>
      <c r="CT133" s="284"/>
      <c r="CU133" s="284"/>
      <c r="CV133" s="284"/>
      <c r="CW133" s="284"/>
      <c r="CX133" s="284"/>
      <c r="CY133" s="284"/>
      <c r="CZ133" s="284"/>
      <c r="DA133" s="284"/>
      <c r="DB133" s="284"/>
      <c r="DC133" s="284"/>
      <c r="DD133" s="284"/>
      <c r="DE133" s="284"/>
      <c r="DF133" s="284"/>
      <c r="DG133" s="284"/>
      <c r="DH133" s="284"/>
      <c r="DI133" s="284"/>
      <c r="DJ133" s="284"/>
      <c r="DK133" s="284"/>
      <c r="DL133" s="284"/>
      <c r="DM133" s="284"/>
      <c r="DN133" s="284"/>
      <c r="DO133" s="284"/>
      <c r="DP133" s="284"/>
      <c r="DQ133" s="284"/>
      <c r="DR133" s="284"/>
      <c r="DS133" s="284"/>
      <c r="DT133" s="284"/>
      <c r="DU133" s="284"/>
      <c r="DV133" s="284"/>
      <c r="DW133" s="284"/>
      <c r="DX133" s="284"/>
      <c r="DY133" s="284"/>
      <c r="DZ133" s="284"/>
      <c r="EA133" s="284"/>
      <c r="EB133" s="284"/>
      <c r="EC133" s="284"/>
      <c r="ED133" s="284"/>
      <c r="EE133" s="284"/>
      <c r="EF133" s="284"/>
      <c r="EG133" s="284"/>
      <c r="EH133" s="284"/>
      <c r="EI133" s="284"/>
      <c r="EJ133" s="284"/>
      <c r="EK133" s="284"/>
      <c r="EL133" s="284"/>
      <c r="EM133" s="284"/>
      <c r="EN133" s="284"/>
      <c r="EO133" s="284"/>
      <c r="EP133" s="284"/>
      <c r="EQ133" s="284"/>
      <c r="ER133" s="284"/>
      <c r="ES133" s="284"/>
      <c r="ET133" s="284"/>
      <c r="EU133" s="284"/>
      <c r="EV133" s="284"/>
      <c r="EW133" s="284"/>
      <c r="EX133" s="284"/>
      <c r="EY133" s="284"/>
      <c r="EZ133" s="284"/>
      <c r="FA133" s="284"/>
      <c r="FB133" s="284"/>
      <c r="FC133" s="284"/>
      <c r="FD133" s="284"/>
      <c r="FE133" s="284"/>
      <c r="FF133" s="284"/>
      <c r="FG133" s="284"/>
      <c r="FH133" s="284"/>
      <c r="FI133" s="284"/>
      <c r="FJ133" s="284"/>
      <c r="FK133" s="284"/>
      <c r="FL133" s="284"/>
      <c r="FM133" s="284"/>
      <c r="FN133" s="284"/>
      <c r="FO133" s="284"/>
      <c r="FP133" s="284"/>
      <c r="FQ133" s="284"/>
      <c r="FR133" s="284"/>
      <c r="FS133" s="284"/>
      <c r="FT133" s="284"/>
      <c r="FU133" s="284"/>
      <c r="FV133" s="284"/>
      <c r="FW133" s="284"/>
      <c r="FX133" s="284"/>
      <c r="FY133" s="284"/>
      <c r="FZ133" s="284"/>
      <c r="GA133" s="284"/>
      <c r="GB133" s="284"/>
      <c r="GC133" s="284"/>
      <c r="GD133" s="284"/>
      <c r="GE133" s="284"/>
      <c r="GF133" s="284"/>
      <c r="GG133" s="284"/>
      <c r="GH133" s="284"/>
      <c r="GI133" s="284"/>
      <c r="GJ133" s="284"/>
      <c r="GK133" s="284"/>
      <c r="GL133" s="284"/>
      <c r="GM133" s="284"/>
      <c r="GN133" s="284"/>
      <c r="GO133" s="284"/>
      <c r="GP133" s="284"/>
      <c r="GQ133" s="284"/>
      <c r="GR133" s="284"/>
      <c r="GS133" s="284"/>
      <c r="GT133" s="284"/>
      <c r="GU133" s="284"/>
      <c r="GV133" s="284"/>
      <c r="GW133" s="284"/>
      <c r="GX133" s="284"/>
      <c r="GY133" s="284"/>
      <c r="GZ133" s="284"/>
      <c r="HA133" s="284"/>
      <c r="HB133" s="284"/>
      <c r="HC133" s="284"/>
      <c r="HD133" s="284"/>
      <c r="HE133" s="284"/>
      <c r="HF133" s="284"/>
      <c r="HG133" s="284"/>
      <c r="HH133" s="284"/>
      <c r="HI133" s="284"/>
      <c r="HJ133" s="284"/>
      <c r="HK133" s="284"/>
      <c r="HL133" s="284"/>
      <c r="HM133" s="284"/>
      <c r="HN133" s="284"/>
      <c r="HO133" s="284"/>
      <c r="HP133" s="284"/>
      <c r="HQ133" s="284"/>
      <c r="HR133" s="284"/>
      <c r="HS133" s="284"/>
      <c r="HT133" s="284"/>
      <c r="HU133" s="284"/>
      <c r="HV133" s="284"/>
      <c r="HW133" s="284"/>
      <c r="HX133" s="284"/>
      <c r="HY133" s="284"/>
      <c r="HZ133" s="284"/>
      <c r="IA133" s="284"/>
      <c r="IB133" s="284"/>
      <c r="IC133" s="284"/>
      <c r="ID133" s="284"/>
      <c r="IE133" s="284"/>
      <c r="IF133" s="284"/>
      <c r="IG133" s="284"/>
      <c r="IH133" s="284"/>
      <c r="II133" s="284"/>
      <c r="IJ133" s="284"/>
      <c r="IK133" s="284"/>
      <c r="IL133" s="284"/>
      <c r="IM133" s="284"/>
      <c r="IN133" s="284"/>
      <c r="IO133" s="284"/>
      <c r="IP133" s="284"/>
      <c r="IQ133" s="284"/>
      <c r="IR133" s="284"/>
      <c r="IS133" s="284"/>
      <c r="IT133" s="284"/>
      <c r="IU133" s="284"/>
      <c r="IV133" s="284"/>
    </row>
    <row r="134" spans="1:256" x14ac:dyDescent="0.25">
      <c r="A134" s="289"/>
      <c r="B134" s="284"/>
      <c r="C134" s="284"/>
      <c r="D134" s="284"/>
      <c r="E134" s="284"/>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c r="AL134" s="284"/>
      <c r="AM134" s="284"/>
      <c r="AN134" s="284"/>
      <c r="AO134" s="284"/>
      <c r="AP134" s="284"/>
      <c r="AQ134" s="284"/>
      <c r="AR134" s="284"/>
      <c r="AS134" s="284"/>
      <c r="AT134" s="284"/>
      <c r="AU134" s="284"/>
      <c r="AV134" s="284"/>
      <c r="AW134" s="284"/>
      <c r="AX134" s="284"/>
      <c r="AY134" s="284"/>
      <c r="AZ134" s="284"/>
      <c r="BA134" s="284"/>
      <c r="BB134" s="284"/>
      <c r="BC134" s="284"/>
      <c r="BD134" s="284"/>
      <c r="BE134" s="284"/>
      <c r="BF134" s="284"/>
      <c r="BG134" s="284"/>
      <c r="BH134" s="284"/>
      <c r="BI134" s="284"/>
      <c r="BJ134" s="284"/>
      <c r="BK134" s="284"/>
      <c r="BL134" s="284"/>
      <c r="BM134" s="284"/>
      <c r="BN134" s="284"/>
      <c r="BO134" s="284"/>
      <c r="BP134" s="284"/>
      <c r="BQ134" s="284"/>
      <c r="BR134" s="284"/>
      <c r="BS134" s="284"/>
      <c r="BT134" s="284"/>
      <c r="BU134" s="284"/>
      <c r="BV134" s="284"/>
      <c r="BW134" s="284"/>
      <c r="BX134" s="284"/>
      <c r="BY134" s="284"/>
      <c r="BZ134" s="284"/>
      <c r="CA134" s="284"/>
      <c r="CB134" s="284"/>
      <c r="CC134" s="284"/>
      <c r="CD134" s="284"/>
      <c r="CE134" s="284"/>
      <c r="CF134" s="284"/>
      <c r="CG134" s="284"/>
      <c r="CH134" s="284"/>
      <c r="CI134" s="284"/>
      <c r="CJ134" s="284"/>
      <c r="CK134" s="284"/>
      <c r="CL134" s="284"/>
      <c r="CM134" s="284"/>
      <c r="CN134" s="284"/>
      <c r="CO134" s="284"/>
      <c r="CP134" s="284"/>
      <c r="CQ134" s="284"/>
      <c r="CR134" s="284"/>
      <c r="CS134" s="284"/>
      <c r="CT134" s="284"/>
      <c r="CU134" s="284"/>
      <c r="CV134" s="284"/>
      <c r="CW134" s="284"/>
      <c r="CX134" s="284"/>
      <c r="CY134" s="284"/>
      <c r="CZ134" s="284"/>
      <c r="DA134" s="284"/>
      <c r="DB134" s="284"/>
      <c r="DC134" s="284"/>
      <c r="DD134" s="284"/>
      <c r="DE134" s="284"/>
      <c r="DF134" s="284"/>
      <c r="DG134" s="284"/>
      <c r="DH134" s="284"/>
      <c r="DI134" s="284"/>
      <c r="DJ134" s="284"/>
      <c r="DK134" s="284"/>
      <c r="DL134" s="284"/>
      <c r="DM134" s="284"/>
      <c r="DN134" s="284"/>
      <c r="DO134" s="284"/>
      <c r="DP134" s="284"/>
      <c r="DQ134" s="284"/>
      <c r="DR134" s="284"/>
      <c r="DS134" s="284"/>
      <c r="DT134" s="284"/>
      <c r="DU134" s="284"/>
      <c r="DV134" s="284"/>
      <c r="DW134" s="284"/>
      <c r="DX134" s="284"/>
      <c r="DY134" s="284"/>
      <c r="DZ134" s="284"/>
      <c r="EA134" s="284"/>
      <c r="EB134" s="284"/>
      <c r="EC134" s="284"/>
      <c r="ED134" s="284"/>
      <c r="EE134" s="284"/>
      <c r="EF134" s="284"/>
      <c r="EG134" s="284"/>
      <c r="EH134" s="284"/>
      <c r="EI134" s="284"/>
      <c r="EJ134" s="284"/>
      <c r="EK134" s="284"/>
      <c r="EL134" s="284"/>
      <c r="EM134" s="284"/>
      <c r="EN134" s="284"/>
      <c r="EO134" s="284"/>
      <c r="EP134" s="284"/>
      <c r="EQ134" s="284"/>
      <c r="ER134" s="284"/>
      <c r="ES134" s="284"/>
      <c r="ET134" s="284"/>
      <c r="EU134" s="284"/>
      <c r="EV134" s="284"/>
      <c r="EW134" s="284"/>
      <c r="EX134" s="284"/>
      <c r="EY134" s="284"/>
      <c r="EZ134" s="284"/>
      <c r="FA134" s="284"/>
      <c r="FB134" s="284"/>
      <c r="FC134" s="284"/>
      <c r="FD134" s="284"/>
      <c r="FE134" s="284"/>
      <c r="FF134" s="284"/>
      <c r="FG134" s="284"/>
      <c r="FH134" s="284"/>
      <c r="FI134" s="284"/>
      <c r="FJ134" s="284"/>
      <c r="FK134" s="284"/>
      <c r="FL134" s="284"/>
      <c r="FM134" s="284"/>
      <c r="FN134" s="284"/>
      <c r="FO134" s="284"/>
      <c r="FP134" s="284"/>
      <c r="FQ134" s="284"/>
      <c r="FR134" s="284"/>
      <c r="FS134" s="284"/>
      <c r="FT134" s="284"/>
      <c r="FU134" s="284"/>
      <c r="FV134" s="284"/>
      <c r="FW134" s="284"/>
      <c r="FX134" s="284"/>
      <c r="FY134" s="284"/>
      <c r="FZ134" s="284"/>
      <c r="GA134" s="284"/>
      <c r="GB134" s="284"/>
      <c r="GC134" s="284"/>
      <c r="GD134" s="284"/>
      <c r="GE134" s="284"/>
      <c r="GF134" s="284"/>
      <c r="GG134" s="284"/>
      <c r="GH134" s="284"/>
      <c r="GI134" s="284"/>
      <c r="GJ134" s="284"/>
      <c r="GK134" s="284"/>
      <c r="GL134" s="284"/>
      <c r="GM134" s="284"/>
      <c r="GN134" s="284"/>
      <c r="GO134" s="284"/>
      <c r="GP134" s="284"/>
      <c r="GQ134" s="284"/>
      <c r="GR134" s="284"/>
      <c r="GS134" s="284"/>
      <c r="GT134" s="284"/>
      <c r="GU134" s="284"/>
      <c r="GV134" s="284"/>
      <c r="GW134" s="284"/>
      <c r="GX134" s="284"/>
      <c r="GY134" s="284"/>
      <c r="GZ134" s="284"/>
      <c r="HA134" s="284"/>
      <c r="HB134" s="284"/>
      <c r="HC134" s="284"/>
      <c r="HD134" s="284"/>
      <c r="HE134" s="284"/>
      <c r="HF134" s="284"/>
      <c r="HG134" s="284"/>
      <c r="HH134" s="284"/>
      <c r="HI134" s="284"/>
      <c r="HJ134" s="284"/>
      <c r="HK134" s="284"/>
      <c r="HL134" s="284"/>
      <c r="HM134" s="284"/>
      <c r="HN134" s="284"/>
      <c r="HO134" s="284"/>
      <c r="HP134" s="284"/>
      <c r="HQ134" s="284"/>
      <c r="HR134" s="284"/>
      <c r="HS134" s="284"/>
      <c r="HT134" s="284"/>
      <c r="HU134" s="284"/>
      <c r="HV134" s="284"/>
      <c r="HW134" s="284"/>
      <c r="HX134" s="284"/>
      <c r="HY134" s="284"/>
      <c r="HZ134" s="284"/>
      <c r="IA134" s="284"/>
      <c r="IB134" s="284"/>
      <c r="IC134" s="284"/>
      <c r="ID134" s="284"/>
      <c r="IE134" s="284"/>
      <c r="IF134" s="284"/>
      <c r="IG134" s="284"/>
      <c r="IH134" s="284"/>
      <c r="II134" s="284"/>
      <c r="IJ134" s="284"/>
      <c r="IK134" s="284"/>
      <c r="IL134" s="284"/>
      <c r="IM134" s="284"/>
      <c r="IN134" s="284"/>
      <c r="IO134" s="284"/>
      <c r="IP134" s="284"/>
      <c r="IQ134" s="284"/>
      <c r="IR134" s="284"/>
      <c r="IS134" s="284"/>
      <c r="IT134" s="284"/>
      <c r="IU134" s="284"/>
      <c r="IV134" s="284"/>
    </row>
    <row r="135" spans="1:256" x14ac:dyDescent="0.25">
      <c r="A135" s="289"/>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c r="AL135" s="284"/>
      <c r="AM135" s="284"/>
      <c r="AN135" s="284"/>
      <c r="AO135" s="284"/>
      <c r="AP135" s="284"/>
      <c r="AQ135" s="284"/>
      <c r="AR135" s="284"/>
      <c r="AS135" s="284"/>
      <c r="AT135" s="284"/>
      <c r="AU135" s="284"/>
      <c r="AV135" s="284"/>
      <c r="AW135" s="284"/>
      <c r="AX135" s="284"/>
      <c r="AY135" s="284"/>
      <c r="AZ135" s="284"/>
      <c r="BA135" s="284"/>
      <c r="BB135" s="284"/>
      <c r="BC135" s="284"/>
      <c r="BD135" s="284"/>
      <c r="BE135" s="284"/>
      <c r="BF135" s="284"/>
      <c r="BG135" s="284"/>
      <c r="BH135" s="284"/>
      <c r="BI135" s="284"/>
      <c r="BJ135" s="284"/>
      <c r="BK135" s="284"/>
      <c r="BL135" s="284"/>
      <c r="BM135" s="284"/>
      <c r="BN135" s="284"/>
      <c r="BO135" s="284"/>
      <c r="BP135" s="284"/>
      <c r="BQ135" s="284"/>
      <c r="BR135" s="284"/>
      <c r="BS135" s="284"/>
      <c r="BT135" s="284"/>
      <c r="BU135" s="284"/>
      <c r="BV135" s="284"/>
      <c r="BW135" s="284"/>
      <c r="BX135" s="284"/>
      <c r="BY135" s="284"/>
      <c r="BZ135" s="284"/>
      <c r="CA135" s="284"/>
      <c r="CB135" s="284"/>
      <c r="CC135" s="284"/>
      <c r="CD135" s="284"/>
      <c r="CE135" s="284"/>
      <c r="CF135" s="284"/>
      <c r="CG135" s="284"/>
      <c r="CH135" s="284"/>
      <c r="CI135" s="284"/>
      <c r="CJ135" s="284"/>
      <c r="CK135" s="284"/>
      <c r="CL135" s="284"/>
      <c r="CM135" s="284"/>
      <c r="CN135" s="284"/>
      <c r="CO135" s="284"/>
      <c r="CP135" s="284"/>
      <c r="CQ135" s="284"/>
      <c r="CR135" s="284"/>
      <c r="CS135" s="284"/>
      <c r="CT135" s="284"/>
      <c r="CU135" s="284"/>
      <c r="CV135" s="284"/>
      <c r="CW135" s="284"/>
      <c r="CX135" s="284"/>
      <c r="CY135" s="284"/>
      <c r="CZ135" s="284"/>
      <c r="DA135" s="284"/>
      <c r="DB135" s="284"/>
      <c r="DC135" s="284"/>
      <c r="DD135" s="284"/>
      <c r="DE135" s="284"/>
      <c r="DF135" s="284"/>
      <c r="DG135" s="284"/>
      <c r="DH135" s="284"/>
      <c r="DI135" s="284"/>
      <c r="DJ135" s="284"/>
      <c r="DK135" s="284"/>
      <c r="DL135" s="284"/>
      <c r="DM135" s="284"/>
      <c r="DN135" s="284"/>
      <c r="DO135" s="284"/>
      <c r="DP135" s="284"/>
      <c r="DQ135" s="284"/>
      <c r="DR135" s="284"/>
      <c r="DS135" s="284"/>
      <c r="DT135" s="284"/>
      <c r="DU135" s="284"/>
      <c r="DV135" s="284"/>
      <c r="DW135" s="284"/>
      <c r="DX135" s="284"/>
      <c r="DY135" s="284"/>
      <c r="DZ135" s="284"/>
      <c r="EA135" s="284"/>
      <c r="EB135" s="284"/>
      <c r="EC135" s="284"/>
      <c r="ED135" s="284"/>
      <c r="EE135" s="284"/>
      <c r="EF135" s="284"/>
      <c r="EG135" s="284"/>
      <c r="EH135" s="284"/>
      <c r="EI135" s="284"/>
      <c r="EJ135" s="284"/>
      <c r="EK135" s="284"/>
      <c r="EL135" s="284"/>
      <c r="EM135" s="284"/>
      <c r="EN135" s="284"/>
      <c r="EO135" s="284"/>
      <c r="EP135" s="284"/>
      <c r="EQ135" s="284"/>
      <c r="ER135" s="284"/>
      <c r="ES135" s="284"/>
      <c r="ET135" s="284"/>
      <c r="EU135" s="284"/>
      <c r="EV135" s="284"/>
      <c r="EW135" s="284"/>
      <c r="EX135" s="284"/>
      <c r="EY135" s="284"/>
      <c r="EZ135" s="284"/>
      <c r="FA135" s="284"/>
      <c r="FB135" s="284"/>
      <c r="FC135" s="284"/>
      <c r="FD135" s="284"/>
      <c r="FE135" s="284"/>
      <c r="FF135" s="284"/>
      <c r="FG135" s="284"/>
      <c r="FH135" s="284"/>
      <c r="FI135" s="284"/>
      <c r="FJ135" s="284"/>
      <c r="FK135" s="284"/>
      <c r="FL135" s="284"/>
      <c r="FM135" s="284"/>
      <c r="FN135" s="284"/>
      <c r="FO135" s="284"/>
      <c r="FP135" s="284"/>
      <c r="FQ135" s="284"/>
      <c r="FR135" s="284"/>
      <c r="FS135" s="284"/>
      <c r="FT135" s="284"/>
      <c r="FU135" s="284"/>
      <c r="FV135" s="284"/>
      <c r="FW135" s="284"/>
      <c r="FX135" s="284"/>
      <c r="FY135" s="284"/>
      <c r="FZ135" s="284"/>
      <c r="GA135" s="284"/>
      <c r="GB135" s="284"/>
      <c r="GC135" s="284"/>
      <c r="GD135" s="284"/>
      <c r="GE135" s="284"/>
      <c r="GF135" s="284"/>
      <c r="GG135" s="284"/>
      <c r="GH135" s="284"/>
      <c r="GI135" s="284"/>
      <c r="GJ135" s="284"/>
      <c r="GK135" s="284"/>
      <c r="GL135" s="284"/>
      <c r="GM135" s="284"/>
      <c r="GN135" s="284"/>
      <c r="GO135" s="284"/>
      <c r="GP135" s="284"/>
      <c r="GQ135" s="284"/>
      <c r="GR135" s="284"/>
      <c r="GS135" s="284"/>
      <c r="GT135" s="284"/>
      <c r="GU135" s="284"/>
      <c r="GV135" s="284"/>
      <c r="GW135" s="284"/>
      <c r="GX135" s="284"/>
      <c r="GY135" s="284"/>
      <c r="GZ135" s="284"/>
      <c r="HA135" s="284"/>
      <c r="HB135" s="284"/>
      <c r="HC135" s="284"/>
      <c r="HD135" s="284"/>
      <c r="HE135" s="284"/>
      <c r="HF135" s="284"/>
      <c r="HG135" s="284"/>
      <c r="HH135" s="284"/>
      <c r="HI135" s="284"/>
      <c r="HJ135" s="284"/>
      <c r="HK135" s="284"/>
      <c r="HL135" s="284"/>
      <c r="HM135" s="284"/>
      <c r="HN135" s="284"/>
      <c r="HO135" s="284"/>
      <c r="HP135" s="284"/>
      <c r="HQ135" s="284"/>
      <c r="HR135" s="284"/>
      <c r="HS135" s="284"/>
      <c r="HT135" s="284"/>
      <c r="HU135" s="284"/>
      <c r="HV135" s="284"/>
      <c r="HW135" s="284"/>
      <c r="HX135" s="284"/>
      <c r="HY135" s="284"/>
      <c r="HZ135" s="284"/>
      <c r="IA135" s="284"/>
      <c r="IB135" s="284"/>
      <c r="IC135" s="284"/>
      <c r="ID135" s="284"/>
      <c r="IE135" s="284"/>
      <c r="IF135" s="284"/>
      <c r="IG135" s="284"/>
      <c r="IH135" s="284"/>
      <c r="II135" s="284"/>
      <c r="IJ135" s="284"/>
      <c r="IK135" s="284"/>
      <c r="IL135" s="284"/>
      <c r="IM135" s="284"/>
      <c r="IN135" s="284"/>
      <c r="IO135" s="284"/>
      <c r="IP135" s="284"/>
      <c r="IQ135" s="284"/>
      <c r="IR135" s="284"/>
      <c r="IS135" s="284"/>
      <c r="IT135" s="284"/>
      <c r="IU135" s="284"/>
      <c r="IV135" s="284"/>
    </row>
    <row r="136" spans="1:256" x14ac:dyDescent="0.25">
      <c r="A136" s="289"/>
      <c r="B136" s="284"/>
      <c r="C136" s="284"/>
      <c r="D136" s="284"/>
      <c r="E136" s="284"/>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c r="AL136" s="284"/>
      <c r="AM136" s="284"/>
      <c r="AN136" s="284"/>
      <c r="AO136" s="284"/>
      <c r="AP136" s="284"/>
      <c r="AQ136" s="284"/>
      <c r="AR136" s="284"/>
      <c r="AS136" s="284"/>
      <c r="AT136" s="284"/>
      <c r="AU136" s="284"/>
      <c r="AV136" s="284"/>
      <c r="AW136" s="284"/>
      <c r="AX136" s="284"/>
      <c r="AY136" s="284"/>
      <c r="AZ136" s="284"/>
      <c r="BA136" s="284"/>
      <c r="BB136" s="284"/>
      <c r="BC136" s="284"/>
      <c r="BD136" s="284"/>
      <c r="BE136" s="284"/>
      <c r="BF136" s="284"/>
      <c r="BG136" s="284"/>
      <c r="BH136" s="284"/>
      <c r="BI136" s="284"/>
      <c r="BJ136" s="284"/>
      <c r="BK136" s="284"/>
      <c r="BL136" s="284"/>
      <c r="BM136" s="284"/>
      <c r="BN136" s="284"/>
      <c r="BO136" s="284"/>
      <c r="BP136" s="284"/>
      <c r="BQ136" s="284"/>
      <c r="BR136" s="284"/>
      <c r="BS136" s="284"/>
      <c r="BT136" s="284"/>
      <c r="BU136" s="284"/>
      <c r="BV136" s="284"/>
      <c r="BW136" s="284"/>
      <c r="BX136" s="284"/>
      <c r="BY136" s="284"/>
      <c r="BZ136" s="284"/>
      <c r="CA136" s="284"/>
      <c r="CB136" s="284"/>
      <c r="CC136" s="284"/>
      <c r="CD136" s="284"/>
      <c r="CE136" s="284"/>
      <c r="CF136" s="284"/>
      <c r="CG136" s="284"/>
      <c r="CH136" s="284"/>
      <c r="CI136" s="284"/>
      <c r="CJ136" s="284"/>
      <c r="CK136" s="284"/>
      <c r="CL136" s="284"/>
      <c r="CM136" s="284"/>
      <c r="CN136" s="284"/>
      <c r="CO136" s="284"/>
      <c r="CP136" s="284"/>
      <c r="CQ136" s="284"/>
      <c r="CR136" s="284"/>
      <c r="CS136" s="284"/>
      <c r="CT136" s="284"/>
      <c r="CU136" s="284"/>
      <c r="CV136" s="284"/>
      <c r="CW136" s="284"/>
      <c r="CX136" s="284"/>
      <c r="CY136" s="284"/>
      <c r="CZ136" s="284"/>
      <c r="DA136" s="284"/>
      <c r="DB136" s="284"/>
      <c r="DC136" s="284"/>
      <c r="DD136" s="284"/>
      <c r="DE136" s="284"/>
      <c r="DF136" s="284"/>
      <c r="DG136" s="284"/>
      <c r="DH136" s="284"/>
      <c r="DI136" s="284"/>
      <c r="DJ136" s="284"/>
      <c r="DK136" s="284"/>
      <c r="DL136" s="284"/>
      <c r="DM136" s="284"/>
      <c r="DN136" s="284"/>
      <c r="DO136" s="284"/>
      <c r="DP136" s="284"/>
      <c r="DQ136" s="284"/>
      <c r="DR136" s="284"/>
      <c r="DS136" s="284"/>
      <c r="DT136" s="284"/>
      <c r="DU136" s="284"/>
      <c r="DV136" s="284"/>
      <c r="DW136" s="284"/>
      <c r="DX136" s="284"/>
      <c r="DY136" s="284"/>
      <c r="DZ136" s="284"/>
      <c r="EA136" s="284"/>
      <c r="EB136" s="284"/>
      <c r="EC136" s="284"/>
      <c r="ED136" s="284"/>
      <c r="EE136" s="284"/>
      <c r="EF136" s="284"/>
      <c r="EG136" s="284"/>
      <c r="EH136" s="284"/>
      <c r="EI136" s="284"/>
      <c r="EJ136" s="284"/>
      <c r="EK136" s="284"/>
      <c r="EL136" s="284"/>
      <c r="EM136" s="284"/>
      <c r="EN136" s="284"/>
      <c r="EO136" s="284"/>
      <c r="EP136" s="284"/>
      <c r="EQ136" s="284"/>
      <c r="ER136" s="284"/>
      <c r="ES136" s="284"/>
      <c r="ET136" s="284"/>
      <c r="EU136" s="284"/>
      <c r="EV136" s="284"/>
      <c r="EW136" s="284"/>
      <c r="EX136" s="284"/>
      <c r="EY136" s="284"/>
      <c r="EZ136" s="284"/>
      <c r="FA136" s="284"/>
      <c r="FB136" s="284"/>
      <c r="FC136" s="284"/>
      <c r="FD136" s="284"/>
      <c r="FE136" s="284"/>
      <c r="FF136" s="284"/>
      <c r="FG136" s="284"/>
      <c r="FH136" s="284"/>
      <c r="FI136" s="284"/>
      <c r="FJ136" s="284"/>
      <c r="FK136" s="284"/>
      <c r="FL136" s="284"/>
      <c r="FM136" s="284"/>
      <c r="FN136" s="284"/>
      <c r="FO136" s="284"/>
      <c r="FP136" s="284"/>
      <c r="FQ136" s="284"/>
      <c r="FR136" s="284"/>
      <c r="FS136" s="284"/>
      <c r="FT136" s="284"/>
      <c r="FU136" s="284"/>
      <c r="FV136" s="284"/>
      <c r="FW136" s="284"/>
      <c r="FX136" s="284"/>
      <c r="FY136" s="284"/>
      <c r="FZ136" s="284"/>
      <c r="GA136" s="284"/>
      <c r="GB136" s="284"/>
      <c r="GC136" s="284"/>
      <c r="GD136" s="284"/>
      <c r="GE136" s="284"/>
      <c r="GF136" s="284"/>
      <c r="GG136" s="284"/>
      <c r="GH136" s="284"/>
      <c r="GI136" s="284"/>
      <c r="GJ136" s="284"/>
      <c r="GK136" s="284"/>
      <c r="GL136" s="284"/>
      <c r="GM136" s="284"/>
      <c r="GN136" s="284"/>
      <c r="GO136" s="284"/>
      <c r="GP136" s="284"/>
      <c r="GQ136" s="284"/>
      <c r="GR136" s="284"/>
      <c r="GS136" s="284"/>
      <c r="GT136" s="284"/>
      <c r="GU136" s="284"/>
      <c r="GV136" s="284"/>
      <c r="GW136" s="284"/>
      <c r="GX136" s="284"/>
      <c r="GY136" s="284"/>
      <c r="GZ136" s="284"/>
      <c r="HA136" s="284"/>
      <c r="HB136" s="284"/>
      <c r="HC136" s="284"/>
      <c r="HD136" s="284"/>
      <c r="HE136" s="284"/>
      <c r="HF136" s="284"/>
      <c r="HG136" s="284"/>
      <c r="HH136" s="284"/>
      <c r="HI136" s="284"/>
      <c r="HJ136" s="284"/>
      <c r="HK136" s="284"/>
      <c r="HL136" s="284"/>
      <c r="HM136" s="284"/>
      <c r="HN136" s="284"/>
      <c r="HO136" s="284"/>
      <c r="HP136" s="284"/>
      <c r="HQ136" s="284"/>
      <c r="HR136" s="284"/>
      <c r="HS136" s="284"/>
      <c r="HT136" s="284"/>
      <c r="HU136" s="284"/>
      <c r="HV136" s="284"/>
      <c r="HW136" s="284"/>
      <c r="HX136" s="284"/>
      <c r="HY136" s="284"/>
      <c r="HZ136" s="284"/>
      <c r="IA136" s="284"/>
      <c r="IB136" s="284"/>
      <c r="IC136" s="284"/>
      <c r="ID136" s="284"/>
      <c r="IE136" s="284"/>
      <c r="IF136" s="284"/>
      <c r="IG136" s="284"/>
      <c r="IH136" s="284"/>
      <c r="II136" s="284"/>
      <c r="IJ136" s="284"/>
      <c r="IK136" s="284"/>
      <c r="IL136" s="284"/>
      <c r="IM136" s="284"/>
      <c r="IN136" s="284"/>
      <c r="IO136" s="284"/>
      <c r="IP136" s="284"/>
      <c r="IQ136" s="284"/>
      <c r="IR136" s="284"/>
      <c r="IS136" s="284"/>
      <c r="IT136" s="284"/>
      <c r="IU136" s="284"/>
      <c r="IV136" s="284"/>
    </row>
    <row r="137" spans="1:256" x14ac:dyDescent="0.25">
      <c r="A137" s="289"/>
      <c r="B137" s="284"/>
      <c r="C137" s="284"/>
      <c r="D137" s="284"/>
      <c r="E137" s="284"/>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c r="AL137" s="284"/>
      <c r="AM137" s="284"/>
      <c r="AN137" s="284"/>
      <c r="AO137" s="284"/>
      <c r="AP137" s="284"/>
      <c r="AQ137" s="284"/>
      <c r="AR137" s="284"/>
      <c r="AS137" s="284"/>
      <c r="AT137" s="284"/>
      <c r="AU137" s="284"/>
      <c r="AV137" s="284"/>
      <c r="AW137" s="284"/>
      <c r="AX137" s="284"/>
      <c r="AY137" s="284"/>
      <c r="AZ137" s="284"/>
      <c r="BA137" s="284"/>
      <c r="BB137" s="284"/>
      <c r="BC137" s="284"/>
      <c r="BD137" s="284"/>
      <c r="BE137" s="284"/>
      <c r="BF137" s="284"/>
      <c r="BG137" s="284"/>
      <c r="BH137" s="284"/>
      <c r="BI137" s="284"/>
      <c r="BJ137" s="284"/>
      <c r="BK137" s="284"/>
      <c r="BL137" s="284"/>
      <c r="BM137" s="284"/>
      <c r="BN137" s="284"/>
      <c r="BO137" s="284"/>
      <c r="BP137" s="284"/>
      <c r="BQ137" s="284"/>
      <c r="BR137" s="284"/>
      <c r="BS137" s="284"/>
      <c r="BT137" s="284"/>
      <c r="BU137" s="284"/>
      <c r="BV137" s="284"/>
      <c r="BW137" s="284"/>
      <c r="BX137" s="284"/>
      <c r="BY137" s="284"/>
      <c r="BZ137" s="284"/>
      <c r="CA137" s="284"/>
      <c r="CB137" s="284"/>
      <c r="CC137" s="284"/>
      <c r="CD137" s="284"/>
      <c r="CE137" s="284"/>
      <c r="CF137" s="284"/>
      <c r="CG137" s="284"/>
      <c r="CH137" s="284"/>
      <c r="CI137" s="284"/>
      <c r="CJ137" s="284"/>
      <c r="CK137" s="284"/>
      <c r="CL137" s="284"/>
      <c r="CM137" s="284"/>
      <c r="CN137" s="284"/>
      <c r="CO137" s="284"/>
      <c r="CP137" s="284"/>
      <c r="CQ137" s="284"/>
      <c r="CR137" s="284"/>
      <c r="CS137" s="284"/>
      <c r="CT137" s="284"/>
      <c r="CU137" s="284"/>
      <c r="CV137" s="284"/>
      <c r="CW137" s="284"/>
      <c r="CX137" s="284"/>
      <c r="CY137" s="284"/>
      <c r="CZ137" s="284"/>
      <c r="DA137" s="284"/>
      <c r="DB137" s="284"/>
      <c r="DC137" s="284"/>
      <c r="DD137" s="284"/>
      <c r="DE137" s="284"/>
      <c r="DF137" s="284"/>
      <c r="DG137" s="284"/>
      <c r="DH137" s="284"/>
      <c r="DI137" s="284"/>
      <c r="DJ137" s="284"/>
      <c r="DK137" s="284"/>
      <c r="DL137" s="284"/>
      <c r="DM137" s="284"/>
      <c r="DN137" s="284"/>
      <c r="DO137" s="284"/>
      <c r="DP137" s="284"/>
      <c r="DQ137" s="284"/>
      <c r="DR137" s="284"/>
      <c r="DS137" s="284"/>
      <c r="DT137" s="284"/>
      <c r="DU137" s="284"/>
      <c r="DV137" s="284"/>
      <c r="DW137" s="284"/>
      <c r="DX137" s="284"/>
      <c r="DY137" s="284"/>
      <c r="DZ137" s="284"/>
      <c r="EA137" s="284"/>
      <c r="EB137" s="284"/>
      <c r="EC137" s="284"/>
      <c r="ED137" s="284"/>
      <c r="EE137" s="284"/>
      <c r="EF137" s="284"/>
      <c r="EG137" s="284"/>
      <c r="EH137" s="284"/>
      <c r="EI137" s="284"/>
      <c r="EJ137" s="284"/>
      <c r="EK137" s="284"/>
      <c r="EL137" s="284"/>
      <c r="EM137" s="284"/>
      <c r="EN137" s="284"/>
      <c r="EO137" s="284"/>
      <c r="EP137" s="284"/>
      <c r="EQ137" s="284"/>
      <c r="ER137" s="284"/>
      <c r="ES137" s="284"/>
      <c r="ET137" s="284"/>
      <c r="EU137" s="284"/>
      <c r="EV137" s="284"/>
      <c r="EW137" s="284"/>
      <c r="EX137" s="284"/>
      <c r="EY137" s="284"/>
      <c r="EZ137" s="284"/>
      <c r="FA137" s="284"/>
      <c r="FB137" s="284"/>
      <c r="FC137" s="284"/>
      <c r="FD137" s="284"/>
      <c r="FE137" s="284"/>
      <c r="FF137" s="284"/>
      <c r="FG137" s="284"/>
      <c r="FH137" s="284"/>
      <c r="FI137" s="284"/>
      <c r="FJ137" s="284"/>
      <c r="FK137" s="284"/>
      <c r="FL137" s="284"/>
      <c r="FM137" s="284"/>
      <c r="FN137" s="284"/>
      <c r="FO137" s="284"/>
      <c r="FP137" s="284"/>
      <c r="FQ137" s="284"/>
      <c r="FR137" s="284"/>
      <c r="FS137" s="284"/>
      <c r="FT137" s="284"/>
      <c r="FU137" s="284"/>
      <c r="FV137" s="284"/>
      <c r="FW137" s="284"/>
      <c r="FX137" s="284"/>
      <c r="FY137" s="284"/>
      <c r="FZ137" s="284"/>
      <c r="GA137" s="284"/>
      <c r="GB137" s="284"/>
      <c r="GC137" s="284"/>
      <c r="GD137" s="284"/>
      <c r="GE137" s="284"/>
      <c r="GF137" s="284"/>
      <c r="GG137" s="284"/>
      <c r="GH137" s="284"/>
      <c r="GI137" s="284"/>
      <c r="GJ137" s="284"/>
      <c r="GK137" s="284"/>
      <c r="GL137" s="284"/>
      <c r="GM137" s="284"/>
      <c r="GN137" s="284"/>
      <c r="GO137" s="284"/>
      <c r="GP137" s="284"/>
      <c r="GQ137" s="284"/>
      <c r="GR137" s="284"/>
      <c r="GS137" s="284"/>
      <c r="GT137" s="284"/>
      <c r="GU137" s="284"/>
      <c r="GV137" s="284"/>
      <c r="GW137" s="284"/>
      <c r="GX137" s="284"/>
      <c r="GY137" s="284"/>
      <c r="GZ137" s="284"/>
      <c r="HA137" s="284"/>
      <c r="HB137" s="284"/>
      <c r="HC137" s="284"/>
      <c r="HD137" s="284"/>
      <c r="HE137" s="284"/>
      <c r="HF137" s="284"/>
      <c r="HG137" s="284"/>
      <c r="HH137" s="284"/>
      <c r="HI137" s="284"/>
      <c r="HJ137" s="284"/>
      <c r="HK137" s="284"/>
      <c r="HL137" s="284"/>
      <c r="HM137" s="284"/>
      <c r="HN137" s="284"/>
      <c r="HO137" s="284"/>
      <c r="HP137" s="284"/>
      <c r="HQ137" s="284"/>
      <c r="HR137" s="284"/>
      <c r="HS137" s="284"/>
      <c r="HT137" s="284"/>
      <c r="HU137" s="284"/>
      <c r="HV137" s="284"/>
      <c r="HW137" s="284"/>
      <c r="HX137" s="284"/>
      <c r="HY137" s="284"/>
      <c r="HZ137" s="284"/>
      <c r="IA137" s="284"/>
      <c r="IB137" s="284"/>
      <c r="IC137" s="284"/>
      <c r="ID137" s="284"/>
      <c r="IE137" s="284"/>
      <c r="IF137" s="284"/>
      <c r="IG137" s="284"/>
      <c r="IH137" s="284"/>
      <c r="II137" s="284"/>
      <c r="IJ137" s="284"/>
      <c r="IK137" s="284"/>
      <c r="IL137" s="284"/>
      <c r="IM137" s="284"/>
      <c r="IN137" s="284"/>
      <c r="IO137" s="284"/>
      <c r="IP137" s="284"/>
      <c r="IQ137" s="284"/>
      <c r="IR137" s="284"/>
      <c r="IS137" s="284"/>
      <c r="IT137" s="284"/>
      <c r="IU137" s="284"/>
      <c r="IV137" s="284"/>
    </row>
    <row r="138" spans="1:256" x14ac:dyDescent="0.25">
      <c r="A138" s="289"/>
      <c r="B138" s="284"/>
      <c r="C138" s="284"/>
      <c r="D138" s="284"/>
      <c r="E138" s="284"/>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c r="AL138" s="284"/>
      <c r="AM138" s="284"/>
      <c r="AN138" s="284"/>
      <c r="AO138" s="284"/>
      <c r="AP138" s="284"/>
      <c r="AQ138" s="284"/>
      <c r="AR138" s="284"/>
      <c r="AS138" s="284"/>
      <c r="AT138" s="284"/>
      <c r="AU138" s="284"/>
      <c r="AV138" s="284"/>
      <c r="AW138" s="284"/>
      <c r="AX138" s="284"/>
      <c r="AY138" s="284"/>
      <c r="AZ138" s="284"/>
      <c r="BA138" s="284"/>
      <c r="BB138" s="284"/>
      <c r="BC138" s="284"/>
      <c r="BD138" s="284"/>
      <c r="BE138" s="284"/>
      <c r="BF138" s="284"/>
      <c r="BG138" s="284"/>
      <c r="BH138" s="284"/>
      <c r="BI138" s="284"/>
      <c r="BJ138" s="284"/>
      <c r="BK138" s="284"/>
      <c r="BL138" s="284"/>
      <c r="BM138" s="284"/>
      <c r="BN138" s="284"/>
      <c r="BO138" s="284"/>
      <c r="BP138" s="284"/>
      <c r="BQ138" s="284"/>
      <c r="BR138" s="284"/>
      <c r="BS138" s="284"/>
      <c r="BT138" s="284"/>
      <c r="BU138" s="284"/>
      <c r="BV138" s="284"/>
      <c r="BW138" s="284"/>
      <c r="BX138" s="284"/>
      <c r="BY138" s="284"/>
      <c r="BZ138" s="284"/>
      <c r="CA138" s="284"/>
      <c r="CB138" s="284"/>
      <c r="CC138" s="284"/>
      <c r="CD138" s="284"/>
      <c r="CE138" s="284"/>
      <c r="CF138" s="284"/>
      <c r="CG138" s="284"/>
      <c r="CH138" s="284"/>
      <c r="CI138" s="284"/>
      <c r="CJ138" s="284"/>
      <c r="CK138" s="284"/>
      <c r="CL138" s="284"/>
      <c r="CM138" s="284"/>
      <c r="CN138" s="284"/>
      <c r="CO138" s="284"/>
      <c r="CP138" s="284"/>
      <c r="CQ138" s="284"/>
      <c r="CR138" s="284"/>
      <c r="CS138" s="284"/>
      <c r="CT138" s="284"/>
      <c r="CU138" s="284"/>
      <c r="CV138" s="284"/>
      <c r="CW138" s="284"/>
      <c r="CX138" s="284"/>
      <c r="CY138" s="284"/>
      <c r="CZ138" s="284"/>
      <c r="DA138" s="284"/>
      <c r="DB138" s="284"/>
      <c r="DC138" s="284"/>
      <c r="DD138" s="284"/>
      <c r="DE138" s="284"/>
      <c r="DF138" s="284"/>
      <c r="DG138" s="284"/>
      <c r="DH138" s="284"/>
      <c r="DI138" s="284"/>
      <c r="DJ138" s="284"/>
      <c r="DK138" s="284"/>
      <c r="DL138" s="284"/>
      <c r="DM138" s="284"/>
      <c r="DN138" s="284"/>
      <c r="DO138" s="284"/>
      <c r="DP138" s="284"/>
      <c r="DQ138" s="284"/>
      <c r="DR138" s="284"/>
      <c r="DS138" s="284"/>
      <c r="DT138" s="284"/>
      <c r="DU138" s="284"/>
      <c r="DV138" s="284"/>
      <c r="DW138" s="284"/>
      <c r="DX138" s="284"/>
      <c r="DY138" s="284"/>
      <c r="DZ138" s="284"/>
      <c r="EA138" s="284"/>
      <c r="EB138" s="284"/>
      <c r="EC138" s="284"/>
      <c r="ED138" s="284"/>
      <c r="EE138" s="284"/>
      <c r="EF138" s="284"/>
      <c r="EG138" s="284"/>
      <c r="EH138" s="284"/>
      <c r="EI138" s="284"/>
      <c r="EJ138" s="284"/>
      <c r="EK138" s="284"/>
      <c r="EL138" s="284"/>
      <c r="EM138" s="284"/>
      <c r="EN138" s="284"/>
      <c r="EO138" s="284"/>
      <c r="EP138" s="284"/>
      <c r="EQ138" s="284"/>
      <c r="ER138" s="284"/>
      <c r="ES138" s="284"/>
      <c r="ET138" s="284"/>
      <c r="EU138" s="284"/>
      <c r="EV138" s="284"/>
      <c r="EW138" s="284"/>
      <c r="EX138" s="284"/>
      <c r="EY138" s="284"/>
      <c r="EZ138" s="284"/>
      <c r="FA138" s="284"/>
      <c r="FB138" s="284"/>
      <c r="FC138" s="284"/>
      <c r="FD138" s="284"/>
      <c r="FE138" s="284"/>
      <c r="FF138" s="284"/>
      <c r="FG138" s="284"/>
      <c r="FH138" s="284"/>
      <c r="FI138" s="284"/>
      <c r="FJ138" s="284"/>
      <c r="FK138" s="284"/>
      <c r="FL138" s="284"/>
      <c r="FM138" s="284"/>
      <c r="FN138" s="284"/>
      <c r="FO138" s="284"/>
      <c r="FP138" s="284"/>
      <c r="FQ138" s="284"/>
      <c r="FR138" s="284"/>
      <c r="FS138" s="284"/>
      <c r="FT138" s="284"/>
      <c r="FU138" s="284"/>
      <c r="FV138" s="284"/>
      <c r="FW138" s="284"/>
      <c r="FX138" s="284"/>
      <c r="FY138" s="284"/>
      <c r="FZ138" s="284"/>
      <c r="GA138" s="284"/>
      <c r="GB138" s="284"/>
      <c r="GC138" s="284"/>
      <c r="GD138" s="284"/>
      <c r="GE138" s="284"/>
      <c r="GF138" s="284"/>
      <c r="GG138" s="284"/>
      <c r="GH138" s="284"/>
      <c r="GI138" s="284"/>
      <c r="GJ138" s="284"/>
      <c r="GK138" s="284"/>
      <c r="GL138" s="284"/>
      <c r="GM138" s="284"/>
      <c r="GN138" s="284"/>
      <c r="GO138" s="284"/>
      <c r="GP138" s="284"/>
      <c r="GQ138" s="284"/>
      <c r="GR138" s="284"/>
      <c r="GS138" s="284"/>
      <c r="GT138" s="284"/>
      <c r="GU138" s="284"/>
      <c r="GV138" s="284"/>
      <c r="GW138" s="284"/>
      <c r="GX138" s="284"/>
      <c r="GY138" s="284"/>
      <c r="GZ138" s="284"/>
      <c r="HA138" s="284"/>
      <c r="HB138" s="284"/>
      <c r="HC138" s="284"/>
      <c r="HD138" s="284"/>
      <c r="HE138" s="284"/>
      <c r="HF138" s="284"/>
      <c r="HG138" s="284"/>
      <c r="HH138" s="284"/>
      <c r="HI138" s="284"/>
      <c r="HJ138" s="284"/>
      <c r="HK138" s="284"/>
      <c r="HL138" s="284"/>
      <c r="HM138" s="284"/>
      <c r="HN138" s="284"/>
      <c r="HO138" s="284"/>
      <c r="HP138" s="284"/>
      <c r="HQ138" s="284"/>
      <c r="HR138" s="284"/>
      <c r="HS138" s="284"/>
      <c r="HT138" s="284"/>
      <c r="HU138" s="284"/>
      <c r="HV138" s="284"/>
      <c r="HW138" s="284"/>
      <c r="HX138" s="284"/>
      <c r="HY138" s="284"/>
      <c r="HZ138" s="284"/>
      <c r="IA138" s="284"/>
      <c r="IB138" s="284"/>
      <c r="IC138" s="284"/>
      <c r="ID138" s="284"/>
      <c r="IE138" s="284"/>
      <c r="IF138" s="284"/>
      <c r="IG138" s="284"/>
      <c r="IH138" s="284"/>
      <c r="II138" s="284"/>
      <c r="IJ138" s="284"/>
      <c r="IK138" s="284"/>
      <c r="IL138" s="284"/>
      <c r="IM138" s="284"/>
      <c r="IN138" s="284"/>
      <c r="IO138" s="284"/>
      <c r="IP138" s="284"/>
      <c r="IQ138" s="284"/>
      <c r="IR138" s="284"/>
      <c r="IS138" s="284"/>
      <c r="IT138" s="284"/>
      <c r="IU138" s="284"/>
      <c r="IV138" s="284"/>
    </row>
    <row r="139" spans="1:256" x14ac:dyDescent="0.25">
      <c r="A139" s="289"/>
      <c r="B139" s="284"/>
      <c r="C139" s="284"/>
      <c r="D139" s="284"/>
      <c r="E139" s="284"/>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c r="AL139" s="284"/>
      <c r="AM139" s="284"/>
      <c r="AN139" s="284"/>
      <c r="AO139" s="284"/>
      <c r="AP139" s="284"/>
      <c r="AQ139" s="284"/>
      <c r="AR139" s="284"/>
      <c r="AS139" s="284"/>
      <c r="AT139" s="284"/>
      <c r="AU139" s="284"/>
      <c r="AV139" s="284"/>
      <c r="AW139" s="284"/>
      <c r="AX139" s="284"/>
      <c r="AY139" s="284"/>
      <c r="AZ139" s="284"/>
      <c r="BA139" s="284"/>
      <c r="BB139" s="284"/>
      <c r="BC139" s="284"/>
      <c r="BD139" s="284"/>
      <c r="BE139" s="284"/>
      <c r="BF139" s="284"/>
      <c r="BG139" s="284"/>
      <c r="BH139" s="284"/>
      <c r="BI139" s="284"/>
      <c r="BJ139" s="284"/>
      <c r="BK139" s="284"/>
      <c r="BL139" s="284"/>
      <c r="BM139" s="284"/>
      <c r="BN139" s="284"/>
      <c r="BO139" s="284"/>
      <c r="BP139" s="284"/>
      <c r="BQ139" s="284"/>
      <c r="BR139" s="284"/>
      <c r="BS139" s="284"/>
      <c r="BT139" s="284"/>
      <c r="BU139" s="284"/>
      <c r="BV139" s="284"/>
      <c r="BW139" s="284"/>
      <c r="BX139" s="284"/>
      <c r="BY139" s="284"/>
      <c r="BZ139" s="284"/>
      <c r="CA139" s="284"/>
      <c r="CB139" s="284"/>
      <c r="CC139" s="284"/>
      <c r="CD139" s="284"/>
      <c r="CE139" s="284"/>
      <c r="CF139" s="284"/>
      <c r="CG139" s="284"/>
      <c r="CH139" s="284"/>
      <c r="CI139" s="284"/>
      <c r="CJ139" s="284"/>
      <c r="CK139" s="284"/>
      <c r="CL139" s="284"/>
      <c r="CM139" s="284"/>
      <c r="CN139" s="284"/>
      <c r="CO139" s="284"/>
      <c r="CP139" s="284"/>
      <c r="CQ139" s="284"/>
      <c r="CR139" s="284"/>
      <c r="CS139" s="284"/>
      <c r="CT139" s="284"/>
      <c r="CU139" s="284"/>
      <c r="CV139" s="284"/>
      <c r="CW139" s="284"/>
      <c r="CX139" s="284"/>
      <c r="CY139" s="284"/>
      <c r="CZ139" s="284"/>
      <c r="DA139" s="284"/>
      <c r="DB139" s="284"/>
      <c r="DC139" s="284"/>
      <c r="DD139" s="284"/>
      <c r="DE139" s="284"/>
      <c r="DF139" s="284"/>
      <c r="DG139" s="284"/>
      <c r="DH139" s="284"/>
      <c r="DI139" s="284"/>
      <c r="DJ139" s="284"/>
      <c r="DK139" s="284"/>
      <c r="DL139" s="284"/>
      <c r="DM139" s="284"/>
      <c r="DN139" s="284"/>
      <c r="DO139" s="284"/>
      <c r="DP139" s="284"/>
      <c r="DQ139" s="284"/>
      <c r="DR139" s="284"/>
      <c r="DS139" s="284"/>
      <c r="DT139" s="284"/>
      <c r="DU139" s="284"/>
      <c r="DV139" s="284"/>
      <c r="DW139" s="284"/>
      <c r="DX139" s="284"/>
      <c r="DY139" s="284"/>
      <c r="DZ139" s="284"/>
      <c r="EA139" s="284"/>
      <c r="EB139" s="284"/>
      <c r="EC139" s="284"/>
      <c r="ED139" s="284"/>
      <c r="EE139" s="284"/>
      <c r="EF139" s="284"/>
      <c r="EG139" s="284"/>
      <c r="EH139" s="284"/>
      <c r="EI139" s="284"/>
      <c r="EJ139" s="284"/>
      <c r="EK139" s="284"/>
      <c r="EL139" s="284"/>
      <c r="EM139" s="284"/>
      <c r="EN139" s="284"/>
      <c r="EO139" s="284"/>
      <c r="EP139" s="284"/>
      <c r="EQ139" s="284"/>
      <c r="ER139" s="284"/>
      <c r="ES139" s="284"/>
      <c r="ET139" s="284"/>
      <c r="EU139" s="284"/>
      <c r="EV139" s="284"/>
      <c r="EW139" s="284"/>
      <c r="EX139" s="284"/>
      <c r="EY139" s="284"/>
      <c r="EZ139" s="284"/>
      <c r="FA139" s="284"/>
      <c r="FB139" s="284"/>
      <c r="FC139" s="284"/>
      <c r="FD139" s="284"/>
      <c r="FE139" s="284"/>
      <c r="FF139" s="284"/>
      <c r="FG139" s="284"/>
      <c r="FH139" s="284"/>
      <c r="FI139" s="284"/>
      <c r="FJ139" s="284"/>
      <c r="FK139" s="284"/>
      <c r="FL139" s="284"/>
      <c r="FM139" s="284"/>
      <c r="FN139" s="284"/>
      <c r="FO139" s="284"/>
      <c r="FP139" s="284"/>
      <c r="FQ139" s="284"/>
      <c r="FR139" s="284"/>
      <c r="FS139" s="284"/>
      <c r="FT139" s="284"/>
      <c r="FU139" s="284"/>
      <c r="FV139" s="284"/>
      <c r="FW139" s="284"/>
      <c r="FX139" s="284"/>
      <c r="FY139" s="284"/>
      <c r="FZ139" s="284"/>
      <c r="GA139" s="284"/>
      <c r="GB139" s="284"/>
      <c r="GC139" s="284"/>
      <c r="GD139" s="284"/>
      <c r="GE139" s="284"/>
      <c r="GF139" s="284"/>
      <c r="GG139" s="284"/>
      <c r="GH139" s="284"/>
      <c r="GI139" s="284"/>
      <c r="GJ139" s="284"/>
      <c r="GK139" s="284"/>
      <c r="GL139" s="284"/>
      <c r="GM139" s="284"/>
      <c r="GN139" s="284"/>
      <c r="GO139" s="284"/>
      <c r="GP139" s="284"/>
      <c r="GQ139" s="284"/>
      <c r="GR139" s="284"/>
      <c r="GS139" s="284"/>
      <c r="GT139" s="284"/>
      <c r="GU139" s="284"/>
      <c r="GV139" s="284"/>
      <c r="GW139" s="284"/>
      <c r="GX139" s="284"/>
      <c r="GY139" s="284"/>
      <c r="GZ139" s="284"/>
      <c r="HA139" s="284"/>
      <c r="HB139" s="284"/>
      <c r="HC139" s="284"/>
      <c r="HD139" s="284"/>
      <c r="HE139" s="284"/>
      <c r="HF139" s="284"/>
      <c r="HG139" s="284"/>
      <c r="HH139" s="284"/>
      <c r="HI139" s="284"/>
      <c r="HJ139" s="284"/>
      <c r="HK139" s="284"/>
      <c r="HL139" s="284"/>
      <c r="HM139" s="284"/>
      <c r="HN139" s="284"/>
      <c r="HO139" s="284"/>
      <c r="HP139" s="284"/>
      <c r="HQ139" s="284"/>
      <c r="HR139" s="284"/>
      <c r="HS139" s="284"/>
      <c r="HT139" s="284"/>
      <c r="HU139" s="284"/>
      <c r="HV139" s="284"/>
      <c r="HW139" s="284"/>
      <c r="HX139" s="284"/>
      <c r="HY139" s="284"/>
      <c r="HZ139" s="284"/>
      <c r="IA139" s="284"/>
      <c r="IB139" s="284"/>
      <c r="IC139" s="284"/>
      <c r="ID139" s="284"/>
      <c r="IE139" s="284"/>
      <c r="IF139" s="284"/>
      <c r="IG139" s="284"/>
      <c r="IH139" s="284"/>
      <c r="II139" s="284"/>
      <c r="IJ139" s="284"/>
      <c r="IK139" s="284"/>
      <c r="IL139" s="284"/>
      <c r="IM139" s="284"/>
      <c r="IN139" s="284"/>
      <c r="IO139" s="284"/>
      <c r="IP139" s="284"/>
      <c r="IQ139" s="284"/>
      <c r="IR139" s="284"/>
      <c r="IS139" s="284"/>
      <c r="IT139" s="284"/>
      <c r="IU139" s="284"/>
      <c r="IV139" s="284"/>
    </row>
    <row r="140" spans="1:256" x14ac:dyDescent="0.25">
      <c r="A140" s="289"/>
      <c r="B140" s="284"/>
      <c r="C140" s="284"/>
      <c r="D140" s="284"/>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c r="AL140" s="284"/>
      <c r="AM140" s="284"/>
      <c r="AN140" s="284"/>
      <c r="AO140" s="284"/>
      <c r="AP140" s="284"/>
      <c r="AQ140" s="284"/>
      <c r="AR140" s="284"/>
      <c r="AS140" s="284"/>
      <c r="AT140" s="284"/>
      <c r="AU140" s="284"/>
      <c r="AV140" s="284"/>
      <c r="AW140" s="284"/>
      <c r="AX140" s="284"/>
      <c r="AY140" s="284"/>
      <c r="AZ140" s="284"/>
      <c r="BA140" s="284"/>
      <c r="BB140" s="284"/>
      <c r="BC140" s="284"/>
      <c r="BD140" s="284"/>
      <c r="BE140" s="284"/>
      <c r="BF140" s="284"/>
      <c r="BG140" s="284"/>
      <c r="BH140" s="284"/>
      <c r="BI140" s="284"/>
      <c r="BJ140" s="284"/>
      <c r="BK140" s="284"/>
      <c r="BL140" s="284"/>
      <c r="BM140" s="284"/>
      <c r="BN140" s="284"/>
      <c r="BO140" s="284"/>
      <c r="BP140" s="284"/>
      <c r="BQ140" s="284"/>
      <c r="BR140" s="284"/>
      <c r="BS140" s="284"/>
      <c r="BT140" s="284"/>
      <c r="BU140" s="284"/>
      <c r="BV140" s="284"/>
      <c r="BW140" s="284"/>
      <c r="BX140" s="284"/>
      <c r="BY140" s="284"/>
      <c r="BZ140" s="284"/>
      <c r="CA140" s="284"/>
      <c r="CB140" s="284"/>
      <c r="CC140" s="284"/>
      <c r="CD140" s="284"/>
      <c r="CE140" s="284"/>
      <c r="CF140" s="284"/>
      <c r="CG140" s="284"/>
      <c r="CH140" s="284"/>
      <c r="CI140" s="284"/>
      <c r="CJ140" s="284"/>
      <c r="CK140" s="284"/>
      <c r="CL140" s="284"/>
      <c r="CM140" s="284"/>
      <c r="CN140" s="284"/>
      <c r="CO140" s="284"/>
      <c r="CP140" s="284"/>
      <c r="CQ140" s="284"/>
      <c r="CR140" s="284"/>
      <c r="CS140" s="284"/>
      <c r="CT140" s="284"/>
      <c r="CU140" s="284"/>
      <c r="CV140" s="284"/>
      <c r="CW140" s="284"/>
      <c r="CX140" s="284"/>
      <c r="CY140" s="284"/>
      <c r="CZ140" s="284"/>
      <c r="DA140" s="284"/>
      <c r="DB140" s="284"/>
      <c r="DC140" s="284"/>
      <c r="DD140" s="284"/>
      <c r="DE140" s="284"/>
      <c r="DF140" s="284"/>
      <c r="DG140" s="284"/>
      <c r="DH140" s="284"/>
      <c r="DI140" s="284"/>
      <c r="DJ140" s="284"/>
      <c r="DK140" s="284"/>
      <c r="DL140" s="284"/>
      <c r="DM140" s="284"/>
      <c r="DN140" s="284"/>
      <c r="DO140" s="284"/>
      <c r="DP140" s="284"/>
      <c r="DQ140" s="284"/>
      <c r="DR140" s="284"/>
      <c r="DS140" s="284"/>
      <c r="DT140" s="284"/>
      <c r="DU140" s="284"/>
      <c r="DV140" s="284"/>
      <c r="DW140" s="284"/>
      <c r="DX140" s="284"/>
      <c r="DY140" s="284"/>
      <c r="DZ140" s="284"/>
      <c r="EA140" s="284"/>
      <c r="EB140" s="284"/>
      <c r="EC140" s="284"/>
      <c r="ED140" s="284"/>
      <c r="EE140" s="284"/>
      <c r="EF140" s="284"/>
      <c r="EG140" s="284"/>
      <c r="EH140" s="284"/>
      <c r="EI140" s="284"/>
      <c r="EJ140" s="284"/>
      <c r="EK140" s="284"/>
      <c r="EL140" s="284"/>
      <c r="EM140" s="284"/>
      <c r="EN140" s="284"/>
      <c r="EO140" s="284"/>
      <c r="EP140" s="284"/>
      <c r="EQ140" s="284"/>
      <c r="ER140" s="284"/>
      <c r="ES140" s="284"/>
      <c r="ET140" s="284"/>
      <c r="EU140" s="284"/>
      <c r="EV140" s="284"/>
      <c r="EW140" s="284"/>
      <c r="EX140" s="284"/>
      <c r="EY140" s="284"/>
      <c r="EZ140" s="284"/>
      <c r="FA140" s="284"/>
      <c r="FB140" s="284"/>
      <c r="FC140" s="284"/>
      <c r="FD140" s="284"/>
      <c r="FE140" s="284"/>
      <c r="FF140" s="284"/>
      <c r="FG140" s="284"/>
      <c r="FH140" s="284"/>
      <c r="FI140" s="284"/>
      <c r="FJ140" s="284"/>
      <c r="FK140" s="284"/>
      <c r="FL140" s="284"/>
      <c r="FM140" s="284"/>
      <c r="FN140" s="284"/>
      <c r="FO140" s="284"/>
      <c r="FP140" s="284"/>
      <c r="FQ140" s="284"/>
      <c r="FR140" s="284"/>
      <c r="FS140" s="284"/>
      <c r="FT140" s="284"/>
      <c r="FU140" s="284"/>
      <c r="FV140" s="284"/>
      <c r="FW140" s="284"/>
      <c r="FX140" s="284"/>
      <c r="FY140" s="284"/>
      <c r="FZ140" s="284"/>
      <c r="GA140" s="284"/>
      <c r="GB140" s="284"/>
      <c r="GC140" s="284"/>
      <c r="GD140" s="284"/>
      <c r="GE140" s="284"/>
      <c r="GF140" s="284"/>
      <c r="GG140" s="284"/>
      <c r="GH140" s="284"/>
      <c r="GI140" s="284"/>
      <c r="GJ140" s="284"/>
      <c r="GK140" s="284"/>
      <c r="GL140" s="284"/>
      <c r="GM140" s="284"/>
      <c r="GN140" s="284"/>
      <c r="GO140" s="284"/>
      <c r="GP140" s="284"/>
      <c r="GQ140" s="284"/>
      <c r="GR140" s="284"/>
      <c r="GS140" s="284"/>
      <c r="GT140" s="284"/>
      <c r="GU140" s="284"/>
      <c r="GV140" s="284"/>
      <c r="GW140" s="284"/>
      <c r="GX140" s="284"/>
      <c r="GY140" s="284"/>
      <c r="GZ140" s="284"/>
      <c r="HA140" s="284"/>
      <c r="HB140" s="284"/>
      <c r="HC140" s="284"/>
      <c r="HD140" s="284"/>
      <c r="HE140" s="284"/>
      <c r="HF140" s="284"/>
      <c r="HG140" s="284"/>
      <c r="HH140" s="284"/>
      <c r="HI140" s="284"/>
      <c r="HJ140" s="284"/>
      <c r="HK140" s="284"/>
      <c r="HL140" s="284"/>
      <c r="HM140" s="284"/>
      <c r="HN140" s="284"/>
      <c r="HO140" s="284"/>
      <c r="HP140" s="284"/>
      <c r="HQ140" s="284"/>
      <c r="HR140" s="284"/>
      <c r="HS140" s="284"/>
      <c r="HT140" s="284"/>
      <c r="HU140" s="284"/>
      <c r="HV140" s="284"/>
      <c r="HW140" s="284"/>
      <c r="HX140" s="284"/>
      <c r="HY140" s="284"/>
      <c r="HZ140" s="284"/>
      <c r="IA140" s="284"/>
      <c r="IB140" s="284"/>
      <c r="IC140" s="284"/>
      <c r="ID140" s="284"/>
      <c r="IE140" s="284"/>
      <c r="IF140" s="284"/>
      <c r="IG140" s="284"/>
      <c r="IH140" s="284"/>
      <c r="II140" s="284"/>
      <c r="IJ140" s="284"/>
      <c r="IK140" s="284"/>
      <c r="IL140" s="284"/>
      <c r="IM140" s="284"/>
      <c r="IN140" s="284"/>
      <c r="IO140" s="284"/>
      <c r="IP140" s="284"/>
      <c r="IQ140" s="284"/>
      <c r="IR140" s="284"/>
      <c r="IS140" s="284"/>
      <c r="IT140" s="284"/>
      <c r="IU140" s="284"/>
      <c r="IV140" s="284"/>
    </row>
    <row r="141" spans="1:256" x14ac:dyDescent="0.25">
      <c r="A141" s="289"/>
      <c r="B141" s="284"/>
      <c r="C141" s="284"/>
      <c r="D141" s="284"/>
      <c r="E141" s="284"/>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c r="AL141" s="284"/>
      <c r="AM141" s="284"/>
      <c r="AN141" s="284"/>
      <c r="AO141" s="284"/>
      <c r="AP141" s="284"/>
      <c r="AQ141" s="284"/>
      <c r="AR141" s="284"/>
      <c r="AS141" s="284"/>
      <c r="AT141" s="284"/>
      <c r="AU141" s="284"/>
      <c r="AV141" s="284"/>
      <c r="AW141" s="284"/>
      <c r="AX141" s="284"/>
      <c r="AY141" s="284"/>
      <c r="AZ141" s="284"/>
      <c r="BA141" s="284"/>
      <c r="BB141" s="284"/>
      <c r="BC141" s="284"/>
      <c r="BD141" s="284"/>
      <c r="BE141" s="284"/>
      <c r="BF141" s="284"/>
      <c r="BG141" s="284"/>
      <c r="BH141" s="284"/>
      <c r="BI141" s="284"/>
      <c r="BJ141" s="284"/>
      <c r="BK141" s="284"/>
      <c r="BL141" s="284"/>
      <c r="BM141" s="284"/>
      <c r="BN141" s="284"/>
      <c r="BO141" s="284"/>
      <c r="BP141" s="284"/>
      <c r="BQ141" s="284"/>
      <c r="BR141" s="284"/>
      <c r="BS141" s="284"/>
      <c r="BT141" s="284"/>
      <c r="BU141" s="284"/>
      <c r="BV141" s="284"/>
      <c r="BW141" s="284"/>
      <c r="BX141" s="284"/>
      <c r="BY141" s="284"/>
      <c r="BZ141" s="284"/>
      <c r="CA141" s="284"/>
      <c r="CB141" s="284"/>
      <c r="CC141" s="284"/>
      <c r="CD141" s="284"/>
      <c r="CE141" s="284"/>
      <c r="CF141" s="284"/>
      <c r="CG141" s="284"/>
      <c r="CH141" s="284"/>
      <c r="CI141" s="284"/>
      <c r="CJ141" s="284"/>
      <c r="CK141" s="284"/>
      <c r="CL141" s="284"/>
      <c r="CM141" s="284"/>
      <c r="CN141" s="284"/>
      <c r="CO141" s="284"/>
      <c r="CP141" s="284"/>
      <c r="CQ141" s="284"/>
      <c r="CR141" s="284"/>
      <c r="CS141" s="284"/>
      <c r="CT141" s="284"/>
      <c r="CU141" s="284"/>
      <c r="CV141" s="284"/>
      <c r="CW141" s="284"/>
      <c r="CX141" s="284"/>
      <c r="CY141" s="284"/>
      <c r="CZ141" s="284"/>
      <c r="DA141" s="284"/>
      <c r="DB141" s="284"/>
      <c r="DC141" s="284"/>
      <c r="DD141" s="284"/>
      <c r="DE141" s="284"/>
      <c r="DF141" s="284"/>
      <c r="DG141" s="284"/>
      <c r="DH141" s="284"/>
      <c r="DI141" s="284"/>
      <c r="DJ141" s="284"/>
      <c r="DK141" s="284"/>
      <c r="DL141" s="284"/>
      <c r="DM141" s="284"/>
      <c r="DN141" s="284"/>
      <c r="DO141" s="284"/>
      <c r="DP141" s="284"/>
      <c r="DQ141" s="284"/>
      <c r="DR141" s="284"/>
      <c r="DS141" s="284"/>
      <c r="DT141" s="284"/>
      <c r="DU141" s="284"/>
      <c r="DV141" s="284"/>
      <c r="DW141" s="284"/>
      <c r="DX141" s="284"/>
      <c r="DY141" s="284"/>
      <c r="DZ141" s="284"/>
      <c r="EA141" s="284"/>
      <c r="EB141" s="284"/>
      <c r="EC141" s="284"/>
      <c r="ED141" s="284"/>
      <c r="EE141" s="284"/>
      <c r="EF141" s="284"/>
      <c r="EG141" s="284"/>
      <c r="EH141" s="284"/>
      <c r="EI141" s="284"/>
      <c r="EJ141" s="284"/>
      <c r="EK141" s="284"/>
      <c r="EL141" s="284"/>
      <c r="EM141" s="284"/>
      <c r="EN141" s="284"/>
      <c r="EO141" s="284"/>
      <c r="EP141" s="284"/>
      <c r="EQ141" s="284"/>
      <c r="ER141" s="284"/>
      <c r="ES141" s="284"/>
      <c r="ET141" s="284"/>
      <c r="EU141" s="284"/>
      <c r="EV141" s="284"/>
      <c r="EW141" s="284"/>
      <c r="EX141" s="284"/>
      <c r="EY141" s="284"/>
      <c r="EZ141" s="284"/>
      <c r="FA141" s="284"/>
      <c r="FB141" s="284"/>
      <c r="FC141" s="284"/>
      <c r="FD141" s="284"/>
      <c r="FE141" s="284"/>
      <c r="FF141" s="284"/>
      <c r="FG141" s="284"/>
      <c r="FH141" s="284"/>
      <c r="FI141" s="284"/>
      <c r="FJ141" s="284"/>
      <c r="FK141" s="284"/>
      <c r="FL141" s="284"/>
      <c r="FM141" s="284"/>
      <c r="FN141" s="284"/>
      <c r="FO141" s="284"/>
      <c r="FP141" s="284"/>
      <c r="FQ141" s="284"/>
      <c r="FR141" s="284"/>
      <c r="FS141" s="284"/>
      <c r="FT141" s="284"/>
      <c r="FU141" s="284"/>
      <c r="FV141" s="284"/>
      <c r="FW141" s="284"/>
      <c r="FX141" s="284"/>
      <c r="FY141" s="284"/>
      <c r="FZ141" s="284"/>
      <c r="GA141" s="284"/>
      <c r="GB141" s="284"/>
      <c r="GC141" s="284"/>
      <c r="GD141" s="284"/>
      <c r="GE141" s="284"/>
      <c r="GF141" s="284"/>
      <c r="GG141" s="284"/>
      <c r="GH141" s="284"/>
      <c r="GI141" s="284"/>
      <c r="GJ141" s="284"/>
      <c r="GK141" s="284"/>
      <c r="GL141" s="284"/>
      <c r="GM141" s="284"/>
      <c r="GN141" s="284"/>
      <c r="GO141" s="284"/>
      <c r="GP141" s="284"/>
      <c r="GQ141" s="284"/>
      <c r="GR141" s="284"/>
      <c r="GS141" s="284"/>
      <c r="GT141" s="284"/>
      <c r="GU141" s="284"/>
      <c r="GV141" s="284"/>
      <c r="GW141" s="284"/>
      <c r="GX141" s="284"/>
      <c r="GY141" s="284"/>
      <c r="GZ141" s="284"/>
      <c r="HA141" s="284"/>
      <c r="HB141" s="284"/>
      <c r="HC141" s="284"/>
      <c r="HD141" s="284"/>
      <c r="HE141" s="284"/>
      <c r="HF141" s="284"/>
      <c r="HG141" s="284"/>
      <c r="HH141" s="284"/>
      <c r="HI141" s="284"/>
      <c r="HJ141" s="284"/>
      <c r="HK141" s="284"/>
      <c r="HL141" s="284"/>
      <c r="HM141" s="284"/>
      <c r="HN141" s="284"/>
      <c r="HO141" s="284"/>
      <c r="HP141" s="284"/>
      <c r="HQ141" s="284"/>
      <c r="HR141" s="284"/>
      <c r="HS141" s="284"/>
      <c r="HT141" s="284"/>
      <c r="HU141" s="284"/>
      <c r="HV141" s="284"/>
      <c r="HW141" s="284"/>
      <c r="HX141" s="284"/>
      <c r="HY141" s="284"/>
      <c r="HZ141" s="284"/>
      <c r="IA141" s="284"/>
      <c r="IB141" s="284"/>
      <c r="IC141" s="284"/>
      <c r="ID141" s="284"/>
      <c r="IE141" s="284"/>
      <c r="IF141" s="284"/>
      <c r="IG141" s="284"/>
      <c r="IH141" s="284"/>
      <c r="II141" s="284"/>
      <c r="IJ141" s="284"/>
      <c r="IK141" s="284"/>
      <c r="IL141" s="284"/>
      <c r="IM141" s="284"/>
      <c r="IN141" s="284"/>
      <c r="IO141" s="284"/>
      <c r="IP141" s="284"/>
      <c r="IQ141" s="284"/>
      <c r="IR141" s="284"/>
      <c r="IS141" s="284"/>
      <c r="IT141" s="284"/>
      <c r="IU141" s="284"/>
      <c r="IV141" s="284"/>
    </row>
    <row r="142" spans="1:256" x14ac:dyDescent="0.25">
      <c r="A142" s="284"/>
      <c r="B142" s="284"/>
      <c r="C142" s="284"/>
      <c r="D142" s="284"/>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c r="AL142" s="284"/>
      <c r="AM142" s="284"/>
      <c r="AN142" s="284"/>
      <c r="AO142" s="284"/>
      <c r="AP142" s="284"/>
      <c r="AQ142" s="284"/>
      <c r="AR142" s="284"/>
      <c r="AS142" s="284"/>
      <c r="AT142" s="284"/>
      <c r="AU142" s="284"/>
      <c r="AV142" s="284"/>
      <c r="AW142" s="284"/>
      <c r="AX142" s="284"/>
      <c r="AY142" s="284"/>
      <c r="AZ142" s="284"/>
      <c r="BA142" s="284"/>
      <c r="BB142" s="284"/>
      <c r="BC142" s="284"/>
      <c r="BD142" s="284"/>
      <c r="BE142" s="284"/>
      <c r="BF142" s="284"/>
      <c r="BG142" s="284"/>
      <c r="BH142" s="284"/>
      <c r="BI142" s="284"/>
      <c r="BJ142" s="284"/>
      <c r="BK142" s="284"/>
      <c r="BL142" s="284"/>
      <c r="BM142" s="284"/>
      <c r="BN142" s="284"/>
      <c r="BO142" s="284"/>
      <c r="BP142" s="284"/>
      <c r="BQ142" s="284"/>
      <c r="BR142" s="284"/>
      <c r="BS142" s="284"/>
      <c r="BT142" s="284"/>
      <c r="BU142" s="284"/>
      <c r="BV142" s="284"/>
      <c r="BW142" s="284"/>
      <c r="BX142" s="284"/>
      <c r="BY142" s="284"/>
      <c r="BZ142" s="284"/>
      <c r="CA142" s="284"/>
      <c r="CB142" s="284"/>
      <c r="CC142" s="284"/>
      <c r="CD142" s="284"/>
      <c r="CE142" s="284"/>
      <c r="CF142" s="284"/>
      <c r="CG142" s="284"/>
      <c r="CH142" s="284"/>
      <c r="CI142" s="284"/>
      <c r="CJ142" s="284"/>
      <c r="CK142" s="284"/>
      <c r="CL142" s="284"/>
      <c r="CM142" s="284"/>
      <c r="CN142" s="284"/>
      <c r="CO142" s="284"/>
      <c r="CP142" s="284"/>
      <c r="CQ142" s="284"/>
      <c r="CR142" s="284"/>
      <c r="CS142" s="284"/>
      <c r="CT142" s="284"/>
      <c r="CU142" s="284"/>
      <c r="CV142" s="284"/>
      <c r="CW142" s="284"/>
      <c r="CX142" s="284"/>
      <c r="CY142" s="284"/>
      <c r="CZ142" s="284"/>
      <c r="DA142" s="284"/>
      <c r="DB142" s="284"/>
      <c r="DC142" s="284"/>
      <c r="DD142" s="284"/>
      <c r="DE142" s="284"/>
      <c r="DF142" s="284"/>
      <c r="DG142" s="284"/>
      <c r="DH142" s="284"/>
      <c r="DI142" s="284"/>
      <c r="DJ142" s="284"/>
      <c r="DK142" s="284"/>
      <c r="DL142" s="284"/>
      <c r="DM142" s="284"/>
      <c r="DN142" s="284"/>
      <c r="DO142" s="284"/>
      <c r="DP142" s="284"/>
      <c r="DQ142" s="284"/>
      <c r="DR142" s="284"/>
      <c r="DS142" s="284"/>
      <c r="DT142" s="284"/>
      <c r="DU142" s="284"/>
      <c r="DV142" s="284"/>
      <c r="DW142" s="284"/>
      <c r="DX142" s="284"/>
      <c r="DY142" s="284"/>
      <c r="DZ142" s="284"/>
      <c r="EA142" s="284"/>
      <c r="EB142" s="284"/>
      <c r="EC142" s="284"/>
      <c r="ED142" s="284"/>
      <c r="EE142" s="284"/>
      <c r="EF142" s="284"/>
      <c r="EG142" s="284"/>
      <c r="EH142" s="284"/>
      <c r="EI142" s="284"/>
      <c r="EJ142" s="284"/>
      <c r="EK142" s="284"/>
      <c r="EL142" s="284"/>
      <c r="EM142" s="284"/>
      <c r="EN142" s="284"/>
      <c r="EO142" s="284"/>
      <c r="EP142" s="284"/>
      <c r="EQ142" s="284"/>
      <c r="ER142" s="284"/>
      <c r="ES142" s="284"/>
      <c r="ET142" s="284"/>
      <c r="EU142" s="284"/>
      <c r="EV142" s="284"/>
      <c r="EW142" s="284"/>
      <c r="EX142" s="284"/>
      <c r="EY142" s="284"/>
      <c r="EZ142" s="284"/>
      <c r="FA142" s="284"/>
      <c r="FB142" s="284"/>
      <c r="FC142" s="284"/>
      <c r="FD142" s="284"/>
      <c r="FE142" s="284"/>
      <c r="FF142" s="284"/>
      <c r="FG142" s="284"/>
      <c r="FH142" s="284"/>
      <c r="FI142" s="284"/>
      <c r="FJ142" s="284"/>
      <c r="FK142" s="284"/>
      <c r="FL142" s="284"/>
      <c r="FM142" s="284"/>
      <c r="FN142" s="284"/>
      <c r="FO142" s="284"/>
      <c r="FP142" s="284"/>
      <c r="FQ142" s="284"/>
      <c r="FR142" s="284"/>
      <c r="FS142" s="284"/>
      <c r="FT142" s="284"/>
      <c r="FU142" s="284"/>
      <c r="FV142" s="284"/>
      <c r="FW142" s="284"/>
      <c r="FX142" s="284"/>
      <c r="FY142" s="284"/>
      <c r="FZ142" s="284"/>
      <c r="GA142" s="284"/>
      <c r="GB142" s="284"/>
      <c r="GC142" s="284"/>
      <c r="GD142" s="284"/>
      <c r="GE142" s="284"/>
      <c r="GF142" s="284"/>
      <c r="GG142" s="284"/>
      <c r="GH142" s="284"/>
      <c r="GI142" s="284"/>
      <c r="GJ142" s="284"/>
      <c r="GK142" s="284"/>
      <c r="GL142" s="284"/>
      <c r="GM142" s="284"/>
      <c r="GN142" s="284"/>
      <c r="GO142" s="284"/>
      <c r="GP142" s="284"/>
      <c r="GQ142" s="284"/>
      <c r="GR142" s="284"/>
      <c r="GS142" s="284"/>
      <c r="GT142" s="284"/>
      <c r="GU142" s="284"/>
      <c r="GV142" s="284"/>
      <c r="GW142" s="284"/>
      <c r="GX142" s="284"/>
      <c r="GY142" s="284"/>
      <c r="GZ142" s="284"/>
      <c r="HA142" s="284"/>
      <c r="HB142" s="284"/>
      <c r="HC142" s="284"/>
      <c r="HD142" s="284"/>
      <c r="HE142" s="284"/>
      <c r="HF142" s="284"/>
      <c r="HG142" s="284"/>
      <c r="HH142" s="284"/>
      <c r="HI142" s="284"/>
      <c r="HJ142" s="284"/>
      <c r="HK142" s="284"/>
      <c r="HL142" s="284"/>
      <c r="HM142" s="284"/>
      <c r="HN142" s="284"/>
      <c r="HO142" s="284"/>
      <c r="HP142" s="284"/>
      <c r="HQ142" s="284"/>
      <c r="HR142" s="284"/>
      <c r="HS142" s="284"/>
      <c r="HT142" s="284"/>
      <c r="HU142" s="284"/>
      <c r="HV142" s="284"/>
      <c r="HW142" s="284"/>
      <c r="HX142" s="284"/>
      <c r="HY142" s="284"/>
      <c r="HZ142" s="284"/>
      <c r="IA142" s="284"/>
      <c r="IB142" s="284"/>
      <c r="IC142" s="284"/>
      <c r="ID142" s="284"/>
      <c r="IE142" s="284"/>
      <c r="IF142" s="284"/>
      <c r="IG142" s="284"/>
      <c r="IH142" s="284"/>
      <c r="II142" s="284"/>
      <c r="IJ142" s="284"/>
      <c r="IK142" s="284"/>
      <c r="IL142" s="284"/>
      <c r="IM142" s="284"/>
      <c r="IN142" s="284"/>
      <c r="IO142" s="284"/>
      <c r="IP142" s="284"/>
      <c r="IQ142" s="284"/>
      <c r="IR142" s="284"/>
      <c r="IS142" s="284"/>
      <c r="IT142" s="284"/>
      <c r="IU142" s="284"/>
      <c r="IV142" s="284"/>
    </row>
    <row r="143" spans="1:256" x14ac:dyDescent="0.25">
      <c r="A143" s="284"/>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c r="AL143" s="284"/>
      <c r="AM143" s="284"/>
      <c r="AN143" s="284"/>
      <c r="AO143" s="284"/>
      <c r="AP143" s="284"/>
      <c r="AQ143" s="284"/>
      <c r="AR143" s="284"/>
      <c r="AS143" s="284"/>
      <c r="AT143" s="284"/>
      <c r="AU143" s="284"/>
      <c r="AV143" s="284"/>
      <c r="AW143" s="284"/>
      <c r="AX143" s="284"/>
      <c r="AY143" s="284"/>
      <c r="AZ143" s="284"/>
      <c r="BA143" s="284"/>
      <c r="BB143" s="284"/>
      <c r="BC143" s="284"/>
      <c r="BD143" s="284"/>
      <c r="BE143" s="284"/>
      <c r="BF143" s="284"/>
      <c r="BG143" s="284"/>
      <c r="BH143" s="284"/>
      <c r="BI143" s="284"/>
      <c r="BJ143" s="284"/>
      <c r="BK143" s="284"/>
      <c r="BL143" s="284"/>
      <c r="BM143" s="284"/>
      <c r="BN143" s="284"/>
      <c r="BO143" s="284"/>
      <c r="BP143" s="284"/>
      <c r="BQ143" s="284"/>
      <c r="BR143" s="284"/>
      <c r="BS143" s="284"/>
      <c r="BT143" s="284"/>
      <c r="BU143" s="284"/>
      <c r="BV143" s="284"/>
      <c r="BW143" s="284"/>
      <c r="BX143" s="284"/>
      <c r="BY143" s="284"/>
      <c r="BZ143" s="284"/>
      <c r="CA143" s="284"/>
      <c r="CB143" s="284"/>
      <c r="CC143" s="284"/>
      <c r="CD143" s="284"/>
      <c r="CE143" s="284"/>
      <c r="CF143" s="284"/>
      <c r="CG143" s="284"/>
      <c r="CH143" s="284"/>
      <c r="CI143" s="284"/>
      <c r="CJ143" s="284"/>
      <c r="CK143" s="284"/>
      <c r="CL143" s="284"/>
      <c r="CM143" s="284"/>
      <c r="CN143" s="284"/>
      <c r="CO143" s="284"/>
      <c r="CP143" s="284"/>
      <c r="CQ143" s="284"/>
      <c r="CR143" s="284"/>
      <c r="CS143" s="284"/>
      <c r="CT143" s="284"/>
      <c r="CU143" s="284"/>
      <c r="CV143" s="284"/>
      <c r="CW143" s="284"/>
      <c r="CX143" s="284"/>
      <c r="CY143" s="284"/>
      <c r="CZ143" s="284"/>
      <c r="DA143" s="284"/>
      <c r="DB143" s="284"/>
      <c r="DC143" s="284"/>
      <c r="DD143" s="284"/>
      <c r="DE143" s="284"/>
      <c r="DF143" s="284"/>
      <c r="DG143" s="284"/>
      <c r="DH143" s="284"/>
      <c r="DI143" s="284"/>
      <c r="DJ143" s="284"/>
      <c r="DK143" s="284"/>
      <c r="DL143" s="284"/>
      <c r="DM143" s="284"/>
      <c r="DN143" s="284"/>
      <c r="DO143" s="284"/>
      <c r="DP143" s="284"/>
      <c r="DQ143" s="284"/>
      <c r="DR143" s="284"/>
      <c r="DS143" s="284"/>
      <c r="DT143" s="284"/>
      <c r="DU143" s="284"/>
      <c r="DV143" s="284"/>
      <c r="DW143" s="284"/>
      <c r="DX143" s="284"/>
      <c r="DY143" s="284"/>
      <c r="DZ143" s="284"/>
      <c r="EA143" s="284"/>
      <c r="EB143" s="284"/>
      <c r="EC143" s="284"/>
      <c r="ED143" s="284"/>
      <c r="EE143" s="284"/>
      <c r="EF143" s="284"/>
      <c r="EG143" s="284"/>
      <c r="EH143" s="284"/>
      <c r="EI143" s="284"/>
      <c r="EJ143" s="284"/>
      <c r="EK143" s="284"/>
      <c r="EL143" s="284"/>
      <c r="EM143" s="284"/>
      <c r="EN143" s="284"/>
      <c r="EO143" s="284"/>
      <c r="EP143" s="284"/>
      <c r="EQ143" s="284"/>
      <c r="ER143" s="284"/>
      <c r="ES143" s="284"/>
      <c r="ET143" s="284"/>
      <c r="EU143" s="284"/>
      <c r="EV143" s="284"/>
      <c r="EW143" s="284"/>
      <c r="EX143" s="284"/>
      <c r="EY143" s="284"/>
      <c r="EZ143" s="284"/>
      <c r="FA143" s="284"/>
      <c r="FB143" s="284"/>
      <c r="FC143" s="284"/>
      <c r="FD143" s="284"/>
      <c r="FE143" s="284"/>
      <c r="FF143" s="284"/>
      <c r="FG143" s="284"/>
      <c r="FH143" s="284"/>
      <c r="FI143" s="284"/>
      <c r="FJ143" s="284"/>
      <c r="FK143" s="284"/>
      <c r="FL143" s="284"/>
      <c r="FM143" s="284"/>
      <c r="FN143" s="284"/>
      <c r="FO143" s="284"/>
      <c r="FP143" s="284"/>
      <c r="FQ143" s="284"/>
      <c r="FR143" s="284"/>
      <c r="FS143" s="284"/>
      <c r="FT143" s="284"/>
      <c r="FU143" s="284"/>
      <c r="FV143" s="284"/>
      <c r="FW143" s="284"/>
      <c r="FX143" s="284"/>
      <c r="FY143" s="284"/>
      <c r="FZ143" s="284"/>
      <c r="GA143" s="284"/>
      <c r="GB143" s="284"/>
      <c r="GC143" s="284"/>
      <c r="GD143" s="284"/>
      <c r="GE143" s="284"/>
      <c r="GF143" s="284"/>
      <c r="GG143" s="284"/>
      <c r="GH143" s="284"/>
      <c r="GI143" s="284"/>
      <c r="GJ143" s="284"/>
      <c r="GK143" s="284"/>
      <c r="GL143" s="284"/>
      <c r="GM143" s="284"/>
      <c r="GN143" s="284"/>
      <c r="GO143" s="284"/>
      <c r="GP143" s="284"/>
      <c r="GQ143" s="284"/>
      <c r="GR143" s="284"/>
      <c r="GS143" s="284"/>
      <c r="GT143" s="284"/>
      <c r="GU143" s="284"/>
      <c r="GV143" s="284"/>
      <c r="GW143" s="284"/>
      <c r="GX143" s="284"/>
      <c r="GY143" s="284"/>
      <c r="GZ143" s="284"/>
      <c r="HA143" s="284"/>
      <c r="HB143" s="284"/>
      <c r="HC143" s="284"/>
      <c r="HD143" s="284"/>
      <c r="HE143" s="284"/>
      <c r="HF143" s="284"/>
      <c r="HG143" s="284"/>
      <c r="HH143" s="284"/>
      <c r="HI143" s="284"/>
      <c r="HJ143" s="284"/>
      <c r="HK143" s="284"/>
      <c r="HL143" s="284"/>
      <c r="HM143" s="284"/>
      <c r="HN143" s="284"/>
      <c r="HO143" s="284"/>
      <c r="HP143" s="284"/>
      <c r="HQ143" s="284"/>
      <c r="HR143" s="284"/>
      <c r="HS143" s="284"/>
      <c r="HT143" s="284"/>
      <c r="HU143" s="284"/>
      <c r="HV143" s="284"/>
      <c r="HW143" s="284"/>
      <c r="HX143" s="284"/>
      <c r="HY143" s="284"/>
      <c r="HZ143" s="284"/>
      <c r="IA143" s="284"/>
      <c r="IB143" s="284"/>
      <c r="IC143" s="284"/>
      <c r="ID143" s="284"/>
      <c r="IE143" s="284"/>
      <c r="IF143" s="284"/>
      <c r="IG143" s="284"/>
      <c r="IH143" s="284"/>
      <c r="II143" s="284"/>
      <c r="IJ143" s="284"/>
      <c r="IK143" s="284"/>
      <c r="IL143" s="284"/>
      <c r="IM143" s="284"/>
      <c r="IN143" s="284"/>
      <c r="IO143" s="284"/>
      <c r="IP143" s="284"/>
      <c r="IQ143" s="284"/>
      <c r="IR143" s="284"/>
      <c r="IS143" s="284"/>
      <c r="IT143" s="284"/>
      <c r="IU143" s="284"/>
      <c r="IV143" s="284"/>
    </row>
    <row r="144" spans="1:256" x14ac:dyDescent="0.25">
      <c r="A144" s="284"/>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c r="AL144" s="284"/>
      <c r="AM144" s="284"/>
      <c r="AN144" s="284"/>
      <c r="AO144" s="284"/>
      <c r="AP144" s="284"/>
      <c r="AQ144" s="284"/>
      <c r="AR144" s="284"/>
      <c r="AS144" s="284"/>
      <c r="AT144" s="284"/>
      <c r="AU144" s="284"/>
      <c r="AV144" s="284"/>
      <c r="AW144" s="284"/>
      <c r="AX144" s="284"/>
      <c r="AY144" s="284"/>
      <c r="AZ144" s="284"/>
      <c r="BA144" s="284"/>
      <c r="BB144" s="284"/>
      <c r="BC144" s="284"/>
      <c r="BD144" s="284"/>
      <c r="BE144" s="284"/>
      <c r="BF144" s="284"/>
      <c r="BG144" s="284"/>
      <c r="BH144" s="284"/>
      <c r="BI144" s="284"/>
      <c r="BJ144" s="284"/>
      <c r="BK144" s="284"/>
      <c r="BL144" s="284"/>
      <c r="BM144" s="284"/>
      <c r="BN144" s="284"/>
      <c r="BO144" s="284"/>
      <c r="BP144" s="284"/>
      <c r="BQ144" s="284"/>
      <c r="BR144" s="284"/>
      <c r="BS144" s="284"/>
      <c r="BT144" s="284"/>
      <c r="BU144" s="284"/>
      <c r="BV144" s="284"/>
      <c r="BW144" s="284"/>
      <c r="BX144" s="284"/>
      <c r="BY144" s="284"/>
      <c r="BZ144" s="284"/>
      <c r="CA144" s="284"/>
      <c r="CB144" s="284"/>
      <c r="CC144" s="284"/>
      <c r="CD144" s="284"/>
      <c r="CE144" s="284"/>
      <c r="CF144" s="284"/>
      <c r="CG144" s="284"/>
      <c r="CH144" s="284"/>
      <c r="CI144" s="284"/>
      <c r="CJ144" s="284"/>
      <c r="CK144" s="284"/>
      <c r="CL144" s="284"/>
      <c r="CM144" s="284"/>
      <c r="CN144" s="284"/>
      <c r="CO144" s="284"/>
      <c r="CP144" s="284"/>
      <c r="CQ144" s="284"/>
      <c r="CR144" s="284"/>
      <c r="CS144" s="284"/>
      <c r="CT144" s="284"/>
      <c r="CU144" s="284"/>
      <c r="CV144" s="284"/>
      <c r="CW144" s="284"/>
      <c r="CX144" s="284"/>
      <c r="CY144" s="284"/>
      <c r="CZ144" s="284"/>
      <c r="DA144" s="284"/>
      <c r="DB144" s="284"/>
      <c r="DC144" s="284"/>
      <c r="DD144" s="284"/>
      <c r="DE144" s="284"/>
      <c r="DF144" s="284"/>
      <c r="DG144" s="284"/>
      <c r="DH144" s="284"/>
      <c r="DI144" s="284"/>
      <c r="DJ144" s="284"/>
      <c r="DK144" s="284"/>
      <c r="DL144" s="284"/>
      <c r="DM144" s="284"/>
      <c r="DN144" s="284"/>
      <c r="DO144" s="284"/>
      <c r="DP144" s="284"/>
      <c r="DQ144" s="284"/>
      <c r="DR144" s="284"/>
      <c r="DS144" s="284"/>
      <c r="DT144" s="284"/>
      <c r="DU144" s="284"/>
      <c r="DV144" s="284"/>
      <c r="DW144" s="284"/>
      <c r="DX144" s="284"/>
      <c r="DY144" s="284"/>
      <c r="DZ144" s="284"/>
      <c r="EA144" s="284"/>
      <c r="EB144" s="284"/>
      <c r="EC144" s="284"/>
      <c r="ED144" s="284"/>
      <c r="EE144" s="284"/>
      <c r="EF144" s="284"/>
      <c r="EG144" s="284"/>
      <c r="EH144" s="284"/>
      <c r="EI144" s="284"/>
      <c r="EJ144" s="284"/>
      <c r="EK144" s="284"/>
      <c r="EL144" s="284"/>
      <c r="EM144" s="284"/>
      <c r="EN144" s="284"/>
      <c r="EO144" s="284"/>
      <c r="EP144" s="284"/>
      <c r="EQ144" s="284"/>
      <c r="ER144" s="284"/>
      <c r="ES144" s="284"/>
      <c r="ET144" s="284"/>
      <c r="EU144" s="284"/>
      <c r="EV144" s="284"/>
      <c r="EW144" s="284"/>
      <c r="EX144" s="284"/>
      <c r="EY144" s="284"/>
      <c r="EZ144" s="284"/>
      <c r="FA144" s="284"/>
      <c r="FB144" s="284"/>
      <c r="FC144" s="284"/>
      <c r="FD144" s="284"/>
      <c r="FE144" s="284"/>
      <c r="FF144" s="284"/>
      <c r="FG144" s="284"/>
      <c r="FH144" s="284"/>
      <c r="FI144" s="284"/>
      <c r="FJ144" s="284"/>
      <c r="FK144" s="284"/>
      <c r="FL144" s="284"/>
      <c r="FM144" s="284"/>
      <c r="FN144" s="284"/>
      <c r="FO144" s="284"/>
      <c r="FP144" s="284"/>
      <c r="FQ144" s="284"/>
      <c r="FR144" s="284"/>
      <c r="FS144" s="284"/>
      <c r="FT144" s="284"/>
      <c r="FU144" s="284"/>
      <c r="FV144" s="284"/>
      <c r="FW144" s="284"/>
      <c r="FX144" s="284"/>
      <c r="FY144" s="284"/>
      <c r="FZ144" s="284"/>
      <c r="GA144" s="284"/>
      <c r="GB144" s="284"/>
      <c r="GC144" s="284"/>
      <c r="GD144" s="284"/>
      <c r="GE144" s="284"/>
      <c r="GF144" s="284"/>
      <c r="GG144" s="284"/>
      <c r="GH144" s="284"/>
      <c r="GI144" s="284"/>
      <c r="GJ144" s="284"/>
      <c r="GK144" s="284"/>
      <c r="GL144" s="284"/>
      <c r="GM144" s="284"/>
      <c r="GN144" s="284"/>
      <c r="GO144" s="284"/>
      <c r="GP144" s="284"/>
      <c r="GQ144" s="284"/>
      <c r="GR144" s="284"/>
      <c r="GS144" s="284"/>
      <c r="GT144" s="284"/>
      <c r="GU144" s="284"/>
      <c r="GV144" s="284"/>
      <c r="GW144" s="284"/>
      <c r="GX144" s="284"/>
      <c r="GY144" s="284"/>
      <c r="GZ144" s="284"/>
      <c r="HA144" s="284"/>
      <c r="HB144" s="284"/>
      <c r="HC144" s="284"/>
      <c r="HD144" s="284"/>
      <c r="HE144" s="284"/>
      <c r="HF144" s="284"/>
      <c r="HG144" s="284"/>
      <c r="HH144" s="284"/>
      <c r="HI144" s="284"/>
      <c r="HJ144" s="284"/>
      <c r="HK144" s="284"/>
      <c r="HL144" s="284"/>
      <c r="HM144" s="284"/>
      <c r="HN144" s="284"/>
      <c r="HO144" s="284"/>
      <c r="HP144" s="284"/>
      <c r="HQ144" s="284"/>
      <c r="HR144" s="284"/>
      <c r="HS144" s="284"/>
      <c r="HT144" s="284"/>
      <c r="HU144" s="284"/>
      <c r="HV144" s="284"/>
      <c r="HW144" s="284"/>
      <c r="HX144" s="284"/>
      <c r="HY144" s="284"/>
      <c r="HZ144" s="284"/>
      <c r="IA144" s="284"/>
      <c r="IB144" s="284"/>
      <c r="IC144" s="284"/>
      <c r="ID144" s="284"/>
      <c r="IE144" s="284"/>
      <c r="IF144" s="284"/>
      <c r="IG144" s="284"/>
      <c r="IH144" s="284"/>
      <c r="II144" s="284"/>
      <c r="IJ144" s="284"/>
      <c r="IK144" s="284"/>
      <c r="IL144" s="284"/>
      <c r="IM144" s="284"/>
      <c r="IN144" s="284"/>
      <c r="IO144" s="284"/>
      <c r="IP144" s="284"/>
      <c r="IQ144" s="284"/>
      <c r="IR144" s="284"/>
      <c r="IS144" s="284"/>
      <c r="IT144" s="284"/>
      <c r="IU144" s="284"/>
      <c r="IV144" s="284"/>
    </row>
    <row r="145" spans="1:256" x14ac:dyDescent="0.25">
      <c r="A145" s="284"/>
      <c r="B145" s="284"/>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c r="AL145" s="284"/>
      <c r="AM145" s="284"/>
      <c r="AN145" s="284"/>
      <c r="AO145" s="284"/>
      <c r="AP145" s="284"/>
      <c r="AQ145" s="284"/>
      <c r="AR145" s="284"/>
      <c r="AS145" s="284"/>
      <c r="AT145" s="284"/>
      <c r="AU145" s="284"/>
      <c r="AV145" s="284"/>
      <c r="AW145" s="284"/>
      <c r="AX145" s="284"/>
      <c r="AY145" s="284"/>
      <c r="AZ145" s="284"/>
      <c r="BA145" s="284"/>
      <c r="BB145" s="284"/>
      <c r="BC145" s="284"/>
      <c r="BD145" s="284"/>
      <c r="BE145" s="284"/>
      <c r="BF145" s="284"/>
      <c r="BG145" s="284"/>
      <c r="BH145" s="284"/>
      <c r="BI145" s="284"/>
      <c r="BJ145" s="284"/>
      <c r="BK145" s="284"/>
      <c r="BL145" s="284"/>
      <c r="BM145" s="284"/>
      <c r="BN145" s="284"/>
      <c r="BO145" s="284"/>
      <c r="BP145" s="284"/>
      <c r="BQ145" s="284"/>
      <c r="BR145" s="284"/>
      <c r="BS145" s="284"/>
      <c r="BT145" s="284"/>
      <c r="BU145" s="284"/>
      <c r="BV145" s="284"/>
      <c r="BW145" s="284"/>
      <c r="BX145" s="284"/>
      <c r="BY145" s="284"/>
      <c r="BZ145" s="284"/>
      <c r="CA145" s="284"/>
      <c r="CB145" s="284"/>
      <c r="CC145" s="284"/>
      <c r="CD145" s="284"/>
      <c r="CE145" s="284"/>
      <c r="CF145" s="284"/>
      <c r="CG145" s="284"/>
      <c r="CH145" s="284"/>
      <c r="CI145" s="284"/>
      <c r="CJ145" s="284"/>
      <c r="CK145" s="284"/>
      <c r="CL145" s="284"/>
      <c r="CM145" s="284"/>
      <c r="CN145" s="284"/>
      <c r="CO145" s="284"/>
      <c r="CP145" s="284"/>
      <c r="CQ145" s="284"/>
      <c r="CR145" s="284"/>
      <c r="CS145" s="284"/>
      <c r="CT145" s="284"/>
      <c r="CU145" s="284"/>
      <c r="CV145" s="284"/>
      <c r="CW145" s="284"/>
      <c r="CX145" s="284"/>
      <c r="CY145" s="284"/>
      <c r="CZ145" s="284"/>
      <c r="DA145" s="284"/>
      <c r="DB145" s="284"/>
      <c r="DC145" s="284"/>
      <c r="DD145" s="284"/>
      <c r="DE145" s="284"/>
      <c r="DF145" s="284"/>
      <c r="DG145" s="284"/>
      <c r="DH145" s="284"/>
      <c r="DI145" s="284"/>
      <c r="DJ145" s="284"/>
      <c r="DK145" s="284"/>
      <c r="DL145" s="284"/>
      <c r="DM145" s="284"/>
      <c r="DN145" s="284"/>
      <c r="DO145" s="284"/>
      <c r="DP145" s="284"/>
      <c r="DQ145" s="284"/>
      <c r="DR145" s="284"/>
      <c r="DS145" s="284"/>
      <c r="DT145" s="284"/>
      <c r="DU145" s="284"/>
      <c r="DV145" s="284"/>
      <c r="DW145" s="284"/>
      <c r="DX145" s="284"/>
      <c r="DY145" s="284"/>
      <c r="DZ145" s="284"/>
      <c r="EA145" s="284"/>
      <c r="EB145" s="284"/>
      <c r="EC145" s="284"/>
      <c r="ED145" s="284"/>
      <c r="EE145" s="284"/>
      <c r="EF145" s="284"/>
      <c r="EG145" s="284"/>
      <c r="EH145" s="284"/>
      <c r="EI145" s="284"/>
      <c r="EJ145" s="284"/>
      <c r="EK145" s="284"/>
      <c r="EL145" s="284"/>
      <c r="EM145" s="284"/>
      <c r="EN145" s="284"/>
      <c r="EO145" s="284"/>
      <c r="EP145" s="284"/>
      <c r="EQ145" s="284"/>
      <c r="ER145" s="284"/>
      <c r="ES145" s="284"/>
      <c r="ET145" s="284"/>
      <c r="EU145" s="284"/>
      <c r="EV145" s="284"/>
      <c r="EW145" s="284"/>
      <c r="EX145" s="284"/>
      <c r="EY145" s="284"/>
      <c r="EZ145" s="284"/>
      <c r="FA145" s="284"/>
      <c r="FB145" s="284"/>
      <c r="FC145" s="284"/>
      <c r="FD145" s="284"/>
      <c r="FE145" s="284"/>
      <c r="FF145" s="284"/>
      <c r="FG145" s="284"/>
      <c r="FH145" s="284"/>
      <c r="FI145" s="284"/>
      <c r="FJ145" s="284"/>
      <c r="FK145" s="284"/>
      <c r="FL145" s="284"/>
      <c r="FM145" s="284"/>
      <c r="FN145" s="284"/>
      <c r="FO145" s="284"/>
      <c r="FP145" s="284"/>
      <c r="FQ145" s="284"/>
      <c r="FR145" s="284"/>
      <c r="FS145" s="284"/>
      <c r="FT145" s="284"/>
      <c r="FU145" s="284"/>
      <c r="FV145" s="284"/>
      <c r="FW145" s="284"/>
      <c r="FX145" s="284"/>
      <c r="FY145" s="284"/>
      <c r="FZ145" s="284"/>
      <c r="GA145" s="284"/>
      <c r="GB145" s="284"/>
      <c r="GC145" s="284"/>
      <c r="GD145" s="284"/>
      <c r="GE145" s="284"/>
      <c r="GF145" s="284"/>
      <c r="GG145" s="284"/>
      <c r="GH145" s="284"/>
      <c r="GI145" s="284"/>
      <c r="GJ145" s="284"/>
      <c r="GK145" s="284"/>
      <c r="GL145" s="284"/>
      <c r="GM145" s="284"/>
      <c r="GN145" s="284"/>
      <c r="GO145" s="284"/>
      <c r="GP145" s="284"/>
      <c r="GQ145" s="284"/>
      <c r="GR145" s="284"/>
      <c r="GS145" s="284"/>
      <c r="GT145" s="284"/>
      <c r="GU145" s="284"/>
      <c r="GV145" s="284"/>
      <c r="GW145" s="284"/>
      <c r="GX145" s="284"/>
      <c r="GY145" s="284"/>
      <c r="GZ145" s="284"/>
      <c r="HA145" s="284"/>
      <c r="HB145" s="284"/>
      <c r="HC145" s="284"/>
      <c r="HD145" s="284"/>
      <c r="HE145" s="284"/>
      <c r="HF145" s="284"/>
      <c r="HG145" s="284"/>
      <c r="HH145" s="284"/>
      <c r="HI145" s="284"/>
      <c r="HJ145" s="284"/>
      <c r="HK145" s="284"/>
      <c r="HL145" s="284"/>
      <c r="HM145" s="284"/>
      <c r="HN145" s="284"/>
      <c r="HO145" s="284"/>
      <c r="HP145" s="284"/>
      <c r="HQ145" s="284"/>
      <c r="HR145" s="284"/>
      <c r="HS145" s="284"/>
      <c r="HT145" s="284"/>
      <c r="HU145" s="284"/>
      <c r="HV145" s="284"/>
      <c r="HW145" s="284"/>
      <c r="HX145" s="284"/>
      <c r="HY145" s="284"/>
      <c r="HZ145" s="284"/>
      <c r="IA145" s="284"/>
      <c r="IB145" s="284"/>
      <c r="IC145" s="284"/>
      <c r="ID145" s="284"/>
      <c r="IE145" s="284"/>
      <c r="IF145" s="284"/>
      <c r="IG145" s="284"/>
      <c r="IH145" s="284"/>
      <c r="II145" s="284"/>
      <c r="IJ145" s="284"/>
      <c r="IK145" s="284"/>
      <c r="IL145" s="284"/>
      <c r="IM145" s="284"/>
      <c r="IN145" s="284"/>
      <c r="IO145" s="284"/>
      <c r="IP145" s="284"/>
      <c r="IQ145" s="284"/>
      <c r="IR145" s="284"/>
      <c r="IS145" s="284"/>
      <c r="IT145" s="284"/>
      <c r="IU145" s="284"/>
      <c r="IV145" s="284"/>
    </row>
    <row r="146" spans="1:256" x14ac:dyDescent="0.25">
      <c r="A146" s="284"/>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c r="AL146" s="284"/>
      <c r="AM146" s="284"/>
      <c r="AN146" s="284"/>
      <c r="AO146" s="284"/>
      <c r="AP146" s="284"/>
      <c r="AQ146" s="284"/>
      <c r="AR146" s="284"/>
      <c r="AS146" s="284"/>
      <c r="AT146" s="284"/>
      <c r="AU146" s="284"/>
      <c r="AV146" s="284"/>
      <c r="AW146" s="284"/>
      <c r="AX146" s="284"/>
      <c r="AY146" s="284"/>
      <c r="AZ146" s="284"/>
      <c r="BA146" s="284"/>
      <c r="BB146" s="284"/>
      <c r="BC146" s="284"/>
      <c r="BD146" s="284"/>
      <c r="BE146" s="284"/>
      <c r="BF146" s="284"/>
      <c r="BG146" s="284"/>
      <c r="BH146" s="284"/>
      <c r="BI146" s="284"/>
      <c r="BJ146" s="284"/>
      <c r="BK146" s="284"/>
      <c r="BL146" s="284"/>
      <c r="BM146" s="284"/>
      <c r="BN146" s="284"/>
      <c r="BO146" s="284"/>
      <c r="BP146" s="284"/>
      <c r="BQ146" s="284"/>
      <c r="BR146" s="284"/>
      <c r="BS146" s="284"/>
      <c r="BT146" s="284"/>
      <c r="BU146" s="284"/>
      <c r="BV146" s="284"/>
      <c r="BW146" s="284"/>
      <c r="BX146" s="284"/>
      <c r="BY146" s="284"/>
      <c r="BZ146" s="284"/>
      <c r="CA146" s="284"/>
      <c r="CB146" s="284"/>
      <c r="CC146" s="284"/>
      <c r="CD146" s="284"/>
      <c r="CE146" s="284"/>
      <c r="CF146" s="284"/>
      <c r="CG146" s="284"/>
      <c r="CH146" s="284"/>
      <c r="CI146" s="284"/>
      <c r="CJ146" s="284"/>
      <c r="CK146" s="284"/>
      <c r="CL146" s="284"/>
      <c r="CM146" s="284"/>
      <c r="CN146" s="284"/>
      <c r="CO146" s="284"/>
      <c r="CP146" s="284"/>
      <c r="CQ146" s="284"/>
      <c r="CR146" s="284"/>
      <c r="CS146" s="284"/>
      <c r="CT146" s="284"/>
      <c r="CU146" s="284"/>
      <c r="CV146" s="284"/>
      <c r="CW146" s="284"/>
      <c r="CX146" s="284"/>
      <c r="CY146" s="284"/>
      <c r="CZ146" s="284"/>
      <c r="DA146" s="284"/>
      <c r="DB146" s="284"/>
      <c r="DC146" s="284"/>
      <c r="DD146" s="284"/>
      <c r="DE146" s="284"/>
      <c r="DF146" s="284"/>
      <c r="DG146" s="284"/>
      <c r="DH146" s="284"/>
      <c r="DI146" s="284"/>
      <c r="DJ146" s="284"/>
      <c r="DK146" s="284"/>
      <c r="DL146" s="284"/>
      <c r="DM146" s="284"/>
      <c r="DN146" s="284"/>
      <c r="DO146" s="284"/>
      <c r="DP146" s="284"/>
      <c r="DQ146" s="284"/>
      <c r="DR146" s="284"/>
      <c r="DS146" s="284"/>
      <c r="DT146" s="284"/>
      <c r="DU146" s="284"/>
      <c r="DV146" s="284"/>
      <c r="DW146" s="284"/>
      <c r="DX146" s="284"/>
      <c r="DY146" s="284"/>
      <c r="DZ146" s="284"/>
      <c r="EA146" s="284"/>
      <c r="EB146" s="284"/>
      <c r="EC146" s="284"/>
      <c r="ED146" s="284"/>
      <c r="EE146" s="284"/>
      <c r="EF146" s="284"/>
      <c r="EG146" s="284"/>
      <c r="EH146" s="284"/>
      <c r="EI146" s="284"/>
      <c r="EJ146" s="284"/>
      <c r="EK146" s="284"/>
      <c r="EL146" s="284"/>
      <c r="EM146" s="284"/>
      <c r="EN146" s="284"/>
      <c r="EO146" s="284"/>
      <c r="EP146" s="284"/>
      <c r="EQ146" s="284"/>
      <c r="ER146" s="284"/>
      <c r="ES146" s="284"/>
      <c r="ET146" s="284"/>
      <c r="EU146" s="284"/>
      <c r="EV146" s="284"/>
      <c r="EW146" s="284"/>
      <c r="EX146" s="284"/>
      <c r="EY146" s="284"/>
      <c r="EZ146" s="284"/>
      <c r="FA146" s="284"/>
      <c r="FB146" s="284"/>
      <c r="FC146" s="284"/>
      <c r="FD146" s="284"/>
      <c r="FE146" s="284"/>
      <c r="FF146" s="284"/>
      <c r="FG146" s="284"/>
      <c r="FH146" s="284"/>
      <c r="FI146" s="284"/>
      <c r="FJ146" s="284"/>
      <c r="FK146" s="284"/>
      <c r="FL146" s="284"/>
      <c r="FM146" s="284"/>
      <c r="FN146" s="284"/>
      <c r="FO146" s="284"/>
      <c r="FP146" s="284"/>
      <c r="FQ146" s="284"/>
      <c r="FR146" s="284"/>
      <c r="FS146" s="284"/>
      <c r="FT146" s="284"/>
      <c r="FU146" s="284"/>
      <c r="FV146" s="284"/>
      <c r="FW146" s="284"/>
      <c r="FX146" s="284"/>
      <c r="FY146" s="284"/>
      <c r="FZ146" s="284"/>
      <c r="GA146" s="284"/>
      <c r="GB146" s="284"/>
      <c r="GC146" s="284"/>
      <c r="GD146" s="284"/>
      <c r="GE146" s="284"/>
      <c r="GF146" s="284"/>
      <c r="GG146" s="284"/>
      <c r="GH146" s="284"/>
      <c r="GI146" s="284"/>
      <c r="GJ146" s="284"/>
      <c r="GK146" s="284"/>
      <c r="GL146" s="284"/>
      <c r="GM146" s="284"/>
      <c r="GN146" s="284"/>
      <c r="GO146" s="284"/>
      <c r="GP146" s="284"/>
      <c r="GQ146" s="284"/>
      <c r="GR146" s="284"/>
      <c r="GS146" s="284"/>
      <c r="GT146" s="284"/>
      <c r="GU146" s="284"/>
      <c r="GV146" s="284"/>
      <c r="GW146" s="284"/>
      <c r="GX146" s="284"/>
      <c r="GY146" s="284"/>
      <c r="GZ146" s="284"/>
      <c r="HA146" s="284"/>
      <c r="HB146" s="284"/>
      <c r="HC146" s="284"/>
      <c r="HD146" s="284"/>
      <c r="HE146" s="284"/>
      <c r="HF146" s="284"/>
      <c r="HG146" s="284"/>
      <c r="HH146" s="284"/>
      <c r="HI146" s="284"/>
      <c r="HJ146" s="284"/>
      <c r="HK146" s="284"/>
      <c r="HL146" s="284"/>
      <c r="HM146" s="284"/>
      <c r="HN146" s="284"/>
      <c r="HO146" s="284"/>
      <c r="HP146" s="284"/>
      <c r="HQ146" s="284"/>
      <c r="HR146" s="284"/>
      <c r="HS146" s="284"/>
      <c r="HT146" s="284"/>
      <c r="HU146" s="284"/>
      <c r="HV146" s="284"/>
      <c r="HW146" s="284"/>
      <c r="HX146" s="284"/>
      <c r="HY146" s="284"/>
      <c r="HZ146" s="284"/>
      <c r="IA146" s="284"/>
      <c r="IB146" s="284"/>
      <c r="IC146" s="284"/>
      <c r="ID146" s="284"/>
      <c r="IE146" s="284"/>
      <c r="IF146" s="284"/>
      <c r="IG146" s="284"/>
      <c r="IH146" s="284"/>
      <c r="II146" s="284"/>
      <c r="IJ146" s="284"/>
      <c r="IK146" s="284"/>
      <c r="IL146" s="284"/>
      <c r="IM146" s="284"/>
      <c r="IN146" s="284"/>
      <c r="IO146" s="284"/>
      <c r="IP146" s="284"/>
      <c r="IQ146" s="284"/>
      <c r="IR146" s="284"/>
      <c r="IS146" s="284"/>
      <c r="IT146" s="284"/>
      <c r="IU146" s="284"/>
      <c r="IV146" s="284"/>
    </row>
    <row r="147" spans="1:256" x14ac:dyDescent="0.25">
      <c r="A147" s="284"/>
      <c r="B147" s="284"/>
      <c r="C147" s="284"/>
      <c r="D147" s="284"/>
      <c r="E147" s="284"/>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c r="AL147" s="284"/>
      <c r="AM147" s="284"/>
      <c r="AN147" s="284"/>
      <c r="AO147" s="284"/>
      <c r="AP147" s="284"/>
      <c r="AQ147" s="284"/>
      <c r="AR147" s="284"/>
      <c r="AS147" s="284"/>
      <c r="AT147" s="284"/>
      <c r="AU147" s="284"/>
      <c r="AV147" s="284"/>
      <c r="AW147" s="284"/>
      <c r="AX147" s="284"/>
      <c r="AY147" s="284"/>
      <c r="AZ147" s="284"/>
      <c r="BA147" s="284"/>
      <c r="BB147" s="284"/>
      <c r="BC147" s="284"/>
      <c r="BD147" s="284"/>
      <c r="BE147" s="284"/>
      <c r="BF147" s="284"/>
      <c r="BG147" s="284"/>
      <c r="BH147" s="284"/>
      <c r="BI147" s="284"/>
      <c r="BJ147" s="284"/>
      <c r="BK147" s="284"/>
      <c r="BL147" s="284"/>
      <c r="BM147" s="284"/>
      <c r="BN147" s="284"/>
      <c r="BO147" s="284"/>
      <c r="BP147" s="284"/>
      <c r="BQ147" s="284"/>
      <c r="BR147" s="284"/>
      <c r="BS147" s="284"/>
      <c r="BT147" s="284"/>
      <c r="BU147" s="284"/>
      <c r="BV147" s="284"/>
      <c r="BW147" s="284"/>
      <c r="BX147" s="284"/>
      <c r="BY147" s="284"/>
      <c r="BZ147" s="284"/>
      <c r="CA147" s="284"/>
      <c r="CB147" s="284"/>
      <c r="CC147" s="284"/>
      <c r="CD147" s="284"/>
      <c r="CE147" s="284"/>
      <c r="CF147" s="284"/>
      <c r="CG147" s="284"/>
      <c r="CH147" s="284"/>
      <c r="CI147" s="284"/>
      <c r="CJ147" s="284"/>
      <c r="CK147" s="284"/>
      <c r="CL147" s="284"/>
      <c r="CM147" s="284"/>
      <c r="CN147" s="284"/>
      <c r="CO147" s="284"/>
      <c r="CP147" s="284"/>
      <c r="CQ147" s="284"/>
      <c r="CR147" s="284"/>
      <c r="CS147" s="284"/>
      <c r="CT147" s="284"/>
      <c r="CU147" s="284"/>
      <c r="CV147" s="284"/>
      <c r="CW147" s="284"/>
      <c r="CX147" s="284"/>
      <c r="CY147" s="284"/>
      <c r="CZ147" s="284"/>
      <c r="DA147" s="284"/>
      <c r="DB147" s="284"/>
      <c r="DC147" s="284"/>
      <c r="DD147" s="284"/>
      <c r="DE147" s="284"/>
      <c r="DF147" s="284"/>
      <c r="DG147" s="284"/>
      <c r="DH147" s="284"/>
      <c r="DI147" s="284"/>
      <c r="DJ147" s="284"/>
      <c r="DK147" s="284"/>
      <c r="DL147" s="284"/>
      <c r="DM147" s="284"/>
      <c r="DN147" s="284"/>
      <c r="DO147" s="284"/>
      <c r="DP147" s="284"/>
      <c r="DQ147" s="284"/>
      <c r="DR147" s="284"/>
      <c r="DS147" s="284"/>
      <c r="DT147" s="284"/>
      <c r="DU147" s="284"/>
      <c r="DV147" s="284"/>
      <c r="DW147" s="284"/>
      <c r="DX147" s="284"/>
      <c r="DY147" s="284"/>
      <c r="DZ147" s="284"/>
      <c r="EA147" s="284"/>
      <c r="EB147" s="284"/>
      <c r="EC147" s="284"/>
      <c r="ED147" s="284"/>
      <c r="EE147" s="284"/>
      <c r="EF147" s="284"/>
      <c r="EG147" s="284"/>
      <c r="EH147" s="284"/>
      <c r="EI147" s="284"/>
      <c r="EJ147" s="284"/>
      <c r="EK147" s="284"/>
      <c r="EL147" s="284"/>
      <c r="EM147" s="284"/>
      <c r="EN147" s="284"/>
      <c r="EO147" s="284"/>
      <c r="EP147" s="284"/>
      <c r="EQ147" s="284"/>
      <c r="ER147" s="284"/>
      <c r="ES147" s="284"/>
      <c r="ET147" s="284"/>
      <c r="EU147" s="284"/>
      <c r="EV147" s="284"/>
      <c r="EW147" s="284"/>
      <c r="EX147" s="284"/>
      <c r="EY147" s="284"/>
      <c r="EZ147" s="284"/>
      <c r="FA147" s="284"/>
      <c r="FB147" s="284"/>
      <c r="FC147" s="284"/>
      <c r="FD147" s="284"/>
      <c r="FE147" s="284"/>
      <c r="FF147" s="284"/>
      <c r="FG147" s="284"/>
      <c r="FH147" s="284"/>
      <c r="FI147" s="284"/>
      <c r="FJ147" s="284"/>
      <c r="FK147" s="284"/>
      <c r="FL147" s="284"/>
      <c r="FM147" s="284"/>
      <c r="FN147" s="284"/>
      <c r="FO147" s="284"/>
      <c r="FP147" s="284"/>
      <c r="FQ147" s="284"/>
      <c r="FR147" s="284"/>
      <c r="FS147" s="284"/>
      <c r="FT147" s="284"/>
      <c r="FU147" s="284"/>
      <c r="FV147" s="284"/>
      <c r="FW147" s="284"/>
      <c r="FX147" s="284"/>
      <c r="FY147" s="284"/>
      <c r="FZ147" s="284"/>
      <c r="GA147" s="284"/>
      <c r="GB147" s="284"/>
      <c r="GC147" s="284"/>
      <c r="GD147" s="284"/>
      <c r="GE147" s="284"/>
      <c r="GF147" s="284"/>
      <c r="GG147" s="284"/>
      <c r="GH147" s="284"/>
      <c r="GI147" s="284"/>
      <c r="GJ147" s="284"/>
      <c r="GK147" s="284"/>
      <c r="GL147" s="284"/>
      <c r="GM147" s="284"/>
      <c r="GN147" s="284"/>
      <c r="GO147" s="284"/>
      <c r="GP147" s="284"/>
      <c r="GQ147" s="284"/>
      <c r="GR147" s="284"/>
      <c r="GS147" s="284"/>
      <c r="GT147" s="284"/>
      <c r="GU147" s="284"/>
      <c r="GV147" s="284"/>
      <c r="GW147" s="284"/>
      <c r="GX147" s="284"/>
      <c r="GY147" s="284"/>
      <c r="GZ147" s="284"/>
      <c r="HA147" s="284"/>
      <c r="HB147" s="284"/>
      <c r="HC147" s="284"/>
      <c r="HD147" s="284"/>
      <c r="HE147" s="284"/>
      <c r="HF147" s="284"/>
      <c r="HG147" s="284"/>
      <c r="HH147" s="284"/>
      <c r="HI147" s="284"/>
      <c r="HJ147" s="284"/>
      <c r="HK147" s="284"/>
      <c r="HL147" s="284"/>
      <c r="HM147" s="284"/>
      <c r="HN147" s="284"/>
      <c r="HO147" s="284"/>
      <c r="HP147" s="284"/>
      <c r="HQ147" s="284"/>
      <c r="HR147" s="284"/>
      <c r="HS147" s="284"/>
      <c r="HT147" s="284"/>
      <c r="HU147" s="284"/>
      <c r="HV147" s="284"/>
      <c r="HW147" s="284"/>
      <c r="HX147" s="284"/>
      <c r="HY147" s="284"/>
      <c r="HZ147" s="284"/>
      <c r="IA147" s="284"/>
      <c r="IB147" s="284"/>
      <c r="IC147" s="284"/>
      <c r="ID147" s="284"/>
      <c r="IE147" s="284"/>
      <c r="IF147" s="284"/>
      <c r="IG147" s="284"/>
      <c r="IH147" s="284"/>
      <c r="II147" s="284"/>
      <c r="IJ147" s="284"/>
      <c r="IK147" s="284"/>
      <c r="IL147" s="284"/>
      <c r="IM147" s="284"/>
      <c r="IN147" s="284"/>
      <c r="IO147" s="284"/>
      <c r="IP147" s="284"/>
      <c r="IQ147" s="284"/>
      <c r="IR147" s="284"/>
      <c r="IS147" s="284"/>
      <c r="IT147" s="284"/>
      <c r="IU147" s="284"/>
      <c r="IV147" s="284"/>
    </row>
    <row r="148" spans="1:256" x14ac:dyDescent="0.25">
      <c r="A148" s="284"/>
      <c r="B148" s="284"/>
      <c r="C148" s="284"/>
      <c r="D148" s="284"/>
      <c r="E148" s="284"/>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c r="AL148" s="284"/>
      <c r="AM148" s="284"/>
      <c r="AN148" s="284"/>
      <c r="AO148" s="284"/>
      <c r="AP148" s="284"/>
      <c r="AQ148" s="284"/>
      <c r="AR148" s="284"/>
      <c r="AS148" s="284"/>
      <c r="AT148" s="284"/>
      <c r="AU148" s="284"/>
      <c r="AV148" s="284"/>
      <c r="AW148" s="284"/>
      <c r="AX148" s="284"/>
      <c r="AY148" s="284"/>
      <c r="AZ148" s="284"/>
      <c r="BA148" s="284"/>
      <c r="BB148" s="284"/>
      <c r="BC148" s="284"/>
      <c r="BD148" s="284"/>
      <c r="BE148" s="284"/>
      <c r="BF148" s="284"/>
      <c r="BG148" s="284"/>
      <c r="BH148" s="284"/>
      <c r="BI148" s="284"/>
      <c r="BJ148" s="284"/>
      <c r="BK148" s="284"/>
      <c r="BL148" s="284"/>
      <c r="BM148" s="284"/>
      <c r="BN148" s="284"/>
      <c r="BO148" s="284"/>
      <c r="BP148" s="284"/>
      <c r="BQ148" s="284"/>
      <c r="BR148" s="284"/>
      <c r="BS148" s="284"/>
      <c r="BT148" s="284"/>
      <c r="BU148" s="284"/>
      <c r="BV148" s="284"/>
      <c r="BW148" s="284"/>
      <c r="BX148" s="284"/>
      <c r="BY148" s="284"/>
      <c r="BZ148" s="284"/>
      <c r="CA148" s="284"/>
      <c r="CB148" s="284"/>
      <c r="CC148" s="284"/>
      <c r="CD148" s="284"/>
      <c r="CE148" s="284"/>
      <c r="CF148" s="284"/>
      <c r="CG148" s="284"/>
      <c r="CH148" s="284"/>
      <c r="CI148" s="284"/>
      <c r="CJ148" s="284"/>
      <c r="CK148" s="284"/>
      <c r="CL148" s="284"/>
      <c r="CM148" s="284"/>
      <c r="CN148" s="284"/>
      <c r="CO148" s="284"/>
      <c r="CP148" s="284"/>
      <c r="CQ148" s="284"/>
      <c r="CR148" s="284"/>
      <c r="CS148" s="284"/>
      <c r="CT148" s="284"/>
      <c r="CU148" s="284"/>
      <c r="CV148" s="284"/>
      <c r="CW148" s="284"/>
      <c r="CX148" s="284"/>
      <c r="CY148" s="284"/>
      <c r="CZ148" s="284"/>
      <c r="DA148" s="284"/>
      <c r="DB148" s="284"/>
      <c r="DC148" s="284"/>
      <c r="DD148" s="284"/>
      <c r="DE148" s="284"/>
      <c r="DF148" s="284"/>
      <c r="DG148" s="284"/>
      <c r="DH148" s="284"/>
      <c r="DI148" s="284"/>
      <c r="DJ148" s="284"/>
      <c r="DK148" s="284"/>
      <c r="DL148" s="284"/>
      <c r="DM148" s="284"/>
      <c r="DN148" s="284"/>
      <c r="DO148" s="284"/>
      <c r="DP148" s="284"/>
      <c r="DQ148" s="284"/>
      <c r="DR148" s="284"/>
      <c r="DS148" s="284"/>
      <c r="DT148" s="284"/>
      <c r="DU148" s="284"/>
      <c r="DV148" s="284"/>
      <c r="DW148" s="284"/>
      <c r="DX148" s="284"/>
      <c r="DY148" s="284"/>
      <c r="DZ148" s="284"/>
      <c r="EA148" s="284"/>
      <c r="EB148" s="284"/>
      <c r="EC148" s="284"/>
      <c r="ED148" s="284"/>
      <c r="EE148" s="284"/>
      <c r="EF148" s="284"/>
      <c r="EG148" s="284"/>
      <c r="EH148" s="284"/>
      <c r="EI148" s="284"/>
      <c r="EJ148" s="284"/>
      <c r="EK148" s="284"/>
      <c r="EL148" s="284"/>
      <c r="EM148" s="284"/>
      <c r="EN148" s="284"/>
      <c r="EO148" s="284"/>
      <c r="EP148" s="284"/>
      <c r="EQ148" s="284"/>
      <c r="ER148" s="284"/>
      <c r="ES148" s="284"/>
      <c r="ET148" s="284"/>
      <c r="EU148" s="284"/>
      <c r="EV148" s="284"/>
      <c r="EW148" s="284"/>
      <c r="EX148" s="284"/>
      <c r="EY148" s="284"/>
      <c r="EZ148" s="284"/>
      <c r="FA148" s="284"/>
      <c r="FB148" s="284"/>
      <c r="FC148" s="284"/>
      <c r="FD148" s="284"/>
      <c r="FE148" s="284"/>
      <c r="FF148" s="284"/>
      <c r="FG148" s="284"/>
      <c r="FH148" s="284"/>
      <c r="FI148" s="284"/>
      <c r="FJ148" s="284"/>
      <c r="FK148" s="284"/>
      <c r="FL148" s="284"/>
      <c r="FM148" s="284"/>
      <c r="FN148" s="284"/>
      <c r="FO148" s="284"/>
      <c r="FP148" s="284"/>
      <c r="FQ148" s="284"/>
      <c r="FR148" s="284"/>
      <c r="FS148" s="284"/>
      <c r="FT148" s="284"/>
      <c r="FU148" s="284"/>
      <c r="FV148" s="284"/>
      <c r="FW148" s="284"/>
      <c r="FX148" s="284"/>
      <c r="FY148" s="284"/>
      <c r="FZ148" s="284"/>
      <c r="GA148" s="284"/>
      <c r="GB148" s="284"/>
      <c r="GC148" s="284"/>
      <c r="GD148" s="284"/>
      <c r="GE148" s="284"/>
      <c r="GF148" s="284"/>
      <c r="GG148" s="284"/>
      <c r="GH148" s="284"/>
      <c r="GI148" s="284"/>
      <c r="GJ148" s="284"/>
      <c r="GK148" s="284"/>
      <c r="GL148" s="284"/>
      <c r="GM148" s="284"/>
      <c r="GN148" s="284"/>
      <c r="GO148" s="284"/>
      <c r="GP148" s="284"/>
      <c r="GQ148" s="284"/>
      <c r="GR148" s="284"/>
      <c r="GS148" s="284"/>
      <c r="GT148" s="284"/>
      <c r="GU148" s="284"/>
      <c r="GV148" s="284"/>
      <c r="GW148" s="284"/>
      <c r="GX148" s="284"/>
      <c r="GY148" s="284"/>
      <c r="GZ148" s="284"/>
      <c r="HA148" s="284"/>
      <c r="HB148" s="284"/>
      <c r="HC148" s="284"/>
      <c r="HD148" s="284"/>
      <c r="HE148" s="284"/>
      <c r="HF148" s="284"/>
      <c r="HG148" s="284"/>
      <c r="HH148" s="284"/>
      <c r="HI148" s="284"/>
      <c r="HJ148" s="284"/>
      <c r="HK148" s="284"/>
      <c r="HL148" s="284"/>
      <c r="HM148" s="284"/>
      <c r="HN148" s="284"/>
      <c r="HO148" s="284"/>
      <c r="HP148" s="284"/>
      <c r="HQ148" s="284"/>
      <c r="HR148" s="284"/>
      <c r="HS148" s="284"/>
      <c r="HT148" s="284"/>
      <c r="HU148" s="284"/>
      <c r="HV148" s="284"/>
      <c r="HW148" s="284"/>
      <c r="HX148" s="284"/>
      <c r="HY148" s="284"/>
      <c r="HZ148" s="284"/>
      <c r="IA148" s="284"/>
      <c r="IB148" s="284"/>
      <c r="IC148" s="284"/>
      <c r="ID148" s="284"/>
      <c r="IE148" s="284"/>
      <c r="IF148" s="284"/>
      <c r="IG148" s="284"/>
      <c r="IH148" s="284"/>
      <c r="II148" s="284"/>
      <c r="IJ148" s="284"/>
      <c r="IK148" s="284"/>
      <c r="IL148" s="284"/>
      <c r="IM148" s="284"/>
      <c r="IN148" s="284"/>
      <c r="IO148" s="284"/>
      <c r="IP148" s="284"/>
      <c r="IQ148" s="284"/>
      <c r="IR148" s="284"/>
      <c r="IS148" s="284"/>
      <c r="IT148" s="284"/>
      <c r="IU148" s="284"/>
      <c r="IV148" s="284"/>
    </row>
    <row r="149" spans="1:256" x14ac:dyDescent="0.25">
      <c r="A149" s="284"/>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c r="AL149" s="284"/>
      <c r="AM149" s="284"/>
      <c r="AN149" s="284"/>
      <c r="AO149" s="284"/>
      <c r="AP149" s="284"/>
      <c r="AQ149" s="284"/>
      <c r="AR149" s="284"/>
      <c r="AS149" s="284"/>
      <c r="AT149" s="284"/>
      <c r="AU149" s="284"/>
      <c r="AV149" s="284"/>
      <c r="AW149" s="284"/>
      <c r="AX149" s="284"/>
      <c r="AY149" s="284"/>
      <c r="AZ149" s="284"/>
      <c r="BA149" s="284"/>
      <c r="BB149" s="284"/>
      <c r="BC149" s="284"/>
      <c r="BD149" s="284"/>
      <c r="BE149" s="284"/>
      <c r="BF149" s="284"/>
      <c r="BG149" s="284"/>
      <c r="BH149" s="284"/>
      <c r="BI149" s="284"/>
      <c r="BJ149" s="284"/>
      <c r="BK149" s="284"/>
      <c r="BL149" s="284"/>
      <c r="BM149" s="284"/>
      <c r="BN149" s="284"/>
      <c r="BO149" s="284"/>
      <c r="BP149" s="284"/>
      <c r="BQ149" s="284"/>
      <c r="BR149" s="284"/>
      <c r="BS149" s="284"/>
      <c r="BT149" s="284"/>
      <c r="BU149" s="284"/>
      <c r="BV149" s="284"/>
      <c r="BW149" s="284"/>
      <c r="BX149" s="284"/>
      <c r="BY149" s="284"/>
      <c r="BZ149" s="284"/>
      <c r="CA149" s="284"/>
      <c r="CB149" s="284"/>
      <c r="CC149" s="284"/>
      <c r="CD149" s="284"/>
      <c r="CE149" s="284"/>
      <c r="CF149" s="284"/>
      <c r="CG149" s="284"/>
      <c r="CH149" s="284"/>
      <c r="CI149" s="284"/>
      <c r="CJ149" s="284"/>
      <c r="CK149" s="284"/>
      <c r="CL149" s="284"/>
      <c r="CM149" s="284"/>
      <c r="CN149" s="284"/>
      <c r="CO149" s="284"/>
      <c r="CP149" s="284"/>
      <c r="CQ149" s="284"/>
      <c r="CR149" s="284"/>
      <c r="CS149" s="284"/>
      <c r="CT149" s="284"/>
      <c r="CU149" s="284"/>
      <c r="CV149" s="284"/>
      <c r="CW149" s="284"/>
      <c r="CX149" s="284"/>
      <c r="CY149" s="284"/>
      <c r="CZ149" s="284"/>
      <c r="DA149" s="284"/>
      <c r="DB149" s="284"/>
      <c r="DC149" s="284"/>
      <c r="DD149" s="284"/>
      <c r="DE149" s="284"/>
      <c r="DF149" s="284"/>
      <c r="DG149" s="284"/>
      <c r="DH149" s="284"/>
      <c r="DI149" s="284"/>
      <c r="DJ149" s="284"/>
      <c r="DK149" s="284"/>
      <c r="DL149" s="284"/>
      <c r="DM149" s="284"/>
      <c r="DN149" s="284"/>
      <c r="DO149" s="284"/>
      <c r="DP149" s="284"/>
      <c r="DQ149" s="284"/>
      <c r="DR149" s="284"/>
      <c r="DS149" s="284"/>
      <c r="DT149" s="284"/>
      <c r="DU149" s="284"/>
      <c r="DV149" s="284"/>
      <c r="DW149" s="284"/>
      <c r="DX149" s="284"/>
      <c r="DY149" s="284"/>
      <c r="DZ149" s="284"/>
      <c r="EA149" s="284"/>
      <c r="EB149" s="284"/>
      <c r="EC149" s="284"/>
      <c r="ED149" s="284"/>
      <c r="EE149" s="284"/>
      <c r="EF149" s="284"/>
      <c r="EG149" s="284"/>
      <c r="EH149" s="284"/>
      <c r="EI149" s="284"/>
      <c r="EJ149" s="284"/>
      <c r="EK149" s="284"/>
      <c r="EL149" s="284"/>
      <c r="EM149" s="284"/>
      <c r="EN149" s="284"/>
      <c r="EO149" s="284"/>
      <c r="EP149" s="284"/>
      <c r="EQ149" s="284"/>
      <c r="ER149" s="284"/>
      <c r="ES149" s="284"/>
      <c r="ET149" s="284"/>
      <c r="EU149" s="284"/>
      <c r="EV149" s="284"/>
      <c r="EW149" s="284"/>
      <c r="EX149" s="284"/>
      <c r="EY149" s="284"/>
      <c r="EZ149" s="284"/>
      <c r="FA149" s="284"/>
      <c r="FB149" s="284"/>
      <c r="FC149" s="284"/>
      <c r="FD149" s="284"/>
      <c r="FE149" s="284"/>
      <c r="FF149" s="284"/>
      <c r="FG149" s="284"/>
      <c r="FH149" s="284"/>
      <c r="FI149" s="284"/>
      <c r="FJ149" s="284"/>
      <c r="FK149" s="284"/>
      <c r="FL149" s="284"/>
      <c r="FM149" s="284"/>
      <c r="FN149" s="284"/>
      <c r="FO149" s="284"/>
      <c r="FP149" s="284"/>
      <c r="FQ149" s="284"/>
      <c r="FR149" s="284"/>
      <c r="FS149" s="284"/>
      <c r="FT149" s="284"/>
      <c r="FU149" s="284"/>
      <c r="FV149" s="284"/>
      <c r="FW149" s="284"/>
      <c r="FX149" s="284"/>
      <c r="FY149" s="284"/>
      <c r="FZ149" s="284"/>
      <c r="GA149" s="284"/>
      <c r="GB149" s="284"/>
      <c r="GC149" s="284"/>
      <c r="GD149" s="284"/>
      <c r="GE149" s="284"/>
      <c r="GF149" s="284"/>
      <c r="GG149" s="284"/>
      <c r="GH149" s="284"/>
      <c r="GI149" s="284"/>
      <c r="GJ149" s="284"/>
      <c r="GK149" s="284"/>
      <c r="GL149" s="284"/>
      <c r="GM149" s="284"/>
      <c r="GN149" s="284"/>
      <c r="GO149" s="284"/>
      <c r="GP149" s="284"/>
      <c r="GQ149" s="284"/>
      <c r="GR149" s="284"/>
      <c r="GS149" s="284"/>
      <c r="GT149" s="284"/>
      <c r="GU149" s="284"/>
      <c r="GV149" s="284"/>
      <c r="GW149" s="284"/>
      <c r="GX149" s="284"/>
      <c r="GY149" s="284"/>
      <c r="GZ149" s="284"/>
      <c r="HA149" s="284"/>
      <c r="HB149" s="284"/>
      <c r="HC149" s="284"/>
      <c r="HD149" s="284"/>
      <c r="HE149" s="284"/>
      <c r="HF149" s="284"/>
      <c r="HG149" s="284"/>
      <c r="HH149" s="284"/>
      <c r="HI149" s="284"/>
      <c r="HJ149" s="284"/>
      <c r="HK149" s="284"/>
      <c r="HL149" s="284"/>
      <c r="HM149" s="284"/>
      <c r="HN149" s="284"/>
      <c r="HO149" s="284"/>
      <c r="HP149" s="284"/>
      <c r="HQ149" s="284"/>
      <c r="HR149" s="284"/>
      <c r="HS149" s="284"/>
      <c r="HT149" s="284"/>
      <c r="HU149" s="284"/>
      <c r="HV149" s="284"/>
      <c r="HW149" s="284"/>
      <c r="HX149" s="284"/>
      <c r="HY149" s="284"/>
      <c r="HZ149" s="284"/>
      <c r="IA149" s="284"/>
      <c r="IB149" s="284"/>
      <c r="IC149" s="284"/>
      <c r="ID149" s="284"/>
      <c r="IE149" s="284"/>
      <c r="IF149" s="284"/>
      <c r="IG149" s="284"/>
      <c r="IH149" s="284"/>
      <c r="II149" s="284"/>
      <c r="IJ149" s="284"/>
      <c r="IK149" s="284"/>
      <c r="IL149" s="284"/>
      <c r="IM149" s="284"/>
      <c r="IN149" s="284"/>
      <c r="IO149" s="284"/>
      <c r="IP149" s="284"/>
      <c r="IQ149" s="284"/>
      <c r="IR149" s="284"/>
      <c r="IS149" s="284"/>
      <c r="IT149" s="284"/>
      <c r="IU149" s="284"/>
      <c r="IV149" s="284"/>
    </row>
    <row r="150" spans="1:256" x14ac:dyDescent="0.25">
      <c r="A150" s="284"/>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c r="AL150" s="284"/>
      <c r="AM150" s="284"/>
      <c r="AN150" s="284"/>
      <c r="AO150" s="284"/>
      <c r="AP150" s="284"/>
      <c r="AQ150" s="284"/>
      <c r="AR150" s="284"/>
      <c r="AS150" s="284"/>
      <c r="AT150" s="284"/>
      <c r="AU150" s="284"/>
      <c r="AV150" s="284"/>
      <c r="AW150" s="284"/>
      <c r="AX150" s="284"/>
      <c r="AY150" s="284"/>
      <c r="AZ150" s="284"/>
      <c r="BA150" s="284"/>
      <c r="BB150" s="284"/>
      <c r="BC150" s="284"/>
      <c r="BD150" s="284"/>
      <c r="BE150" s="284"/>
      <c r="BF150" s="284"/>
      <c r="BG150" s="284"/>
      <c r="BH150" s="284"/>
      <c r="BI150" s="284"/>
      <c r="BJ150" s="284"/>
      <c r="BK150" s="284"/>
      <c r="BL150" s="284"/>
      <c r="BM150" s="284"/>
      <c r="BN150" s="284"/>
      <c r="BO150" s="284"/>
      <c r="BP150" s="284"/>
      <c r="BQ150" s="284"/>
      <c r="BR150" s="284"/>
      <c r="BS150" s="284"/>
      <c r="BT150" s="284"/>
      <c r="BU150" s="284"/>
      <c r="BV150" s="284"/>
      <c r="BW150" s="284"/>
      <c r="BX150" s="284"/>
      <c r="BY150" s="284"/>
      <c r="BZ150" s="284"/>
      <c r="CA150" s="284"/>
      <c r="CB150" s="284"/>
      <c r="CC150" s="284"/>
      <c r="CD150" s="284"/>
      <c r="CE150" s="284"/>
      <c r="CF150" s="284"/>
      <c r="CG150" s="284"/>
      <c r="CH150" s="284"/>
      <c r="CI150" s="284"/>
      <c r="CJ150" s="284"/>
      <c r="CK150" s="284"/>
      <c r="CL150" s="284"/>
      <c r="CM150" s="284"/>
      <c r="CN150" s="284"/>
      <c r="CO150" s="284"/>
      <c r="CP150" s="284"/>
      <c r="CQ150" s="284"/>
      <c r="CR150" s="284"/>
      <c r="CS150" s="284"/>
      <c r="CT150" s="284"/>
      <c r="CU150" s="284"/>
      <c r="CV150" s="284"/>
      <c r="CW150" s="284"/>
      <c r="CX150" s="284"/>
      <c r="CY150" s="284"/>
      <c r="CZ150" s="284"/>
      <c r="DA150" s="284"/>
      <c r="DB150" s="284"/>
      <c r="DC150" s="284"/>
      <c r="DD150" s="284"/>
      <c r="DE150" s="284"/>
      <c r="DF150" s="284"/>
      <c r="DG150" s="284"/>
      <c r="DH150" s="284"/>
      <c r="DI150" s="284"/>
      <c r="DJ150" s="284"/>
      <c r="DK150" s="284"/>
      <c r="DL150" s="284"/>
      <c r="DM150" s="284"/>
      <c r="DN150" s="284"/>
      <c r="DO150" s="284"/>
      <c r="DP150" s="284"/>
      <c r="DQ150" s="284"/>
      <c r="DR150" s="284"/>
      <c r="DS150" s="284"/>
      <c r="DT150" s="284"/>
      <c r="DU150" s="284"/>
      <c r="DV150" s="284"/>
      <c r="DW150" s="284"/>
      <c r="DX150" s="284"/>
      <c r="DY150" s="284"/>
      <c r="DZ150" s="284"/>
      <c r="EA150" s="284"/>
      <c r="EB150" s="284"/>
      <c r="EC150" s="284"/>
      <c r="ED150" s="284"/>
      <c r="EE150" s="284"/>
      <c r="EF150" s="284"/>
      <c r="EG150" s="284"/>
      <c r="EH150" s="284"/>
      <c r="EI150" s="284"/>
      <c r="EJ150" s="284"/>
      <c r="EK150" s="284"/>
      <c r="EL150" s="284"/>
      <c r="EM150" s="284"/>
      <c r="EN150" s="284"/>
      <c r="EO150" s="284"/>
      <c r="EP150" s="284"/>
      <c r="EQ150" s="284"/>
      <c r="ER150" s="284"/>
      <c r="ES150" s="284"/>
      <c r="ET150" s="284"/>
      <c r="EU150" s="284"/>
      <c r="EV150" s="284"/>
      <c r="EW150" s="284"/>
      <c r="EX150" s="284"/>
      <c r="EY150" s="284"/>
      <c r="EZ150" s="284"/>
      <c r="FA150" s="284"/>
      <c r="FB150" s="284"/>
      <c r="FC150" s="284"/>
      <c r="FD150" s="284"/>
      <c r="FE150" s="284"/>
      <c r="FF150" s="284"/>
      <c r="FG150" s="284"/>
      <c r="FH150" s="284"/>
      <c r="FI150" s="284"/>
      <c r="FJ150" s="284"/>
      <c r="FK150" s="284"/>
      <c r="FL150" s="284"/>
      <c r="FM150" s="284"/>
      <c r="FN150" s="284"/>
      <c r="FO150" s="284"/>
      <c r="FP150" s="284"/>
      <c r="FQ150" s="284"/>
      <c r="FR150" s="284"/>
      <c r="FS150" s="284"/>
      <c r="FT150" s="284"/>
      <c r="FU150" s="284"/>
      <c r="FV150" s="284"/>
      <c r="FW150" s="284"/>
      <c r="FX150" s="284"/>
      <c r="FY150" s="284"/>
      <c r="FZ150" s="284"/>
      <c r="GA150" s="284"/>
      <c r="GB150" s="284"/>
      <c r="GC150" s="284"/>
      <c r="GD150" s="284"/>
      <c r="GE150" s="284"/>
      <c r="GF150" s="284"/>
      <c r="GG150" s="284"/>
      <c r="GH150" s="284"/>
      <c r="GI150" s="284"/>
      <c r="GJ150" s="284"/>
      <c r="GK150" s="284"/>
      <c r="GL150" s="284"/>
      <c r="GM150" s="284"/>
      <c r="GN150" s="284"/>
      <c r="GO150" s="284"/>
      <c r="GP150" s="284"/>
      <c r="GQ150" s="284"/>
      <c r="GR150" s="284"/>
      <c r="GS150" s="284"/>
      <c r="GT150" s="284"/>
      <c r="GU150" s="284"/>
      <c r="GV150" s="284"/>
      <c r="GW150" s="284"/>
      <c r="GX150" s="284"/>
      <c r="GY150" s="284"/>
      <c r="GZ150" s="284"/>
      <c r="HA150" s="284"/>
      <c r="HB150" s="284"/>
      <c r="HC150" s="284"/>
      <c r="HD150" s="284"/>
      <c r="HE150" s="284"/>
      <c r="HF150" s="284"/>
      <c r="HG150" s="284"/>
      <c r="HH150" s="284"/>
      <c r="HI150" s="284"/>
      <c r="HJ150" s="284"/>
      <c r="HK150" s="284"/>
      <c r="HL150" s="284"/>
      <c r="HM150" s="284"/>
      <c r="HN150" s="284"/>
      <c r="HO150" s="284"/>
      <c r="HP150" s="284"/>
      <c r="HQ150" s="284"/>
      <c r="HR150" s="284"/>
      <c r="HS150" s="284"/>
      <c r="HT150" s="284"/>
      <c r="HU150" s="284"/>
      <c r="HV150" s="284"/>
      <c r="HW150" s="284"/>
      <c r="HX150" s="284"/>
      <c r="HY150" s="284"/>
      <c r="HZ150" s="284"/>
      <c r="IA150" s="284"/>
      <c r="IB150" s="284"/>
      <c r="IC150" s="284"/>
      <c r="ID150" s="284"/>
      <c r="IE150" s="284"/>
      <c r="IF150" s="284"/>
      <c r="IG150" s="284"/>
      <c r="IH150" s="284"/>
      <c r="II150" s="284"/>
      <c r="IJ150" s="284"/>
      <c r="IK150" s="284"/>
      <c r="IL150" s="284"/>
      <c r="IM150" s="284"/>
      <c r="IN150" s="284"/>
      <c r="IO150" s="284"/>
      <c r="IP150" s="284"/>
      <c r="IQ150" s="284"/>
      <c r="IR150" s="284"/>
      <c r="IS150" s="284"/>
      <c r="IT150" s="284"/>
      <c r="IU150" s="284"/>
      <c r="IV150" s="284"/>
    </row>
    <row r="151" spans="1:256" x14ac:dyDescent="0.25">
      <c r="A151" s="284"/>
      <c r="B151" s="284"/>
      <c r="C151" s="284"/>
      <c r="D151" s="284"/>
      <c r="E151" s="284"/>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c r="AL151" s="284"/>
      <c r="AM151" s="284"/>
      <c r="AN151" s="284"/>
      <c r="AO151" s="284"/>
      <c r="AP151" s="284"/>
      <c r="AQ151" s="284"/>
      <c r="AR151" s="284"/>
      <c r="AS151" s="284"/>
      <c r="AT151" s="284"/>
      <c r="AU151" s="284"/>
      <c r="AV151" s="284"/>
      <c r="AW151" s="284"/>
      <c r="AX151" s="284"/>
      <c r="AY151" s="284"/>
      <c r="AZ151" s="284"/>
      <c r="BA151" s="284"/>
      <c r="BB151" s="284"/>
      <c r="BC151" s="284"/>
      <c r="BD151" s="284"/>
      <c r="BE151" s="284"/>
      <c r="BF151" s="284"/>
      <c r="BG151" s="284"/>
      <c r="BH151" s="284"/>
      <c r="BI151" s="284"/>
      <c r="BJ151" s="284"/>
      <c r="BK151" s="284"/>
      <c r="BL151" s="284"/>
      <c r="BM151" s="284"/>
      <c r="BN151" s="284"/>
      <c r="BO151" s="284"/>
      <c r="BP151" s="284"/>
      <c r="BQ151" s="284"/>
      <c r="BR151" s="284"/>
      <c r="BS151" s="284"/>
      <c r="BT151" s="284"/>
      <c r="BU151" s="284"/>
      <c r="BV151" s="284"/>
      <c r="BW151" s="284"/>
      <c r="BX151" s="284"/>
      <c r="BY151" s="284"/>
      <c r="BZ151" s="284"/>
      <c r="CA151" s="284"/>
      <c r="CB151" s="284"/>
      <c r="CC151" s="284"/>
      <c r="CD151" s="284"/>
      <c r="CE151" s="284"/>
      <c r="CF151" s="284"/>
      <c r="CG151" s="284"/>
      <c r="CH151" s="284"/>
      <c r="CI151" s="284"/>
      <c r="CJ151" s="284"/>
      <c r="CK151" s="284"/>
      <c r="CL151" s="284"/>
      <c r="CM151" s="284"/>
      <c r="CN151" s="284"/>
      <c r="CO151" s="284"/>
      <c r="CP151" s="284"/>
      <c r="CQ151" s="284"/>
      <c r="CR151" s="284"/>
      <c r="CS151" s="284"/>
      <c r="CT151" s="284"/>
      <c r="CU151" s="284"/>
      <c r="CV151" s="284"/>
      <c r="CW151" s="284"/>
      <c r="CX151" s="284"/>
      <c r="CY151" s="284"/>
      <c r="CZ151" s="284"/>
      <c r="DA151" s="284"/>
      <c r="DB151" s="284"/>
      <c r="DC151" s="284"/>
      <c r="DD151" s="284"/>
      <c r="DE151" s="284"/>
      <c r="DF151" s="284"/>
      <c r="DG151" s="284"/>
      <c r="DH151" s="284"/>
      <c r="DI151" s="284"/>
      <c r="DJ151" s="284"/>
      <c r="DK151" s="284"/>
      <c r="DL151" s="284"/>
      <c r="DM151" s="284"/>
      <c r="DN151" s="284"/>
      <c r="DO151" s="284"/>
      <c r="DP151" s="284"/>
      <c r="DQ151" s="284"/>
      <c r="DR151" s="284"/>
      <c r="DS151" s="284"/>
      <c r="DT151" s="284"/>
      <c r="DU151" s="284"/>
      <c r="DV151" s="284"/>
      <c r="DW151" s="284"/>
      <c r="DX151" s="284"/>
      <c r="DY151" s="284"/>
      <c r="DZ151" s="284"/>
      <c r="EA151" s="284"/>
      <c r="EB151" s="284"/>
      <c r="EC151" s="284"/>
      <c r="ED151" s="284"/>
      <c r="EE151" s="284"/>
      <c r="EF151" s="284"/>
      <c r="EG151" s="284"/>
      <c r="EH151" s="284"/>
      <c r="EI151" s="284"/>
      <c r="EJ151" s="284"/>
      <c r="EK151" s="284"/>
      <c r="EL151" s="284"/>
      <c r="EM151" s="284"/>
      <c r="EN151" s="284"/>
      <c r="EO151" s="284"/>
      <c r="EP151" s="284"/>
      <c r="EQ151" s="284"/>
      <c r="ER151" s="284"/>
      <c r="ES151" s="284"/>
      <c r="ET151" s="284"/>
      <c r="EU151" s="284"/>
      <c r="EV151" s="284"/>
      <c r="EW151" s="284"/>
      <c r="EX151" s="284"/>
      <c r="EY151" s="284"/>
      <c r="EZ151" s="284"/>
      <c r="FA151" s="284"/>
      <c r="FB151" s="284"/>
      <c r="FC151" s="284"/>
      <c r="FD151" s="284"/>
      <c r="FE151" s="284"/>
      <c r="FF151" s="284"/>
      <c r="FG151" s="284"/>
      <c r="FH151" s="284"/>
      <c r="FI151" s="284"/>
      <c r="FJ151" s="284"/>
      <c r="FK151" s="284"/>
      <c r="FL151" s="284"/>
      <c r="FM151" s="284"/>
      <c r="FN151" s="284"/>
      <c r="FO151" s="284"/>
      <c r="FP151" s="284"/>
      <c r="FQ151" s="284"/>
      <c r="FR151" s="284"/>
      <c r="FS151" s="284"/>
      <c r="FT151" s="284"/>
      <c r="FU151" s="284"/>
      <c r="FV151" s="284"/>
      <c r="FW151" s="284"/>
      <c r="FX151" s="284"/>
      <c r="FY151" s="284"/>
      <c r="FZ151" s="284"/>
      <c r="GA151" s="284"/>
      <c r="GB151" s="284"/>
      <c r="GC151" s="284"/>
      <c r="GD151" s="284"/>
      <c r="GE151" s="284"/>
      <c r="GF151" s="284"/>
      <c r="GG151" s="284"/>
      <c r="GH151" s="284"/>
      <c r="GI151" s="284"/>
      <c r="GJ151" s="284"/>
      <c r="GK151" s="284"/>
      <c r="GL151" s="284"/>
      <c r="GM151" s="284"/>
      <c r="GN151" s="284"/>
      <c r="GO151" s="284"/>
      <c r="GP151" s="284"/>
      <c r="GQ151" s="284"/>
      <c r="GR151" s="284"/>
      <c r="GS151" s="284"/>
      <c r="GT151" s="284"/>
      <c r="GU151" s="284"/>
      <c r="GV151" s="284"/>
      <c r="GW151" s="284"/>
      <c r="GX151" s="284"/>
      <c r="GY151" s="284"/>
      <c r="GZ151" s="284"/>
      <c r="HA151" s="284"/>
      <c r="HB151" s="284"/>
      <c r="HC151" s="284"/>
      <c r="HD151" s="284"/>
      <c r="HE151" s="284"/>
      <c r="HF151" s="284"/>
      <c r="HG151" s="284"/>
      <c r="HH151" s="284"/>
      <c r="HI151" s="284"/>
      <c r="HJ151" s="284"/>
      <c r="HK151" s="284"/>
      <c r="HL151" s="284"/>
      <c r="HM151" s="284"/>
      <c r="HN151" s="284"/>
      <c r="HO151" s="284"/>
      <c r="HP151" s="284"/>
      <c r="HQ151" s="284"/>
      <c r="HR151" s="284"/>
      <c r="HS151" s="284"/>
      <c r="HT151" s="284"/>
      <c r="HU151" s="284"/>
      <c r="HV151" s="284"/>
      <c r="HW151" s="284"/>
      <c r="HX151" s="284"/>
      <c r="HY151" s="284"/>
      <c r="HZ151" s="284"/>
      <c r="IA151" s="284"/>
      <c r="IB151" s="284"/>
      <c r="IC151" s="284"/>
      <c r="ID151" s="284"/>
      <c r="IE151" s="284"/>
      <c r="IF151" s="284"/>
      <c r="IG151" s="284"/>
      <c r="IH151" s="284"/>
      <c r="II151" s="284"/>
      <c r="IJ151" s="284"/>
      <c r="IK151" s="284"/>
      <c r="IL151" s="284"/>
      <c r="IM151" s="284"/>
      <c r="IN151" s="284"/>
      <c r="IO151" s="284"/>
      <c r="IP151" s="284"/>
      <c r="IQ151" s="284"/>
      <c r="IR151" s="284"/>
      <c r="IS151" s="284"/>
      <c r="IT151" s="284"/>
      <c r="IU151" s="284"/>
      <c r="IV151" s="284"/>
    </row>
    <row r="152" spans="1:256" x14ac:dyDescent="0.25">
      <c r="A152" s="284"/>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c r="AL152" s="284"/>
      <c r="AM152" s="284"/>
      <c r="AN152" s="284"/>
      <c r="AO152" s="284"/>
      <c r="AP152" s="284"/>
      <c r="AQ152" s="284"/>
      <c r="AR152" s="284"/>
      <c r="AS152" s="284"/>
      <c r="AT152" s="284"/>
      <c r="AU152" s="284"/>
      <c r="AV152" s="284"/>
      <c r="AW152" s="284"/>
      <c r="AX152" s="284"/>
      <c r="AY152" s="284"/>
      <c r="AZ152" s="284"/>
      <c r="BA152" s="284"/>
      <c r="BB152" s="284"/>
      <c r="BC152" s="284"/>
      <c r="BD152" s="284"/>
      <c r="BE152" s="284"/>
      <c r="BF152" s="284"/>
      <c r="BG152" s="284"/>
      <c r="BH152" s="284"/>
      <c r="BI152" s="284"/>
      <c r="BJ152" s="284"/>
      <c r="BK152" s="284"/>
      <c r="BL152" s="284"/>
      <c r="BM152" s="284"/>
      <c r="BN152" s="284"/>
      <c r="BO152" s="284"/>
      <c r="BP152" s="284"/>
      <c r="BQ152" s="284"/>
      <c r="BR152" s="284"/>
      <c r="BS152" s="284"/>
      <c r="BT152" s="284"/>
      <c r="BU152" s="284"/>
      <c r="BV152" s="284"/>
      <c r="BW152" s="284"/>
      <c r="BX152" s="284"/>
      <c r="BY152" s="284"/>
      <c r="BZ152" s="284"/>
      <c r="CA152" s="284"/>
      <c r="CB152" s="284"/>
      <c r="CC152" s="284"/>
      <c r="CD152" s="284"/>
      <c r="CE152" s="284"/>
      <c r="CF152" s="284"/>
      <c r="CG152" s="284"/>
      <c r="CH152" s="284"/>
      <c r="CI152" s="284"/>
      <c r="CJ152" s="284"/>
      <c r="CK152" s="284"/>
      <c r="CL152" s="284"/>
      <c r="CM152" s="284"/>
      <c r="CN152" s="284"/>
      <c r="CO152" s="284"/>
      <c r="CP152" s="284"/>
      <c r="CQ152" s="284"/>
      <c r="CR152" s="284"/>
      <c r="CS152" s="284"/>
      <c r="CT152" s="284"/>
      <c r="CU152" s="284"/>
      <c r="CV152" s="284"/>
      <c r="CW152" s="284"/>
      <c r="CX152" s="284"/>
      <c r="CY152" s="284"/>
      <c r="CZ152" s="284"/>
      <c r="DA152" s="284"/>
      <c r="DB152" s="284"/>
      <c r="DC152" s="284"/>
      <c r="DD152" s="284"/>
      <c r="DE152" s="284"/>
      <c r="DF152" s="284"/>
      <c r="DG152" s="284"/>
      <c r="DH152" s="284"/>
      <c r="DI152" s="284"/>
      <c r="DJ152" s="284"/>
      <c r="DK152" s="284"/>
      <c r="DL152" s="284"/>
      <c r="DM152" s="284"/>
      <c r="DN152" s="284"/>
      <c r="DO152" s="284"/>
      <c r="DP152" s="284"/>
      <c r="DQ152" s="284"/>
      <c r="DR152" s="284"/>
      <c r="DS152" s="284"/>
      <c r="DT152" s="284"/>
      <c r="DU152" s="284"/>
      <c r="DV152" s="284"/>
      <c r="DW152" s="284"/>
      <c r="DX152" s="284"/>
      <c r="DY152" s="284"/>
      <c r="DZ152" s="284"/>
      <c r="EA152" s="284"/>
      <c r="EB152" s="284"/>
      <c r="EC152" s="284"/>
      <c r="ED152" s="284"/>
      <c r="EE152" s="284"/>
      <c r="EF152" s="284"/>
      <c r="EG152" s="284"/>
      <c r="EH152" s="284"/>
      <c r="EI152" s="284"/>
      <c r="EJ152" s="284"/>
      <c r="EK152" s="284"/>
      <c r="EL152" s="284"/>
      <c r="EM152" s="284"/>
      <c r="EN152" s="284"/>
      <c r="EO152" s="284"/>
      <c r="EP152" s="284"/>
      <c r="EQ152" s="284"/>
      <c r="ER152" s="284"/>
      <c r="ES152" s="284"/>
      <c r="ET152" s="284"/>
      <c r="EU152" s="284"/>
      <c r="EV152" s="284"/>
      <c r="EW152" s="284"/>
      <c r="EX152" s="284"/>
      <c r="EY152" s="284"/>
      <c r="EZ152" s="284"/>
      <c r="FA152" s="284"/>
      <c r="FB152" s="284"/>
      <c r="FC152" s="284"/>
      <c r="FD152" s="284"/>
      <c r="FE152" s="284"/>
      <c r="FF152" s="284"/>
      <c r="FG152" s="284"/>
      <c r="FH152" s="284"/>
      <c r="FI152" s="284"/>
      <c r="FJ152" s="284"/>
      <c r="FK152" s="284"/>
      <c r="FL152" s="284"/>
      <c r="FM152" s="284"/>
      <c r="FN152" s="284"/>
      <c r="FO152" s="284"/>
      <c r="FP152" s="284"/>
      <c r="FQ152" s="284"/>
      <c r="FR152" s="284"/>
      <c r="FS152" s="284"/>
      <c r="FT152" s="284"/>
      <c r="FU152" s="284"/>
      <c r="FV152" s="284"/>
      <c r="FW152" s="284"/>
      <c r="FX152" s="284"/>
      <c r="FY152" s="284"/>
      <c r="FZ152" s="284"/>
      <c r="GA152" s="284"/>
      <c r="GB152" s="284"/>
      <c r="GC152" s="284"/>
      <c r="GD152" s="284"/>
      <c r="GE152" s="284"/>
      <c r="GF152" s="284"/>
      <c r="GG152" s="284"/>
      <c r="GH152" s="284"/>
      <c r="GI152" s="284"/>
      <c r="GJ152" s="284"/>
      <c r="GK152" s="284"/>
      <c r="GL152" s="284"/>
      <c r="GM152" s="284"/>
      <c r="GN152" s="284"/>
      <c r="GO152" s="284"/>
      <c r="GP152" s="284"/>
      <c r="GQ152" s="284"/>
      <c r="GR152" s="284"/>
      <c r="GS152" s="284"/>
      <c r="GT152" s="284"/>
      <c r="GU152" s="284"/>
      <c r="GV152" s="284"/>
      <c r="GW152" s="284"/>
      <c r="GX152" s="284"/>
      <c r="GY152" s="284"/>
      <c r="GZ152" s="284"/>
      <c r="HA152" s="284"/>
      <c r="HB152" s="284"/>
      <c r="HC152" s="284"/>
      <c r="HD152" s="284"/>
      <c r="HE152" s="284"/>
      <c r="HF152" s="284"/>
      <c r="HG152" s="284"/>
      <c r="HH152" s="284"/>
      <c r="HI152" s="284"/>
      <c r="HJ152" s="284"/>
      <c r="HK152" s="284"/>
      <c r="HL152" s="284"/>
      <c r="HM152" s="284"/>
      <c r="HN152" s="284"/>
      <c r="HO152" s="284"/>
      <c r="HP152" s="284"/>
      <c r="HQ152" s="284"/>
      <c r="HR152" s="284"/>
      <c r="HS152" s="284"/>
      <c r="HT152" s="284"/>
      <c r="HU152" s="284"/>
      <c r="HV152" s="284"/>
      <c r="HW152" s="284"/>
      <c r="HX152" s="284"/>
      <c r="HY152" s="284"/>
      <c r="HZ152" s="284"/>
      <c r="IA152" s="284"/>
      <c r="IB152" s="284"/>
      <c r="IC152" s="284"/>
      <c r="ID152" s="284"/>
      <c r="IE152" s="284"/>
      <c r="IF152" s="284"/>
      <c r="IG152" s="284"/>
      <c r="IH152" s="284"/>
      <c r="II152" s="284"/>
      <c r="IJ152" s="284"/>
      <c r="IK152" s="284"/>
      <c r="IL152" s="284"/>
      <c r="IM152" s="284"/>
      <c r="IN152" s="284"/>
      <c r="IO152" s="284"/>
      <c r="IP152" s="284"/>
      <c r="IQ152" s="284"/>
      <c r="IR152" s="284"/>
      <c r="IS152" s="284"/>
      <c r="IT152" s="284"/>
      <c r="IU152" s="284"/>
      <c r="IV152" s="284"/>
    </row>
    <row r="153" spans="1:256" x14ac:dyDescent="0.25">
      <c r="A153" s="284"/>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c r="AL153" s="284"/>
      <c r="AM153" s="284"/>
      <c r="AN153" s="284"/>
      <c r="AO153" s="284"/>
      <c r="AP153" s="284"/>
      <c r="AQ153" s="284"/>
      <c r="AR153" s="284"/>
      <c r="AS153" s="284"/>
      <c r="AT153" s="284"/>
      <c r="AU153" s="284"/>
      <c r="AV153" s="284"/>
      <c r="AW153" s="284"/>
      <c r="AX153" s="284"/>
      <c r="AY153" s="284"/>
      <c r="AZ153" s="284"/>
      <c r="BA153" s="284"/>
      <c r="BB153" s="284"/>
      <c r="BC153" s="284"/>
      <c r="BD153" s="284"/>
      <c r="BE153" s="284"/>
      <c r="BF153" s="284"/>
      <c r="BG153" s="284"/>
      <c r="BH153" s="284"/>
      <c r="BI153" s="284"/>
      <c r="BJ153" s="284"/>
      <c r="BK153" s="284"/>
      <c r="BL153" s="284"/>
      <c r="BM153" s="284"/>
      <c r="BN153" s="284"/>
      <c r="BO153" s="284"/>
      <c r="BP153" s="284"/>
      <c r="BQ153" s="284"/>
      <c r="BR153" s="284"/>
      <c r="BS153" s="284"/>
      <c r="BT153" s="284"/>
      <c r="BU153" s="284"/>
      <c r="BV153" s="284"/>
      <c r="BW153" s="284"/>
      <c r="BX153" s="284"/>
      <c r="BY153" s="284"/>
      <c r="BZ153" s="284"/>
      <c r="CA153" s="284"/>
      <c r="CB153" s="284"/>
      <c r="CC153" s="284"/>
      <c r="CD153" s="284"/>
      <c r="CE153" s="284"/>
      <c r="CF153" s="284"/>
      <c r="CG153" s="284"/>
      <c r="CH153" s="284"/>
      <c r="CI153" s="284"/>
      <c r="CJ153" s="284"/>
      <c r="CK153" s="284"/>
      <c r="CL153" s="284"/>
      <c r="CM153" s="284"/>
      <c r="CN153" s="284"/>
      <c r="CO153" s="284"/>
      <c r="CP153" s="284"/>
      <c r="CQ153" s="284"/>
      <c r="CR153" s="284"/>
      <c r="CS153" s="284"/>
      <c r="CT153" s="284"/>
      <c r="CU153" s="284"/>
      <c r="CV153" s="284"/>
      <c r="CW153" s="284"/>
      <c r="CX153" s="284"/>
      <c r="CY153" s="284"/>
      <c r="CZ153" s="284"/>
      <c r="DA153" s="284"/>
      <c r="DB153" s="284"/>
      <c r="DC153" s="284"/>
      <c r="DD153" s="284"/>
      <c r="DE153" s="284"/>
      <c r="DF153" s="284"/>
      <c r="DG153" s="284"/>
      <c r="DH153" s="284"/>
      <c r="DI153" s="284"/>
      <c r="DJ153" s="284"/>
      <c r="DK153" s="284"/>
      <c r="DL153" s="284"/>
      <c r="DM153" s="284"/>
      <c r="DN153" s="284"/>
      <c r="DO153" s="284"/>
      <c r="DP153" s="284"/>
      <c r="DQ153" s="284"/>
      <c r="DR153" s="284"/>
      <c r="DS153" s="284"/>
      <c r="DT153" s="284"/>
      <c r="DU153" s="284"/>
      <c r="DV153" s="284"/>
      <c r="DW153" s="284"/>
      <c r="DX153" s="284"/>
      <c r="DY153" s="284"/>
      <c r="DZ153" s="284"/>
      <c r="EA153" s="284"/>
      <c r="EB153" s="284"/>
      <c r="EC153" s="284"/>
      <c r="ED153" s="284"/>
      <c r="EE153" s="284"/>
      <c r="EF153" s="284"/>
      <c r="EG153" s="284"/>
      <c r="EH153" s="284"/>
      <c r="EI153" s="284"/>
      <c r="EJ153" s="284"/>
      <c r="EK153" s="284"/>
      <c r="EL153" s="284"/>
      <c r="EM153" s="284"/>
      <c r="EN153" s="284"/>
      <c r="EO153" s="284"/>
      <c r="EP153" s="284"/>
      <c r="EQ153" s="284"/>
      <c r="ER153" s="284"/>
      <c r="ES153" s="284"/>
      <c r="ET153" s="284"/>
      <c r="EU153" s="284"/>
      <c r="EV153" s="284"/>
      <c r="EW153" s="284"/>
      <c r="EX153" s="284"/>
      <c r="EY153" s="284"/>
      <c r="EZ153" s="284"/>
      <c r="FA153" s="284"/>
      <c r="FB153" s="284"/>
      <c r="FC153" s="284"/>
      <c r="FD153" s="284"/>
      <c r="FE153" s="284"/>
      <c r="FF153" s="284"/>
      <c r="FG153" s="284"/>
      <c r="FH153" s="284"/>
      <c r="FI153" s="284"/>
      <c r="FJ153" s="284"/>
      <c r="FK153" s="284"/>
      <c r="FL153" s="284"/>
      <c r="FM153" s="284"/>
      <c r="FN153" s="284"/>
      <c r="FO153" s="284"/>
      <c r="FP153" s="284"/>
      <c r="FQ153" s="284"/>
      <c r="FR153" s="284"/>
      <c r="FS153" s="284"/>
      <c r="FT153" s="284"/>
      <c r="FU153" s="284"/>
      <c r="FV153" s="284"/>
      <c r="FW153" s="284"/>
      <c r="FX153" s="284"/>
      <c r="FY153" s="284"/>
      <c r="FZ153" s="284"/>
      <c r="GA153" s="284"/>
      <c r="GB153" s="284"/>
      <c r="GC153" s="284"/>
      <c r="GD153" s="284"/>
      <c r="GE153" s="284"/>
      <c r="GF153" s="284"/>
      <c r="GG153" s="284"/>
      <c r="GH153" s="284"/>
      <c r="GI153" s="284"/>
      <c r="GJ153" s="284"/>
      <c r="GK153" s="284"/>
      <c r="GL153" s="284"/>
      <c r="GM153" s="284"/>
      <c r="GN153" s="284"/>
      <c r="GO153" s="284"/>
      <c r="GP153" s="284"/>
      <c r="GQ153" s="284"/>
      <c r="GR153" s="284"/>
      <c r="GS153" s="284"/>
      <c r="GT153" s="284"/>
      <c r="GU153" s="284"/>
      <c r="GV153" s="284"/>
      <c r="GW153" s="284"/>
      <c r="GX153" s="284"/>
      <c r="GY153" s="284"/>
      <c r="GZ153" s="284"/>
      <c r="HA153" s="284"/>
      <c r="HB153" s="284"/>
      <c r="HC153" s="284"/>
      <c r="HD153" s="284"/>
      <c r="HE153" s="284"/>
      <c r="HF153" s="284"/>
      <c r="HG153" s="284"/>
      <c r="HH153" s="284"/>
      <c r="HI153" s="284"/>
      <c r="HJ153" s="284"/>
      <c r="HK153" s="284"/>
      <c r="HL153" s="284"/>
      <c r="HM153" s="284"/>
      <c r="HN153" s="284"/>
      <c r="HO153" s="284"/>
      <c r="HP153" s="284"/>
      <c r="HQ153" s="284"/>
      <c r="HR153" s="284"/>
      <c r="HS153" s="284"/>
      <c r="HT153" s="284"/>
      <c r="HU153" s="284"/>
      <c r="HV153" s="284"/>
      <c r="HW153" s="284"/>
      <c r="HX153" s="284"/>
      <c r="HY153" s="284"/>
      <c r="HZ153" s="284"/>
      <c r="IA153" s="284"/>
      <c r="IB153" s="284"/>
      <c r="IC153" s="284"/>
      <c r="ID153" s="284"/>
      <c r="IE153" s="284"/>
      <c r="IF153" s="284"/>
      <c r="IG153" s="284"/>
      <c r="IH153" s="284"/>
      <c r="II153" s="284"/>
      <c r="IJ153" s="284"/>
      <c r="IK153" s="284"/>
      <c r="IL153" s="284"/>
      <c r="IM153" s="284"/>
      <c r="IN153" s="284"/>
      <c r="IO153" s="284"/>
      <c r="IP153" s="284"/>
      <c r="IQ153" s="284"/>
      <c r="IR153" s="284"/>
      <c r="IS153" s="284"/>
      <c r="IT153" s="284"/>
      <c r="IU153" s="284"/>
      <c r="IV153" s="284"/>
    </row>
    <row r="154" spans="1:256" x14ac:dyDescent="0.25">
      <c r="A154" s="284"/>
      <c r="B154" s="284"/>
      <c r="C154" s="284"/>
      <c r="D154" s="284"/>
      <c r="E154" s="284"/>
      <c r="F154" s="284"/>
      <c r="G154" s="284"/>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c r="AL154" s="284"/>
      <c r="AM154" s="284"/>
      <c r="AN154" s="284"/>
      <c r="AO154" s="284"/>
      <c r="AP154" s="284"/>
      <c r="AQ154" s="284"/>
      <c r="AR154" s="284"/>
      <c r="AS154" s="284"/>
      <c r="AT154" s="284"/>
      <c r="AU154" s="284"/>
      <c r="AV154" s="284"/>
      <c r="AW154" s="284"/>
      <c r="AX154" s="284"/>
      <c r="AY154" s="284"/>
      <c r="AZ154" s="284"/>
      <c r="BA154" s="284"/>
      <c r="BB154" s="284"/>
      <c r="BC154" s="284"/>
      <c r="BD154" s="284"/>
      <c r="BE154" s="284"/>
      <c r="BF154" s="284"/>
      <c r="BG154" s="284"/>
      <c r="BH154" s="284"/>
      <c r="BI154" s="284"/>
      <c r="BJ154" s="284"/>
      <c r="BK154" s="284"/>
      <c r="BL154" s="284"/>
      <c r="BM154" s="284"/>
      <c r="BN154" s="284"/>
      <c r="BO154" s="284"/>
      <c r="BP154" s="284"/>
      <c r="BQ154" s="284"/>
      <c r="BR154" s="284"/>
      <c r="BS154" s="284"/>
      <c r="BT154" s="284"/>
      <c r="BU154" s="284"/>
      <c r="BV154" s="284"/>
      <c r="BW154" s="284"/>
      <c r="BX154" s="284"/>
      <c r="BY154" s="284"/>
      <c r="BZ154" s="284"/>
      <c r="CA154" s="284"/>
      <c r="CB154" s="284"/>
      <c r="CC154" s="284"/>
      <c r="CD154" s="284"/>
      <c r="CE154" s="284"/>
      <c r="CF154" s="284"/>
      <c r="CG154" s="284"/>
      <c r="CH154" s="284"/>
      <c r="CI154" s="284"/>
      <c r="CJ154" s="284"/>
      <c r="CK154" s="284"/>
      <c r="CL154" s="284"/>
      <c r="CM154" s="284"/>
      <c r="CN154" s="284"/>
      <c r="CO154" s="284"/>
      <c r="CP154" s="284"/>
      <c r="CQ154" s="284"/>
      <c r="CR154" s="284"/>
      <c r="CS154" s="284"/>
      <c r="CT154" s="284"/>
      <c r="CU154" s="284"/>
      <c r="CV154" s="284"/>
      <c r="CW154" s="284"/>
      <c r="CX154" s="284"/>
      <c r="CY154" s="284"/>
      <c r="CZ154" s="284"/>
      <c r="DA154" s="284"/>
      <c r="DB154" s="284"/>
      <c r="DC154" s="284"/>
      <c r="DD154" s="284"/>
      <c r="DE154" s="284"/>
      <c r="DF154" s="284"/>
      <c r="DG154" s="284"/>
      <c r="DH154" s="284"/>
      <c r="DI154" s="284"/>
      <c r="DJ154" s="284"/>
      <c r="DK154" s="284"/>
      <c r="DL154" s="284"/>
      <c r="DM154" s="284"/>
      <c r="DN154" s="284"/>
      <c r="DO154" s="284"/>
      <c r="DP154" s="284"/>
      <c r="DQ154" s="284"/>
      <c r="DR154" s="284"/>
      <c r="DS154" s="284"/>
      <c r="DT154" s="284"/>
      <c r="DU154" s="284"/>
      <c r="DV154" s="284"/>
      <c r="DW154" s="284"/>
      <c r="DX154" s="284"/>
      <c r="DY154" s="284"/>
      <c r="DZ154" s="284"/>
      <c r="EA154" s="284"/>
      <c r="EB154" s="284"/>
      <c r="EC154" s="284"/>
      <c r="ED154" s="284"/>
      <c r="EE154" s="284"/>
      <c r="EF154" s="284"/>
      <c r="EG154" s="284"/>
      <c r="EH154" s="284"/>
      <c r="EI154" s="284"/>
      <c r="EJ154" s="284"/>
      <c r="EK154" s="284"/>
      <c r="EL154" s="284"/>
      <c r="EM154" s="284"/>
      <c r="EN154" s="284"/>
      <c r="EO154" s="284"/>
      <c r="EP154" s="284"/>
      <c r="EQ154" s="284"/>
      <c r="ER154" s="284"/>
      <c r="ES154" s="284"/>
      <c r="ET154" s="284"/>
      <c r="EU154" s="284"/>
      <c r="EV154" s="284"/>
      <c r="EW154" s="284"/>
      <c r="EX154" s="284"/>
      <c r="EY154" s="284"/>
      <c r="EZ154" s="284"/>
      <c r="FA154" s="284"/>
      <c r="FB154" s="284"/>
      <c r="FC154" s="284"/>
      <c r="FD154" s="284"/>
      <c r="FE154" s="284"/>
      <c r="FF154" s="284"/>
      <c r="FG154" s="284"/>
      <c r="FH154" s="284"/>
      <c r="FI154" s="284"/>
      <c r="FJ154" s="284"/>
      <c r="FK154" s="284"/>
      <c r="FL154" s="284"/>
      <c r="FM154" s="284"/>
      <c r="FN154" s="284"/>
      <c r="FO154" s="284"/>
      <c r="FP154" s="284"/>
      <c r="FQ154" s="284"/>
      <c r="FR154" s="284"/>
      <c r="FS154" s="284"/>
      <c r="FT154" s="284"/>
      <c r="FU154" s="284"/>
      <c r="FV154" s="284"/>
      <c r="FW154" s="284"/>
      <c r="FX154" s="284"/>
      <c r="FY154" s="284"/>
      <c r="FZ154" s="284"/>
      <c r="GA154" s="284"/>
      <c r="GB154" s="284"/>
      <c r="GC154" s="284"/>
      <c r="GD154" s="284"/>
      <c r="GE154" s="284"/>
      <c r="GF154" s="284"/>
      <c r="GG154" s="284"/>
      <c r="GH154" s="284"/>
      <c r="GI154" s="284"/>
      <c r="GJ154" s="284"/>
      <c r="GK154" s="284"/>
      <c r="GL154" s="284"/>
      <c r="GM154" s="284"/>
      <c r="GN154" s="284"/>
      <c r="GO154" s="284"/>
      <c r="GP154" s="284"/>
      <c r="GQ154" s="284"/>
      <c r="GR154" s="284"/>
      <c r="GS154" s="284"/>
      <c r="GT154" s="284"/>
      <c r="GU154" s="284"/>
      <c r="GV154" s="284"/>
      <c r="GW154" s="284"/>
      <c r="GX154" s="284"/>
      <c r="GY154" s="284"/>
      <c r="GZ154" s="284"/>
      <c r="HA154" s="284"/>
      <c r="HB154" s="284"/>
      <c r="HC154" s="284"/>
      <c r="HD154" s="284"/>
      <c r="HE154" s="284"/>
      <c r="HF154" s="284"/>
      <c r="HG154" s="284"/>
      <c r="HH154" s="284"/>
      <c r="HI154" s="284"/>
      <c r="HJ154" s="284"/>
      <c r="HK154" s="284"/>
      <c r="HL154" s="284"/>
      <c r="HM154" s="284"/>
      <c r="HN154" s="284"/>
      <c r="HO154" s="284"/>
      <c r="HP154" s="284"/>
      <c r="HQ154" s="284"/>
      <c r="HR154" s="284"/>
      <c r="HS154" s="284"/>
      <c r="HT154" s="284"/>
      <c r="HU154" s="284"/>
      <c r="HV154" s="284"/>
      <c r="HW154" s="284"/>
      <c r="HX154" s="284"/>
      <c r="HY154" s="284"/>
      <c r="HZ154" s="284"/>
      <c r="IA154" s="284"/>
      <c r="IB154" s="284"/>
      <c r="IC154" s="284"/>
      <c r="ID154" s="284"/>
      <c r="IE154" s="284"/>
      <c r="IF154" s="284"/>
      <c r="IG154" s="284"/>
      <c r="IH154" s="284"/>
      <c r="II154" s="284"/>
      <c r="IJ154" s="284"/>
      <c r="IK154" s="284"/>
      <c r="IL154" s="284"/>
      <c r="IM154" s="284"/>
      <c r="IN154" s="284"/>
      <c r="IO154" s="284"/>
      <c r="IP154" s="284"/>
      <c r="IQ154" s="284"/>
      <c r="IR154" s="284"/>
      <c r="IS154" s="284"/>
      <c r="IT154" s="284"/>
      <c r="IU154" s="284"/>
      <c r="IV154" s="284"/>
    </row>
    <row r="155" spans="1:256" x14ac:dyDescent="0.25">
      <c r="A155" s="284"/>
      <c r="B155" s="284"/>
      <c r="C155" s="284"/>
      <c r="D155" s="284"/>
      <c r="E155" s="284"/>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c r="AL155" s="284"/>
      <c r="AM155" s="284"/>
      <c r="AN155" s="284"/>
      <c r="AO155" s="284"/>
      <c r="AP155" s="284"/>
      <c r="AQ155" s="284"/>
      <c r="AR155" s="284"/>
      <c r="AS155" s="284"/>
      <c r="AT155" s="284"/>
      <c r="AU155" s="284"/>
      <c r="AV155" s="284"/>
      <c r="AW155" s="284"/>
      <c r="AX155" s="284"/>
      <c r="AY155" s="284"/>
      <c r="AZ155" s="284"/>
      <c r="BA155" s="284"/>
      <c r="BB155" s="284"/>
      <c r="BC155" s="284"/>
      <c r="BD155" s="284"/>
      <c r="BE155" s="284"/>
      <c r="BF155" s="284"/>
      <c r="BG155" s="284"/>
      <c r="BH155" s="284"/>
      <c r="BI155" s="284"/>
      <c r="BJ155" s="284"/>
      <c r="BK155" s="284"/>
      <c r="BL155" s="284"/>
      <c r="BM155" s="284"/>
      <c r="BN155" s="284"/>
      <c r="BO155" s="284"/>
      <c r="BP155" s="284"/>
      <c r="BQ155" s="284"/>
      <c r="BR155" s="284"/>
      <c r="BS155" s="284"/>
      <c r="BT155" s="284"/>
      <c r="BU155" s="284"/>
      <c r="BV155" s="284"/>
      <c r="BW155" s="284"/>
      <c r="BX155" s="284"/>
      <c r="BY155" s="284"/>
      <c r="BZ155" s="284"/>
      <c r="CA155" s="284"/>
      <c r="CB155" s="284"/>
      <c r="CC155" s="284"/>
      <c r="CD155" s="284"/>
      <c r="CE155" s="284"/>
      <c r="CF155" s="284"/>
      <c r="CG155" s="284"/>
      <c r="CH155" s="284"/>
      <c r="CI155" s="284"/>
      <c r="CJ155" s="284"/>
      <c r="CK155" s="284"/>
      <c r="CL155" s="284"/>
      <c r="CM155" s="284"/>
      <c r="CN155" s="284"/>
      <c r="CO155" s="284"/>
      <c r="CP155" s="284"/>
      <c r="CQ155" s="284"/>
      <c r="CR155" s="284"/>
      <c r="CS155" s="284"/>
      <c r="CT155" s="284"/>
      <c r="CU155" s="284"/>
      <c r="CV155" s="284"/>
      <c r="CW155" s="284"/>
      <c r="CX155" s="284"/>
      <c r="CY155" s="284"/>
      <c r="CZ155" s="284"/>
      <c r="DA155" s="284"/>
      <c r="DB155" s="284"/>
      <c r="DC155" s="284"/>
      <c r="DD155" s="284"/>
      <c r="DE155" s="284"/>
      <c r="DF155" s="284"/>
      <c r="DG155" s="284"/>
      <c r="DH155" s="284"/>
      <c r="DI155" s="284"/>
      <c r="DJ155" s="284"/>
      <c r="DK155" s="284"/>
      <c r="DL155" s="284"/>
      <c r="DM155" s="284"/>
      <c r="DN155" s="284"/>
      <c r="DO155" s="284"/>
      <c r="DP155" s="284"/>
      <c r="DQ155" s="284"/>
      <c r="DR155" s="284"/>
      <c r="DS155" s="284"/>
      <c r="DT155" s="284"/>
      <c r="DU155" s="284"/>
      <c r="DV155" s="284"/>
      <c r="DW155" s="284"/>
      <c r="DX155" s="284"/>
      <c r="DY155" s="284"/>
      <c r="DZ155" s="284"/>
      <c r="EA155" s="284"/>
      <c r="EB155" s="284"/>
      <c r="EC155" s="284"/>
      <c r="ED155" s="284"/>
      <c r="EE155" s="284"/>
      <c r="EF155" s="284"/>
      <c r="EG155" s="284"/>
      <c r="EH155" s="284"/>
      <c r="EI155" s="284"/>
      <c r="EJ155" s="284"/>
      <c r="EK155" s="284"/>
      <c r="EL155" s="284"/>
      <c r="EM155" s="284"/>
      <c r="EN155" s="284"/>
      <c r="EO155" s="284"/>
      <c r="EP155" s="284"/>
      <c r="EQ155" s="284"/>
      <c r="ER155" s="284"/>
      <c r="ES155" s="284"/>
      <c r="ET155" s="284"/>
      <c r="EU155" s="284"/>
      <c r="EV155" s="284"/>
      <c r="EW155" s="284"/>
      <c r="EX155" s="284"/>
      <c r="EY155" s="284"/>
      <c r="EZ155" s="284"/>
      <c r="FA155" s="284"/>
      <c r="FB155" s="284"/>
      <c r="FC155" s="284"/>
      <c r="FD155" s="284"/>
      <c r="FE155" s="284"/>
      <c r="FF155" s="284"/>
      <c r="FG155" s="284"/>
      <c r="FH155" s="284"/>
      <c r="FI155" s="284"/>
      <c r="FJ155" s="284"/>
      <c r="FK155" s="284"/>
      <c r="FL155" s="284"/>
      <c r="FM155" s="284"/>
      <c r="FN155" s="284"/>
      <c r="FO155" s="284"/>
      <c r="FP155" s="284"/>
      <c r="FQ155" s="284"/>
      <c r="FR155" s="284"/>
      <c r="FS155" s="284"/>
      <c r="FT155" s="284"/>
      <c r="FU155" s="284"/>
      <c r="FV155" s="284"/>
      <c r="FW155" s="284"/>
      <c r="FX155" s="284"/>
      <c r="FY155" s="284"/>
      <c r="FZ155" s="284"/>
      <c r="GA155" s="284"/>
      <c r="GB155" s="284"/>
      <c r="GC155" s="284"/>
      <c r="GD155" s="284"/>
      <c r="GE155" s="284"/>
      <c r="GF155" s="284"/>
      <c r="GG155" s="284"/>
      <c r="GH155" s="284"/>
      <c r="GI155" s="284"/>
      <c r="GJ155" s="284"/>
      <c r="GK155" s="284"/>
      <c r="GL155" s="284"/>
      <c r="GM155" s="284"/>
      <c r="GN155" s="284"/>
      <c r="GO155" s="284"/>
      <c r="GP155" s="284"/>
      <c r="GQ155" s="284"/>
      <c r="GR155" s="284"/>
      <c r="GS155" s="284"/>
      <c r="GT155" s="284"/>
      <c r="GU155" s="284"/>
      <c r="GV155" s="284"/>
      <c r="GW155" s="284"/>
      <c r="GX155" s="284"/>
      <c r="GY155" s="284"/>
      <c r="GZ155" s="284"/>
      <c r="HA155" s="284"/>
      <c r="HB155" s="284"/>
      <c r="HC155" s="284"/>
      <c r="HD155" s="284"/>
      <c r="HE155" s="284"/>
      <c r="HF155" s="284"/>
      <c r="HG155" s="284"/>
      <c r="HH155" s="284"/>
      <c r="HI155" s="284"/>
      <c r="HJ155" s="284"/>
      <c r="HK155" s="284"/>
      <c r="HL155" s="284"/>
      <c r="HM155" s="284"/>
      <c r="HN155" s="284"/>
      <c r="HO155" s="284"/>
      <c r="HP155" s="284"/>
      <c r="HQ155" s="284"/>
      <c r="HR155" s="284"/>
      <c r="HS155" s="284"/>
      <c r="HT155" s="284"/>
      <c r="HU155" s="284"/>
      <c r="HV155" s="284"/>
      <c r="HW155" s="284"/>
      <c r="HX155" s="284"/>
      <c r="HY155" s="284"/>
      <c r="HZ155" s="284"/>
      <c r="IA155" s="284"/>
      <c r="IB155" s="284"/>
      <c r="IC155" s="284"/>
      <c r="ID155" s="284"/>
      <c r="IE155" s="284"/>
      <c r="IF155" s="284"/>
      <c r="IG155" s="284"/>
      <c r="IH155" s="284"/>
      <c r="II155" s="284"/>
      <c r="IJ155" s="284"/>
      <c r="IK155" s="284"/>
      <c r="IL155" s="284"/>
      <c r="IM155" s="284"/>
      <c r="IN155" s="284"/>
      <c r="IO155" s="284"/>
      <c r="IP155" s="284"/>
      <c r="IQ155" s="284"/>
      <c r="IR155" s="284"/>
      <c r="IS155" s="284"/>
      <c r="IT155" s="284"/>
      <c r="IU155" s="284"/>
      <c r="IV155" s="284"/>
    </row>
    <row r="156" spans="1:256" x14ac:dyDescent="0.25">
      <c r="A156" s="284"/>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c r="AL156" s="284"/>
      <c r="AM156" s="284"/>
      <c r="AN156" s="284"/>
      <c r="AO156" s="284"/>
      <c r="AP156" s="284"/>
      <c r="AQ156" s="284"/>
      <c r="AR156" s="284"/>
      <c r="AS156" s="284"/>
      <c r="AT156" s="284"/>
      <c r="AU156" s="284"/>
      <c r="AV156" s="284"/>
      <c r="AW156" s="284"/>
      <c r="AX156" s="284"/>
      <c r="AY156" s="284"/>
      <c r="AZ156" s="284"/>
      <c r="BA156" s="284"/>
      <c r="BB156" s="284"/>
      <c r="BC156" s="284"/>
      <c r="BD156" s="284"/>
      <c r="BE156" s="284"/>
      <c r="BF156" s="284"/>
      <c r="BG156" s="284"/>
      <c r="BH156" s="284"/>
      <c r="BI156" s="284"/>
      <c r="BJ156" s="284"/>
      <c r="BK156" s="284"/>
      <c r="BL156" s="284"/>
      <c r="BM156" s="284"/>
      <c r="BN156" s="284"/>
      <c r="BO156" s="284"/>
      <c r="BP156" s="284"/>
      <c r="BQ156" s="284"/>
      <c r="BR156" s="284"/>
      <c r="BS156" s="284"/>
      <c r="BT156" s="284"/>
      <c r="BU156" s="284"/>
      <c r="BV156" s="284"/>
      <c r="BW156" s="284"/>
      <c r="BX156" s="284"/>
      <c r="BY156" s="284"/>
      <c r="BZ156" s="284"/>
      <c r="CA156" s="284"/>
      <c r="CB156" s="284"/>
      <c r="CC156" s="284"/>
      <c r="CD156" s="284"/>
      <c r="CE156" s="284"/>
      <c r="CF156" s="284"/>
      <c r="CG156" s="284"/>
      <c r="CH156" s="284"/>
      <c r="CI156" s="284"/>
      <c r="CJ156" s="284"/>
      <c r="CK156" s="284"/>
      <c r="CL156" s="284"/>
      <c r="CM156" s="284"/>
      <c r="CN156" s="284"/>
      <c r="CO156" s="284"/>
      <c r="CP156" s="284"/>
      <c r="CQ156" s="284"/>
      <c r="CR156" s="284"/>
      <c r="CS156" s="284"/>
      <c r="CT156" s="284"/>
      <c r="CU156" s="284"/>
      <c r="CV156" s="284"/>
      <c r="CW156" s="284"/>
      <c r="CX156" s="284"/>
      <c r="CY156" s="284"/>
      <c r="CZ156" s="284"/>
      <c r="DA156" s="284"/>
      <c r="DB156" s="284"/>
      <c r="DC156" s="284"/>
      <c r="DD156" s="284"/>
      <c r="DE156" s="284"/>
      <c r="DF156" s="284"/>
      <c r="DG156" s="284"/>
      <c r="DH156" s="284"/>
      <c r="DI156" s="284"/>
      <c r="DJ156" s="284"/>
      <c r="DK156" s="284"/>
      <c r="DL156" s="284"/>
      <c r="DM156" s="284"/>
      <c r="DN156" s="284"/>
      <c r="DO156" s="284"/>
      <c r="DP156" s="284"/>
      <c r="DQ156" s="284"/>
      <c r="DR156" s="284"/>
      <c r="DS156" s="284"/>
      <c r="DT156" s="284"/>
      <c r="DU156" s="284"/>
      <c r="DV156" s="284"/>
      <c r="DW156" s="284"/>
      <c r="DX156" s="284"/>
      <c r="DY156" s="284"/>
      <c r="DZ156" s="284"/>
      <c r="EA156" s="284"/>
      <c r="EB156" s="284"/>
      <c r="EC156" s="284"/>
      <c r="ED156" s="284"/>
      <c r="EE156" s="284"/>
      <c r="EF156" s="284"/>
      <c r="EG156" s="284"/>
      <c r="EH156" s="284"/>
      <c r="EI156" s="284"/>
      <c r="EJ156" s="284"/>
      <c r="EK156" s="284"/>
      <c r="EL156" s="284"/>
      <c r="EM156" s="284"/>
      <c r="EN156" s="284"/>
      <c r="EO156" s="284"/>
      <c r="EP156" s="284"/>
      <c r="EQ156" s="284"/>
      <c r="ER156" s="284"/>
      <c r="ES156" s="284"/>
      <c r="ET156" s="284"/>
      <c r="EU156" s="284"/>
      <c r="EV156" s="284"/>
      <c r="EW156" s="284"/>
      <c r="EX156" s="284"/>
      <c r="EY156" s="284"/>
      <c r="EZ156" s="284"/>
      <c r="FA156" s="284"/>
      <c r="FB156" s="284"/>
      <c r="FC156" s="284"/>
      <c r="FD156" s="284"/>
      <c r="FE156" s="284"/>
      <c r="FF156" s="284"/>
      <c r="FG156" s="284"/>
      <c r="FH156" s="284"/>
      <c r="FI156" s="284"/>
      <c r="FJ156" s="284"/>
      <c r="FK156" s="284"/>
      <c r="FL156" s="284"/>
      <c r="FM156" s="284"/>
      <c r="FN156" s="284"/>
      <c r="FO156" s="284"/>
      <c r="FP156" s="284"/>
      <c r="FQ156" s="284"/>
      <c r="FR156" s="284"/>
      <c r="FS156" s="284"/>
      <c r="FT156" s="284"/>
      <c r="FU156" s="284"/>
      <c r="FV156" s="284"/>
      <c r="FW156" s="284"/>
      <c r="FX156" s="284"/>
      <c r="FY156" s="284"/>
      <c r="FZ156" s="284"/>
      <c r="GA156" s="284"/>
      <c r="GB156" s="284"/>
      <c r="GC156" s="284"/>
      <c r="GD156" s="284"/>
      <c r="GE156" s="284"/>
      <c r="GF156" s="284"/>
      <c r="GG156" s="284"/>
      <c r="GH156" s="284"/>
      <c r="GI156" s="284"/>
      <c r="GJ156" s="284"/>
      <c r="GK156" s="284"/>
      <c r="GL156" s="284"/>
      <c r="GM156" s="284"/>
      <c r="GN156" s="284"/>
      <c r="GO156" s="284"/>
      <c r="GP156" s="284"/>
      <c r="GQ156" s="284"/>
      <c r="GR156" s="284"/>
      <c r="GS156" s="284"/>
      <c r="GT156" s="284"/>
      <c r="GU156" s="284"/>
      <c r="GV156" s="284"/>
      <c r="GW156" s="284"/>
      <c r="GX156" s="284"/>
      <c r="GY156" s="284"/>
      <c r="GZ156" s="284"/>
      <c r="HA156" s="284"/>
      <c r="HB156" s="284"/>
      <c r="HC156" s="284"/>
      <c r="HD156" s="284"/>
      <c r="HE156" s="284"/>
      <c r="HF156" s="284"/>
      <c r="HG156" s="284"/>
      <c r="HH156" s="284"/>
      <c r="HI156" s="284"/>
      <c r="HJ156" s="284"/>
      <c r="HK156" s="284"/>
      <c r="HL156" s="284"/>
      <c r="HM156" s="284"/>
      <c r="HN156" s="284"/>
      <c r="HO156" s="284"/>
      <c r="HP156" s="284"/>
      <c r="HQ156" s="284"/>
      <c r="HR156" s="284"/>
      <c r="HS156" s="284"/>
      <c r="HT156" s="284"/>
      <c r="HU156" s="284"/>
      <c r="HV156" s="284"/>
      <c r="HW156" s="284"/>
      <c r="HX156" s="284"/>
      <c r="HY156" s="284"/>
      <c r="HZ156" s="284"/>
      <c r="IA156" s="284"/>
      <c r="IB156" s="284"/>
      <c r="IC156" s="284"/>
      <c r="ID156" s="284"/>
      <c r="IE156" s="284"/>
      <c r="IF156" s="284"/>
      <c r="IG156" s="284"/>
      <c r="IH156" s="284"/>
      <c r="II156" s="284"/>
      <c r="IJ156" s="284"/>
      <c r="IK156" s="284"/>
      <c r="IL156" s="284"/>
      <c r="IM156" s="284"/>
      <c r="IN156" s="284"/>
      <c r="IO156" s="284"/>
      <c r="IP156" s="284"/>
      <c r="IQ156" s="284"/>
      <c r="IR156" s="284"/>
      <c r="IS156" s="284"/>
      <c r="IT156" s="284"/>
      <c r="IU156" s="284"/>
      <c r="IV156" s="284"/>
    </row>
    <row r="157" spans="1:256" x14ac:dyDescent="0.25">
      <c r="A157" s="284"/>
      <c r="B157" s="284"/>
      <c r="C157" s="284"/>
      <c r="D157" s="284"/>
      <c r="E157" s="284"/>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c r="AL157" s="284"/>
      <c r="AM157" s="284"/>
      <c r="AN157" s="284"/>
      <c r="AO157" s="284"/>
      <c r="AP157" s="284"/>
      <c r="AQ157" s="284"/>
      <c r="AR157" s="284"/>
      <c r="AS157" s="284"/>
      <c r="AT157" s="284"/>
      <c r="AU157" s="284"/>
      <c r="AV157" s="284"/>
      <c r="AW157" s="284"/>
      <c r="AX157" s="284"/>
      <c r="AY157" s="284"/>
      <c r="AZ157" s="284"/>
      <c r="BA157" s="284"/>
      <c r="BB157" s="284"/>
      <c r="BC157" s="284"/>
      <c r="BD157" s="284"/>
      <c r="BE157" s="284"/>
      <c r="BF157" s="284"/>
      <c r="BG157" s="284"/>
      <c r="BH157" s="284"/>
      <c r="BI157" s="284"/>
      <c r="BJ157" s="284"/>
      <c r="BK157" s="284"/>
      <c r="BL157" s="284"/>
      <c r="BM157" s="284"/>
      <c r="BN157" s="284"/>
      <c r="BO157" s="284"/>
      <c r="BP157" s="284"/>
      <c r="BQ157" s="284"/>
      <c r="BR157" s="284"/>
      <c r="BS157" s="284"/>
      <c r="BT157" s="284"/>
      <c r="BU157" s="284"/>
      <c r="BV157" s="284"/>
      <c r="BW157" s="284"/>
      <c r="BX157" s="284"/>
      <c r="BY157" s="284"/>
      <c r="BZ157" s="284"/>
      <c r="CA157" s="284"/>
      <c r="CB157" s="284"/>
      <c r="CC157" s="284"/>
      <c r="CD157" s="284"/>
      <c r="CE157" s="284"/>
      <c r="CF157" s="284"/>
      <c r="CG157" s="284"/>
      <c r="CH157" s="284"/>
      <c r="CI157" s="284"/>
      <c r="CJ157" s="284"/>
      <c r="CK157" s="284"/>
      <c r="CL157" s="284"/>
      <c r="CM157" s="284"/>
      <c r="CN157" s="284"/>
      <c r="CO157" s="284"/>
      <c r="CP157" s="284"/>
      <c r="CQ157" s="284"/>
      <c r="CR157" s="284"/>
      <c r="CS157" s="284"/>
      <c r="CT157" s="284"/>
      <c r="CU157" s="284"/>
      <c r="CV157" s="284"/>
      <c r="CW157" s="284"/>
      <c r="CX157" s="284"/>
      <c r="CY157" s="284"/>
      <c r="CZ157" s="284"/>
      <c r="DA157" s="284"/>
      <c r="DB157" s="284"/>
      <c r="DC157" s="284"/>
      <c r="DD157" s="284"/>
      <c r="DE157" s="284"/>
      <c r="DF157" s="284"/>
      <c r="DG157" s="284"/>
      <c r="DH157" s="284"/>
      <c r="DI157" s="284"/>
      <c r="DJ157" s="284"/>
      <c r="DK157" s="284"/>
      <c r="DL157" s="284"/>
      <c r="DM157" s="284"/>
      <c r="DN157" s="284"/>
      <c r="DO157" s="284"/>
      <c r="DP157" s="284"/>
      <c r="DQ157" s="284"/>
      <c r="DR157" s="284"/>
      <c r="DS157" s="284"/>
      <c r="DT157" s="284"/>
      <c r="DU157" s="284"/>
      <c r="DV157" s="284"/>
      <c r="DW157" s="284"/>
      <c r="DX157" s="284"/>
      <c r="DY157" s="284"/>
      <c r="DZ157" s="284"/>
      <c r="EA157" s="284"/>
      <c r="EB157" s="284"/>
      <c r="EC157" s="284"/>
      <c r="ED157" s="284"/>
      <c r="EE157" s="284"/>
      <c r="EF157" s="284"/>
      <c r="EG157" s="284"/>
      <c r="EH157" s="284"/>
      <c r="EI157" s="284"/>
      <c r="EJ157" s="284"/>
      <c r="EK157" s="284"/>
      <c r="EL157" s="284"/>
      <c r="EM157" s="284"/>
      <c r="EN157" s="284"/>
      <c r="EO157" s="284"/>
      <c r="EP157" s="284"/>
      <c r="EQ157" s="284"/>
      <c r="ER157" s="284"/>
      <c r="ES157" s="284"/>
      <c r="ET157" s="284"/>
      <c r="EU157" s="284"/>
      <c r="EV157" s="284"/>
      <c r="EW157" s="284"/>
      <c r="EX157" s="284"/>
      <c r="EY157" s="284"/>
      <c r="EZ157" s="284"/>
      <c r="FA157" s="284"/>
      <c r="FB157" s="284"/>
      <c r="FC157" s="284"/>
      <c r="FD157" s="284"/>
      <c r="FE157" s="284"/>
      <c r="FF157" s="284"/>
      <c r="FG157" s="284"/>
      <c r="FH157" s="284"/>
      <c r="FI157" s="284"/>
      <c r="FJ157" s="284"/>
      <c r="FK157" s="284"/>
      <c r="FL157" s="284"/>
      <c r="FM157" s="284"/>
      <c r="FN157" s="284"/>
      <c r="FO157" s="284"/>
      <c r="FP157" s="284"/>
      <c r="FQ157" s="284"/>
      <c r="FR157" s="284"/>
      <c r="FS157" s="284"/>
      <c r="FT157" s="284"/>
      <c r="FU157" s="284"/>
      <c r="FV157" s="284"/>
      <c r="FW157" s="284"/>
      <c r="FX157" s="284"/>
      <c r="FY157" s="284"/>
      <c r="FZ157" s="284"/>
      <c r="GA157" s="284"/>
      <c r="GB157" s="284"/>
      <c r="GC157" s="284"/>
      <c r="GD157" s="284"/>
      <c r="GE157" s="284"/>
      <c r="GF157" s="284"/>
      <c r="GG157" s="284"/>
      <c r="GH157" s="284"/>
      <c r="GI157" s="284"/>
      <c r="GJ157" s="284"/>
      <c r="GK157" s="284"/>
      <c r="GL157" s="284"/>
      <c r="GM157" s="284"/>
      <c r="GN157" s="284"/>
      <c r="GO157" s="284"/>
      <c r="GP157" s="284"/>
      <c r="GQ157" s="284"/>
      <c r="GR157" s="284"/>
      <c r="GS157" s="284"/>
      <c r="GT157" s="284"/>
      <c r="GU157" s="284"/>
      <c r="GV157" s="284"/>
      <c r="GW157" s="284"/>
      <c r="GX157" s="284"/>
      <c r="GY157" s="284"/>
      <c r="GZ157" s="284"/>
      <c r="HA157" s="284"/>
      <c r="HB157" s="284"/>
      <c r="HC157" s="284"/>
      <c r="HD157" s="284"/>
      <c r="HE157" s="284"/>
      <c r="HF157" s="284"/>
      <c r="HG157" s="284"/>
      <c r="HH157" s="284"/>
      <c r="HI157" s="284"/>
      <c r="HJ157" s="284"/>
      <c r="HK157" s="284"/>
      <c r="HL157" s="284"/>
      <c r="HM157" s="284"/>
      <c r="HN157" s="284"/>
      <c r="HO157" s="284"/>
      <c r="HP157" s="284"/>
      <c r="HQ157" s="284"/>
      <c r="HR157" s="284"/>
      <c r="HS157" s="284"/>
      <c r="HT157" s="284"/>
      <c r="HU157" s="284"/>
      <c r="HV157" s="284"/>
      <c r="HW157" s="284"/>
      <c r="HX157" s="284"/>
      <c r="HY157" s="284"/>
      <c r="HZ157" s="284"/>
      <c r="IA157" s="284"/>
      <c r="IB157" s="284"/>
      <c r="IC157" s="284"/>
      <c r="ID157" s="284"/>
      <c r="IE157" s="284"/>
      <c r="IF157" s="284"/>
      <c r="IG157" s="284"/>
      <c r="IH157" s="284"/>
      <c r="II157" s="284"/>
      <c r="IJ157" s="284"/>
      <c r="IK157" s="284"/>
      <c r="IL157" s="284"/>
      <c r="IM157" s="284"/>
      <c r="IN157" s="284"/>
      <c r="IO157" s="284"/>
      <c r="IP157" s="284"/>
      <c r="IQ157" s="284"/>
      <c r="IR157" s="284"/>
      <c r="IS157" s="284"/>
      <c r="IT157" s="284"/>
      <c r="IU157" s="284"/>
      <c r="IV157" s="284"/>
    </row>
    <row r="158" spans="1:256" x14ac:dyDescent="0.25">
      <c r="A158" s="284"/>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c r="AL158" s="284"/>
      <c r="AM158" s="284"/>
      <c r="AN158" s="284"/>
      <c r="AO158" s="284"/>
      <c r="AP158" s="284"/>
      <c r="AQ158" s="284"/>
      <c r="AR158" s="284"/>
      <c r="AS158" s="284"/>
      <c r="AT158" s="284"/>
      <c r="AU158" s="284"/>
      <c r="AV158" s="284"/>
      <c r="AW158" s="284"/>
      <c r="AX158" s="284"/>
      <c r="AY158" s="284"/>
      <c r="AZ158" s="284"/>
      <c r="BA158" s="284"/>
      <c r="BB158" s="284"/>
      <c r="BC158" s="284"/>
      <c r="BD158" s="284"/>
      <c r="BE158" s="284"/>
      <c r="BF158" s="284"/>
      <c r="BG158" s="284"/>
      <c r="BH158" s="284"/>
      <c r="BI158" s="284"/>
      <c r="BJ158" s="284"/>
      <c r="BK158" s="284"/>
      <c r="BL158" s="284"/>
      <c r="BM158" s="284"/>
      <c r="BN158" s="284"/>
      <c r="BO158" s="284"/>
      <c r="BP158" s="284"/>
      <c r="BQ158" s="284"/>
      <c r="BR158" s="284"/>
      <c r="BS158" s="284"/>
      <c r="BT158" s="284"/>
      <c r="BU158" s="284"/>
      <c r="BV158" s="284"/>
      <c r="BW158" s="284"/>
      <c r="BX158" s="284"/>
      <c r="BY158" s="284"/>
      <c r="BZ158" s="284"/>
      <c r="CA158" s="284"/>
      <c r="CB158" s="284"/>
      <c r="CC158" s="284"/>
      <c r="CD158" s="284"/>
      <c r="CE158" s="284"/>
      <c r="CF158" s="284"/>
      <c r="CG158" s="284"/>
      <c r="CH158" s="284"/>
      <c r="CI158" s="284"/>
      <c r="CJ158" s="284"/>
      <c r="CK158" s="284"/>
      <c r="CL158" s="284"/>
      <c r="CM158" s="284"/>
      <c r="CN158" s="284"/>
      <c r="CO158" s="284"/>
      <c r="CP158" s="284"/>
      <c r="CQ158" s="284"/>
      <c r="CR158" s="284"/>
      <c r="CS158" s="284"/>
      <c r="CT158" s="284"/>
      <c r="CU158" s="284"/>
      <c r="CV158" s="284"/>
      <c r="CW158" s="284"/>
      <c r="CX158" s="284"/>
      <c r="CY158" s="284"/>
      <c r="CZ158" s="284"/>
      <c r="DA158" s="284"/>
      <c r="DB158" s="284"/>
      <c r="DC158" s="284"/>
      <c r="DD158" s="284"/>
      <c r="DE158" s="284"/>
      <c r="DF158" s="284"/>
      <c r="DG158" s="284"/>
      <c r="DH158" s="284"/>
      <c r="DI158" s="284"/>
      <c r="DJ158" s="284"/>
      <c r="DK158" s="284"/>
      <c r="DL158" s="284"/>
      <c r="DM158" s="284"/>
      <c r="DN158" s="284"/>
      <c r="DO158" s="284"/>
      <c r="DP158" s="284"/>
      <c r="DQ158" s="284"/>
      <c r="DR158" s="284"/>
      <c r="DS158" s="284"/>
      <c r="DT158" s="284"/>
      <c r="DU158" s="284"/>
      <c r="DV158" s="284"/>
      <c r="DW158" s="284"/>
      <c r="DX158" s="284"/>
      <c r="DY158" s="284"/>
      <c r="DZ158" s="284"/>
      <c r="EA158" s="284"/>
      <c r="EB158" s="284"/>
      <c r="EC158" s="284"/>
      <c r="ED158" s="284"/>
      <c r="EE158" s="284"/>
      <c r="EF158" s="284"/>
      <c r="EG158" s="284"/>
      <c r="EH158" s="284"/>
      <c r="EI158" s="284"/>
      <c r="EJ158" s="284"/>
      <c r="EK158" s="284"/>
      <c r="EL158" s="284"/>
      <c r="EM158" s="284"/>
      <c r="EN158" s="284"/>
      <c r="EO158" s="284"/>
      <c r="EP158" s="284"/>
      <c r="EQ158" s="284"/>
      <c r="ER158" s="284"/>
      <c r="ES158" s="284"/>
      <c r="ET158" s="284"/>
      <c r="EU158" s="284"/>
      <c r="EV158" s="284"/>
      <c r="EW158" s="284"/>
      <c r="EX158" s="284"/>
      <c r="EY158" s="284"/>
      <c r="EZ158" s="284"/>
      <c r="FA158" s="284"/>
      <c r="FB158" s="284"/>
      <c r="FC158" s="284"/>
      <c r="FD158" s="284"/>
      <c r="FE158" s="284"/>
      <c r="FF158" s="284"/>
      <c r="FG158" s="284"/>
      <c r="FH158" s="284"/>
      <c r="FI158" s="284"/>
      <c r="FJ158" s="284"/>
      <c r="FK158" s="284"/>
      <c r="FL158" s="284"/>
      <c r="FM158" s="284"/>
      <c r="FN158" s="284"/>
      <c r="FO158" s="284"/>
      <c r="FP158" s="284"/>
      <c r="FQ158" s="284"/>
      <c r="FR158" s="284"/>
      <c r="FS158" s="284"/>
      <c r="FT158" s="284"/>
      <c r="FU158" s="284"/>
      <c r="FV158" s="284"/>
      <c r="FW158" s="284"/>
      <c r="FX158" s="284"/>
      <c r="FY158" s="284"/>
      <c r="FZ158" s="284"/>
      <c r="GA158" s="284"/>
      <c r="GB158" s="284"/>
      <c r="GC158" s="284"/>
      <c r="GD158" s="284"/>
      <c r="GE158" s="284"/>
      <c r="GF158" s="284"/>
      <c r="GG158" s="284"/>
      <c r="GH158" s="284"/>
      <c r="GI158" s="284"/>
      <c r="GJ158" s="284"/>
      <c r="GK158" s="284"/>
      <c r="GL158" s="284"/>
      <c r="GM158" s="284"/>
      <c r="GN158" s="284"/>
      <c r="GO158" s="284"/>
      <c r="GP158" s="284"/>
      <c r="GQ158" s="284"/>
      <c r="GR158" s="284"/>
      <c r="GS158" s="284"/>
      <c r="GT158" s="284"/>
      <c r="GU158" s="284"/>
      <c r="GV158" s="284"/>
      <c r="GW158" s="284"/>
      <c r="GX158" s="284"/>
      <c r="GY158" s="284"/>
      <c r="GZ158" s="284"/>
      <c r="HA158" s="284"/>
      <c r="HB158" s="284"/>
      <c r="HC158" s="284"/>
      <c r="HD158" s="284"/>
      <c r="HE158" s="284"/>
      <c r="HF158" s="284"/>
      <c r="HG158" s="284"/>
      <c r="HH158" s="284"/>
      <c r="HI158" s="284"/>
      <c r="HJ158" s="284"/>
      <c r="HK158" s="284"/>
      <c r="HL158" s="284"/>
      <c r="HM158" s="284"/>
      <c r="HN158" s="284"/>
      <c r="HO158" s="284"/>
      <c r="HP158" s="284"/>
      <c r="HQ158" s="284"/>
      <c r="HR158" s="284"/>
      <c r="HS158" s="284"/>
      <c r="HT158" s="284"/>
      <c r="HU158" s="284"/>
      <c r="HV158" s="284"/>
      <c r="HW158" s="284"/>
      <c r="HX158" s="284"/>
      <c r="HY158" s="284"/>
      <c r="HZ158" s="284"/>
      <c r="IA158" s="284"/>
      <c r="IB158" s="284"/>
      <c r="IC158" s="284"/>
      <c r="ID158" s="284"/>
      <c r="IE158" s="284"/>
      <c r="IF158" s="284"/>
      <c r="IG158" s="284"/>
      <c r="IH158" s="284"/>
      <c r="II158" s="284"/>
      <c r="IJ158" s="284"/>
      <c r="IK158" s="284"/>
      <c r="IL158" s="284"/>
      <c r="IM158" s="284"/>
      <c r="IN158" s="284"/>
      <c r="IO158" s="284"/>
      <c r="IP158" s="284"/>
      <c r="IQ158" s="284"/>
      <c r="IR158" s="284"/>
      <c r="IS158" s="284"/>
      <c r="IT158" s="284"/>
      <c r="IU158" s="284"/>
      <c r="IV158" s="284"/>
    </row>
    <row r="159" spans="1:256" x14ac:dyDescent="0.25">
      <c r="A159" s="284"/>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c r="AL159" s="284"/>
      <c r="AM159" s="284"/>
      <c r="AN159" s="284"/>
      <c r="AO159" s="284"/>
      <c r="AP159" s="284"/>
      <c r="AQ159" s="284"/>
      <c r="AR159" s="284"/>
      <c r="AS159" s="284"/>
      <c r="AT159" s="284"/>
      <c r="AU159" s="284"/>
      <c r="AV159" s="284"/>
      <c r="AW159" s="284"/>
      <c r="AX159" s="284"/>
      <c r="AY159" s="284"/>
      <c r="AZ159" s="284"/>
      <c r="BA159" s="284"/>
      <c r="BB159" s="284"/>
      <c r="BC159" s="284"/>
      <c r="BD159" s="284"/>
      <c r="BE159" s="284"/>
      <c r="BF159" s="284"/>
      <c r="BG159" s="284"/>
      <c r="BH159" s="284"/>
      <c r="BI159" s="284"/>
      <c r="BJ159" s="284"/>
      <c r="BK159" s="284"/>
      <c r="BL159" s="284"/>
      <c r="BM159" s="284"/>
      <c r="BN159" s="284"/>
      <c r="BO159" s="284"/>
      <c r="BP159" s="284"/>
      <c r="BQ159" s="284"/>
      <c r="BR159" s="284"/>
      <c r="BS159" s="284"/>
      <c r="BT159" s="284"/>
      <c r="BU159" s="284"/>
      <c r="BV159" s="284"/>
      <c r="BW159" s="284"/>
      <c r="BX159" s="284"/>
      <c r="BY159" s="284"/>
      <c r="BZ159" s="284"/>
      <c r="CA159" s="284"/>
      <c r="CB159" s="284"/>
      <c r="CC159" s="284"/>
      <c r="CD159" s="284"/>
      <c r="CE159" s="284"/>
      <c r="CF159" s="284"/>
      <c r="CG159" s="284"/>
      <c r="CH159" s="284"/>
      <c r="CI159" s="284"/>
      <c r="CJ159" s="284"/>
      <c r="CK159" s="284"/>
      <c r="CL159" s="284"/>
      <c r="CM159" s="284"/>
      <c r="CN159" s="284"/>
      <c r="CO159" s="284"/>
      <c r="CP159" s="284"/>
      <c r="CQ159" s="284"/>
      <c r="CR159" s="284"/>
      <c r="CS159" s="284"/>
      <c r="CT159" s="284"/>
      <c r="CU159" s="284"/>
      <c r="CV159" s="284"/>
      <c r="CW159" s="284"/>
      <c r="CX159" s="284"/>
      <c r="CY159" s="284"/>
      <c r="CZ159" s="284"/>
      <c r="DA159" s="284"/>
      <c r="DB159" s="284"/>
      <c r="DC159" s="284"/>
      <c r="DD159" s="284"/>
      <c r="DE159" s="284"/>
      <c r="DF159" s="284"/>
      <c r="DG159" s="284"/>
      <c r="DH159" s="284"/>
      <c r="DI159" s="284"/>
      <c r="DJ159" s="284"/>
      <c r="DK159" s="284"/>
      <c r="DL159" s="284"/>
      <c r="DM159" s="284"/>
      <c r="DN159" s="284"/>
      <c r="DO159" s="284"/>
      <c r="DP159" s="284"/>
      <c r="DQ159" s="284"/>
      <c r="DR159" s="284"/>
      <c r="DS159" s="284"/>
      <c r="DT159" s="284"/>
      <c r="DU159" s="284"/>
      <c r="DV159" s="284"/>
      <c r="DW159" s="284"/>
      <c r="DX159" s="284"/>
      <c r="DY159" s="284"/>
      <c r="DZ159" s="284"/>
      <c r="EA159" s="284"/>
      <c r="EB159" s="284"/>
      <c r="EC159" s="284"/>
      <c r="ED159" s="284"/>
      <c r="EE159" s="284"/>
      <c r="EF159" s="284"/>
      <c r="EG159" s="284"/>
      <c r="EH159" s="284"/>
      <c r="EI159" s="284"/>
      <c r="EJ159" s="284"/>
      <c r="EK159" s="284"/>
      <c r="EL159" s="284"/>
      <c r="EM159" s="284"/>
      <c r="EN159" s="284"/>
      <c r="EO159" s="284"/>
      <c r="EP159" s="284"/>
      <c r="EQ159" s="284"/>
      <c r="ER159" s="284"/>
      <c r="ES159" s="284"/>
      <c r="ET159" s="284"/>
      <c r="EU159" s="284"/>
      <c r="EV159" s="284"/>
      <c r="EW159" s="284"/>
      <c r="EX159" s="284"/>
      <c r="EY159" s="284"/>
      <c r="EZ159" s="284"/>
      <c r="FA159" s="284"/>
      <c r="FB159" s="284"/>
      <c r="FC159" s="284"/>
      <c r="FD159" s="284"/>
      <c r="FE159" s="284"/>
      <c r="FF159" s="284"/>
      <c r="FG159" s="284"/>
      <c r="FH159" s="284"/>
      <c r="FI159" s="284"/>
      <c r="FJ159" s="284"/>
      <c r="FK159" s="284"/>
      <c r="FL159" s="284"/>
      <c r="FM159" s="284"/>
      <c r="FN159" s="284"/>
      <c r="FO159" s="284"/>
      <c r="FP159" s="284"/>
      <c r="FQ159" s="284"/>
      <c r="FR159" s="284"/>
      <c r="FS159" s="284"/>
      <c r="FT159" s="284"/>
      <c r="FU159" s="284"/>
      <c r="FV159" s="284"/>
      <c r="FW159" s="284"/>
      <c r="FX159" s="284"/>
      <c r="FY159" s="284"/>
      <c r="FZ159" s="284"/>
      <c r="GA159" s="284"/>
      <c r="GB159" s="284"/>
      <c r="GC159" s="284"/>
      <c r="GD159" s="284"/>
      <c r="GE159" s="284"/>
      <c r="GF159" s="284"/>
      <c r="GG159" s="284"/>
      <c r="GH159" s="284"/>
      <c r="GI159" s="284"/>
      <c r="GJ159" s="284"/>
      <c r="GK159" s="284"/>
      <c r="GL159" s="284"/>
      <c r="GM159" s="284"/>
      <c r="GN159" s="284"/>
      <c r="GO159" s="284"/>
      <c r="GP159" s="284"/>
      <c r="GQ159" s="284"/>
      <c r="GR159" s="284"/>
      <c r="GS159" s="284"/>
      <c r="GT159" s="284"/>
      <c r="GU159" s="284"/>
      <c r="GV159" s="284"/>
      <c r="GW159" s="284"/>
      <c r="GX159" s="284"/>
      <c r="GY159" s="284"/>
      <c r="GZ159" s="284"/>
      <c r="HA159" s="284"/>
      <c r="HB159" s="284"/>
      <c r="HC159" s="284"/>
      <c r="HD159" s="284"/>
      <c r="HE159" s="284"/>
      <c r="HF159" s="284"/>
      <c r="HG159" s="284"/>
      <c r="HH159" s="284"/>
      <c r="HI159" s="284"/>
      <c r="HJ159" s="284"/>
      <c r="HK159" s="284"/>
      <c r="HL159" s="284"/>
      <c r="HM159" s="284"/>
      <c r="HN159" s="284"/>
      <c r="HO159" s="284"/>
      <c r="HP159" s="284"/>
      <c r="HQ159" s="284"/>
      <c r="HR159" s="284"/>
      <c r="HS159" s="284"/>
      <c r="HT159" s="284"/>
      <c r="HU159" s="284"/>
      <c r="HV159" s="284"/>
      <c r="HW159" s="284"/>
      <c r="HX159" s="284"/>
      <c r="HY159" s="284"/>
      <c r="HZ159" s="284"/>
      <c r="IA159" s="284"/>
      <c r="IB159" s="284"/>
      <c r="IC159" s="284"/>
      <c r="ID159" s="284"/>
      <c r="IE159" s="284"/>
      <c r="IF159" s="284"/>
      <c r="IG159" s="284"/>
      <c r="IH159" s="284"/>
      <c r="II159" s="284"/>
      <c r="IJ159" s="284"/>
      <c r="IK159" s="284"/>
      <c r="IL159" s="284"/>
      <c r="IM159" s="284"/>
      <c r="IN159" s="284"/>
      <c r="IO159" s="284"/>
      <c r="IP159" s="284"/>
      <c r="IQ159" s="284"/>
      <c r="IR159" s="284"/>
      <c r="IS159" s="284"/>
      <c r="IT159" s="284"/>
      <c r="IU159" s="284"/>
      <c r="IV159" s="284"/>
    </row>
    <row r="160" spans="1:256" x14ac:dyDescent="0.25">
      <c r="A160" s="284"/>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c r="AL160" s="284"/>
      <c r="AM160" s="284"/>
      <c r="AN160" s="284"/>
      <c r="AO160" s="284"/>
      <c r="AP160" s="284"/>
      <c r="AQ160" s="284"/>
      <c r="AR160" s="284"/>
      <c r="AS160" s="284"/>
      <c r="AT160" s="284"/>
      <c r="AU160" s="284"/>
      <c r="AV160" s="284"/>
      <c r="AW160" s="284"/>
      <c r="AX160" s="284"/>
      <c r="AY160" s="284"/>
      <c r="AZ160" s="284"/>
      <c r="BA160" s="284"/>
      <c r="BB160" s="284"/>
      <c r="BC160" s="284"/>
      <c r="BD160" s="284"/>
      <c r="BE160" s="284"/>
      <c r="BF160" s="284"/>
      <c r="BG160" s="284"/>
      <c r="BH160" s="284"/>
      <c r="BI160" s="284"/>
      <c r="BJ160" s="284"/>
      <c r="BK160" s="284"/>
      <c r="BL160" s="284"/>
      <c r="BM160" s="284"/>
      <c r="BN160" s="284"/>
      <c r="BO160" s="284"/>
      <c r="BP160" s="284"/>
      <c r="BQ160" s="284"/>
      <c r="BR160" s="284"/>
      <c r="BS160" s="284"/>
      <c r="BT160" s="284"/>
      <c r="BU160" s="284"/>
      <c r="BV160" s="284"/>
      <c r="BW160" s="284"/>
      <c r="BX160" s="284"/>
      <c r="BY160" s="284"/>
      <c r="BZ160" s="284"/>
      <c r="CA160" s="284"/>
      <c r="CB160" s="284"/>
      <c r="CC160" s="284"/>
      <c r="CD160" s="284"/>
      <c r="CE160" s="284"/>
      <c r="CF160" s="284"/>
      <c r="CG160" s="284"/>
      <c r="CH160" s="284"/>
      <c r="CI160" s="284"/>
      <c r="CJ160" s="284"/>
      <c r="CK160" s="284"/>
      <c r="CL160" s="284"/>
      <c r="CM160" s="284"/>
      <c r="CN160" s="284"/>
      <c r="CO160" s="284"/>
      <c r="CP160" s="284"/>
      <c r="CQ160" s="284"/>
      <c r="CR160" s="284"/>
      <c r="CS160" s="284"/>
      <c r="CT160" s="284"/>
      <c r="CU160" s="284"/>
      <c r="CV160" s="284"/>
      <c r="CW160" s="284"/>
      <c r="CX160" s="284"/>
      <c r="CY160" s="284"/>
      <c r="CZ160" s="284"/>
      <c r="DA160" s="284"/>
      <c r="DB160" s="284"/>
      <c r="DC160" s="284"/>
      <c r="DD160" s="284"/>
      <c r="DE160" s="284"/>
      <c r="DF160" s="284"/>
      <c r="DG160" s="284"/>
      <c r="DH160" s="284"/>
      <c r="DI160" s="284"/>
      <c r="DJ160" s="284"/>
      <c r="DK160" s="284"/>
      <c r="DL160" s="284"/>
      <c r="DM160" s="284"/>
      <c r="DN160" s="284"/>
      <c r="DO160" s="284"/>
      <c r="DP160" s="284"/>
      <c r="DQ160" s="284"/>
      <c r="DR160" s="284"/>
      <c r="DS160" s="284"/>
      <c r="DT160" s="284"/>
      <c r="DU160" s="284"/>
      <c r="DV160" s="284"/>
      <c r="DW160" s="284"/>
      <c r="DX160" s="284"/>
      <c r="DY160" s="284"/>
      <c r="DZ160" s="284"/>
      <c r="EA160" s="284"/>
      <c r="EB160" s="284"/>
      <c r="EC160" s="284"/>
      <c r="ED160" s="284"/>
      <c r="EE160" s="284"/>
      <c r="EF160" s="284"/>
      <c r="EG160" s="284"/>
      <c r="EH160" s="284"/>
      <c r="EI160" s="284"/>
      <c r="EJ160" s="284"/>
      <c r="EK160" s="284"/>
      <c r="EL160" s="284"/>
      <c r="EM160" s="284"/>
      <c r="EN160" s="284"/>
      <c r="EO160" s="284"/>
      <c r="EP160" s="284"/>
      <c r="EQ160" s="284"/>
      <c r="ER160" s="284"/>
      <c r="ES160" s="284"/>
      <c r="ET160" s="284"/>
      <c r="EU160" s="284"/>
      <c r="EV160" s="284"/>
      <c r="EW160" s="284"/>
      <c r="EX160" s="284"/>
      <c r="EY160" s="284"/>
      <c r="EZ160" s="284"/>
      <c r="FA160" s="284"/>
      <c r="FB160" s="284"/>
      <c r="FC160" s="284"/>
      <c r="FD160" s="284"/>
      <c r="FE160" s="284"/>
      <c r="FF160" s="284"/>
      <c r="FG160" s="284"/>
      <c r="FH160" s="284"/>
      <c r="FI160" s="284"/>
      <c r="FJ160" s="284"/>
      <c r="FK160" s="284"/>
      <c r="FL160" s="284"/>
      <c r="FM160" s="284"/>
      <c r="FN160" s="284"/>
      <c r="FO160" s="284"/>
      <c r="FP160" s="284"/>
      <c r="FQ160" s="284"/>
      <c r="FR160" s="284"/>
      <c r="FS160" s="284"/>
      <c r="FT160" s="284"/>
      <c r="FU160" s="284"/>
      <c r="FV160" s="284"/>
      <c r="FW160" s="284"/>
      <c r="FX160" s="284"/>
      <c r="FY160" s="284"/>
      <c r="FZ160" s="284"/>
      <c r="GA160" s="284"/>
      <c r="GB160" s="284"/>
      <c r="GC160" s="284"/>
      <c r="GD160" s="284"/>
      <c r="GE160" s="284"/>
      <c r="GF160" s="284"/>
      <c r="GG160" s="284"/>
      <c r="GH160" s="284"/>
      <c r="GI160" s="284"/>
      <c r="GJ160" s="284"/>
      <c r="GK160" s="284"/>
      <c r="GL160" s="284"/>
      <c r="GM160" s="284"/>
      <c r="GN160" s="284"/>
      <c r="GO160" s="284"/>
      <c r="GP160" s="284"/>
      <c r="GQ160" s="284"/>
      <c r="GR160" s="284"/>
      <c r="GS160" s="284"/>
      <c r="GT160" s="284"/>
      <c r="GU160" s="284"/>
      <c r="GV160" s="284"/>
      <c r="GW160" s="284"/>
      <c r="GX160" s="284"/>
      <c r="GY160" s="284"/>
      <c r="GZ160" s="284"/>
      <c r="HA160" s="284"/>
      <c r="HB160" s="284"/>
      <c r="HC160" s="284"/>
      <c r="HD160" s="284"/>
      <c r="HE160" s="284"/>
      <c r="HF160" s="284"/>
      <c r="HG160" s="284"/>
      <c r="HH160" s="284"/>
      <c r="HI160" s="284"/>
      <c r="HJ160" s="284"/>
      <c r="HK160" s="284"/>
      <c r="HL160" s="284"/>
      <c r="HM160" s="284"/>
      <c r="HN160" s="284"/>
      <c r="HO160" s="284"/>
      <c r="HP160" s="284"/>
      <c r="HQ160" s="284"/>
      <c r="HR160" s="284"/>
      <c r="HS160" s="284"/>
      <c r="HT160" s="284"/>
      <c r="HU160" s="284"/>
      <c r="HV160" s="284"/>
      <c r="HW160" s="284"/>
      <c r="HX160" s="284"/>
      <c r="HY160" s="284"/>
      <c r="HZ160" s="284"/>
      <c r="IA160" s="284"/>
      <c r="IB160" s="284"/>
      <c r="IC160" s="284"/>
      <c r="ID160" s="284"/>
      <c r="IE160" s="284"/>
      <c r="IF160" s="284"/>
      <c r="IG160" s="284"/>
      <c r="IH160" s="284"/>
      <c r="II160" s="284"/>
      <c r="IJ160" s="284"/>
      <c r="IK160" s="284"/>
      <c r="IL160" s="284"/>
      <c r="IM160" s="284"/>
      <c r="IN160" s="284"/>
      <c r="IO160" s="284"/>
      <c r="IP160" s="284"/>
      <c r="IQ160" s="284"/>
      <c r="IR160" s="284"/>
      <c r="IS160" s="284"/>
      <c r="IT160" s="284"/>
      <c r="IU160" s="284"/>
      <c r="IV160" s="284"/>
    </row>
    <row r="161" spans="1:256" x14ac:dyDescent="0.25">
      <c r="A161" s="284"/>
      <c r="B161" s="284"/>
      <c r="C161" s="284"/>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c r="AL161" s="284"/>
      <c r="AM161" s="284"/>
      <c r="AN161" s="284"/>
      <c r="AO161" s="284"/>
      <c r="AP161" s="284"/>
      <c r="AQ161" s="284"/>
      <c r="AR161" s="284"/>
      <c r="AS161" s="284"/>
      <c r="AT161" s="284"/>
      <c r="AU161" s="284"/>
      <c r="AV161" s="284"/>
      <c r="AW161" s="284"/>
      <c r="AX161" s="284"/>
      <c r="AY161" s="284"/>
      <c r="AZ161" s="284"/>
      <c r="BA161" s="284"/>
      <c r="BB161" s="284"/>
      <c r="BC161" s="284"/>
      <c r="BD161" s="284"/>
      <c r="BE161" s="284"/>
      <c r="BF161" s="284"/>
      <c r="BG161" s="284"/>
      <c r="BH161" s="284"/>
      <c r="BI161" s="284"/>
      <c r="BJ161" s="284"/>
      <c r="BK161" s="284"/>
      <c r="BL161" s="284"/>
      <c r="BM161" s="284"/>
      <c r="BN161" s="284"/>
      <c r="BO161" s="284"/>
      <c r="BP161" s="284"/>
      <c r="BQ161" s="284"/>
      <c r="BR161" s="284"/>
      <c r="BS161" s="284"/>
      <c r="BT161" s="284"/>
      <c r="BU161" s="284"/>
      <c r="BV161" s="284"/>
      <c r="BW161" s="284"/>
      <c r="BX161" s="284"/>
      <c r="BY161" s="284"/>
      <c r="BZ161" s="284"/>
      <c r="CA161" s="284"/>
      <c r="CB161" s="284"/>
      <c r="CC161" s="284"/>
      <c r="CD161" s="284"/>
      <c r="CE161" s="284"/>
      <c r="CF161" s="284"/>
      <c r="CG161" s="284"/>
      <c r="CH161" s="284"/>
      <c r="CI161" s="284"/>
      <c r="CJ161" s="284"/>
      <c r="CK161" s="284"/>
      <c r="CL161" s="284"/>
      <c r="CM161" s="284"/>
      <c r="CN161" s="284"/>
      <c r="CO161" s="284"/>
      <c r="CP161" s="284"/>
      <c r="CQ161" s="284"/>
      <c r="CR161" s="284"/>
      <c r="CS161" s="284"/>
      <c r="CT161" s="284"/>
      <c r="CU161" s="284"/>
      <c r="CV161" s="284"/>
      <c r="CW161" s="284"/>
      <c r="CX161" s="284"/>
      <c r="CY161" s="284"/>
      <c r="CZ161" s="284"/>
      <c r="DA161" s="284"/>
      <c r="DB161" s="284"/>
      <c r="DC161" s="284"/>
      <c r="DD161" s="284"/>
      <c r="DE161" s="284"/>
      <c r="DF161" s="284"/>
      <c r="DG161" s="284"/>
      <c r="DH161" s="284"/>
      <c r="DI161" s="284"/>
      <c r="DJ161" s="284"/>
      <c r="DK161" s="284"/>
      <c r="DL161" s="284"/>
      <c r="DM161" s="284"/>
      <c r="DN161" s="284"/>
      <c r="DO161" s="284"/>
      <c r="DP161" s="284"/>
      <c r="DQ161" s="284"/>
      <c r="DR161" s="284"/>
      <c r="DS161" s="284"/>
      <c r="DT161" s="284"/>
      <c r="DU161" s="284"/>
      <c r="DV161" s="284"/>
      <c r="DW161" s="284"/>
      <c r="DX161" s="284"/>
      <c r="DY161" s="284"/>
      <c r="DZ161" s="284"/>
      <c r="EA161" s="284"/>
      <c r="EB161" s="284"/>
      <c r="EC161" s="284"/>
      <c r="ED161" s="284"/>
      <c r="EE161" s="284"/>
      <c r="EF161" s="284"/>
      <c r="EG161" s="284"/>
      <c r="EH161" s="284"/>
      <c r="EI161" s="284"/>
      <c r="EJ161" s="284"/>
      <c r="EK161" s="284"/>
      <c r="EL161" s="284"/>
      <c r="EM161" s="284"/>
      <c r="EN161" s="284"/>
      <c r="EO161" s="284"/>
      <c r="EP161" s="284"/>
      <c r="EQ161" s="284"/>
      <c r="ER161" s="284"/>
      <c r="ES161" s="284"/>
      <c r="ET161" s="284"/>
      <c r="EU161" s="284"/>
      <c r="EV161" s="284"/>
      <c r="EW161" s="284"/>
      <c r="EX161" s="284"/>
      <c r="EY161" s="284"/>
      <c r="EZ161" s="284"/>
      <c r="FA161" s="284"/>
      <c r="FB161" s="284"/>
      <c r="FC161" s="284"/>
      <c r="FD161" s="284"/>
      <c r="FE161" s="284"/>
      <c r="FF161" s="284"/>
      <c r="FG161" s="284"/>
      <c r="FH161" s="284"/>
      <c r="FI161" s="284"/>
      <c r="FJ161" s="284"/>
      <c r="FK161" s="284"/>
      <c r="FL161" s="284"/>
      <c r="FM161" s="284"/>
      <c r="FN161" s="284"/>
      <c r="FO161" s="284"/>
      <c r="FP161" s="284"/>
      <c r="FQ161" s="284"/>
      <c r="FR161" s="284"/>
      <c r="FS161" s="284"/>
      <c r="FT161" s="284"/>
      <c r="FU161" s="284"/>
      <c r="FV161" s="284"/>
      <c r="FW161" s="284"/>
      <c r="FX161" s="284"/>
      <c r="FY161" s="284"/>
      <c r="FZ161" s="284"/>
      <c r="GA161" s="284"/>
      <c r="GB161" s="284"/>
      <c r="GC161" s="284"/>
      <c r="GD161" s="284"/>
      <c r="GE161" s="284"/>
      <c r="GF161" s="284"/>
      <c r="GG161" s="284"/>
      <c r="GH161" s="284"/>
      <c r="GI161" s="284"/>
      <c r="GJ161" s="284"/>
      <c r="GK161" s="284"/>
      <c r="GL161" s="284"/>
      <c r="GM161" s="284"/>
      <c r="GN161" s="284"/>
      <c r="GO161" s="284"/>
      <c r="GP161" s="284"/>
      <c r="GQ161" s="284"/>
      <c r="GR161" s="284"/>
      <c r="GS161" s="284"/>
      <c r="GT161" s="284"/>
      <c r="GU161" s="284"/>
      <c r="GV161" s="284"/>
      <c r="GW161" s="284"/>
      <c r="GX161" s="284"/>
      <c r="GY161" s="284"/>
      <c r="GZ161" s="284"/>
      <c r="HA161" s="284"/>
      <c r="HB161" s="284"/>
      <c r="HC161" s="284"/>
      <c r="HD161" s="284"/>
      <c r="HE161" s="284"/>
      <c r="HF161" s="284"/>
      <c r="HG161" s="284"/>
      <c r="HH161" s="284"/>
      <c r="HI161" s="284"/>
      <c r="HJ161" s="284"/>
      <c r="HK161" s="284"/>
      <c r="HL161" s="284"/>
      <c r="HM161" s="284"/>
      <c r="HN161" s="284"/>
      <c r="HO161" s="284"/>
      <c r="HP161" s="284"/>
      <c r="HQ161" s="284"/>
      <c r="HR161" s="284"/>
      <c r="HS161" s="284"/>
      <c r="HT161" s="284"/>
      <c r="HU161" s="284"/>
      <c r="HV161" s="284"/>
      <c r="HW161" s="284"/>
      <c r="HX161" s="284"/>
      <c r="HY161" s="284"/>
      <c r="HZ161" s="284"/>
      <c r="IA161" s="284"/>
      <c r="IB161" s="284"/>
      <c r="IC161" s="284"/>
      <c r="ID161" s="284"/>
      <c r="IE161" s="284"/>
      <c r="IF161" s="284"/>
      <c r="IG161" s="284"/>
      <c r="IH161" s="284"/>
      <c r="II161" s="284"/>
      <c r="IJ161" s="284"/>
      <c r="IK161" s="284"/>
      <c r="IL161" s="284"/>
      <c r="IM161" s="284"/>
      <c r="IN161" s="284"/>
      <c r="IO161" s="284"/>
      <c r="IP161" s="284"/>
      <c r="IQ161" s="284"/>
      <c r="IR161" s="284"/>
      <c r="IS161" s="284"/>
      <c r="IT161" s="284"/>
      <c r="IU161" s="284"/>
      <c r="IV161" s="284"/>
    </row>
    <row r="162" spans="1:256" x14ac:dyDescent="0.25">
      <c r="A162" s="284"/>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c r="AL162" s="284"/>
      <c r="AM162" s="284"/>
      <c r="AN162" s="284"/>
      <c r="AO162" s="284"/>
      <c r="AP162" s="284"/>
      <c r="AQ162" s="284"/>
      <c r="AR162" s="284"/>
      <c r="AS162" s="284"/>
      <c r="AT162" s="284"/>
      <c r="AU162" s="284"/>
      <c r="AV162" s="284"/>
      <c r="AW162" s="284"/>
      <c r="AX162" s="284"/>
      <c r="AY162" s="284"/>
      <c r="AZ162" s="284"/>
      <c r="BA162" s="284"/>
      <c r="BB162" s="284"/>
      <c r="BC162" s="284"/>
      <c r="BD162" s="284"/>
      <c r="BE162" s="284"/>
      <c r="BF162" s="284"/>
      <c r="BG162" s="284"/>
      <c r="BH162" s="284"/>
      <c r="BI162" s="284"/>
      <c r="BJ162" s="284"/>
      <c r="BK162" s="284"/>
      <c r="BL162" s="284"/>
      <c r="BM162" s="284"/>
      <c r="BN162" s="284"/>
      <c r="BO162" s="284"/>
      <c r="BP162" s="284"/>
      <c r="BQ162" s="284"/>
      <c r="BR162" s="284"/>
      <c r="BS162" s="284"/>
      <c r="BT162" s="284"/>
      <c r="BU162" s="284"/>
      <c r="BV162" s="284"/>
      <c r="BW162" s="284"/>
      <c r="BX162" s="284"/>
      <c r="BY162" s="284"/>
      <c r="BZ162" s="284"/>
      <c r="CA162" s="284"/>
      <c r="CB162" s="284"/>
      <c r="CC162" s="284"/>
      <c r="CD162" s="284"/>
      <c r="CE162" s="284"/>
      <c r="CF162" s="284"/>
      <c r="CG162" s="284"/>
      <c r="CH162" s="284"/>
      <c r="CI162" s="284"/>
      <c r="CJ162" s="284"/>
      <c r="CK162" s="284"/>
      <c r="CL162" s="284"/>
      <c r="CM162" s="284"/>
      <c r="CN162" s="284"/>
      <c r="CO162" s="284"/>
      <c r="CP162" s="284"/>
      <c r="CQ162" s="284"/>
      <c r="CR162" s="284"/>
      <c r="CS162" s="284"/>
      <c r="CT162" s="284"/>
      <c r="CU162" s="284"/>
      <c r="CV162" s="284"/>
      <c r="CW162" s="284"/>
      <c r="CX162" s="284"/>
      <c r="CY162" s="284"/>
      <c r="CZ162" s="284"/>
      <c r="DA162" s="284"/>
      <c r="DB162" s="284"/>
      <c r="DC162" s="284"/>
      <c r="DD162" s="284"/>
      <c r="DE162" s="284"/>
      <c r="DF162" s="284"/>
      <c r="DG162" s="284"/>
      <c r="DH162" s="284"/>
      <c r="DI162" s="284"/>
      <c r="DJ162" s="284"/>
      <c r="DK162" s="284"/>
      <c r="DL162" s="284"/>
      <c r="DM162" s="284"/>
      <c r="DN162" s="284"/>
      <c r="DO162" s="284"/>
      <c r="DP162" s="284"/>
      <c r="DQ162" s="284"/>
      <c r="DR162" s="284"/>
      <c r="DS162" s="284"/>
      <c r="DT162" s="284"/>
      <c r="DU162" s="284"/>
      <c r="DV162" s="284"/>
      <c r="DW162" s="284"/>
      <c r="DX162" s="284"/>
      <c r="DY162" s="284"/>
      <c r="DZ162" s="284"/>
      <c r="EA162" s="284"/>
      <c r="EB162" s="284"/>
      <c r="EC162" s="284"/>
      <c r="ED162" s="284"/>
      <c r="EE162" s="284"/>
      <c r="EF162" s="284"/>
      <c r="EG162" s="284"/>
      <c r="EH162" s="284"/>
      <c r="EI162" s="284"/>
      <c r="EJ162" s="284"/>
      <c r="EK162" s="284"/>
      <c r="EL162" s="284"/>
      <c r="EM162" s="284"/>
      <c r="EN162" s="284"/>
      <c r="EO162" s="284"/>
      <c r="EP162" s="284"/>
      <c r="EQ162" s="284"/>
      <c r="ER162" s="284"/>
      <c r="ES162" s="284"/>
      <c r="ET162" s="284"/>
      <c r="EU162" s="284"/>
      <c r="EV162" s="284"/>
      <c r="EW162" s="284"/>
      <c r="EX162" s="284"/>
      <c r="EY162" s="284"/>
      <c r="EZ162" s="284"/>
      <c r="FA162" s="284"/>
      <c r="FB162" s="284"/>
      <c r="FC162" s="284"/>
      <c r="FD162" s="284"/>
      <c r="FE162" s="284"/>
      <c r="FF162" s="284"/>
      <c r="FG162" s="284"/>
      <c r="FH162" s="284"/>
      <c r="FI162" s="284"/>
      <c r="FJ162" s="284"/>
      <c r="FK162" s="284"/>
      <c r="FL162" s="284"/>
      <c r="FM162" s="284"/>
      <c r="FN162" s="284"/>
      <c r="FO162" s="284"/>
      <c r="FP162" s="284"/>
      <c r="FQ162" s="284"/>
      <c r="FR162" s="284"/>
      <c r="FS162" s="284"/>
      <c r="FT162" s="284"/>
      <c r="FU162" s="284"/>
      <c r="FV162" s="284"/>
      <c r="FW162" s="284"/>
      <c r="FX162" s="284"/>
      <c r="FY162" s="284"/>
      <c r="FZ162" s="284"/>
      <c r="GA162" s="284"/>
      <c r="GB162" s="284"/>
      <c r="GC162" s="284"/>
      <c r="GD162" s="284"/>
      <c r="GE162" s="284"/>
      <c r="GF162" s="284"/>
      <c r="GG162" s="284"/>
      <c r="GH162" s="284"/>
      <c r="GI162" s="284"/>
      <c r="GJ162" s="284"/>
      <c r="GK162" s="284"/>
      <c r="GL162" s="284"/>
      <c r="GM162" s="284"/>
      <c r="GN162" s="284"/>
      <c r="GO162" s="284"/>
      <c r="GP162" s="284"/>
      <c r="GQ162" s="284"/>
      <c r="GR162" s="284"/>
      <c r="GS162" s="284"/>
      <c r="GT162" s="284"/>
      <c r="GU162" s="284"/>
      <c r="GV162" s="284"/>
      <c r="GW162" s="284"/>
      <c r="GX162" s="284"/>
      <c r="GY162" s="284"/>
      <c r="GZ162" s="284"/>
      <c r="HA162" s="284"/>
      <c r="HB162" s="284"/>
      <c r="HC162" s="284"/>
      <c r="HD162" s="284"/>
      <c r="HE162" s="284"/>
      <c r="HF162" s="284"/>
      <c r="HG162" s="284"/>
      <c r="HH162" s="284"/>
      <c r="HI162" s="284"/>
      <c r="HJ162" s="284"/>
      <c r="HK162" s="284"/>
      <c r="HL162" s="284"/>
      <c r="HM162" s="284"/>
      <c r="HN162" s="284"/>
      <c r="HO162" s="284"/>
      <c r="HP162" s="284"/>
      <c r="HQ162" s="284"/>
      <c r="HR162" s="284"/>
      <c r="HS162" s="284"/>
      <c r="HT162" s="284"/>
      <c r="HU162" s="284"/>
      <c r="HV162" s="284"/>
      <c r="HW162" s="284"/>
      <c r="HX162" s="284"/>
      <c r="HY162" s="284"/>
      <c r="HZ162" s="284"/>
      <c r="IA162" s="284"/>
      <c r="IB162" s="284"/>
      <c r="IC162" s="284"/>
      <c r="ID162" s="284"/>
      <c r="IE162" s="284"/>
      <c r="IF162" s="284"/>
      <c r="IG162" s="284"/>
      <c r="IH162" s="284"/>
      <c r="II162" s="284"/>
      <c r="IJ162" s="284"/>
      <c r="IK162" s="284"/>
      <c r="IL162" s="284"/>
      <c r="IM162" s="284"/>
      <c r="IN162" s="284"/>
      <c r="IO162" s="284"/>
      <c r="IP162" s="284"/>
      <c r="IQ162" s="284"/>
      <c r="IR162" s="284"/>
      <c r="IS162" s="284"/>
      <c r="IT162" s="284"/>
      <c r="IU162" s="284"/>
      <c r="IV162" s="284"/>
    </row>
    <row r="163" spans="1:256" x14ac:dyDescent="0.25">
      <c r="A163" s="284"/>
      <c r="B163" s="284"/>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c r="AL163" s="284"/>
      <c r="AM163" s="284"/>
      <c r="AN163" s="284"/>
      <c r="AO163" s="284"/>
      <c r="AP163" s="284"/>
      <c r="AQ163" s="284"/>
      <c r="AR163" s="284"/>
      <c r="AS163" s="284"/>
      <c r="AT163" s="284"/>
      <c r="AU163" s="284"/>
      <c r="AV163" s="284"/>
      <c r="AW163" s="284"/>
      <c r="AX163" s="284"/>
      <c r="AY163" s="284"/>
      <c r="AZ163" s="284"/>
      <c r="BA163" s="284"/>
      <c r="BB163" s="284"/>
      <c r="BC163" s="284"/>
      <c r="BD163" s="284"/>
      <c r="BE163" s="284"/>
      <c r="BF163" s="284"/>
      <c r="BG163" s="284"/>
      <c r="BH163" s="284"/>
      <c r="BI163" s="284"/>
      <c r="BJ163" s="284"/>
      <c r="BK163" s="284"/>
      <c r="BL163" s="284"/>
      <c r="BM163" s="284"/>
      <c r="BN163" s="284"/>
      <c r="BO163" s="284"/>
      <c r="BP163" s="284"/>
      <c r="BQ163" s="284"/>
      <c r="BR163" s="284"/>
      <c r="BS163" s="284"/>
      <c r="BT163" s="284"/>
      <c r="BU163" s="284"/>
      <c r="BV163" s="284"/>
      <c r="BW163" s="284"/>
      <c r="BX163" s="284"/>
      <c r="BY163" s="284"/>
      <c r="BZ163" s="284"/>
      <c r="CA163" s="284"/>
      <c r="CB163" s="284"/>
      <c r="CC163" s="284"/>
      <c r="CD163" s="284"/>
      <c r="CE163" s="284"/>
      <c r="CF163" s="284"/>
      <c r="CG163" s="284"/>
      <c r="CH163" s="284"/>
      <c r="CI163" s="284"/>
      <c r="CJ163" s="284"/>
      <c r="CK163" s="284"/>
      <c r="CL163" s="284"/>
      <c r="CM163" s="284"/>
      <c r="CN163" s="284"/>
      <c r="CO163" s="284"/>
      <c r="CP163" s="284"/>
      <c r="CQ163" s="284"/>
      <c r="CR163" s="284"/>
      <c r="CS163" s="284"/>
      <c r="CT163" s="284"/>
      <c r="CU163" s="284"/>
      <c r="CV163" s="284"/>
      <c r="CW163" s="284"/>
      <c r="CX163" s="284"/>
      <c r="CY163" s="284"/>
      <c r="CZ163" s="284"/>
      <c r="DA163" s="284"/>
      <c r="DB163" s="284"/>
      <c r="DC163" s="284"/>
      <c r="DD163" s="284"/>
      <c r="DE163" s="284"/>
      <c r="DF163" s="284"/>
      <c r="DG163" s="284"/>
      <c r="DH163" s="284"/>
      <c r="DI163" s="284"/>
      <c r="DJ163" s="284"/>
      <c r="DK163" s="284"/>
      <c r="DL163" s="284"/>
      <c r="DM163" s="284"/>
      <c r="DN163" s="284"/>
      <c r="DO163" s="284"/>
      <c r="DP163" s="284"/>
      <c r="DQ163" s="284"/>
      <c r="DR163" s="284"/>
      <c r="DS163" s="284"/>
      <c r="DT163" s="284"/>
      <c r="DU163" s="284"/>
      <c r="DV163" s="284"/>
      <c r="DW163" s="284"/>
      <c r="DX163" s="284"/>
      <c r="DY163" s="284"/>
      <c r="DZ163" s="284"/>
      <c r="EA163" s="284"/>
      <c r="EB163" s="284"/>
      <c r="EC163" s="284"/>
      <c r="ED163" s="284"/>
      <c r="EE163" s="284"/>
      <c r="EF163" s="284"/>
      <c r="EG163" s="284"/>
      <c r="EH163" s="284"/>
      <c r="EI163" s="284"/>
      <c r="EJ163" s="284"/>
      <c r="EK163" s="284"/>
      <c r="EL163" s="284"/>
      <c r="EM163" s="284"/>
      <c r="EN163" s="284"/>
      <c r="EO163" s="284"/>
      <c r="EP163" s="284"/>
      <c r="EQ163" s="284"/>
      <c r="ER163" s="284"/>
      <c r="ES163" s="284"/>
      <c r="ET163" s="284"/>
      <c r="EU163" s="284"/>
      <c r="EV163" s="284"/>
      <c r="EW163" s="284"/>
      <c r="EX163" s="284"/>
      <c r="EY163" s="284"/>
      <c r="EZ163" s="284"/>
      <c r="FA163" s="284"/>
      <c r="FB163" s="284"/>
      <c r="FC163" s="284"/>
      <c r="FD163" s="284"/>
      <c r="FE163" s="284"/>
      <c r="FF163" s="284"/>
      <c r="FG163" s="284"/>
      <c r="FH163" s="284"/>
      <c r="FI163" s="284"/>
      <c r="FJ163" s="284"/>
      <c r="FK163" s="284"/>
      <c r="FL163" s="284"/>
      <c r="FM163" s="284"/>
      <c r="FN163" s="284"/>
      <c r="FO163" s="284"/>
      <c r="FP163" s="284"/>
      <c r="FQ163" s="284"/>
      <c r="FR163" s="284"/>
      <c r="FS163" s="284"/>
      <c r="FT163" s="284"/>
      <c r="FU163" s="284"/>
      <c r="FV163" s="284"/>
      <c r="FW163" s="284"/>
      <c r="FX163" s="284"/>
      <c r="FY163" s="284"/>
      <c r="FZ163" s="284"/>
      <c r="GA163" s="284"/>
      <c r="GB163" s="284"/>
      <c r="GC163" s="284"/>
      <c r="GD163" s="284"/>
      <c r="GE163" s="284"/>
      <c r="GF163" s="284"/>
      <c r="GG163" s="284"/>
      <c r="GH163" s="284"/>
      <c r="GI163" s="284"/>
      <c r="GJ163" s="284"/>
      <c r="GK163" s="284"/>
      <c r="GL163" s="284"/>
      <c r="GM163" s="284"/>
      <c r="GN163" s="284"/>
      <c r="GO163" s="284"/>
      <c r="GP163" s="284"/>
      <c r="GQ163" s="284"/>
      <c r="GR163" s="284"/>
      <c r="GS163" s="284"/>
      <c r="GT163" s="284"/>
      <c r="GU163" s="284"/>
      <c r="GV163" s="284"/>
      <c r="GW163" s="284"/>
      <c r="GX163" s="284"/>
      <c r="GY163" s="284"/>
      <c r="GZ163" s="284"/>
      <c r="HA163" s="284"/>
      <c r="HB163" s="284"/>
      <c r="HC163" s="284"/>
      <c r="HD163" s="284"/>
      <c r="HE163" s="284"/>
      <c r="HF163" s="284"/>
      <c r="HG163" s="284"/>
      <c r="HH163" s="284"/>
      <c r="HI163" s="284"/>
      <c r="HJ163" s="284"/>
      <c r="HK163" s="284"/>
      <c r="HL163" s="284"/>
      <c r="HM163" s="284"/>
      <c r="HN163" s="284"/>
      <c r="HO163" s="284"/>
      <c r="HP163" s="284"/>
      <c r="HQ163" s="284"/>
      <c r="HR163" s="284"/>
      <c r="HS163" s="284"/>
      <c r="HT163" s="284"/>
      <c r="HU163" s="284"/>
      <c r="HV163" s="284"/>
      <c r="HW163" s="284"/>
      <c r="HX163" s="284"/>
      <c r="HY163" s="284"/>
      <c r="HZ163" s="284"/>
      <c r="IA163" s="284"/>
      <c r="IB163" s="284"/>
      <c r="IC163" s="284"/>
      <c r="ID163" s="284"/>
      <c r="IE163" s="284"/>
      <c r="IF163" s="284"/>
      <c r="IG163" s="284"/>
      <c r="IH163" s="284"/>
      <c r="II163" s="284"/>
      <c r="IJ163" s="284"/>
      <c r="IK163" s="284"/>
      <c r="IL163" s="284"/>
      <c r="IM163" s="284"/>
      <c r="IN163" s="284"/>
      <c r="IO163" s="284"/>
      <c r="IP163" s="284"/>
      <c r="IQ163" s="284"/>
      <c r="IR163" s="284"/>
      <c r="IS163" s="284"/>
      <c r="IT163" s="284"/>
      <c r="IU163" s="284"/>
      <c r="IV163" s="284"/>
    </row>
    <row r="164" spans="1:256" x14ac:dyDescent="0.25">
      <c r="A164" s="284"/>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c r="AL164" s="284"/>
      <c r="AM164" s="284"/>
      <c r="AN164" s="284"/>
      <c r="AO164" s="284"/>
      <c r="AP164" s="284"/>
      <c r="AQ164" s="284"/>
      <c r="AR164" s="284"/>
      <c r="AS164" s="284"/>
      <c r="AT164" s="284"/>
      <c r="AU164" s="284"/>
      <c r="AV164" s="284"/>
      <c r="AW164" s="284"/>
      <c r="AX164" s="284"/>
      <c r="AY164" s="284"/>
      <c r="AZ164" s="284"/>
      <c r="BA164" s="284"/>
      <c r="BB164" s="284"/>
      <c r="BC164" s="284"/>
      <c r="BD164" s="284"/>
      <c r="BE164" s="284"/>
      <c r="BF164" s="284"/>
      <c r="BG164" s="284"/>
      <c r="BH164" s="284"/>
      <c r="BI164" s="284"/>
      <c r="BJ164" s="284"/>
      <c r="BK164" s="284"/>
      <c r="BL164" s="284"/>
      <c r="BM164" s="284"/>
      <c r="BN164" s="284"/>
      <c r="BO164" s="284"/>
      <c r="BP164" s="284"/>
      <c r="BQ164" s="284"/>
      <c r="BR164" s="284"/>
      <c r="BS164" s="284"/>
      <c r="BT164" s="284"/>
      <c r="BU164" s="284"/>
      <c r="BV164" s="284"/>
      <c r="BW164" s="284"/>
      <c r="BX164" s="284"/>
      <c r="BY164" s="284"/>
      <c r="BZ164" s="284"/>
      <c r="CA164" s="284"/>
      <c r="CB164" s="284"/>
      <c r="CC164" s="284"/>
      <c r="CD164" s="284"/>
      <c r="CE164" s="284"/>
      <c r="CF164" s="284"/>
      <c r="CG164" s="284"/>
      <c r="CH164" s="284"/>
      <c r="CI164" s="284"/>
      <c r="CJ164" s="284"/>
      <c r="CK164" s="284"/>
      <c r="CL164" s="284"/>
      <c r="CM164" s="284"/>
      <c r="CN164" s="284"/>
      <c r="CO164" s="284"/>
      <c r="CP164" s="284"/>
      <c r="CQ164" s="284"/>
      <c r="CR164" s="284"/>
      <c r="CS164" s="284"/>
      <c r="CT164" s="284"/>
      <c r="CU164" s="284"/>
      <c r="CV164" s="284"/>
      <c r="CW164" s="284"/>
      <c r="CX164" s="284"/>
      <c r="CY164" s="284"/>
      <c r="CZ164" s="284"/>
      <c r="DA164" s="284"/>
      <c r="DB164" s="284"/>
      <c r="DC164" s="284"/>
      <c r="DD164" s="284"/>
      <c r="DE164" s="284"/>
      <c r="DF164" s="284"/>
      <c r="DG164" s="284"/>
      <c r="DH164" s="284"/>
      <c r="DI164" s="284"/>
      <c r="DJ164" s="284"/>
      <c r="DK164" s="284"/>
      <c r="DL164" s="284"/>
      <c r="DM164" s="284"/>
      <c r="DN164" s="284"/>
      <c r="DO164" s="284"/>
      <c r="DP164" s="284"/>
      <c r="DQ164" s="284"/>
      <c r="DR164" s="284"/>
      <c r="DS164" s="284"/>
      <c r="DT164" s="284"/>
      <c r="DU164" s="284"/>
      <c r="DV164" s="284"/>
      <c r="DW164" s="284"/>
      <c r="DX164" s="284"/>
      <c r="DY164" s="284"/>
      <c r="DZ164" s="284"/>
      <c r="EA164" s="284"/>
      <c r="EB164" s="284"/>
      <c r="EC164" s="284"/>
      <c r="ED164" s="284"/>
      <c r="EE164" s="284"/>
      <c r="EF164" s="284"/>
      <c r="EG164" s="284"/>
      <c r="EH164" s="284"/>
      <c r="EI164" s="284"/>
      <c r="EJ164" s="284"/>
      <c r="EK164" s="284"/>
      <c r="EL164" s="284"/>
      <c r="EM164" s="284"/>
      <c r="EN164" s="284"/>
      <c r="EO164" s="284"/>
      <c r="EP164" s="284"/>
      <c r="EQ164" s="284"/>
      <c r="ER164" s="284"/>
      <c r="ES164" s="284"/>
      <c r="ET164" s="284"/>
      <c r="EU164" s="284"/>
      <c r="EV164" s="284"/>
      <c r="EW164" s="284"/>
      <c r="EX164" s="284"/>
      <c r="EY164" s="284"/>
      <c r="EZ164" s="284"/>
      <c r="FA164" s="284"/>
      <c r="FB164" s="284"/>
      <c r="FC164" s="284"/>
      <c r="FD164" s="284"/>
      <c r="FE164" s="284"/>
      <c r="FF164" s="284"/>
      <c r="FG164" s="284"/>
      <c r="FH164" s="284"/>
      <c r="FI164" s="284"/>
      <c r="FJ164" s="284"/>
      <c r="FK164" s="284"/>
      <c r="FL164" s="284"/>
      <c r="FM164" s="284"/>
      <c r="FN164" s="284"/>
      <c r="FO164" s="284"/>
      <c r="FP164" s="284"/>
      <c r="FQ164" s="284"/>
      <c r="FR164" s="284"/>
      <c r="FS164" s="284"/>
      <c r="FT164" s="284"/>
      <c r="FU164" s="284"/>
      <c r="FV164" s="284"/>
      <c r="FW164" s="284"/>
      <c r="FX164" s="284"/>
      <c r="FY164" s="284"/>
      <c r="FZ164" s="284"/>
      <c r="GA164" s="284"/>
      <c r="GB164" s="284"/>
      <c r="GC164" s="284"/>
      <c r="GD164" s="284"/>
      <c r="GE164" s="284"/>
      <c r="GF164" s="284"/>
      <c r="GG164" s="284"/>
      <c r="GH164" s="284"/>
      <c r="GI164" s="284"/>
      <c r="GJ164" s="284"/>
      <c r="GK164" s="284"/>
      <c r="GL164" s="284"/>
      <c r="GM164" s="284"/>
      <c r="GN164" s="284"/>
      <c r="GO164" s="284"/>
      <c r="GP164" s="284"/>
      <c r="GQ164" s="284"/>
      <c r="GR164" s="284"/>
      <c r="GS164" s="284"/>
      <c r="GT164" s="284"/>
      <c r="GU164" s="284"/>
      <c r="GV164" s="284"/>
      <c r="GW164" s="284"/>
      <c r="GX164" s="284"/>
      <c r="GY164" s="284"/>
      <c r="GZ164" s="284"/>
      <c r="HA164" s="284"/>
      <c r="HB164" s="284"/>
      <c r="HC164" s="284"/>
      <c r="HD164" s="284"/>
      <c r="HE164" s="284"/>
      <c r="HF164" s="284"/>
      <c r="HG164" s="284"/>
      <c r="HH164" s="284"/>
      <c r="HI164" s="284"/>
      <c r="HJ164" s="284"/>
      <c r="HK164" s="284"/>
      <c r="HL164" s="284"/>
      <c r="HM164" s="284"/>
      <c r="HN164" s="284"/>
      <c r="HO164" s="284"/>
      <c r="HP164" s="284"/>
      <c r="HQ164" s="284"/>
      <c r="HR164" s="284"/>
      <c r="HS164" s="284"/>
      <c r="HT164" s="284"/>
      <c r="HU164" s="284"/>
      <c r="HV164" s="284"/>
      <c r="HW164" s="284"/>
      <c r="HX164" s="284"/>
      <c r="HY164" s="284"/>
      <c r="HZ164" s="284"/>
      <c r="IA164" s="284"/>
      <c r="IB164" s="284"/>
      <c r="IC164" s="284"/>
      <c r="ID164" s="284"/>
      <c r="IE164" s="284"/>
      <c r="IF164" s="284"/>
      <c r="IG164" s="284"/>
      <c r="IH164" s="284"/>
      <c r="II164" s="284"/>
      <c r="IJ164" s="284"/>
      <c r="IK164" s="284"/>
      <c r="IL164" s="284"/>
      <c r="IM164" s="284"/>
      <c r="IN164" s="284"/>
      <c r="IO164" s="284"/>
      <c r="IP164" s="284"/>
      <c r="IQ164" s="284"/>
      <c r="IR164" s="284"/>
      <c r="IS164" s="284"/>
      <c r="IT164" s="284"/>
      <c r="IU164" s="284"/>
      <c r="IV164" s="284"/>
    </row>
    <row r="165" spans="1:256" x14ac:dyDescent="0.25">
      <c r="A165" s="284"/>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c r="AL165" s="284"/>
      <c r="AM165" s="284"/>
      <c r="AN165" s="284"/>
      <c r="AO165" s="284"/>
      <c r="AP165" s="284"/>
      <c r="AQ165" s="284"/>
      <c r="AR165" s="284"/>
      <c r="AS165" s="284"/>
      <c r="AT165" s="284"/>
      <c r="AU165" s="284"/>
      <c r="AV165" s="284"/>
      <c r="AW165" s="284"/>
      <c r="AX165" s="284"/>
      <c r="AY165" s="284"/>
      <c r="AZ165" s="284"/>
      <c r="BA165" s="284"/>
      <c r="BB165" s="284"/>
      <c r="BC165" s="284"/>
      <c r="BD165" s="284"/>
      <c r="BE165" s="284"/>
      <c r="BF165" s="284"/>
      <c r="BG165" s="284"/>
      <c r="BH165" s="284"/>
      <c r="BI165" s="284"/>
      <c r="BJ165" s="284"/>
      <c r="BK165" s="284"/>
      <c r="BL165" s="284"/>
      <c r="BM165" s="284"/>
      <c r="BN165" s="284"/>
      <c r="BO165" s="284"/>
      <c r="BP165" s="284"/>
      <c r="BQ165" s="284"/>
      <c r="BR165" s="284"/>
      <c r="BS165" s="284"/>
      <c r="BT165" s="284"/>
      <c r="BU165" s="284"/>
      <c r="BV165" s="284"/>
      <c r="BW165" s="284"/>
      <c r="BX165" s="284"/>
      <c r="BY165" s="284"/>
      <c r="BZ165" s="284"/>
      <c r="CA165" s="284"/>
      <c r="CB165" s="284"/>
      <c r="CC165" s="284"/>
      <c r="CD165" s="284"/>
      <c r="CE165" s="284"/>
      <c r="CF165" s="284"/>
      <c r="CG165" s="284"/>
      <c r="CH165" s="284"/>
      <c r="CI165" s="284"/>
      <c r="CJ165" s="284"/>
      <c r="CK165" s="284"/>
      <c r="CL165" s="284"/>
      <c r="CM165" s="284"/>
      <c r="CN165" s="284"/>
      <c r="CO165" s="284"/>
      <c r="CP165" s="284"/>
      <c r="CQ165" s="284"/>
      <c r="CR165" s="284"/>
      <c r="CS165" s="284"/>
      <c r="CT165" s="284"/>
      <c r="CU165" s="284"/>
      <c r="CV165" s="284"/>
      <c r="CW165" s="284"/>
      <c r="CX165" s="284"/>
      <c r="CY165" s="284"/>
      <c r="CZ165" s="284"/>
      <c r="DA165" s="284"/>
      <c r="DB165" s="284"/>
      <c r="DC165" s="284"/>
      <c r="DD165" s="284"/>
      <c r="DE165" s="284"/>
      <c r="DF165" s="284"/>
      <c r="DG165" s="284"/>
      <c r="DH165" s="284"/>
      <c r="DI165" s="284"/>
      <c r="DJ165" s="284"/>
      <c r="DK165" s="284"/>
      <c r="DL165" s="284"/>
      <c r="DM165" s="284"/>
      <c r="DN165" s="284"/>
      <c r="DO165" s="284"/>
      <c r="DP165" s="284"/>
      <c r="DQ165" s="284"/>
      <c r="DR165" s="284"/>
      <c r="DS165" s="284"/>
      <c r="DT165" s="284"/>
      <c r="DU165" s="284"/>
      <c r="DV165" s="284"/>
      <c r="DW165" s="284"/>
      <c r="DX165" s="284"/>
      <c r="DY165" s="284"/>
      <c r="DZ165" s="284"/>
      <c r="EA165" s="284"/>
      <c r="EB165" s="284"/>
      <c r="EC165" s="284"/>
      <c r="ED165" s="284"/>
      <c r="EE165" s="284"/>
      <c r="EF165" s="284"/>
      <c r="EG165" s="284"/>
      <c r="EH165" s="284"/>
      <c r="EI165" s="284"/>
      <c r="EJ165" s="284"/>
      <c r="EK165" s="284"/>
      <c r="EL165" s="284"/>
      <c r="EM165" s="284"/>
      <c r="EN165" s="284"/>
      <c r="EO165" s="284"/>
      <c r="EP165" s="284"/>
      <c r="EQ165" s="284"/>
      <c r="ER165" s="284"/>
      <c r="ES165" s="284"/>
      <c r="ET165" s="284"/>
      <c r="EU165" s="284"/>
      <c r="EV165" s="284"/>
      <c r="EW165" s="284"/>
      <c r="EX165" s="284"/>
      <c r="EY165" s="284"/>
      <c r="EZ165" s="284"/>
      <c r="FA165" s="284"/>
      <c r="FB165" s="284"/>
      <c r="FC165" s="284"/>
      <c r="FD165" s="284"/>
      <c r="FE165" s="284"/>
      <c r="FF165" s="284"/>
      <c r="FG165" s="284"/>
      <c r="FH165" s="284"/>
      <c r="FI165" s="284"/>
      <c r="FJ165" s="284"/>
      <c r="FK165" s="284"/>
      <c r="FL165" s="284"/>
      <c r="FM165" s="284"/>
      <c r="FN165" s="284"/>
      <c r="FO165" s="284"/>
      <c r="FP165" s="284"/>
      <c r="FQ165" s="284"/>
      <c r="FR165" s="284"/>
      <c r="FS165" s="284"/>
      <c r="FT165" s="284"/>
      <c r="FU165" s="284"/>
      <c r="FV165" s="284"/>
      <c r="FW165" s="284"/>
      <c r="FX165" s="284"/>
      <c r="FY165" s="284"/>
      <c r="FZ165" s="284"/>
      <c r="GA165" s="284"/>
      <c r="GB165" s="284"/>
      <c r="GC165" s="284"/>
      <c r="GD165" s="284"/>
      <c r="GE165" s="284"/>
      <c r="GF165" s="284"/>
      <c r="GG165" s="284"/>
      <c r="GH165" s="284"/>
      <c r="GI165" s="284"/>
      <c r="GJ165" s="284"/>
      <c r="GK165" s="284"/>
      <c r="GL165" s="284"/>
      <c r="GM165" s="284"/>
      <c r="GN165" s="284"/>
      <c r="GO165" s="284"/>
      <c r="GP165" s="284"/>
      <c r="GQ165" s="284"/>
      <c r="GR165" s="284"/>
      <c r="GS165" s="284"/>
      <c r="GT165" s="284"/>
      <c r="GU165" s="284"/>
      <c r="GV165" s="284"/>
      <c r="GW165" s="284"/>
      <c r="GX165" s="284"/>
      <c r="GY165" s="284"/>
      <c r="GZ165" s="284"/>
      <c r="HA165" s="284"/>
      <c r="HB165" s="284"/>
      <c r="HC165" s="284"/>
      <c r="HD165" s="284"/>
      <c r="HE165" s="284"/>
      <c r="HF165" s="284"/>
      <c r="HG165" s="284"/>
      <c r="HH165" s="284"/>
      <c r="HI165" s="284"/>
      <c r="HJ165" s="284"/>
      <c r="HK165" s="284"/>
      <c r="HL165" s="284"/>
      <c r="HM165" s="284"/>
      <c r="HN165" s="284"/>
      <c r="HO165" s="284"/>
      <c r="HP165" s="284"/>
      <c r="HQ165" s="284"/>
      <c r="HR165" s="284"/>
      <c r="HS165" s="284"/>
      <c r="HT165" s="284"/>
      <c r="HU165" s="284"/>
      <c r="HV165" s="284"/>
      <c r="HW165" s="284"/>
      <c r="HX165" s="284"/>
      <c r="HY165" s="284"/>
      <c r="HZ165" s="284"/>
      <c r="IA165" s="284"/>
      <c r="IB165" s="284"/>
      <c r="IC165" s="284"/>
      <c r="ID165" s="284"/>
      <c r="IE165" s="284"/>
      <c r="IF165" s="284"/>
      <c r="IG165" s="284"/>
      <c r="IH165" s="284"/>
      <c r="II165" s="284"/>
      <c r="IJ165" s="284"/>
      <c r="IK165" s="284"/>
      <c r="IL165" s="284"/>
      <c r="IM165" s="284"/>
      <c r="IN165" s="284"/>
      <c r="IO165" s="284"/>
      <c r="IP165" s="284"/>
      <c r="IQ165" s="284"/>
      <c r="IR165" s="284"/>
      <c r="IS165" s="284"/>
      <c r="IT165" s="284"/>
      <c r="IU165" s="284"/>
      <c r="IV165" s="284"/>
    </row>
    <row r="166" spans="1:256" x14ac:dyDescent="0.25">
      <c r="A166" s="284"/>
      <c r="B166" s="284"/>
      <c r="C166" s="284"/>
      <c r="D166" s="284"/>
      <c r="E166" s="284"/>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c r="AL166" s="284"/>
      <c r="AM166" s="284"/>
      <c r="AN166" s="284"/>
      <c r="AO166" s="284"/>
      <c r="AP166" s="284"/>
      <c r="AQ166" s="284"/>
      <c r="AR166" s="284"/>
      <c r="AS166" s="284"/>
      <c r="AT166" s="284"/>
      <c r="AU166" s="284"/>
      <c r="AV166" s="284"/>
      <c r="AW166" s="284"/>
      <c r="AX166" s="284"/>
      <c r="AY166" s="284"/>
      <c r="AZ166" s="284"/>
      <c r="BA166" s="284"/>
      <c r="BB166" s="284"/>
      <c r="BC166" s="284"/>
      <c r="BD166" s="284"/>
      <c r="BE166" s="284"/>
      <c r="BF166" s="284"/>
      <c r="BG166" s="284"/>
      <c r="BH166" s="284"/>
      <c r="BI166" s="284"/>
      <c r="BJ166" s="284"/>
      <c r="BK166" s="284"/>
      <c r="BL166" s="284"/>
      <c r="BM166" s="284"/>
      <c r="BN166" s="284"/>
      <c r="BO166" s="284"/>
      <c r="BP166" s="284"/>
      <c r="BQ166" s="284"/>
      <c r="BR166" s="284"/>
      <c r="BS166" s="284"/>
      <c r="BT166" s="284"/>
      <c r="BU166" s="284"/>
      <c r="BV166" s="284"/>
      <c r="BW166" s="284"/>
      <c r="BX166" s="284"/>
      <c r="BY166" s="284"/>
      <c r="BZ166" s="284"/>
      <c r="CA166" s="284"/>
      <c r="CB166" s="284"/>
      <c r="CC166" s="284"/>
      <c r="CD166" s="284"/>
      <c r="CE166" s="284"/>
      <c r="CF166" s="284"/>
      <c r="CG166" s="284"/>
      <c r="CH166" s="284"/>
      <c r="CI166" s="284"/>
      <c r="CJ166" s="284"/>
      <c r="CK166" s="284"/>
      <c r="CL166" s="284"/>
      <c r="CM166" s="284"/>
      <c r="CN166" s="284"/>
      <c r="CO166" s="284"/>
      <c r="CP166" s="284"/>
      <c r="CQ166" s="284"/>
      <c r="CR166" s="284"/>
      <c r="CS166" s="284"/>
      <c r="CT166" s="284"/>
      <c r="CU166" s="284"/>
      <c r="CV166" s="284"/>
      <c r="CW166" s="284"/>
      <c r="CX166" s="284"/>
      <c r="CY166" s="284"/>
      <c r="CZ166" s="284"/>
      <c r="DA166" s="284"/>
      <c r="DB166" s="284"/>
      <c r="DC166" s="284"/>
      <c r="DD166" s="284"/>
      <c r="DE166" s="284"/>
      <c r="DF166" s="284"/>
      <c r="DG166" s="284"/>
      <c r="DH166" s="284"/>
      <c r="DI166" s="284"/>
      <c r="DJ166" s="284"/>
      <c r="DK166" s="284"/>
      <c r="DL166" s="284"/>
      <c r="DM166" s="284"/>
      <c r="DN166" s="284"/>
      <c r="DO166" s="284"/>
      <c r="DP166" s="284"/>
      <c r="DQ166" s="284"/>
      <c r="DR166" s="284"/>
      <c r="DS166" s="284"/>
      <c r="DT166" s="284"/>
      <c r="DU166" s="284"/>
      <c r="DV166" s="284"/>
      <c r="DW166" s="284"/>
      <c r="DX166" s="284"/>
      <c r="DY166" s="284"/>
      <c r="DZ166" s="284"/>
      <c r="EA166" s="284"/>
      <c r="EB166" s="284"/>
      <c r="EC166" s="284"/>
      <c r="ED166" s="284"/>
      <c r="EE166" s="284"/>
      <c r="EF166" s="284"/>
      <c r="EG166" s="284"/>
      <c r="EH166" s="284"/>
      <c r="EI166" s="284"/>
      <c r="EJ166" s="284"/>
      <c r="EK166" s="284"/>
      <c r="EL166" s="284"/>
      <c r="EM166" s="284"/>
      <c r="EN166" s="284"/>
      <c r="EO166" s="284"/>
      <c r="EP166" s="284"/>
      <c r="EQ166" s="284"/>
      <c r="ER166" s="284"/>
      <c r="ES166" s="284"/>
      <c r="ET166" s="284"/>
      <c r="EU166" s="284"/>
      <c r="EV166" s="284"/>
      <c r="EW166" s="284"/>
      <c r="EX166" s="284"/>
      <c r="EY166" s="284"/>
      <c r="EZ166" s="284"/>
      <c r="FA166" s="284"/>
      <c r="FB166" s="284"/>
      <c r="FC166" s="284"/>
      <c r="FD166" s="284"/>
      <c r="FE166" s="284"/>
      <c r="FF166" s="284"/>
      <c r="FG166" s="284"/>
      <c r="FH166" s="284"/>
      <c r="FI166" s="284"/>
      <c r="FJ166" s="284"/>
      <c r="FK166" s="284"/>
      <c r="FL166" s="284"/>
      <c r="FM166" s="284"/>
      <c r="FN166" s="284"/>
      <c r="FO166" s="284"/>
      <c r="FP166" s="284"/>
      <c r="FQ166" s="284"/>
      <c r="FR166" s="284"/>
      <c r="FS166" s="284"/>
      <c r="FT166" s="284"/>
      <c r="FU166" s="284"/>
      <c r="FV166" s="284"/>
      <c r="FW166" s="284"/>
      <c r="FX166" s="284"/>
      <c r="FY166" s="284"/>
      <c r="FZ166" s="284"/>
      <c r="GA166" s="284"/>
      <c r="GB166" s="284"/>
      <c r="GC166" s="284"/>
      <c r="GD166" s="284"/>
      <c r="GE166" s="284"/>
      <c r="GF166" s="284"/>
      <c r="GG166" s="284"/>
      <c r="GH166" s="284"/>
      <c r="GI166" s="284"/>
      <c r="GJ166" s="284"/>
      <c r="GK166" s="284"/>
      <c r="GL166" s="284"/>
      <c r="GM166" s="284"/>
      <c r="GN166" s="284"/>
      <c r="GO166" s="284"/>
      <c r="GP166" s="284"/>
      <c r="GQ166" s="284"/>
      <c r="GR166" s="284"/>
      <c r="GS166" s="284"/>
      <c r="GT166" s="284"/>
      <c r="GU166" s="284"/>
      <c r="GV166" s="284"/>
      <c r="GW166" s="284"/>
      <c r="GX166" s="284"/>
      <c r="GY166" s="284"/>
      <c r="GZ166" s="284"/>
      <c r="HA166" s="284"/>
      <c r="HB166" s="284"/>
      <c r="HC166" s="284"/>
      <c r="HD166" s="284"/>
      <c r="HE166" s="284"/>
      <c r="HF166" s="284"/>
      <c r="HG166" s="284"/>
      <c r="HH166" s="284"/>
      <c r="HI166" s="284"/>
      <c r="HJ166" s="284"/>
      <c r="HK166" s="284"/>
      <c r="HL166" s="284"/>
      <c r="HM166" s="284"/>
      <c r="HN166" s="284"/>
      <c r="HO166" s="284"/>
      <c r="HP166" s="284"/>
      <c r="HQ166" s="284"/>
      <c r="HR166" s="284"/>
      <c r="HS166" s="284"/>
      <c r="HT166" s="284"/>
      <c r="HU166" s="284"/>
      <c r="HV166" s="284"/>
      <c r="HW166" s="284"/>
      <c r="HX166" s="284"/>
      <c r="HY166" s="284"/>
      <c r="HZ166" s="284"/>
      <c r="IA166" s="284"/>
      <c r="IB166" s="284"/>
      <c r="IC166" s="284"/>
      <c r="ID166" s="284"/>
      <c r="IE166" s="284"/>
      <c r="IF166" s="284"/>
      <c r="IG166" s="284"/>
      <c r="IH166" s="284"/>
      <c r="II166" s="284"/>
      <c r="IJ166" s="284"/>
      <c r="IK166" s="284"/>
      <c r="IL166" s="284"/>
      <c r="IM166" s="284"/>
      <c r="IN166" s="284"/>
      <c r="IO166" s="284"/>
      <c r="IP166" s="284"/>
      <c r="IQ166" s="284"/>
      <c r="IR166" s="284"/>
      <c r="IS166" s="284"/>
      <c r="IT166" s="284"/>
      <c r="IU166" s="284"/>
      <c r="IV166" s="284"/>
    </row>
    <row r="167" spans="1:256" x14ac:dyDescent="0.25">
      <c r="A167" s="284"/>
      <c r="B167" s="284"/>
      <c r="C167" s="284"/>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c r="AL167" s="284"/>
      <c r="AM167" s="284"/>
      <c r="AN167" s="284"/>
      <c r="AO167" s="284"/>
      <c r="AP167" s="284"/>
      <c r="AQ167" s="284"/>
      <c r="AR167" s="284"/>
      <c r="AS167" s="284"/>
      <c r="AT167" s="284"/>
      <c r="AU167" s="284"/>
      <c r="AV167" s="284"/>
      <c r="AW167" s="284"/>
      <c r="AX167" s="284"/>
      <c r="AY167" s="284"/>
      <c r="AZ167" s="284"/>
      <c r="BA167" s="284"/>
      <c r="BB167" s="284"/>
      <c r="BC167" s="284"/>
      <c r="BD167" s="284"/>
      <c r="BE167" s="284"/>
      <c r="BF167" s="284"/>
      <c r="BG167" s="284"/>
      <c r="BH167" s="284"/>
      <c r="BI167" s="284"/>
      <c r="BJ167" s="284"/>
      <c r="BK167" s="284"/>
      <c r="BL167" s="284"/>
      <c r="BM167" s="284"/>
      <c r="BN167" s="284"/>
      <c r="BO167" s="284"/>
      <c r="BP167" s="284"/>
      <c r="BQ167" s="284"/>
      <c r="BR167" s="284"/>
      <c r="BS167" s="284"/>
      <c r="BT167" s="284"/>
      <c r="BU167" s="284"/>
      <c r="BV167" s="284"/>
      <c r="BW167" s="284"/>
      <c r="BX167" s="284"/>
      <c r="BY167" s="284"/>
      <c r="BZ167" s="284"/>
      <c r="CA167" s="284"/>
      <c r="CB167" s="284"/>
      <c r="CC167" s="284"/>
      <c r="CD167" s="284"/>
      <c r="CE167" s="284"/>
      <c r="CF167" s="284"/>
      <c r="CG167" s="284"/>
      <c r="CH167" s="284"/>
      <c r="CI167" s="284"/>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84"/>
      <c r="DE167" s="284"/>
      <c r="DF167" s="284"/>
      <c r="DG167" s="284"/>
      <c r="DH167" s="284"/>
      <c r="DI167" s="284"/>
      <c r="DJ167" s="284"/>
      <c r="DK167" s="284"/>
      <c r="DL167" s="284"/>
      <c r="DM167" s="284"/>
      <c r="DN167" s="284"/>
      <c r="DO167" s="284"/>
      <c r="DP167" s="284"/>
      <c r="DQ167" s="284"/>
      <c r="DR167" s="284"/>
      <c r="DS167" s="284"/>
      <c r="DT167" s="284"/>
      <c r="DU167" s="284"/>
      <c r="DV167" s="284"/>
      <c r="DW167" s="284"/>
      <c r="DX167" s="284"/>
      <c r="DY167" s="284"/>
      <c r="DZ167" s="284"/>
      <c r="EA167" s="284"/>
      <c r="EB167" s="284"/>
      <c r="EC167" s="284"/>
      <c r="ED167" s="284"/>
      <c r="EE167" s="284"/>
      <c r="EF167" s="284"/>
      <c r="EG167" s="284"/>
      <c r="EH167" s="284"/>
      <c r="EI167" s="284"/>
      <c r="EJ167" s="284"/>
      <c r="EK167" s="284"/>
      <c r="EL167" s="284"/>
      <c r="EM167" s="284"/>
      <c r="EN167" s="284"/>
      <c r="EO167" s="284"/>
      <c r="EP167" s="284"/>
      <c r="EQ167" s="284"/>
      <c r="ER167" s="284"/>
      <c r="ES167" s="284"/>
      <c r="ET167" s="284"/>
      <c r="EU167" s="284"/>
      <c r="EV167" s="284"/>
      <c r="EW167" s="284"/>
      <c r="EX167" s="284"/>
      <c r="EY167" s="284"/>
      <c r="EZ167" s="284"/>
      <c r="FA167" s="284"/>
      <c r="FB167" s="284"/>
      <c r="FC167" s="284"/>
      <c r="FD167" s="284"/>
      <c r="FE167" s="284"/>
      <c r="FF167" s="284"/>
      <c r="FG167" s="284"/>
      <c r="FH167" s="284"/>
      <c r="FI167" s="284"/>
      <c r="FJ167" s="284"/>
      <c r="FK167" s="284"/>
      <c r="FL167" s="284"/>
      <c r="FM167" s="284"/>
      <c r="FN167" s="284"/>
      <c r="FO167" s="284"/>
      <c r="FP167" s="284"/>
      <c r="FQ167" s="284"/>
      <c r="FR167" s="284"/>
      <c r="FS167" s="284"/>
      <c r="FT167" s="284"/>
      <c r="FU167" s="284"/>
      <c r="FV167" s="284"/>
      <c r="FW167" s="284"/>
      <c r="FX167" s="284"/>
      <c r="FY167" s="284"/>
      <c r="FZ167" s="284"/>
      <c r="GA167" s="284"/>
      <c r="GB167" s="284"/>
      <c r="GC167" s="284"/>
      <c r="GD167" s="284"/>
      <c r="GE167" s="284"/>
      <c r="GF167" s="284"/>
      <c r="GG167" s="284"/>
      <c r="GH167" s="284"/>
      <c r="GI167" s="284"/>
      <c r="GJ167" s="284"/>
      <c r="GK167" s="284"/>
      <c r="GL167" s="284"/>
      <c r="GM167" s="284"/>
      <c r="GN167" s="284"/>
      <c r="GO167" s="284"/>
      <c r="GP167" s="284"/>
      <c r="GQ167" s="284"/>
      <c r="GR167" s="284"/>
      <c r="GS167" s="284"/>
      <c r="GT167" s="284"/>
      <c r="GU167" s="284"/>
      <c r="GV167" s="284"/>
      <c r="GW167" s="284"/>
      <c r="GX167" s="284"/>
      <c r="GY167" s="284"/>
      <c r="GZ167" s="284"/>
      <c r="HA167" s="284"/>
      <c r="HB167" s="284"/>
      <c r="HC167" s="284"/>
      <c r="HD167" s="284"/>
      <c r="HE167" s="284"/>
      <c r="HF167" s="284"/>
      <c r="HG167" s="284"/>
      <c r="HH167" s="284"/>
      <c r="HI167" s="284"/>
      <c r="HJ167" s="284"/>
      <c r="HK167" s="284"/>
      <c r="HL167" s="284"/>
      <c r="HM167" s="284"/>
      <c r="HN167" s="284"/>
      <c r="HO167" s="284"/>
      <c r="HP167" s="284"/>
      <c r="HQ167" s="284"/>
      <c r="HR167" s="284"/>
      <c r="HS167" s="284"/>
      <c r="HT167" s="284"/>
      <c r="HU167" s="284"/>
      <c r="HV167" s="284"/>
      <c r="HW167" s="284"/>
      <c r="HX167" s="284"/>
      <c r="HY167" s="284"/>
      <c r="HZ167" s="284"/>
      <c r="IA167" s="284"/>
      <c r="IB167" s="284"/>
      <c r="IC167" s="284"/>
      <c r="ID167" s="284"/>
      <c r="IE167" s="284"/>
      <c r="IF167" s="284"/>
      <c r="IG167" s="284"/>
      <c r="IH167" s="284"/>
      <c r="II167" s="284"/>
      <c r="IJ167" s="284"/>
      <c r="IK167" s="284"/>
      <c r="IL167" s="284"/>
      <c r="IM167" s="284"/>
      <c r="IN167" s="284"/>
      <c r="IO167" s="284"/>
      <c r="IP167" s="284"/>
      <c r="IQ167" s="284"/>
      <c r="IR167" s="284"/>
      <c r="IS167" s="284"/>
      <c r="IT167" s="284"/>
      <c r="IU167" s="284"/>
      <c r="IV167" s="284"/>
    </row>
    <row r="168" spans="1:256" x14ac:dyDescent="0.25">
      <c r="A168" s="284"/>
      <c r="B168" s="284"/>
      <c r="C168" s="284"/>
      <c r="D168" s="284"/>
      <c r="E168" s="284"/>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c r="AL168" s="284"/>
      <c r="AM168" s="284"/>
      <c r="AN168" s="284"/>
      <c r="AO168" s="284"/>
      <c r="AP168" s="284"/>
      <c r="AQ168" s="284"/>
      <c r="AR168" s="284"/>
      <c r="AS168" s="284"/>
      <c r="AT168" s="284"/>
      <c r="AU168" s="284"/>
      <c r="AV168" s="284"/>
      <c r="AW168" s="284"/>
      <c r="AX168" s="284"/>
      <c r="AY168" s="284"/>
      <c r="AZ168" s="284"/>
      <c r="BA168" s="284"/>
      <c r="BB168" s="284"/>
      <c r="BC168" s="284"/>
      <c r="BD168" s="284"/>
      <c r="BE168" s="284"/>
      <c r="BF168" s="284"/>
      <c r="BG168" s="284"/>
      <c r="BH168" s="284"/>
      <c r="BI168" s="284"/>
      <c r="BJ168" s="284"/>
      <c r="BK168" s="284"/>
      <c r="BL168" s="284"/>
      <c r="BM168" s="284"/>
      <c r="BN168" s="284"/>
      <c r="BO168" s="284"/>
      <c r="BP168" s="284"/>
      <c r="BQ168" s="284"/>
      <c r="BR168" s="284"/>
      <c r="BS168" s="284"/>
      <c r="BT168" s="284"/>
      <c r="BU168" s="284"/>
      <c r="BV168" s="284"/>
      <c r="BW168" s="284"/>
      <c r="BX168" s="284"/>
      <c r="BY168" s="284"/>
      <c r="BZ168" s="284"/>
      <c r="CA168" s="284"/>
      <c r="CB168" s="284"/>
      <c r="CC168" s="284"/>
      <c r="CD168" s="284"/>
      <c r="CE168" s="284"/>
      <c r="CF168" s="284"/>
      <c r="CG168" s="284"/>
      <c r="CH168" s="284"/>
      <c r="CI168" s="284"/>
      <c r="CJ168" s="284"/>
      <c r="CK168" s="284"/>
      <c r="CL168" s="284"/>
      <c r="CM168" s="284"/>
      <c r="CN168" s="284"/>
      <c r="CO168" s="284"/>
      <c r="CP168" s="284"/>
      <c r="CQ168" s="284"/>
      <c r="CR168" s="284"/>
      <c r="CS168" s="284"/>
      <c r="CT168" s="284"/>
      <c r="CU168" s="284"/>
      <c r="CV168" s="284"/>
      <c r="CW168" s="284"/>
      <c r="CX168" s="284"/>
      <c r="CY168" s="284"/>
      <c r="CZ168" s="284"/>
      <c r="DA168" s="284"/>
      <c r="DB168" s="284"/>
      <c r="DC168" s="284"/>
      <c r="DD168" s="284"/>
      <c r="DE168" s="284"/>
      <c r="DF168" s="284"/>
      <c r="DG168" s="284"/>
      <c r="DH168" s="284"/>
      <c r="DI168" s="284"/>
      <c r="DJ168" s="284"/>
      <c r="DK168" s="284"/>
      <c r="DL168" s="284"/>
      <c r="DM168" s="284"/>
      <c r="DN168" s="284"/>
      <c r="DO168" s="284"/>
      <c r="DP168" s="284"/>
      <c r="DQ168" s="284"/>
      <c r="DR168" s="284"/>
      <c r="DS168" s="284"/>
      <c r="DT168" s="284"/>
      <c r="DU168" s="284"/>
      <c r="DV168" s="284"/>
      <c r="DW168" s="284"/>
      <c r="DX168" s="284"/>
      <c r="DY168" s="284"/>
      <c r="DZ168" s="284"/>
      <c r="EA168" s="284"/>
      <c r="EB168" s="284"/>
      <c r="EC168" s="284"/>
      <c r="ED168" s="284"/>
      <c r="EE168" s="284"/>
      <c r="EF168" s="284"/>
      <c r="EG168" s="284"/>
      <c r="EH168" s="284"/>
      <c r="EI168" s="284"/>
      <c r="EJ168" s="284"/>
      <c r="EK168" s="284"/>
      <c r="EL168" s="284"/>
      <c r="EM168" s="284"/>
      <c r="EN168" s="284"/>
      <c r="EO168" s="284"/>
      <c r="EP168" s="284"/>
      <c r="EQ168" s="284"/>
      <c r="ER168" s="284"/>
      <c r="ES168" s="284"/>
      <c r="ET168" s="284"/>
      <c r="EU168" s="284"/>
      <c r="EV168" s="284"/>
      <c r="EW168" s="284"/>
      <c r="EX168" s="284"/>
      <c r="EY168" s="284"/>
      <c r="EZ168" s="284"/>
      <c r="FA168" s="284"/>
      <c r="FB168" s="284"/>
      <c r="FC168" s="284"/>
      <c r="FD168" s="284"/>
      <c r="FE168" s="284"/>
      <c r="FF168" s="284"/>
      <c r="FG168" s="284"/>
      <c r="FH168" s="284"/>
      <c r="FI168" s="284"/>
      <c r="FJ168" s="284"/>
      <c r="FK168" s="284"/>
      <c r="FL168" s="284"/>
      <c r="FM168" s="284"/>
      <c r="FN168" s="284"/>
      <c r="FO168" s="284"/>
      <c r="FP168" s="284"/>
      <c r="FQ168" s="284"/>
      <c r="FR168" s="284"/>
      <c r="FS168" s="284"/>
      <c r="FT168" s="284"/>
      <c r="FU168" s="284"/>
      <c r="FV168" s="284"/>
      <c r="FW168" s="284"/>
      <c r="FX168" s="284"/>
      <c r="FY168" s="284"/>
      <c r="FZ168" s="284"/>
      <c r="GA168" s="284"/>
      <c r="GB168" s="284"/>
      <c r="GC168" s="284"/>
      <c r="GD168" s="284"/>
      <c r="GE168" s="284"/>
      <c r="GF168" s="284"/>
      <c r="GG168" s="284"/>
      <c r="GH168" s="284"/>
      <c r="GI168" s="284"/>
      <c r="GJ168" s="284"/>
      <c r="GK168" s="284"/>
      <c r="GL168" s="284"/>
      <c r="GM168" s="284"/>
      <c r="GN168" s="284"/>
      <c r="GO168" s="284"/>
      <c r="GP168" s="284"/>
      <c r="GQ168" s="284"/>
      <c r="GR168" s="284"/>
      <c r="GS168" s="284"/>
      <c r="GT168" s="284"/>
      <c r="GU168" s="284"/>
      <c r="GV168" s="284"/>
      <c r="GW168" s="284"/>
      <c r="GX168" s="284"/>
      <c r="GY168" s="284"/>
      <c r="GZ168" s="284"/>
      <c r="HA168" s="284"/>
      <c r="HB168" s="284"/>
      <c r="HC168" s="284"/>
      <c r="HD168" s="284"/>
      <c r="HE168" s="284"/>
      <c r="HF168" s="284"/>
      <c r="HG168" s="284"/>
      <c r="HH168" s="284"/>
      <c r="HI168" s="284"/>
      <c r="HJ168" s="284"/>
      <c r="HK168" s="284"/>
      <c r="HL168" s="284"/>
      <c r="HM168" s="284"/>
      <c r="HN168" s="284"/>
      <c r="HO168" s="284"/>
      <c r="HP168" s="284"/>
      <c r="HQ168" s="284"/>
      <c r="HR168" s="284"/>
      <c r="HS168" s="284"/>
      <c r="HT168" s="284"/>
      <c r="HU168" s="284"/>
      <c r="HV168" s="284"/>
      <c r="HW168" s="284"/>
      <c r="HX168" s="284"/>
      <c r="HY168" s="284"/>
      <c r="HZ168" s="284"/>
      <c r="IA168" s="284"/>
      <c r="IB168" s="284"/>
      <c r="IC168" s="284"/>
      <c r="ID168" s="284"/>
      <c r="IE168" s="284"/>
      <c r="IF168" s="284"/>
      <c r="IG168" s="284"/>
      <c r="IH168" s="284"/>
      <c r="II168" s="284"/>
      <c r="IJ168" s="284"/>
      <c r="IK168" s="284"/>
      <c r="IL168" s="284"/>
      <c r="IM168" s="284"/>
      <c r="IN168" s="284"/>
      <c r="IO168" s="284"/>
      <c r="IP168" s="284"/>
      <c r="IQ168" s="284"/>
      <c r="IR168" s="284"/>
      <c r="IS168" s="284"/>
      <c r="IT168" s="284"/>
      <c r="IU168" s="284"/>
      <c r="IV168" s="284"/>
    </row>
    <row r="169" spans="1:256" x14ac:dyDescent="0.25">
      <c r="A169" s="284"/>
      <c r="B169" s="284"/>
      <c r="C169" s="284"/>
      <c r="D169" s="284"/>
      <c r="E169" s="284"/>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c r="AL169" s="284"/>
      <c r="AM169" s="284"/>
      <c r="AN169" s="284"/>
      <c r="AO169" s="284"/>
      <c r="AP169" s="284"/>
      <c r="AQ169" s="284"/>
      <c r="AR169" s="284"/>
      <c r="AS169" s="284"/>
      <c r="AT169" s="284"/>
      <c r="AU169" s="284"/>
      <c r="AV169" s="284"/>
      <c r="AW169" s="284"/>
      <c r="AX169" s="284"/>
      <c r="AY169" s="284"/>
      <c r="AZ169" s="284"/>
      <c r="BA169" s="284"/>
      <c r="BB169" s="284"/>
      <c r="BC169" s="284"/>
      <c r="BD169" s="284"/>
      <c r="BE169" s="284"/>
      <c r="BF169" s="284"/>
      <c r="BG169" s="284"/>
      <c r="BH169" s="284"/>
      <c r="BI169" s="284"/>
      <c r="BJ169" s="284"/>
      <c r="BK169" s="284"/>
      <c r="BL169" s="284"/>
      <c r="BM169" s="284"/>
      <c r="BN169" s="284"/>
      <c r="BO169" s="284"/>
      <c r="BP169" s="284"/>
      <c r="BQ169" s="284"/>
      <c r="BR169" s="284"/>
      <c r="BS169" s="284"/>
      <c r="BT169" s="284"/>
      <c r="BU169" s="284"/>
      <c r="BV169" s="284"/>
      <c r="BW169" s="284"/>
      <c r="BX169" s="284"/>
      <c r="BY169" s="284"/>
      <c r="BZ169" s="284"/>
      <c r="CA169" s="284"/>
      <c r="CB169" s="284"/>
      <c r="CC169" s="284"/>
      <c r="CD169" s="284"/>
      <c r="CE169" s="284"/>
      <c r="CF169" s="284"/>
      <c r="CG169" s="284"/>
      <c r="CH169" s="284"/>
      <c r="CI169" s="284"/>
      <c r="CJ169" s="284"/>
      <c r="CK169" s="284"/>
      <c r="CL169" s="284"/>
      <c r="CM169" s="284"/>
      <c r="CN169" s="284"/>
      <c r="CO169" s="284"/>
      <c r="CP169" s="284"/>
      <c r="CQ169" s="284"/>
      <c r="CR169" s="284"/>
      <c r="CS169" s="284"/>
      <c r="CT169" s="284"/>
      <c r="CU169" s="284"/>
      <c r="CV169" s="284"/>
      <c r="CW169" s="284"/>
      <c r="CX169" s="284"/>
      <c r="CY169" s="284"/>
      <c r="CZ169" s="284"/>
      <c r="DA169" s="284"/>
      <c r="DB169" s="284"/>
      <c r="DC169" s="284"/>
      <c r="DD169" s="284"/>
      <c r="DE169" s="284"/>
      <c r="DF169" s="284"/>
      <c r="DG169" s="284"/>
      <c r="DH169" s="284"/>
      <c r="DI169" s="284"/>
      <c r="DJ169" s="284"/>
      <c r="DK169" s="284"/>
      <c r="DL169" s="284"/>
      <c r="DM169" s="284"/>
      <c r="DN169" s="284"/>
      <c r="DO169" s="284"/>
      <c r="DP169" s="284"/>
      <c r="DQ169" s="284"/>
      <c r="DR169" s="284"/>
      <c r="DS169" s="284"/>
      <c r="DT169" s="284"/>
      <c r="DU169" s="284"/>
      <c r="DV169" s="284"/>
      <c r="DW169" s="284"/>
      <c r="DX169" s="284"/>
      <c r="DY169" s="284"/>
      <c r="DZ169" s="284"/>
      <c r="EA169" s="284"/>
      <c r="EB169" s="284"/>
      <c r="EC169" s="284"/>
      <c r="ED169" s="284"/>
      <c r="EE169" s="284"/>
      <c r="EF169" s="284"/>
      <c r="EG169" s="284"/>
      <c r="EH169" s="284"/>
      <c r="EI169" s="284"/>
      <c r="EJ169" s="284"/>
      <c r="EK169" s="284"/>
      <c r="EL169" s="284"/>
      <c r="EM169" s="284"/>
      <c r="EN169" s="284"/>
      <c r="EO169" s="284"/>
      <c r="EP169" s="284"/>
      <c r="EQ169" s="284"/>
      <c r="ER169" s="284"/>
      <c r="ES169" s="284"/>
      <c r="ET169" s="284"/>
      <c r="EU169" s="284"/>
      <c r="EV169" s="284"/>
      <c r="EW169" s="284"/>
      <c r="EX169" s="284"/>
      <c r="EY169" s="284"/>
      <c r="EZ169" s="284"/>
      <c r="FA169" s="284"/>
      <c r="FB169" s="284"/>
      <c r="FC169" s="284"/>
      <c r="FD169" s="284"/>
      <c r="FE169" s="284"/>
      <c r="FF169" s="284"/>
      <c r="FG169" s="284"/>
      <c r="FH169" s="284"/>
      <c r="FI169" s="284"/>
      <c r="FJ169" s="284"/>
      <c r="FK169" s="284"/>
      <c r="FL169" s="284"/>
      <c r="FM169" s="284"/>
      <c r="FN169" s="284"/>
      <c r="FO169" s="284"/>
      <c r="FP169" s="284"/>
      <c r="FQ169" s="284"/>
      <c r="FR169" s="284"/>
      <c r="FS169" s="284"/>
      <c r="FT169" s="284"/>
      <c r="FU169" s="284"/>
      <c r="FV169" s="284"/>
      <c r="FW169" s="284"/>
      <c r="FX169" s="284"/>
      <c r="FY169" s="284"/>
      <c r="FZ169" s="284"/>
      <c r="GA169" s="284"/>
      <c r="GB169" s="284"/>
      <c r="GC169" s="284"/>
      <c r="GD169" s="284"/>
      <c r="GE169" s="284"/>
      <c r="GF169" s="284"/>
      <c r="GG169" s="284"/>
      <c r="GH169" s="284"/>
      <c r="GI169" s="284"/>
      <c r="GJ169" s="284"/>
      <c r="GK169" s="284"/>
      <c r="GL169" s="284"/>
      <c r="GM169" s="284"/>
      <c r="GN169" s="284"/>
      <c r="GO169" s="284"/>
      <c r="GP169" s="284"/>
      <c r="GQ169" s="284"/>
      <c r="GR169" s="284"/>
      <c r="GS169" s="284"/>
      <c r="GT169" s="284"/>
      <c r="GU169" s="284"/>
      <c r="GV169" s="284"/>
      <c r="GW169" s="284"/>
      <c r="GX169" s="284"/>
      <c r="GY169" s="284"/>
      <c r="GZ169" s="284"/>
      <c r="HA169" s="284"/>
      <c r="HB169" s="284"/>
      <c r="HC169" s="284"/>
      <c r="HD169" s="284"/>
      <c r="HE169" s="284"/>
      <c r="HF169" s="284"/>
      <c r="HG169" s="284"/>
      <c r="HH169" s="284"/>
      <c r="HI169" s="284"/>
      <c r="HJ169" s="284"/>
      <c r="HK169" s="284"/>
      <c r="HL169" s="284"/>
      <c r="HM169" s="284"/>
      <c r="HN169" s="284"/>
      <c r="HO169" s="284"/>
      <c r="HP169" s="284"/>
      <c r="HQ169" s="284"/>
      <c r="HR169" s="284"/>
      <c r="HS169" s="284"/>
      <c r="HT169" s="284"/>
      <c r="HU169" s="284"/>
      <c r="HV169" s="284"/>
      <c r="HW169" s="284"/>
      <c r="HX169" s="284"/>
      <c r="HY169" s="284"/>
      <c r="HZ169" s="284"/>
      <c r="IA169" s="284"/>
      <c r="IB169" s="284"/>
      <c r="IC169" s="284"/>
      <c r="ID169" s="284"/>
      <c r="IE169" s="284"/>
      <c r="IF169" s="284"/>
      <c r="IG169" s="284"/>
      <c r="IH169" s="284"/>
      <c r="II169" s="284"/>
      <c r="IJ169" s="284"/>
      <c r="IK169" s="284"/>
      <c r="IL169" s="284"/>
      <c r="IM169" s="284"/>
      <c r="IN169" s="284"/>
      <c r="IO169" s="284"/>
      <c r="IP169" s="284"/>
      <c r="IQ169" s="284"/>
      <c r="IR169" s="284"/>
      <c r="IS169" s="284"/>
      <c r="IT169" s="284"/>
      <c r="IU169" s="284"/>
      <c r="IV169" s="284"/>
    </row>
    <row r="170" spans="1:256" x14ac:dyDescent="0.25">
      <c r="A170" s="284"/>
      <c r="B170" s="284"/>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c r="AL170" s="284"/>
      <c r="AM170" s="284"/>
      <c r="AN170" s="284"/>
      <c r="AO170" s="284"/>
      <c r="AP170" s="284"/>
      <c r="AQ170" s="284"/>
      <c r="AR170" s="284"/>
      <c r="AS170" s="284"/>
      <c r="AT170" s="284"/>
      <c r="AU170" s="284"/>
      <c r="AV170" s="284"/>
      <c r="AW170" s="284"/>
      <c r="AX170" s="284"/>
      <c r="AY170" s="284"/>
      <c r="AZ170" s="284"/>
      <c r="BA170" s="284"/>
      <c r="BB170" s="284"/>
      <c r="BC170" s="284"/>
      <c r="BD170" s="284"/>
      <c r="BE170" s="284"/>
      <c r="BF170" s="284"/>
      <c r="BG170" s="284"/>
      <c r="BH170" s="284"/>
      <c r="BI170" s="284"/>
      <c r="BJ170" s="284"/>
      <c r="BK170" s="284"/>
      <c r="BL170" s="284"/>
      <c r="BM170" s="284"/>
      <c r="BN170" s="284"/>
      <c r="BO170" s="284"/>
      <c r="BP170" s="284"/>
      <c r="BQ170" s="284"/>
      <c r="BR170" s="284"/>
      <c r="BS170" s="284"/>
      <c r="BT170" s="284"/>
      <c r="BU170" s="284"/>
      <c r="BV170" s="284"/>
      <c r="BW170" s="284"/>
      <c r="BX170" s="284"/>
      <c r="BY170" s="284"/>
      <c r="BZ170" s="284"/>
      <c r="CA170" s="284"/>
      <c r="CB170" s="284"/>
      <c r="CC170" s="284"/>
      <c r="CD170" s="284"/>
      <c r="CE170" s="284"/>
      <c r="CF170" s="284"/>
      <c r="CG170" s="284"/>
      <c r="CH170" s="284"/>
      <c r="CI170" s="284"/>
      <c r="CJ170" s="284"/>
      <c r="CK170" s="284"/>
      <c r="CL170" s="284"/>
      <c r="CM170" s="284"/>
      <c r="CN170" s="284"/>
      <c r="CO170" s="284"/>
      <c r="CP170" s="284"/>
      <c r="CQ170" s="284"/>
      <c r="CR170" s="284"/>
      <c r="CS170" s="284"/>
      <c r="CT170" s="284"/>
      <c r="CU170" s="284"/>
      <c r="CV170" s="284"/>
      <c r="CW170" s="284"/>
      <c r="CX170" s="284"/>
      <c r="CY170" s="284"/>
      <c r="CZ170" s="284"/>
      <c r="DA170" s="284"/>
      <c r="DB170" s="284"/>
      <c r="DC170" s="284"/>
      <c r="DD170" s="284"/>
      <c r="DE170" s="284"/>
      <c r="DF170" s="284"/>
      <c r="DG170" s="284"/>
      <c r="DH170" s="284"/>
      <c r="DI170" s="284"/>
      <c r="DJ170" s="284"/>
      <c r="DK170" s="284"/>
      <c r="DL170" s="284"/>
      <c r="DM170" s="284"/>
      <c r="DN170" s="284"/>
      <c r="DO170" s="284"/>
      <c r="DP170" s="284"/>
      <c r="DQ170" s="284"/>
      <c r="DR170" s="284"/>
      <c r="DS170" s="284"/>
      <c r="DT170" s="284"/>
      <c r="DU170" s="284"/>
      <c r="DV170" s="284"/>
      <c r="DW170" s="284"/>
      <c r="DX170" s="284"/>
      <c r="DY170" s="284"/>
      <c r="DZ170" s="284"/>
      <c r="EA170" s="284"/>
      <c r="EB170" s="284"/>
      <c r="EC170" s="284"/>
      <c r="ED170" s="284"/>
      <c r="EE170" s="284"/>
      <c r="EF170" s="284"/>
      <c r="EG170" s="284"/>
      <c r="EH170" s="284"/>
      <c r="EI170" s="284"/>
      <c r="EJ170" s="284"/>
      <c r="EK170" s="284"/>
      <c r="EL170" s="284"/>
      <c r="EM170" s="284"/>
      <c r="EN170" s="284"/>
      <c r="EO170" s="284"/>
      <c r="EP170" s="284"/>
      <c r="EQ170" s="284"/>
      <c r="ER170" s="284"/>
      <c r="ES170" s="284"/>
      <c r="ET170" s="284"/>
      <c r="EU170" s="284"/>
      <c r="EV170" s="284"/>
      <c r="EW170" s="284"/>
      <c r="EX170" s="284"/>
      <c r="EY170" s="284"/>
      <c r="EZ170" s="284"/>
      <c r="FA170" s="284"/>
      <c r="FB170" s="284"/>
      <c r="FC170" s="284"/>
      <c r="FD170" s="284"/>
      <c r="FE170" s="284"/>
      <c r="FF170" s="284"/>
      <c r="FG170" s="284"/>
      <c r="FH170" s="284"/>
      <c r="FI170" s="284"/>
      <c r="FJ170" s="284"/>
      <c r="FK170" s="284"/>
      <c r="FL170" s="284"/>
      <c r="FM170" s="284"/>
      <c r="FN170" s="284"/>
      <c r="FO170" s="284"/>
      <c r="FP170" s="284"/>
      <c r="FQ170" s="284"/>
      <c r="FR170" s="284"/>
      <c r="FS170" s="284"/>
      <c r="FT170" s="284"/>
      <c r="FU170" s="284"/>
      <c r="FV170" s="284"/>
      <c r="FW170" s="284"/>
      <c r="FX170" s="284"/>
      <c r="FY170" s="284"/>
      <c r="FZ170" s="284"/>
      <c r="GA170" s="284"/>
      <c r="GB170" s="284"/>
      <c r="GC170" s="284"/>
      <c r="GD170" s="284"/>
      <c r="GE170" s="284"/>
      <c r="GF170" s="284"/>
      <c r="GG170" s="284"/>
      <c r="GH170" s="284"/>
      <c r="GI170" s="284"/>
      <c r="GJ170" s="284"/>
      <c r="GK170" s="284"/>
      <c r="GL170" s="284"/>
      <c r="GM170" s="284"/>
      <c r="GN170" s="284"/>
      <c r="GO170" s="284"/>
      <c r="GP170" s="284"/>
      <c r="GQ170" s="284"/>
      <c r="GR170" s="284"/>
      <c r="GS170" s="284"/>
      <c r="GT170" s="284"/>
      <c r="GU170" s="284"/>
      <c r="GV170" s="284"/>
      <c r="GW170" s="284"/>
      <c r="GX170" s="284"/>
      <c r="GY170" s="284"/>
      <c r="GZ170" s="284"/>
      <c r="HA170" s="284"/>
      <c r="HB170" s="284"/>
      <c r="HC170" s="284"/>
      <c r="HD170" s="284"/>
      <c r="HE170" s="284"/>
      <c r="HF170" s="284"/>
      <c r="HG170" s="284"/>
      <c r="HH170" s="284"/>
      <c r="HI170" s="284"/>
      <c r="HJ170" s="284"/>
      <c r="HK170" s="284"/>
      <c r="HL170" s="284"/>
      <c r="HM170" s="284"/>
      <c r="HN170" s="284"/>
      <c r="HO170" s="284"/>
      <c r="HP170" s="284"/>
      <c r="HQ170" s="284"/>
      <c r="HR170" s="284"/>
      <c r="HS170" s="284"/>
      <c r="HT170" s="284"/>
      <c r="HU170" s="284"/>
      <c r="HV170" s="284"/>
      <c r="HW170" s="284"/>
      <c r="HX170" s="284"/>
      <c r="HY170" s="284"/>
      <c r="HZ170" s="284"/>
      <c r="IA170" s="284"/>
      <c r="IB170" s="284"/>
      <c r="IC170" s="284"/>
      <c r="ID170" s="284"/>
      <c r="IE170" s="284"/>
      <c r="IF170" s="284"/>
      <c r="IG170" s="284"/>
      <c r="IH170" s="284"/>
      <c r="II170" s="284"/>
      <c r="IJ170" s="284"/>
      <c r="IK170" s="284"/>
      <c r="IL170" s="284"/>
      <c r="IM170" s="284"/>
      <c r="IN170" s="284"/>
      <c r="IO170" s="284"/>
      <c r="IP170" s="284"/>
      <c r="IQ170" s="284"/>
      <c r="IR170" s="284"/>
      <c r="IS170" s="284"/>
      <c r="IT170" s="284"/>
      <c r="IU170" s="284"/>
      <c r="IV170" s="284"/>
    </row>
    <row r="171" spans="1:256" x14ac:dyDescent="0.25">
      <c r="A171" s="284"/>
      <c r="B171" s="284"/>
      <c r="C171" s="284"/>
      <c r="D171" s="284"/>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c r="AL171" s="284"/>
      <c r="AM171" s="284"/>
      <c r="AN171" s="284"/>
      <c r="AO171" s="284"/>
      <c r="AP171" s="284"/>
      <c r="AQ171" s="284"/>
      <c r="AR171" s="284"/>
      <c r="AS171" s="284"/>
      <c r="AT171" s="284"/>
      <c r="AU171" s="284"/>
      <c r="AV171" s="284"/>
      <c r="AW171" s="284"/>
      <c r="AX171" s="284"/>
      <c r="AY171" s="284"/>
      <c r="AZ171" s="284"/>
      <c r="BA171" s="284"/>
      <c r="BB171" s="284"/>
      <c r="BC171" s="284"/>
      <c r="BD171" s="284"/>
      <c r="BE171" s="284"/>
      <c r="BF171" s="284"/>
      <c r="BG171" s="284"/>
      <c r="BH171" s="284"/>
      <c r="BI171" s="284"/>
      <c r="BJ171" s="284"/>
      <c r="BK171" s="284"/>
      <c r="BL171" s="284"/>
      <c r="BM171" s="284"/>
      <c r="BN171" s="284"/>
      <c r="BO171" s="284"/>
      <c r="BP171" s="284"/>
      <c r="BQ171" s="284"/>
      <c r="BR171" s="284"/>
      <c r="BS171" s="284"/>
      <c r="BT171" s="284"/>
      <c r="BU171" s="284"/>
      <c r="BV171" s="284"/>
      <c r="BW171" s="284"/>
      <c r="BX171" s="284"/>
      <c r="BY171" s="284"/>
      <c r="BZ171" s="284"/>
      <c r="CA171" s="284"/>
      <c r="CB171" s="284"/>
      <c r="CC171" s="284"/>
      <c r="CD171" s="284"/>
      <c r="CE171" s="284"/>
      <c r="CF171" s="284"/>
      <c r="CG171" s="284"/>
      <c r="CH171" s="284"/>
      <c r="CI171" s="284"/>
      <c r="CJ171" s="284"/>
      <c r="CK171" s="284"/>
      <c r="CL171" s="284"/>
      <c r="CM171" s="284"/>
      <c r="CN171" s="284"/>
      <c r="CO171" s="284"/>
      <c r="CP171" s="284"/>
      <c r="CQ171" s="284"/>
      <c r="CR171" s="284"/>
      <c r="CS171" s="284"/>
      <c r="CT171" s="284"/>
      <c r="CU171" s="284"/>
      <c r="CV171" s="284"/>
      <c r="CW171" s="284"/>
      <c r="CX171" s="284"/>
      <c r="CY171" s="284"/>
      <c r="CZ171" s="284"/>
      <c r="DA171" s="284"/>
      <c r="DB171" s="284"/>
      <c r="DC171" s="284"/>
      <c r="DD171" s="284"/>
      <c r="DE171" s="284"/>
      <c r="DF171" s="284"/>
      <c r="DG171" s="284"/>
      <c r="DH171" s="284"/>
      <c r="DI171" s="284"/>
      <c r="DJ171" s="284"/>
      <c r="DK171" s="284"/>
      <c r="DL171" s="284"/>
      <c r="DM171" s="284"/>
      <c r="DN171" s="284"/>
      <c r="DO171" s="284"/>
      <c r="DP171" s="284"/>
      <c r="DQ171" s="284"/>
      <c r="DR171" s="284"/>
      <c r="DS171" s="284"/>
      <c r="DT171" s="284"/>
      <c r="DU171" s="284"/>
      <c r="DV171" s="284"/>
      <c r="DW171" s="284"/>
      <c r="DX171" s="284"/>
      <c r="DY171" s="284"/>
      <c r="DZ171" s="284"/>
      <c r="EA171" s="284"/>
      <c r="EB171" s="284"/>
      <c r="EC171" s="284"/>
      <c r="ED171" s="284"/>
      <c r="EE171" s="284"/>
      <c r="EF171" s="284"/>
      <c r="EG171" s="284"/>
      <c r="EH171" s="284"/>
      <c r="EI171" s="284"/>
      <c r="EJ171" s="284"/>
      <c r="EK171" s="284"/>
      <c r="EL171" s="284"/>
      <c r="EM171" s="284"/>
      <c r="EN171" s="284"/>
      <c r="EO171" s="284"/>
      <c r="EP171" s="284"/>
      <c r="EQ171" s="284"/>
      <c r="ER171" s="284"/>
      <c r="ES171" s="284"/>
      <c r="ET171" s="284"/>
      <c r="EU171" s="284"/>
      <c r="EV171" s="284"/>
      <c r="EW171" s="284"/>
      <c r="EX171" s="284"/>
      <c r="EY171" s="284"/>
      <c r="EZ171" s="284"/>
      <c r="FA171" s="284"/>
      <c r="FB171" s="284"/>
      <c r="FC171" s="284"/>
      <c r="FD171" s="284"/>
      <c r="FE171" s="284"/>
      <c r="FF171" s="284"/>
      <c r="FG171" s="284"/>
      <c r="FH171" s="284"/>
      <c r="FI171" s="284"/>
      <c r="FJ171" s="284"/>
      <c r="FK171" s="284"/>
      <c r="FL171" s="284"/>
      <c r="FM171" s="284"/>
      <c r="FN171" s="284"/>
      <c r="FO171" s="284"/>
      <c r="FP171" s="284"/>
      <c r="FQ171" s="284"/>
      <c r="FR171" s="284"/>
      <c r="FS171" s="284"/>
      <c r="FT171" s="284"/>
      <c r="FU171" s="284"/>
      <c r="FV171" s="284"/>
      <c r="FW171" s="284"/>
      <c r="FX171" s="284"/>
      <c r="FY171" s="284"/>
      <c r="FZ171" s="284"/>
      <c r="GA171" s="284"/>
      <c r="GB171" s="284"/>
      <c r="GC171" s="284"/>
      <c r="GD171" s="284"/>
      <c r="GE171" s="284"/>
      <c r="GF171" s="284"/>
      <c r="GG171" s="284"/>
      <c r="GH171" s="284"/>
      <c r="GI171" s="284"/>
      <c r="GJ171" s="284"/>
      <c r="GK171" s="284"/>
      <c r="GL171" s="284"/>
      <c r="GM171" s="284"/>
      <c r="GN171" s="284"/>
      <c r="GO171" s="284"/>
      <c r="GP171" s="284"/>
      <c r="GQ171" s="284"/>
      <c r="GR171" s="284"/>
      <c r="GS171" s="284"/>
      <c r="GT171" s="284"/>
      <c r="GU171" s="284"/>
      <c r="GV171" s="284"/>
      <c r="GW171" s="284"/>
      <c r="GX171" s="284"/>
      <c r="GY171" s="284"/>
      <c r="GZ171" s="284"/>
      <c r="HA171" s="284"/>
      <c r="HB171" s="284"/>
      <c r="HC171" s="284"/>
      <c r="HD171" s="284"/>
      <c r="HE171" s="284"/>
      <c r="HF171" s="284"/>
      <c r="HG171" s="284"/>
      <c r="HH171" s="284"/>
      <c r="HI171" s="284"/>
      <c r="HJ171" s="284"/>
      <c r="HK171" s="284"/>
      <c r="HL171" s="284"/>
      <c r="HM171" s="284"/>
      <c r="HN171" s="284"/>
      <c r="HO171" s="284"/>
      <c r="HP171" s="284"/>
      <c r="HQ171" s="284"/>
      <c r="HR171" s="284"/>
      <c r="HS171" s="284"/>
      <c r="HT171" s="284"/>
      <c r="HU171" s="284"/>
      <c r="HV171" s="284"/>
      <c r="HW171" s="284"/>
      <c r="HX171" s="284"/>
      <c r="HY171" s="284"/>
      <c r="HZ171" s="284"/>
      <c r="IA171" s="284"/>
      <c r="IB171" s="284"/>
      <c r="IC171" s="284"/>
      <c r="ID171" s="284"/>
      <c r="IE171" s="284"/>
      <c r="IF171" s="284"/>
      <c r="IG171" s="284"/>
      <c r="IH171" s="284"/>
      <c r="II171" s="284"/>
      <c r="IJ171" s="284"/>
      <c r="IK171" s="284"/>
      <c r="IL171" s="284"/>
      <c r="IM171" s="284"/>
      <c r="IN171" s="284"/>
      <c r="IO171" s="284"/>
      <c r="IP171" s="284"/>
      <c r="IQ171" s="284"/>
      <c r="IR171" s="284"/>
      <c r="IS171" s="284"/>
      <c r="IT171" s="284"/>
      <c r="IU171" s="284"/>
      <c r="IV171" s="284"/>
    </row>
    <row r="172" spans="1:256" x14ac:dyDescent="0.25">
      <c r="A172" s="284"/>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c r="AL172" s="284"/>
      <c r="AM172" s="284"/>
      <c r="AN172" s="284"/>
      <c r="AO172" s="284"/>
      <c r="AP172" s="284"/>
      <c r="AQ172" s="284"/>
      <c r="AR172" s="284"/>
      <c r="AS172" s="284"/>
      <c r="AT172" s="284"/>
      <c r="AU172" s="284"/>
      <c r="AV172" s="284"/>
      <c r="AW172" s="284"/>
      <c r="AX172" s="284"/>
      <c r="AY172" s="284"/>
      <c r="AZ172" s="284"/>
      <c r="BA172" s="284"/>
      <c r="BB172" s="284"/>
      <c r="BC172" s="284"/>
      <c r="BD172" s="284"/>
      <c r="BE172" s="284"/>
      <c r="BF172" s="284"/>
      <c r="BG172" s="284"/>
      <c r="BH172" s="284"/>
      <c r="BI172" s="284"/>
      <c r="BJ172" s="284"/>
      <c r="BK172" s="284"/>
      <c r="BL172" s="284"/>
      <c r="BM172" s="284"/>
      <c r="BN172" s="284"/>
      <c r="BO172" s="284"/>
      <c r="BP172" s="284"/>
      <c r="BQ172" s="284"/>
      <c r="BR172" s="284"/>
      <c r="BS172" s="284"/>
      <c r="BT172" s="284"/>
      <c r="BU172" s="284"/>
      <c r="BV172" s="284"/>
      <c r="BW172" s="284"/>
      <c r="BX172" s="284"/>
      <c r="BY172" s="284"/>
      <c r="BZ172" s="284"/>
      <c r="CA172" s="284"/>
      <c r="CB172" s="284"/>
      <c r="CC172" s="284"/>
      <c r="CD172" s="284"/>
      <c r="CE172" s="284"/>
      <c r="CF172" s="284"/>
      <c r="CG172" s="284"/>
      <c r="CH172" s="284"/>
      <c r="CI172" s="284"/>
      <c r="CJ172" s="284"/>
      <c r="CK172" s="284"/>
      <c r="CL172" s="284"/>
      <c r="CM172" s="284"/>
      <c r="CN172" s="284"/>
      <c r="CO172" s="284"/>
      <c r="CP172" s="284"/>
      <c r="CQ172" s="284"/>
      <c r="CR172" s="284"/>
      <c r="CS172" s="284"/>
      <c r="CT172" s="284"/>
      <c r="CU172" s="284"/>
      <c r="CV172" s="284"/>
      <c r="CW172" s="284"/>
      <c r="CX172" s="284"/>
      <c r="CY172" s="284"/>
      <c r="CZ172" s="284"/>
      <c r="DA172" s="284"/>
      <c r="DB172" s="284"/>
      <c r="DC172" s="284"/>
      <c r="DD172" s="284"/>
      <c r="DE172" s="284"/>
      <c r="DF172" s="284"/>
      <c r="DG172" s="284"/>
      <c r="DH172" s="284"/>
      <c r="DI172" s="284"/>
      <c r="DJ172" s="284"/>
      <c r="DK172" s="284"/>
      <c r="DL172" s="284"/>
      <c r="DM172" s="284"/>
      <c r="DN172" s="284"/>
      <c r="DO172" s="284"/>
      <c r="DP172" s="284"/>
      <c r="DQ172" s="284"/>
      <c r="DR172" s="284"/>
      <c r="DS172" s="284"/>
      <c r="DT172" s="284"/>
      <c r="DU172" s="284"/>
      <c r="DV172" s="284"/>
      <c r="DW172" s="284"/>
      <c r="DX172" s="284"/>
      <c r="DY172" s="284"/>
      <c r="DZ172" s="284"/>
      <c r="EA172" s="284"/>
      <c r="EB172" s="284"/>
      <c r="EC172" s="284"/>
      <c r="ED172" s="284"/>
      <c r="EE172" s="284"/>
      <c r="EF172" s="284"/>
      <c r="EG172" s="284"/>
      <c r="EH172" s="284"/>
      <c r="EI172" s="284"/>
      <c r="EJ172" s="284"/>
      <c r="EK172" s="284"/>
      <c r="EL172" s="284"/>
      <c r="EM172" s="284"/>
      <c r="EN172" s="284"/>
      <c r="EO172" s="284"/>
      <c r="EP172" s="284"/>
      <c r="EQ172" s="284"/>
      <c r="ER172" s="284"/>
      <c r="ES172" s="284"/>
      <c r="ET172" s="284"/>
      <c r="EU172" s="284"/>
      <c r="EV172" s="284"/>
      <c r="EW172" s="284"/>
      <c r="EX172" s="284"/>
      <c r="EY172" s="284"/>
      <c r="EZ172" s="284"/>
      <c r="FA172" s="284"/>
      <c r="FB172" s="284"/>
      <c r="FC172" s="284"/>
      <c r="FD172" s="284"/>
      <c r="FE172" s="284"/>
      <c r="FF172" s="284"/>
      <c r="FG172" s="284"/>
      <c r="FH172" s="284"/>
      <c r="FI172" s="284"/>
      <c r="FJ172" s="284"/>
      <c r="FK172" s="284"/>
      <c r="FL172" s="284"/>
      <c r="FM172" s="284"/>
      <c r="FN172" s="284"/>
      <c r="FO172" s="284"/>
      <c r="FP172" s="284"/>
      <c r="FQ172" s="284"/>
      <c r="FR172" s="284"/>
      <c r="FS172" s="284"/>
      <c r="FT172" s="284"/>
      <c r="FU172" s="284"/>
      <c r="FV172" s="284"/>
      <c r="FW172" s="284"/>
      <c r="FX172" s="284"/>
      <c r="FY172" s="284"/>
      <c r="FZ172" s="284"/>
      <c r="GA172" s="284"/>
      <c r="GB172" s="284"/>
      <c r="GC172" s="284"/>
      <c r="GD172" s="284"/>
      <c r="GE172" s="284"/>
      <c r="GF172" s="284"/>
      <c r="GG172" s="284"/>
      <c r="GH172" s="284"/>
      <c r="GI172" s="284"/>
      <c r="GJ172" s="284"/>
      <c r="GK172" s="284"/>
      <c r="GL172" s="284"/>
      <c r="GM172" s="284"/>
      <c r="GN172" s="284"/>
      <c r="GO172" s="284"/>
      <c r="GP172" s="284"/>
      <c r="GQ172" s="284"/>
      <c r="GR172" s="284"/>
      <c r="GS172" s="284"/>
      <c r="GT172" s="284"/>
      <c r="GU172" s="284"/>
      <c r="GV172" s="284"/>
      <c r="GW172" s="284"/>
      <c r="GX172" s="284"/>
      <c r="GY172" s="284"/>
      <c r="GZ172" s="284"/>
      <c r="HA172" s="284"/>
      <c r="HB172" s="284"/>
      <c r="HC172" s="284"/>
      <c r="HD172" s="284"/>
      <c r="HE172" s="284"/>
      <c r="HF172" s="284"/>
      <c r="HG172" s="284"/>
      <c r="HH172" s="284"/>
      <c r="HI172" s="284"/>
      <c r="HJ172" s="284"/>
      <c r="HK172" s="284"/>
      <c r="HL172" s="284"/>
      <c r="HM172" s="284"/>
      <c r="HN172" s="284"/>
      <c r="HO172" s="284"/>
      <c r="HP172" s="284"/>
      <c r="HQ172" s="284"/>
      <c r="HR172" s="284"/>
      <c r="HS172" s="284"/>
      <c r="HT172" s="284"/>
      <c r="HU172" s="284"/>
      <c r="HV172" s="284"/>
      <c r="HW172" s="284"/>
      <c r="HX172" s="284"/>
      <c r="HY172" s="284"/>
      <c r="HZ172" s="284"/>
      <c r="IA172" s="284"/>
      <c r="IB172" s="284"/>
      <c r="IC172" s="284"/>
      <c r="ID172" s="284"/>
      <c r="IE172" s="284"/>
      <c r="IF172" s="284"/>
      <c r="IG172" s="284"/>
      <c r="IH172" s="284"/>
      <c r="II172" s="284"/>
      <c r="IJ172" s="284"/>
      <c r="IK172" s="284"/>
      <c r="IL172" s="284"/>
      <c r="IM172" s="284"/>
      <c r="IN172" s="284"/>
      <c r="IO172" s="284"/>
      <c r="IP172" s="284"/>
      <c r="IQ172" s="284"/>
      <c r="IR172" s="284"/>
      <c r="IS172" s="284"/>
      <c r="IT172" s="284"/>
      <c r="IU172" s="284"/>
      <c r="IV172" s="284"/>
    </row>
    <row r="173" spans="1:256" x14ac:dyDescent="0.25">
      <c r="A173" s="284"/>
      <c r="B173" s="284"/>
      <c r="C173" s="284"/>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c r="AL173" s="284"/>
      <c r="AM173" s="284"/>
      <c r="AN173" s="284"/>
      <c r="AO173" s="284"/>
      <c r="AP173" s="284"/>
      <c r="AQ173" s="284"/>
      <c r="AR173" s="284"/>
      <c r="AS173" s="284"/>
      <c r="AT173" s="284"/>
      <c r="AU173" s="284"/>
      <c r="AV173" s="284"/>
      <c r="AW173" s="284"/>
      <c r="AX173" s="284"/>
      <c r="AY173" s="284"/>
      <c r="AZ173" s="284"/>
      <c r="BA173" s="284"/>
      <c r="BB173" s="284"/>
      <c r="BC173" s="284"/>
      <c r="BD173" s="284"/>
      <c r="BE173" s="284"/>
      <c r="BF173" s="284"/>
      <c r="BG173" s="284"/>
      <c r="BH173" s="284"/>
      <c r="BI173" s="284"/>
      <c r="BJ173" s="284"/>
      <c r="BK173" s="284"/>
      <c r="BL173" s="284"/>
      <c r="BM173" s="284"/>
      <c r="BN173" s="284"/>
      <c r="BO173" s="284"/>
      <c r="BP173" s="284"/>
      <c r="BQ173" s="284"/>
      <c r="BR173" s="284"/>
      <c r="BS173" s="284"/>
      <c r="BT173" s="284"/>
      <c r="BU173" s="284"/>
      <c r="BV173" s="284"/>
      <c r="BW173" s="284"/>
      <c r="BX173" s="284"/>
      <c r="BY173" s="284"/>
      <c r="BZ173" s="284"/>
      <c r="CA173" s="284"/>
      <c r="CB173" s="284"/>
      <c r="CC173" s="284"/>
      <c r="CD173" s="284"/>
      <c r="CE173" s="284"/>
      <c r="CF173" s="284"/>
      <c r="CG173" s="284"/>
      <c r="CH173" s="284"/>
      <c r="CI173" s="284"/>
      <c r="CJ173" s="284"/>
      <c r="CK173" s="284"/>
      <c r="CL173" s="284"/>
      <c r="CM173" s="284"/>
      <c r="CN173" s="284"/>
      <c r="CO173" s="284"/>
      <c r="CP173" s="284"/>
      <c r="CQ173" s="284"/>
      <c r="CR173" s="284"/>
      <c r="CS173" s="284"/>
      <c r="CT173" s="284"/>
      <c r="CU173" s="284"/>
      <c r="CV173" s="284"/>
      <c r="CW173" s="284"/>
      <c r="CX173" s="284"/>
      <c r="CY173" s="284"/>
      <c r="CZ173" s="284"/>
      <c r="DA173" s="284"/>
      <c r="DB173" s="284"/>
      <c r="DC173" s="284"/>
      <c r="DD173" s="284"/>
      <c r="DE173" s="284"/>
      <c r="DF173" s="284"/>
      <c r="DG173" s="284"/>
      <c r="DH173" s="284"/>
      <c r="DI173" s="284"/>
      <c r="DJ173" s="284"/>
      <c r="DK173" s="284"/>
      <c r="DL173" s="284"/>
      <c r="DM173" s="284"/>
      <c r="DN173" s="284"/>
      <c r="DO173" s="284"/>
      <c r="DP173" s="284"/>
      <c r="DQ173" s="284"/>
      <c r="DR173" s="284"/>
      <c r="DS173" s="284"/>
      <c r="DT173" s="284"/>
      <c r="DU173" s="284"/>
      <c r="DV173" s="284"/>
      <c r="DW173" s="284"/>
      <c r="DX173" s="284"/>
      <c r="DY173" s="284"/>
      <c r="DZ173" s="284"/>
      <c r="EA173" s="284"/>
      <c r="EB173" s="284"/>
      <c r="EC173" s="284"/>
      <c r="ED173" s="284"/>
      <c r="EE173" s="284"/>
      <c r="EF173" s="284"/>
      <c r="EG173" s="284"/>
      <c r="EH173" s="284"/>
      <c r="EI173" s="284"/>
      <c r="EJ173" s="284"/>
      <c r="EK173" s="284"/>
      <c r="EL173" s="284"/>
      <c r="EM173" s="284"/>
      <c r="EN173" s="284"/>
      <c r="EO173" s="284"/>
      <c r="EP173" s="284"/>
      <c r="EQ173" s="284"/>
      <c r="ER173" s="284"/>
      <c r="ES173" s="284"/>
      <c r="ET173" s="284"/>
      <c r="EU173" s="284"/>
      <c r="EV173" s="284"/>
      <c r="EW173" s="284"/>
      <c r="EX173" s="284"/>
      <c r="EY173" s="284"/>
      <c r="EZ173" s="284"/>
      <c r="FA173" s="284"/>
      <c r="FB173" s="284"/>
      <c r="FC173" s="284"/>
      <c r="FD173" s="284"/>
      <c r="FE173" s="284"/>
      <c r="FF173" s="284"/>
      <c r="FG173" s="284"/>
      <c r="FH173" s="284"/>
      <c r="FI173" s="284"/>
      <c r="FJ173" s="284"/>
      <c r="FK173" s="284"/>
      <c r="FL173" s="284"/>
      <c r="FM173" s="284"/>
      <c r="FN173" s="284"/>
      <c r="FO173" s="284"/>
      <c r="FP173" s="284"/>
      <c r="FQ173" s="284"/>
      <c r="FR173" s="284"/>
      <c r="FS173" s="284"/>
      <c r="FT173" s="284"/>
      <c r="FU173" s="284"/>
      <c r="FV173" s="284"/>
      <c r="FW173" s="284"/>
      <c r="FX173" s="284"/>
      <c r="FY173" s="284"/>
      <c r="FZ173" s="284"/>
      <c r="GA173" s="284"/>
      <c r="GB173" s="284"/>
      <c r="GC173" s="284"/>
      <c r="GD173" s="284"/>
      <c r="GE173" s="284"/>
      <c r="GF173" s="284"/>
      <c r="GG173" s="284"/>
      <c r="GH173" s="284"/>
      <c r="GI173" s="284"/>
      <c r="GJ173" s="284"/>
      <c r="GK173" s="284"/>
      <c r="GL173" s="284"/>
      <c r="GM173" s="284"/>
      <c r="GN173" s="284"/>
      <c r="GO173" s="284"/>
      <c r="GP173" s="284"/>
      <c r="GQ173" s="284"/>
      <c r="GR173" s="284"/>
      <c r="GS173" s="284"/>
      <c r="GT173" s="284"/>
      <c r="GU173" s="284"/>
      <c r="GV173" s="284"/>
      <c r="GW173" s="284"/>
      <c r="GX173" s="284"/>
      <c r="GY173" s="284"/>
      <c r="GZ173" s="284"/>
      <c r="HA173" s="284"/>
      <c r="HB173" s="284"/>
      <c r="HC173" s="284"/>
      <c r="HD173" s="284"/>
      <c r="HE173" s="284"/>
      <c r="HF173" s="284"/>
      <c r="HG173" s="284"/>
      <c r="HH173" s="284"/>
      <c r="HI173" s="284"/>
      <c r="HJ173" s="284"/>
      <c r="HK173" s="284"/>
      <c r="HL173" s="284"/>
      <c r="HM173" s="284"/>
      <c r="HN173" s="284"/>
      <c r="HO173" s="284"/>
      <c r="HP173" s="284"/>
      <c r="HQ173" s="284"/>
      <c r="HR173" s="284"/>
      <c r="HS173" s="284"/>
      <c r="HT173" s="284"/>
      <c r="HU173" s="284"/>
      <c r="HV173" s="284"/>
      <c r="HW173" s="284"/>
      <c r="HX173" s="284"/>
      <c r="HY173" s="284"/>
      <c r="HZ173" s="284"/>
      <c r="IA173" s="284"/>
      <c r="IB173" s="284"/>
      <c r="IC173" s="284"/>
      <c r="ID173" s="284"/>
      <c r="IE173" s="284"/>
      <c r="IF173" s="284"/>
      <c r="IG173" s="284"/>
      <c r="IH173" s="284"/>
      <c r="II173" s="284"/>
      <c r="IJ173" s="284"/>
      <c r="IK173" s="284"/>
      <c r="IL173" s="284"/>
      <c r="IM173" s="284"/>
      <c r="IN173" s="284"/>
      <c r="IO173" s="284"/>
      <c r="IP173" s="284"/>
      <c r="IQ173" s="284"/>
      <c r="IR173" s="284"/>
      <c r="IS173" s="284"/>
      <c r="IT173" s="284"/>
      <c r="IU173" s="284"/>
      <c r="IV173" s="284"/>
    </row>
    <row r="174" spans="1:256" x14ac:dyDescent="0.25">
      <c r="A174" s="284"/>
      <c r="B174" s="284"/>
      <c r="C174" s="284"/>
      <c r="D174" s="284"/>
      <c r="E174" s="284"/>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c r="AL174" s="284"/>
      <c r="AM174" s="284"/>
      <c r="AN174" s="284"/>
      <c r="AO174" s="284"/>
      <c r="AP174" s="284"/>
      <c r="AQ174" s="284"/>
      <c r="AR174" s="284"/>
      <c r="AS174" s="284"/>
      <c r="AT174" s="284"/>
      <c r="AU174" s="284"/>
      <c r="AV174" s="284"/>
      <c r="AW174" s="284"/>
      <c r="AX174" s="284"/>
      <c r="AY174" s="284"/>
      <c r="AZ174" s="284"/>
      <c r="BA174" s="284"/>
      <c r="BB174" s="284"/>
      <c r="BC174" s="284"/>
      <c r="BD174" s="284"/>
      <c r="BE174" s="284"/>
      <c r="BF174" s="284"/>
      <c r="BG174" s="284"/>
      <c r="BH174" s="284"/>
      <c r="BI174" s="284"/>
      <c r="BJ174" s="284"/>
      <c r="BK174" s="284"/>
      <c r="BL174" s="284"/>
      <c r="BM174" s="284"/>
      <c r="BN174" s="284"/>
      <c r="BO174" s="284"/>
      <c r="BP174" s="284"/>
      <c r="BQ174" s="284"/>
      <c r="BR174" s="284"/>
      <c r="BS174" s="284"/>
      <c r="BT174" s="284"/>
      <c r="BU174" s="284"/>
      <c r="BV174" s="284"/>
      <c r="BW174" s="284"/>
      <c r="BX174" s="284"/>
      <c r="BY174" s="284"/>
      <c r="BZ174" s="284"/>
      <c r="CA174" s="284"/>
      <c r="CB174" s="284"/>
      <c r="CC174" s="284"/>
      <c r="CD174" s="284"/>
      <c r="CE174" s="284"/>
      <c r="CF174" s="284"/>
      <c r="CG174" s="284"/>
      <c r="CH174" s="284"/>
      <c r="CI174" s="284"/>
      <c r="CJ174" s="284"/>
      <c r="CK174" s="284"/>
      <c r="CL174" s="284"/>
      <c r="CM174" s="284"/>
      <c r="CN174" s="284"/>
      <c r="CO174" s="284"/>
      <c r="CP174" s="284"/>
      <c r="CQ174" s="284"/>
      <c r="CR174" s="284"/>
      <c r="CS174" s="284"/>
      <c r="CT174" s="284"/>
      <c r="CU174" s="284"/>
      <c r="CV174" s="284"/>
      <c r="CW174" s="284"/>
      <c r="CX174" s="284"/>
      <c r="CY174" s="284"/>
      <c r="CZ174" s="284"/>
      <c r="DA174" s="284"/>
      <c r="DB174" s="284"/>
      <c r="DC174" s="284"/>
      <c r="DD174" s="284"/>
      <c r="DE174" s="284"/>
      <c r="DF174" s="284"/>
      <c r="DG174" s="284"/>
      <c r="DH174" s="284"/>
      <c r="DI174" s="284"/>
      <c r="DJ174" s="284"/>
      <c r="DK174" s="284"/>
      <c r="DL174" s="284"/>
      <c r="DM174" s="284"/>
      <c r="DN174" s="284"/>
      <c r="DO174" s="284"/>
      <c r="DP174" s="284"/>
      <c r="DQ174" s="284"/>
      <c r="DR174" s="284"/>
      <c r="DS174" s="284"/>
      <c r="DT174" s="284"/>
      <c r="DU174" s="284"/>
      <c r="DV174" s="284"/>
      <c r="DW174" s="284"/>
      <c r="DX174" s="284"/>
      <c r="DY174" s="284"/>
      <c r="DZ174" s="284"/>
      <c r="EA174" s="284"/>
      <c r="EB174" s="284"/>
      <c r="EC174" s="284"/>
      <c r="ED174" s="284"/>
      <c r="EE174" s="284"/>
      <c r="EF174" s="284"/>
      <c r="EG174" s="284"/>
      <c r="EH174" s="284"/>
      <c r="EI174" s="284"/>
      <c r="EJ174" s="284"/>
      <c r="EK174" s="284"/>
      <c r="EL174" s="284"/>
      <c r="EM174" s="284"/>
      <c r="EN174" s="284"/>
      <c r="EO174" s="284"/>
      <c r="EP174" s="284"/>
      <c r="EQ174" s="284"/>
      <c r="ER174" s="284"/>
      <c r="ES174" s="284"/>
      <c r="ET174" s="284"/>
      <c r="EU174" s="284"/>
      <c r="EV174" s="284"/>
      <c r="EW174" s="284"/>
      <c r="EX174" s="284"/>
      <c r="EY174" s="284"/>
      <c r="EZ174" s="284"/>
      <c r="FA174" s="284"/>
      <c r="FB174" s="284"/>
      <c r="FC174" s="284"/>
      <c r="FD174" s="284"/>
      <c r="FE174" s="284"/>
      <c r="FF174" s="284"/>
      <c r="FG174" s="284"/>
      <c r="FH174" s="284"/>
      <c r="FI174" s="284"/>
      <c r="FJ174" s="284"/>
      <c r="FK174" s="284"/>
      <c r="FL174" s="284"/>
      <c r="FM174" s="284"/>
      <c r="FN174" s="284"/>
      <c r="FO174" s="284"/>
      <c r="FP174" s="284"/>
      <c r="FQ174" s="284"/>
      <c r="FR174" s="284"/>
      <c r="FS174" s="284"/>
      <c r="FT174" s="284"/>
      <c r="FU174" s="284"/>
      <c r="FV174" s="284"/>
      <c r="FW174" s="284"/>
      <c r="FX174" s="284"/>
      <c r="FY174" s="284"/>
      <c r="FZ174" s="284"/>
      <c r="GA174" s="284"/>
      <c r="GB174" s="284"/>
      <c r="GC174" s="284"/>
      <c r="GD174" s="284"/>
      <c r="GE174" s="284"/>
      <c r="GF174" s="284"/>
      <c r="GG174" s="284"/>
      <c r="GH174" s="284"/>
      <c r="GI174" s="284"/>
      <c r="GJ174" s="284"/>
      <c r="GK174" s="284"/>
      <c r="GL174" s="284"/>
      <c r="GM174" s="284"/>
      <c r="GN174" s="284"/>
      <c r="GO174" s="284"/>
      <c r="GP174" s="284"/>
      <c r="GQ174" s="284"/>
      <c r="GR174" s="284"/>
      <c r="GS174" s="284"/>
      <c r="GT174" s="284"/>
      <c r="GU174" s="284"/>
      <c r="GV174" s="284"/>
      <c r="GW174" s="284"/>
      <c r="GX174" s="284"/>
      <c r="GY174" s="284"/>
      <c r="GZ174" s="284"/>
      <c r="HA174" s="284"/>
      <c r="HB174" s="284"/>
      <c r="HC174" s="284"/>
      <c r="HD174" s="284"/>
      <c r="HE174" s="284"/>
      <c r="HF174" s="284"/>
      <c r="HG174" s="284"/>
      <c r="HH174" s="284"/>
      <c r="HI174" s="284"/>
      <c r="HJ174" s="284"/>
      <c r="HK174" s="284"/>
      <c r="HL174" s="284"/>
      <c r="HM174" s="284"/>
      <c r="HN174" s="284"/>
      <c r="HO174" s="284"/>
      <c r="HP174" s="284"/>
      <c r="HQ174" s="284"/>
      <c r="HR174" s="284"/>
      <c r="HS174" s="284"/>
      <c r="HT174" s="284"/>
      <c r="HU174" s="284"/>
      <c r="HV174" s="284"/>
      <c r="HW174" s="284"/>
      <c r="HX174" s="284"/>
      <c r="HY174" s="284"/>
      <c r="HZ174" s="284"/>
      <c r="IA174" s="284"/>
      <c r="IB174" s="284"/>
      <c r="IC174" s="284"/>
      <c r="ID174" s="284"/>
      <c r="IE174" s="284"/>
      <c r="IF174" s="284"/>
      <c r="IG174" s="284"/>
      <c r="IH174" s="284"/>
      <c r="II174" s="284"/>
      <c r="IJ174" s="284"/>
      <c r="IK174" s="284"/>
      <c r="IL174" s="284"/>
      <c r="IM174" s="284"/>
      <c r="IN174" s="284"/>
      <c r="IO174" s="284"/>
      <c r="IP174" s="284"/>
      <c r="IQ174" s="284"/>
      <c r="IR174" s="284"/>
      <c r="IS174" s="284"/>
      <c r="IT174" s="284"/>
      <c r="IU174" s="284"/>
      <c r="IV174" s="284"/>
    </row>
    <row r="175" spans="1:256" x14ac:dyDescent="0.25">
      <c r="A175" s="284"/>
      <c r="B175" s="284"/>
      <c r="C175" s="284"/>
      <c r="D175" s="284"/>
      <c r="E175" s="284"/>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4"/>
      <c r="AN175" s="284"/>
      <c r="AO175" s="284"/>
      <c r="AP175" s="284"/>
      <c r="AQ175" s="284"/>
      <c r="AR175" s="284"/>
      <c r="AS175" s="284"/>
      <c r="AT175" s="284"/>
      <c r="AU175" s="284"/>
      <c r="AV175" s="284"/>
      <c r="AW175" s="284"/>
      <c r="AX175" s="284"/>
      <c r="AY175" s="284"/>
      <c r="AZ175" s="284"/>
      <c r="BA175" s="284"/>
      <c r="BB175" s="284"/>
      <c r="BC175" s="284"/>
      <c r="BD175" s="284"/>
      <c r="BE175" s="284"/>
      <c r="BF175" s="284"/>
      <c r="BG175" s="284"/>
      <c r="BH175" s="284"/>
      <c r="BI175" s="284"/>
      <c r="BJ175" s="284"/>
      <c r="BK175" s="284"/>
      <c r="BL175" s="284"/>
      <c r="BM175" s="284"/>
      <c r="BN175" s="284"/>
      <c r="BO175" s="284"/>
      <c r="BP175" s="284"/>
      <c r="BQ175" s="284"/>
      <c r="BR175" s="284"/>
      <c r="BS175" s="284"/>
      <c r="BT175" s="284"/>
      <c r="BU175" s="284"/>
      <c r="BV175" s="284"/>
      <c r="BW175" s="284"/>
      <c r="BX175" s="284"/>
      <c r="BY175" s="284"/>
      <c r="BZ175" s="284"/>
      <c r="CA175" s="284"/>
      <c r="CB175" s="284"/>
      <c r="CC175" s="284"/>
      <c r="CD175" s="284"/>
      <c r="CE175" s="284"/>
      <c r="CF175" s="284"/>
      <c r="CG175" s="284"/>
      <c r="CH175" s="284"/>
      <c r="CI175" s="284"/>
      <c r="CJ175" s="284"/>
      <c r="CK175" s="284"/>
      <c r="CL175" s="284"/>
      <c r="CM175" s="284"/>
      <c r="CN175" s="284"/>
      <c r="CO175" s="284"/>
      <c r="CP175" s="284"/>
      <c r="CQ175" s="284"/>
      <c r="CR175" s="284"/>
      <c r="CS175" s="284"/>
      <c r="CT175" s="284"/>
      <c r="CU175" s="284"/>
      <c r="CV175" s="284"/>
      <c r="CW175" s="284"/>
      <c r="CX175" s="284"/>
      <c r="CY175" s="284"/>
      <c r="CZ175" s="284"/>
      <c r="DA175" s="284"/>
      <c r="DB175" s="284"/>
      <c r="DC175" s="284"/>
      <c r="DD175" s="284"/>
      <c r="DE175" s="284"/>
      <c r="DF175" s="284"/>
      <c r="DG175" s="284"/>
      <c r="DH175" s="284"/>
      <c r="DI175" s="284"/>
      <c r="DJ175" s="284"/>
      <c r="DK175" s="284"/>
      <c r="DL175" s="284"/>
      <c r="DM175" s="284"/>
      <c r="DN175" s="284"/>
      <c r="DO175" s="284"/>
      <c r="DP175" s="284"/>
      <c r="DQ175" s="284"/>
      <c r="DR175" s="284"/>
      <c r="DS175" s="284"/>
      <c r="DT175" s="284"/>
      <c r="DU175" s="284"/>
      <c r="DV175" s="284"/>
      <c r="DW175" s="284"/>
      <c r="DX175" s="284"/>
      <c r="DY175" s="284"/>
      <c r="DZ175" s="284"/>
      <c r="EA175" s="284"/>
      <c r="EB175" s="284"/>
      <c r="EC175" s="284"/>
      <c r="ED175" s="284"/>
      <c r="EE175" s="284"/>
      <c r="EF175" s="284"/>
      <c r="EG175" s="284"/>
      <c r="EH175" s="284"/>
      <c r="EI175" s="284"/>
      <c r="EJ175" s="284"/>
      <c r="EK175" s="284"/>
      <c r="EL175" s="284"/>
      <c r="EM175" s="284"/>
      <c r="EN175" s="284"/>
      <c r="EO175" s="284"/>
      <c r="EP175" s="284"/>
      <c r="EQ175" s="284"/>
      <c r="ER175" s="284"/>
      <c r="ES175" s="284"/>
      <c r="ET175" s="284"/>
      <c r="EU175" s="284"/>
      <c r="EV175" s="284"/>
      <c r="EW175" s="284"/>
      <c r="EX175" s="284"/>
      <c r="EY175" s="284"/>
      <c r="EZ175" s="284"/>
      <c r="FA175" s="284"/>
      <c r="FB175" s="284"/>
      <c r="FC175" s="284"/>
      <c r="FD175" s="284"/>
      <c r="FE175" s="284"/>
      <c r="FF175" s="284"/>
      <c r="FG175" s="284"/>
      <c r="FH175" s="284"/>
      <c r="FI175" s="284"/>
      <c r="FJ175" s="284"/>
      <c r="FK175" s="284"/>
      <c r="FL175" s="284"/>
      <c r="FM175" s="284"/>
      <c r="FN175" s="284"/>
      <c r="FO175" s="284"/>
      <c r="FP175" s="284"/>
      <c r="FQ175" s="284"/>
      <c r="FR175" s="284"/>
      <c r="FS175" s="284"/>
      <c r="FT175" s="284"/>
      <c r="FU175" s="284"/>
      <c r="FV175" s="284"/>
      <c r="FW175" s="284"/>
      <c r="FX175" s="284"/>
      <c r="FY175" s="284"/>
      <c r="FZ175" s="284"/>
      <c r="GA175" s="284"/>
      <c r="GB175" s="284"/>
      <c r="GC175" s="284"/>
      <c r="GD175" s="284"/>
      <c r="GE175" s="284"/>
      <c r="GF175" s="284"/>
      <c r="GG175" s="284"/>
      <c r="GH175" s="284"/>
      <c r="GI175" s="284"/>
      <c r="GJ175" s="284"/>
      <c r="GK175" s="284"/>
      <c r="GL175" s="284"/>
      <c r="GM175" s="284"/>
      <c r="GN175" s="284"/>
      <c r="GO175" s="284"/>
      <c r="GP175" s="284"/>
      <c r="GQ175" s="284"/>
      <c r="GR175" s="284"/>
      <c r="GS175" s="284"/>
      <c r="GT175" s="284"/>
      <c r="GU175" s="284"/>
      <c r="GV175" s="284"/>
      <c r="GW175" s="284"/>
      <c r="GX175" s="284"/>
      <c r="GY175" s="284"/>
      <c r="GZ175" s="284"/>
      <c r="HA175" s="284"/>
      <c r="HB175" s="284"/>
      <c r="HC175" s="284"/>
      <c r="HD175" s="284"/>
      <c r="HE175" s="284"/>
      <c r="HF175" s="284"/>
      <c r="HG175" s="284"/>
      <c r="HH175" s="284"/>
      <c r="HI175" s="284"/>
      <c r="HJ175" s="284"/>
      <c r="HK175" s="284"/>
      <c r="HL175" s="284"/>
      <c r="HM175" s="284"/>
      <c r="HN175" s="284"/>
      <c r="HO175" s="284"/>
      <c r="HP175" s="284"/>
      <c r="HQ175" s="284"/>
      <c r="HR175" s="284"/>
      <c r="HS175" s="284"/>
      <c r="HT175" s="284"/>
      <c r="HU175" s="284"/>
      <c r="HV175" s="284"/>
      <c r="HW175" s="284"/>
      <c r="HX175" s="284"/>
      <c r="HY175" s="284"/>
      <c r="HZ175" s="284"/>
      <c r="IA175" s="284"/>
      <c r="IB175" s="284"/>
      <c r="IC175" s="284"/>
      <c r="ID175" s="284"/>
      <c r="IE175" s="284"/>
      <c r="IF175" s="284"/>
      <c r="IG175" s="284"/>
      <c r="IH175" s="284"/>
      <c r="II175" s="284"/>
      <c r="IJ175" s="284"/>
      <c r="IK175" s="284"/>
      <c r="IL175" s="284"/>
      <c r="IM175" s="284"/>
      <c r="IN175" s="284"/>
      <c r="IO175" s="284"/>
      <c r="IP175" s="284"/>
      <c r="IQ175" s="284"/>
      <c r="IR175" s="284"/>
      <c r="IS175" s="284"/>
      <c r="IT175" s="284"/>
      <c r="IU175" s="284"/>
      <c r="IV175" s="284"/>
    </row>
    <row r="176" spans="1:256" x14ac:dyDescent="0.25">
      <c r="A176" s="284"/>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4"/>
      <c r="AN176" s="284"/>
      <c r="AO176" s="284"/>
      <c r="AP176" s="284"/>
      <c r="AQ176" s="284"/>
      <c r="AR176" s="284"/>
      <c r="AS176" s="284"/>
      <c r="AT176" s="284"/>
      <c r="AU176" s="284"/>
      <c r="AV176" s="284"/>
      <c r="AW176" s="284"/>
      <c r="AX176" s="284"/>
      <c r="AY176" s="284"/>
      <c r="AZ176" s="284"/>
      <c r="BA176" s="284"/>
      <c r="BB176" s="284"/>
      <c r="BC176" s="284"/>
      <c r="BD176" s="284"/>
      <c r="BE176" s="284"/>
      <c r="BF176" s="284"/>
      <c r="BG176" s="284"/>
      <c r="BH176" s="284"/>
      <c r="BI176" s="284"/>
      <c r="BJ176" s="284"/>
      <c r="BK176" s="284"/>
      <c r="BL176" s="284"/>
      <c r="BM176" s="284"/>
      <c r="BN176" s="284"/>
      <c r="BO176" s="284"/>
      <c r="BP176" s="284"/>
      <c r="BQ176" s="284"/>
      <c r="BR176" s="284"/>
      <c r="BS176" s="284"/>
      <c r="BT176" s="284"/>
      <c r="BU176" s="284"/>
      <c r="BV176" s="284"/>
      <c r="BW176" s="284"/>
      <c r="BX176" s="284"/>
      <c r="BY176" s="284"/>
      <c r="BZ176" s="284"/>
      <c r="CA176" s="284"/>
      <c r="CB176" s="284"/>
      <c r="CC176" s="284"/>
      <c r="CD176" s="284"/>
      <c r="CE176" s="284"/>
      <c r="CF176" s="284"/>
      <c r="CG176" s="284"/>
      <c r="CH176" s="284"/>
      <c r="CI176" s="284"/>
      <c r="CJ176" s="284"/>
      <c r="CK176" s="284"/>
      <c r="CL176" s="284"/>
      <c r="CM176" s="284"/>
      <c r="CN176" s="284"/>
      <c r="CO176" s="284"/>
      <c r="CP176" s="284"/>
      <c r="CQ176" s="284"/>
      <c r="CR176" s="284"/>
      <c r="CS176" s="284"/>
      <c r="CT176" s="284"/>
      <c r="CU176" s="284"/>
      <c r="CV176" s="284"/>
      <c r="CW176" s="284"/>
      <c r="CX176" s="284"/>
      <c r="CY176" s="284"/>
      <c r="CZ176" s="284"/>
      <c r="DA176" s="284"/>
      <c r="DB176" s="284"/>
      <c r="DC176" s="284"/>
      <c r="DD176" s="284"/>
      <c r="DE176" s="284"/>
      <c r="DF176" s="284"/>
      <c r="DG176" s="284"/>
      <c r="DH176" s="284"/>
      <c r="DI176" s="284"/>
      <c r="DJ176" s="284"/>
      <c r="DK176" s="284"/>
      <c r="DL176" s="284"/>
      <c r="DM176" s="284"/>
      <c r="DN176" s="284"/>
      <c r="DO176" s="284"/>
      <c r="DP176" s="284"/>
      <c r="DQ176" s="284"/>
      <c r="DR176" s="284"/>
      <c r="DS176" s="284"/>
      <c r="DT176" s="284"/>
      <c r="DU176" s="284"/>
      <c r="DV176" s="284"/>
      <c r="DW176" s="284"/>
      <c r="DX176" s="284"/>
      <c r="DY176" s="284"/>
      <c r="DZ176" s="284"/>
      <c r="EA176" s="284"/>
      <c r="EB176" s="284"/>
      <c r="EC176" s="284"/>
      <c r="ED176" s="284"/>
      <c r="EE176" s="284"/>
      <c r="EF176" s="284"/>
      <c r="EG176" s="284"/>
      <c r="EH176" s="284"/>
      <c r="EI176" s="284"/>
      <c r="EJ176" s="284"/>
      <c r="EK176" s="284"/>
      <c r="EL176" s="284"/>
      <c r="EM176" s="284"/>
      <c r="EN176" s="284"/>
      <c r="EO176" s="284"/>
      <c r="EP176" s="284"/>
      <c r="EQ176" s="284"/>
      <c r="ER176" s="284"/>
      <c r="ES176" s="284"/>
      <c r="ET176" s="284"/>
      <c r="EU176" s="284"/>
      <c r="EV176" s="284"/>
      <c r="EW176" s="284"/>
      <c r="EX176" s="284"/>
      <c r="EY176" s="284"/>
      <c r="EZ176" s="284"/>
      <c r="FA176" s="284"/>
      <c r="FB176" s="284"/>
      <c r="FC176" s="284"/>
      <c r="FD176" s="284"/>
      <c r="FE176" s="284"/>
      <c r="FF176" s="284"/>
      <c r="FG176" s="284"/>
      <c r="FH176" s="284"/>
      <c r="FI176" s="284"/>
      <c r="FJ176" s="284"/>
      <c r="FK176" s="284"/>
      <c r="FL176" s="284"/>
      <c r="FM176" s="284"/>
      <c r="FN176" s="284"/>
      <c r="FO176" s="284"/>
      <c r="FP176" s="284"/>
      <c r="FQ176" s="284"/>
      <c r="FR176" s="284"/>
      <c r="FS176" s="284"/>
      <c r="FT176" s="284"/>
      <c r="FU176" s="284"/>
      <c r="FV176" s="284"/>
      <c r="FW176" s="284"/>
      <c r="FX176" s="284"/>
      <c r="FY176" s="284"/>
      <c r="FZ176" s="284"/>
      <c r="GA176" s="284"/>
      <c r="GB176" s="284"/>
      <c r="GC176" s="284"/>
      <c r="GD176" s="284"/>
      <c r="GE176" s="284"/>
      <c r="GF176" s="284"/>
      <c r="GG176" s="284"/>
      <c r="GH176" s="284"/>
      <c r="GI176" s="284"/>
      <c r="GJ176" s="284"/>
      <c r="GK176" s="284"/>
      <c r="GL176" s="284"/>
      <c r="GM176" s="284"/>
      <c r="GN176" s="284"/>
      <c r="GO176" s="284"/>
      <c r="GP176" s="284"/>
      <c r="GQ176" s="284"/>
      <c r="GR176" s="284"/>
      <c r="GS176" s="284"/>
      <c r="GT176" s="284"/>
      <c r="GU176" s="284"/>
      <c r="GV176" s="284"/>
      <c r="GW176" s="284"/>
      <c r="GX176" s="284"/>
      <c r="GY176" s="284"/>
      <c r="GZ176" s="284"/>
      <c r="HA176" s="284"/>
      <c r="HB176" s="284"/>
      <c r="HC176" s="284"/>
      <c r="HD176" s="284"/>
      <c r="HE176" s="284"/>
      <c r="HF176" s="284"/>
      <c r="HG176" s="284"/>
      <c r="HH176" s="284"/>
      <c r="HI176" s="284"/>
      <c r="HJ176" s="284"/>
      <c r="HK176" s="284"/>
      <c r="HL176" s="284"/>
      <c r="HM176" s="284"/>
      <c r="HN176" s="284"/>
      <c r="HO176" s="284"/>
      <c r="HP176" s="284"/>
      <c r="HQ176" s="284"/>
      <c r="HR176" s="284"/>
      <c r="HS176" s="284"/>
      <c r="HT176" s="284"/>
      <c r="HU176" s="284"/>
      <c r="HV176" s="284"/>
      <c r="HW176" s="284"/>
      <c r="HX176" s="284"/>
      <c r="HY176" s="284"/>
      <c r="HZ176" s="284"/>
      <c r="IA176" s="284"/>
      <c r="IB176" s="284"/>
      <c r="IC176" s="284"/>
      <c r="ID176" s="284"/>
      <c r="IE176" s="284"/>
      <c r="IF176" s="284"/>
      <c r="IG176" s="284"/>
      <c r="IH176" s="284"/>
      <c r="II176" s="284"/>
      <c r="IJ176" s="284"/>
      <c r="IK176" s="284"/>
      <c r="IL176" s="284"/>
      <c r="IM176" s="284"/>
      <c r="IN176" s="284"/>
      <c r="IO176" s="284"/>
      <c r="IP176" s="284"/>
      <c r="IQ176" s="284"/>
      <c r="IR176" s="284"/>
      <c r="IS176" s="284"/>
      <c r="IT176" s="284"/>
      <c r="IU176" s="284"/>
      <c r="IV176" s="284"/>
    </row>
    <row r="177" spans="1:256" x14ac:dyDescent="0.25">
      <c r="A177" s="284"/>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c r="AL177" s="284"/>
      <c r="AM177" s="284"/>
      <c r="AN177" s="284"/>
      <c r="AO177" s="284"/>
      <c r="AP177" s="284"/>
      <c r="AQ177" s="284"/>
      <c r="AR177" s="284"/>
      <c r="AS177" s="284"/>
      <c r="AT177" s="284"/>
      <c r="AU177" s="284"/>
      <c r="AV177" s="284"/>
      <c r="AW177" s="284"/>
      <c r="AX177" s="284"/>
      <c r="AY177" s="284"/>
      <c r="AZ177" s="284"/>
      <c r="BA177" s="284"/>
      <c r="BB177" s="284"/>
      <c r="BC177" s="284"/>
      <c r="BD177" s="284"/>
      <c r="BE177" s="284"/>
      <c r="BF177" s="284"/>
      <c r="BG177" s="284"/>
      <c r="BH177" s="284"/>
      <c r="BI177" s="284"/>
      <c r="BJ177" s="284"/>
      <c r="BK177" s="284"/>
      <c r="BL177" s="284"/>
      <c r="BM177" s="284"/>
      <c r="BN177" s="284"/>
      <c r="BO177" s="284"/>
      <c r="BP177" s="284"/>
      <c r="BQ177" s="284"/>
      <c r="BR177" s="284"/>
      <c r="BS177" s="284"/>
      <c r="BT177" s="284"/>
      <c r="BU177" s="284"/>
      <c r="BV177" s="284"/>
      <c r="BW177" s="284"/>
      <c r="BX177" s="284"/>
      <c r="BY177" s="284"/>
      <c r="BZ177" s="284"/>
      <c r="CA177" s="284"/>
      <c r="CB177" s="284"/>
      <c r="CC177" s="284"/>
      <c r="CD177" s="284"/>
      <c r="CE177" s="284"/>
      <c r="CF177" s="284"/>
      <c r="CG177" s="284"/>
      <c r="CH177" s="284"/>
      <c r="CI177" s="284"/>
      <c r="CJ177" s="284"/>
      <c r="CK177" s="284"/>
      <c r="CL177" s="284"/>
      <c r="CM177" s="284"/>
      <c r="CN177" s="284"/>
      <c r="CO177" s="284"/>
      <c r="CP177" s="284"/>
      <c r="CQ177" s="284"/>
      <c r="CR177" s="284"/>
      <c r="CS177" s="284"/>
      <c r="CT177" s="284"/>
      <c r="CU177" s="284"/>
      <c r="CV177" s="284"/>
      <c r="CW177" s="284"/>
      <c r="CX177" s="284"/>
      <c r="CY177" s="284"/>
      <c r="CZ177" s="284"/>
      <c r="DA177" s="284"/>
      <c r="DB177" s="284"/>
      <c r="DC177" s="284"/>
      <c r="DD177" s="284"/>
      <c r="DE177" s="284"/>
      <c r="DF177" s="284"/>
      <c r="DG177" s="284"/>
      <c r="DH177" s="284"/>
      <c r="DI177" s="284"/>
      <c r="DJ177" s="284"/>
      <c r="DK177" s="284"/>
      <c r="DL177" s="284"/>
      <c r="DM177" s="284"/>
      <c r="DN177" s="284"/>
      <c r="DO177" s="284"/>
      <c r="DP177" s="284"/>
      <c r="DQ177" s="284"/>
      <c r="DR177" s="284"/>
      <c r="DS177" s="284"/>
      <c r="DT177" s="284"/>
      <c r="DU177" s="284"/>
      <c r="DV177" s="284"/>
      <c r="DW177" s="284"/>
      <c r="DX177" s="284"/>
      <c r="DY177" s="284"/>
      <c r="DZ177" s="284"/>
      <c r="EA177" s="284"/>
      <c r="EB177" s="284"/>
      <c r="EC177" s="284"/>
      <c r="ED177" s="284"/>
      <c r="EE177" s="284"/>
      <c r="EF177" s="284"/>
      <c r="EG177" s="284"/>
      <c r="EH177" s="284"/>
      <c r="EI177" s="284"/>
      <c r="EJ177" s="284"/>
      <c r="EK177" s="284"/>
      <c r="EL177" s="284"/>
      <c r="EM177" s="284"/>
      <c r="EN177" s="284"/>
      <c r="EO177" s="284"/>
      <c r="EP177" s="284"/>
      <c r="EQ177" s="284"/>
      <c r="ER177" s="284"/>
      <c r="ES177" s="284"/>
      <c r="ET177" s="284"/>
      <c r="EU177" s="284"/>
      <c r="EV177" s="284"/>
      <c r="EW177" s="284"/>
      <c r="EX177" s="284"/>
      <c r="EY177" s="284"/>
      <c r="EZ177" s="284"/>
      <c r="FA177" s="284"/>
      <c r="FB177" s="284"/>
      <c r="FC177" s="284"/>
      <c r="FD177" s="284"/>
      <c r="FE177" s="284"/>
      <c r="FF177" s="284"/>
      <c r="FG177" s="284"/>
      <c r="FH177" s="284"/>
      <c r="FI177" s="284"/>
      <c r="FJ177" s="284"/>
      <c r="FK177" s="284"/>
      <c r="FL177" s="284"/>
      <c r="FM177" s="284"/>
      <c r="FN177" s="284"/>
      <c r="FO177" s="284"/>
      <c r="FP177" s="284"/>
      <c r="FQ177" s="284"/>
      <c r="FR177" s="284"/>
      <c r="FS177" s="284"/>
      <c r="FT177" s="284"/>
      <c r="FU177" s="284"/>
      <c r="FV177" s="284"/>
      <c r="FW177" s="284"/>
      <c r="FX177" s="284"/>
      <c r="FY177" s="284"/>
      <c r="FZ177" s="284"/>
      <c r="GA177" s="284"/>
      <c r="GB177" s="284"/>
      <c r="GC177" s="284"/>
      <c r="GD177" s="284"/>
      <c r="GE177" s="284"/>
      <c r="GF177" s="284"/>
      <c r="GG177" s="284"/>
      <c r="GH177" s="284"/>
      <c r="GI177" s="284"/>
      <c r="GJ177" s="284"/>
      <c r="GK177" s="284"/>
      <c r="GL177" s="284"/>
      <c r="GM177" s="284"/>
      <c r="GN177" s="284"/>
      <c r="GO177" s="284"/>
      <c r="GP177" s="284"/>
      <c r="GQ177" s="284"/>
      <c r="GR177" s="284"/>
      <c r="GS177" s="284"/>
      <c r="GT177" s="284"/>
      <c r="GU177" s="284"/>
      <c r="GV177" s="284"/>
      <c r="GW177" s="284"/>
      <c r="GX177" s="284"/>
      <c r="GY177" s="284"/>
      <c r="GZ177" s="284"/>
      <c r="HA177" s="284"/>
      <c r="HB177" s="284"/>
      <c r="HC177" s="284"/>
      <c r="HD177" s="284"/>
      <c r="HE177" s="284"/>
      <c r="HF177" s="284"/>
      <c r="HG177" s="284"/>
      <c r="HH177" s="284"/>
      <c r="HI177" s="284"/>
      <c r="HJ177" s="284"/>
      <c r="HK177" s="284"/>
      <c r="HL177" s="284"/>
      <c r="HM177" s="284"/>
      <c r="HN177" s="284"/>
      <c r="HO177" s="284"/>
      <c r="HP177" s="284"/>
      <c r="HQ177" s="284"/>
      <c r="HR177" s="284"/>
      <c r="HS177" s="284"/>
      <c r="HT177" s="284"/>
      <c r="HU177" s="284"/>
      <c r="HV177" s="284"/>
      <c r="HW177" s="284"/>
      <c r="HX177" s="284"/>
      <c r="HY177" s="284"/>
      <c r="HZ177" s="284"/>
      <c r="IA177" s="284"/>
      <c r="IB177" s="284"/>
      <c r="IC177" s="284"/>
      <c r="ID177" s="284"/>
      <c r="IE177" s="284"/>
      <c r="IF177" s="284"/>
      <c r="IG177" s="284"/>
      <c r="IH177" s="284"/>
      <c r="II177" s="284"/>
      <c r="IJ177" s="284"/>
      <c r="IK177" s="284"/>
      <c r="IL177" s="284"/>
      <c r="IM177" s="284"/>
      <c r="IN177" s="284"/>
      <c r="IO177" s="284"/>
      <c r="IP177" s="284"/>
      <c r="IQ177" s="284"/>
      <c r="IR177" s="284"/>
      <c r="IS177" s="284"/>
      <c r="IT177" s="284"/>
      <c r="IU177" s="284"/>
      <c r="IV177" s="284"/>
    </row>
    <row r="178" spans="1:256" x14ac:dyDescent="0.25">
      <c r="A178" s="284"/>
      <c r="B178" s="284"/>
      <c r="C178" s="284"/>
      <c r="D178" s="284"/>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c r="AL178" s="284"/>
      <c r="AM178" s="284"/>
      <c r="AN178" s="284"/>
      <c r="AO178" s="284"/>
      <c r="AP178" s="284"/>
      <c r="AQ178" s="284"/>
      <c r="AR178" s="284"/>
      <c r="AS178" s="284"/>
      <c r="AT178" s="284"/>
      <c r="AU178" s="284"/>
      <c r="AV178" s="284"/>
      <c r="AW178" s="284"/>
      <c r="AX178" s="284"/>
      <c r="AY178" s="284"/>
      <c r="AZ178" s="284"/>
      <c r="BA178" s="284"/>
      <c r="BB178" s="284"/>
      <c r="BC178" s="284"/>
      <c r="BD178" s="284"/>
      <c r="BE178" s="284"/>
      <c r="BF178" s="284"/>
      <c r="BG178" s="284"/>
      <c r="BH178" s="284"/>
      <c r="BI178" s="284"/>
      <c r="BJ178" s="284"/>
      <c r="BK178" s="284"/>
      <c r="BL178" s="284"/>
      <c r="BM178" s="284"/>
      <c r="BN178" s="284"/>
      <c r="BO178" s="284"/>
      <c r="BP178" s="284"/>
      <c r="BQ178" s="284"/>
      <c r="BR178" s="284"/>
      <c r="BS178" s="284"/>
      <c r="BT178" s="284"/>
      <c r="BU178" s="284"/>
      <c r="BV178" s="284"/>
      <c r="BW178" s="284"/>
      <c r="BX178" s="284"/>
      <c r="BY178" s="284"/>
      <c r="BZ178" s="284"/>
      <c r="CA178" s="284"/>
      <c r="CB178" s="284"/>
      <c r="CC178" s="284"/>
      <c r="CD178" s="284"/>
      <c r="CE178" s="284"/>
      <c r="CF178" s="284"/>
      <c r="CG178" s="284"/>
      <c r="CH178" s="284"/>
      <c r="CI178" s="284"/>
      <c r="CJ178" s="284"/>
      <c r="CK178" s="284"/>
      <c r="CL178" s="284"/>
      <c r="CM178" s="284"/>
      <c r="CN178" s="284"/>
      <c r="CO178" s="284"/>
      <c r="CP178" s="284"/>
      <c r="CQ178" s="284"/>
      <c r="CR178" s="284"/>
      <c r="CS178" s="284"/>
      <c r="CT178" s="284"/>
      <c r="CU178" s="284"/>
      <c r="CV178" s="284"/>
      <c r="CW178" s="284"/>
      <c r="CX178" s="284"/>
      <c r="CY178" s="284"/>
      <c r="CZ178" s="284"/>
      <c r="DA178" s="284"/>
      <c r="DB178" s="284"/>
      <c r="DC178" s="284"/>
      <c r="DD178" s="284"/>
      <c r="DE178" s="284"/>
      <c r="DF178" s="284"/>
      <c r="DG178" s="284"/>
      <c r="DH178" s="284"/>
      <c r="DI178" s="284"/>
      <c r="DJ178" s="284"/>
      <c r="DK178" s="284"/>
      <c r="DL178" s="284"/>
      <c r="DM178" s="284"/>
      <c r="DN178" s="284"/>
      <c r="DO178" s="284"/>
      <c r="DP178" s="284"/>
      <c r="DQ178" s="284"/>
      <c r="DR178" s="284"/>
      <c r="DS178" s="284"/>
      <c r="DT178" s="284"/>
      <c r="DU178" s="284"/>
      <c r="DV178" s="284"/>
      <c r="DW178" s="284"/>
      <c r="DX178" s="284"/>
      <c r="DY178" s="284"/>
      <c r="DZ178" s="284"/>
      <c r="EA178" s="284"/>
      <c r="EB178" s="284"/>
      <c r="EC178" s="284"/>
      <c r="ED178" s="284"/>
      <c r="EE178" s="284"/>
      <c r="EF178" s="284"/>
      <c r="EG178" s="284"/>
      <c r="EH178" s="284"/>
      <c r="EI178" s="284"/>
      <c r="EJ178" s="284"/>
      <c r="EK178" s="284"/>
      <c r="EL178" s="284"/>
      <c r="EM178" s="284"/>
      <c r="EN178" s="284"/>
      <c r="EO178" s="284"/>
      <c r="EP178" s="284"/>
      <c r="EQ178" s="284"/>
      <c r="ER178" s="284"/>
      <c r="ES178" s="284"/>
      <c r="ET178" s="284"/>
      <c r="EU178" s="284"/>
      <c r="EV178" s="284"/>
      <c r="EW178" s="284"/>
      <c r="EX178" s="284"/>
      <c r="EY178" s="284"/>
      <c r="EZ178" s="284"/>
      <c r="FA178" s="284"/>
      <c r="FB178" s="284"/>
      <c r="FC178" s="284"/>
      <c r="FD178" s="284"/>
      <c r="FE178" s="284"/>
      <c r="FF178" s="284"/>
      <c r="FG178" s="284"/>
      <c r="FH178" s="284"/>
      <c r="FI178" s="284"/>
      <c r="FJ178" s="284"/>
      <c r="FK178" s="284"/>
      <c r="FL178" s="284"/>
      <c r="FM178" s="284"/>
      <c r="FN178" s="284"/>
      <c r="FO178" s="284"/>
      <c r="FP178" s="284"/>
      <c r="FQ178" s="284"/>
      <c r="FR178" s="284"/>
      <c r="FS178" s="284"/>
      <c r="FT178" s="284"/>
      <c r="FU178" s="284"/>
      <c r="FV178" s="284"/>
      <c r="FW178" s="284"/>
      <c r="FX178" s="284"/>
      <c r="FY178" s="284"/>
      <c r="FZ178" s="284"/>
      <c r="GA178" s="284"/>
      <c r="GB178" s="284"/>
      <c r="GC178" s="284"/>
      <c r="GD178" s="284"/>
      <c r="GE178" s="284"/>
      <c r="GF178" s="284"/>
      <c r="GG178" s="284"/>
      <c r="GH178" s="284"/>
      <c r="GI178" s="284"/>
      <c r="GJ178" s="284"/>
      <c r="GK178" s="284"/>
      <c r="GL178" s="284"/>
      <c r="GM178" s="284"/>
      <c r="GN178" s="284"/>
      <c r="GO178" s="284"/>
      <c r="GP178" s="284"/>
      <c r="GQ178" s="284"/>
      <c r="GR178" s="284"/>
      <c r="GS178" s="284"/>
      <c r="GT178" s="284"/>
      <c r="GU178" s="284"/>
      <c r="GV178" s="284"/>
      <c r="GW178" s="284"/>
      <c r="GX178" s="284"/>
      <c r="GY178" s="284"/>
      <c r="GZ178" s="284"/>
      <c r="HA178" s="284"/>
      <c r="HB178" s="284"/>
      <c r="HC178" s="284"/>
      <c r="HD178" s="284"/>
      <c r="HE178" s="284"/>
      <c r="HF178" s="284"/>
      <c r="HG178" s="284"/>
      <c r="HH178" s="284"/>
      <c r="HI178" s="284"/>
      <c r="HJ178" s="284"/>
      <c r="HK178" s="284"/>
      <c r="HL178" s="284"/>
      <c r="HM178" s="284"/>
      <c r="HN178" s="284"/>
      <c r="HO178" s="284"/>
      <c r="HP178" s="284"/>
      <c r="HQ178" s="284"/>
      <c r="HR178" s="284"/>
      <c r="HS178" s="284"/>
      <c r="HT178" s="284"/>
      <c r="HU178" s="284"/>
      <c r="HV178" s="284"/>
      <c r="HW178" s="284"/>
      <c r="HX178" s="284"/>
      <c r="HY178" s="284"/>
      <c r="HZ178" s="284"/>
      <c r="IA178" s="284"/>
      <c r="IB178" s="284"/>
      <c r="IC178" s="284"/>
      <c r="ID178" s="284"/>
      <c r="IE178" s="284"/>
      <c r="IF178" s="284"/>
      <c r="IG178" s="284"/>
      <c r="IH178" s="284"/>
      <c r="II178" s="284"/>
      <c r="IJ178" s="284"/>
      <c r="IK178" s="284"/>
      <c r="IL178" s="284"/>
      <c r="IM178" s="284"/>
      <c r="IN178" s="284"/>
      <c r="IO178" s="284"/>
      <c r="IP178" s="284"/>
      <c r="IQ178" s="284"/>
      <c r="IR178" s="284"/>
      <c r="IS178" s="284"/>
      <c r="IT178" s="284"/>
      <c r="IU178" s="284"/>
      <c r="IV178" s="284"/>
    </row>
    <row r="179" spans="1:256" x14ac:dyDescent="0.25">
      <c r="A179" s="284"/>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c r="AL179" s="284"/>
      <c r="AM179" s="284"/>
      <c r="AN179" s="284"/>
      <c r="AO179" s="284"/>
      <c r="AP179" s="284"/>
      <c r="AQ179" s="284"/>
      <c r="AR179" s="284"/>
      <c r="AS179" s="284"/>
      <c r="AT179" s="284"/>
      <c r="AU179" s="284"/>
      <c r="AV179" s="284"/>
      <c r="AW179" s="284"/>
      <c r="AX179" s="284"/>
      <c r="AY179" s="284"/>
      <c r="AZ179" s="284"/>
      <c r="BA179" s="284"/>
      <c r="BB179" s="284"/>
      <c r="BC179" s="284"/>
      <c r="BD179" s="284"/>
      <c r="BE179" s="284"/>
      <c r="BF179" s="284"/>
      <c r="BG179" s="284"/>
      <c r="BH179" s="284"/>
      <c r="BI179" s="284"/>
      <c r="BJ179" s="284"/>
      <c r="BK179" s="284"/>
      <c r="BL179" s="284"/>
      <c r="BM179" s="284"/>
      <c r="BN179" s="284"/>
      <c r="BO179" s="284"/>
      <c r="BP179" s="284"/>
      <c r="BQ179" s="284"/>
      <c r="BR179" s="284"/>
      <c r="BS179" s="284"/>
      <c r="BT179" s="284"/>
      <c r="BU179" s="284"/>
      <c r="BV179" s="284"/>
      <c r="BW179" s="284"/>
      <c r="BX179" s="284"/>
      <c r="BY179" s="284"/>
      <c r="BZ179" s="284"/>
      <c r="CA179" s="284"/>
      <c r="CB179" s="284"/>
      <c r="CC179" s="284"/>
      <c r="CD179" s="284"/>
      <c r="CE179" s="284"/>
      <c r="CF179" s="284"/>
      <c r="CG179" s="284"/>
      <c r="CH179" s="284"/>
      <c r="CI179" s="284"/>
      <c r="CJ179" s="284"/>
      <c r="CK179" s="284"/>
      <c r="CL179" s="284"/>
      <c r="CM179" s="284"/>
      <c r="CN179" s="284"/>
      <c r="CO179" s="284"/>
      <c r="CP179" s="284"/>
      <c r="CQ179" s="284"/>
      <c r="CR179" s="284"/>
      <c r="CS179" s="284"/>
      <c r="CT179" s="284"/>
      <c r="CU179" s="284"/>
      <c r="CV179" s="284"/>
      <c r="CW179" s="284"/>
      <c r="CX179" s="284"/>
      <c r="CY179" s="284"/>
      <c r="CZ179" s="284"/>
      <c r="DA179" s="284"/>
      <c r="DB179" s="284"/>
      <c r="DC179" s="284"/>
      <c r="DD179" s="284"/>
      <c r="DE179" s="284"/>
      <c r="DF179" s="284"/>
      <c r="DG179" s="284"/>
      <c r="DH179" s="284"/>
      <c r="DI179" s="284"/>
      <c r="DJ179" s="284"/>
      <c r="DK179" s="284"/>
      <c r="DL179" s="284"/>
      <c r="DM179" s="284"/>
      <c r="DN179" s="284"/>
      <c r="DO179" s="284"/>
      <c r="DP179" s="284"/>
      <c r="DQ179" s="284"/>
      <c r="DR179" s="284"/>
      <c r="DS179" s="284"/>
      <c r="DT179" s="284"/>
      <c r="DU179" s="284"/>
      <c r="DV179" s="284"/>
      <c r="DW179" s="284"/>
      <c r="DX179" s="284"/>
      <c r="DY179" s="284"/>
      <c r="DZ179" s="284"/>
      <c r="EA179" s="284"/>
      <c r="EB179" s="284"/>
      <c r="EC179" s="284"/>
      <c r="ED179" s="284"/>
      <c r="EE179" s="284"/>
      <c r="EF179" s="284"/>
      <c r="EG179" s="284"/>
      <c r="EH179" s="284"/>
      <c r="EI179" s="284"/>
      <c r="EJ179" s="284"/>
      <c r="EK179" s="284"/>
      <c r="EL179" s="284"/>
      <c r="EM179" s="284"/>
      <c r="EN179" s="284"/>
      <c r="EO179" s="284"/>
      <c r="EP179" s="284"/>
      <c r="EQ179" s="284"/>
      <c r="ER179" s="284"/>
      <c r="ES179" s="284"/>
      <c r="ET179" s="284"/>
      <c r="EU179" s="284"/>
      <c r="EV179" s="284"/>
      <c r="EW179" s="284"/>
      <c r="EX179" s="284"/>
      <c r="EY179" s="284"/>
      <c r="EZ179" s="284"/>
      <c r="FA179" s="284"/>
      <c r="FB179" s="284"/>
      <c r="FC179" s="284"/>
      <c r="FD179" s="284"/>
      <c r="FE179" s="284"/>
      <c r="FF179" s="284"/>
      <c r="FG179" s="284"/>
      <c r="FH179" s="284"/>
      <c r="FI179" s="284"/>
      <c r="FJ179" s="284"/>
      <c r="FK179" s="284"/>
      <c r="FL179" s="284"/>
      <c r="FM179" s="284"/>
      <c r="FN179" s="284"/>
      <c r="FO179" s="284"/>
      <c r="FP179" s="284"/>
      <c r="FQ179" s="284"/>
      <c r="FR179" s="284"/>
      <c r="FS179" s="284"/>
      <c r="FT179" s="284"/>
      <c r="FU179" s="284"/>
      <c r="FV179" s="284"/>
      <c r="FW179" s="284"/>
      <c r="FX179" s="284"/>
      <c r="FY179" s="284"/>
      <c r="FZ179" s="284"/>
      <c r="GA179" s="284"/>
      <c r="GB179" s="284"/>
      <c r="GC179" s="284"/>
      <c r="GD179" s="284"/>
      <c r="GE179" s="284"/>
      <c r="GF179" s="284"/>
      <c r="GG179" s="284"/>
      <c r="GH179" s="284"/>
      <c r="GI179" s="284"/>
      <c r="GJ179" s="284"/>
      <c r="GK179" s="284"/>
      <c r="GL179" s="284"/>
      <c r="GM179" s="284"/>
      <c r="GN179" s="284"/>
      <c r="GO179" s="284"/>
      <c r="GP179" s="284"/>
      <c r="GQ179" s="284"/>
      <c r="GR179" s="284"/>
      <c r="GS179" s="284"/>
      <c r="GT179" s="284"/>
      <c r="GU179" s="284"/>
      <c r="GV179" s="284"/>
      <c r="GW179" s="284"/>
      <c r="GX179" s="284"/>
      <c r="GY179" s="284"/>
      <c r="GZ179" s="284"/>
      <c r="HA179" s="284"/>
      <c r="HB179" s="284"/>
      <c r="HC179" s="284"/>
      <c r="HD179" s="284"/>
      <c r="HE179" s="284"/>
      <c r="HF179" s="284"/>
      <c r="HG179" s="284"/>
      <c r="HH179" s="284"/>
      <c r="HI179" s="284"/>
      <c r="HJ179" s="284"/>
      <c r="HK179" s="284"/>
      <c r="HL179" s="284"/>
      <c r="HM179" s="284"/>
      <c r="HN179" s="284"/>
      <c r="HO179" s="284"/>
      <c r="HP179" s="284"/>
      <c r="HQ179" s="284"/>
      <c r="HR179" s="284"/>
      <c r="HS179" s="284"/>
      <c r="HT179" s="284"/>
      <c r="HU179" s="284"/>
      <c r="HV179" s="284"/>
      <c r="HW179" s="284"/>
      <c r="HX179" s="284"/>
      <c r="HY179" s="284"/>
      <c r="HZ179" s="284"/>
      <c r="IA179" s="284"/>
      <c r="IB179" s="284"/>
      <c r="IC179" s="284"/>
      <c r="ID179" s="284"/>
      <c r="IE179" s="284"/>
      <c r="IF179" s="284"/>
      <c r="IG179" s="284"/>
      <c r="IH179" s="284"/>
      <c r="II179" s="284"/>
      <c r="IJ179" s="284"/>
      <c r="IK179" s="284"/>
      <c r="IL179" s="284"/>
      <c r="IM179" s="284"/>
      <c r="IN179" s="284"/>
      <c r="IO179" s="284"/>
      <c r="IP179" s="284"/>
      <c r="IQ179" s="284"/>
      <c r="IR179" s="284"/>
      <c r="IS179" s="284"/>
      <c r="IT179" s="284"/>
      <c r="IU179" s="284"/>
      <c r="IV179" s="284"/>
    </row>
    <row r="180" spans="1:256" x14ac:dyDescent="0.25">
      <c r="A180" s="284"/>
      <c r="B180" s="284"/>
      <c r="C180" s="284"/>
      <c r="D180" s="284"/>
      <c r="E180" s="284"/>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c r="AL180" s="284"/>
      <c r="AM180" s="284"/>
      <c r="AN180" s="284"/>
      <c r="AO180" s="284"/>
      <c r="AP180" s="284"/>
      <c r="AQ180" s="284"/>
      <c r="AR180" s="284"/>
      <c r="AS180" s="284"/>
      <c r="AT180" s="284"/>
      <c r="AU180" s="284"/>
      <c r="AV180" s="284"/>
      <c r="AW180" s="284"/>
      <c r="AX180" s="284"/>
      <c r="AY180" s="284"/>
      <c r="AZ180" s="284"/>
      <c r="BA180" s="284"/>
      <c r="BB180" s="284"/>
      <c r="BC180" s="284"/>
      <c r="BD180" s="284"/>
      <c r="BE180" s="284"/>
      <c r="BF180" s="284"/>
      <c r="BG180" s="284"/>
      <c r="BH180" s="284"/>
      <c r="BI180" s="284"/>
      <c r="BJ180" s="284"/>
      <c r="BK180" s="284"/>
      <c r="BL180" s="284"/>
      <c r="BM180" s="284"/>
      <c r="BN180" s="284"/>
      <c r="BO180" s="284"/>
      <c r="BP180" s="284"/>
      <c r="BQ180" s="284"/>
      <c r="BR180" s="284"/>
      <c r="BS180" s="284"/>
      <c r="BT180" s="284"/>
      <c r="BU180" s="284"/>
      <c r="BV180" s="284"/>
      <c r="BW180" s="284"/>
      <c r="BX180" s="284"/>
      <c r="BY180" s="284"/>
      <c r="BZ180" s="284"/>
      <c r="CA180" s="284"/>
      <c r="CB180" s="284"/>
      <c r="CC180" s="284"/>
      <c r="CD180" s="284"/>
      <c r="CE180" s="284"/>
      <c r="CF180" s="284"/>
      <c r="CG180" s="284"/>
      <c r="CH180" s="284"/>
      <c r="CI180" s="284"/>
      <c r="CJ180" s="284"/>
      <c r="CK180" s="284"/>
      <c r="CL180" s="284"/>
      <c r="CM180" s="284"/>
      <c r="CN180" s="284"/>
      <c r="CO180" s="284"/>
      <c r="CP180" s="284"/>
      <c r="CQ180" s="284"/>
      <c r="CR180" s="284"/>
      <c r="CS180" s="284"/>
      <c r="CT180" s="284"/>
      <c r="CU180" s="284"/>
      <c r="CV180" s="284"/>
      <c r="CW180" s="284"/>
      <c r="CX180" s="284"/>
      <c r="CY180" s="284"/>
      <c r="CZ180" s="284"/>
      <c r="DA180" s="284"/>
      <c r="DB180" s="284"/>
      <c r="DC180" s="284"/>
      <c r="DD180" s="284"/>
      <c r="DE180" s="284"/>
      <c r="DF180" s="284"/>
      <c r="DG180" s="284"/>
      <c r="DH180" s="284"/>
      <c r="DI180" s="284"/>
      <c r="DJ180" s="284"/>
      <c r="DK180" s="284"/>
      <c r="DL180" s="284"/>
      <c r="DM180" s="284"/>
      <c r="DN180" s="284"/>
      <c r="DO180" s="284"/>
      <c r="DP180" s="284"/>
      <c r="DQ180" s="284"/>
      <c r="DR180" s="284"/>
      <c r="DS180" s="284"/>
      <c r="DT180" s="284"/>
      <c r="DU180" s="284"/>
      <c r="DV180" s="284"/>
      <c r="DW180" s="284"/>
      <c r="DX180" s="284"/>
      <c r="DY180" s="284"/>
      <c r="DZ180" s="284"/>
      <c r="EA180" s="284"/>
      <c r="EB180" s="284"/>
      <c r="EC180" s="284"/>
      <c r="ED180" s="284"/>
      <c r="EE180" s="284"/>
      <c r="EF180" s="284"/>
      <c r="EG180" s="284"/>
      <c r="EH180" s="284"/>
      <c r="EI180" s="284"/>
      <c r="EJ180" s="284"/>
      <c r="EK180" s="284"/>
      <c r="EL180" s="284"/>
      <c r="EM180" s="284"/>
      <c r="EN180" s="284"/>
      <c r="EO180" s="284"/>
      <c r="EP180" s="284"/>
      <c r="EQ180" s="284"/>
      <c r="ER180" s="284"/>
      <c r="ES180" s="284"/>
      <c r="ET180" s="284"/>
      <c r="EU180" s="284"/>
      <c r="EV180" s="284"/>
      <c r="EW180" s="284"/>
      <c r="EX180" s="284"/>
      <c r="EY180" s="284"/>
      <c r="EZ180" s="284"/>
      <c r="FA180" s="284"/>
      <c r="FB180" s="284"/>
      <c r="FC180" s="284"/>
      <c r="FD180" s="284"/>
      <c r="FE180" s="284"/>
      <c r="FF180" s="284"/>
      <c r="FG180" s="284"/>
      <c r="FH180" s="284"/>
      <c r="FI180" s="284"/>
      <c r="FJ180" s="284"/>
      <c r="FK180" s="284"/>
      <c r="FL180" s="284"/>
      <c r="FM180" s="284"/>
      <c r="FN180" s="284"/>
      <c r="FO180" s="284"/>
      <c r="FP180" s="284"/>
      <c r="FQ180" s="284"/>
      <c r="FR180" s="284"/>
      <c r="FS180" s="284"/>
      <c r="FT180" s="284"/>
      <c r="FU180" s="284"/>
      <c r="FV180" s="284"/>
      <c r="FW180" s="284"/>
      <c r="FX180" s="284"/>
      <c r="FY180" s="284"/>
      <c r="FZ180" s="284"/>
      <c r="GA180" s="284"/>
      <c r="GB180" s="284"/>
      <c r="GC180" s="284"/>
      <c r="GD180" s="284"/>
      <c r="GE180" s="284"/>
      <c r="GF180" s="284"/>
      <c r="GG180" s="284"/>
      <c r="GH180" s="284"/>
      <c r="GI180" s="284"/>
      <c r="GJ180" s="284"/>
      <c r="GK180" s="284"/>
      <c r="GL180" s="284"/>
      <c r="GM180" s="284"/>
      <c r="GN180" s="284"/>
      <c r="GO180" s="284"/>
      <c r="GP180" s="284"/>
      <c r="GQ180" s="284"/>
      <c r="GR180" s="284"/>
      <c r="GS180" s="284"/>
      <c r="GT180" s="284"/>
      <c r="GU180" s="284"/>
      <c r="GV180" s="284"/>
      <c r="GW180" s="284"/>
      <c r="GX180" s="284"/>
      <c r="GY180" s="284"/>
      <c r="GZ180" s="284"/>
      <c r="HA180" s="284"/>
      <c r="HB180" s="284"/>
      <c r="HC180" s="284"/>
      <c r="HD180" s="284"/>
      <c r="HE180" s="284"/>
      <c r="HF180" s="284"/>
      <c r="HG180" s="284"/>
      <c r="HH180" s="284"/>
      <c r="HI180" s="284"/>
      <c r="HJ180" s="284"/>
      <c r="HK180" s="284"/>
      <c r="HL180" s="284"/>
      <c r="HM180" s="284"/>
      <c r="HN180" s="284"/>
      <c r="HO180" s="284"/>
      <c r="HP180" s="284"/>
      <c r="HQ180" s="284"/>
      <c r="HR180" s="284"/>
      <c r="HS180" s="284"/>
      <c r="HT180" s="284"/>
      <c r="HU180" s="284"/>
      <c r="HV180" s="284"/>
      <c r="HW180" s="284"/>
      <c r="HX180" s="284"/>
      <c r="HY180" s="284"/>
      <c r="HZ180" s="284"/>
      <c r="IA180" s="284"/>
      <c r="IB180" s="284"/>
      <c r="IC180" s="284"/>
      <c r="ID180" s="284"/>
      <c r="IE180" s="284"/>
      <c r="IF180" s="284"/>
      <c r="IG180" s="284"/>
      <c r="IH180" s="284"/>
      <c r="II180" s="284"/>
      <c r="IJ180" s="284"/>
      <c r="IK180" s="284"/>
      <c r="IL180" s="284"/>
      <c r="IM180" s="284"/>
      <c r="IN180" s="284"/>
      <c r="IO180" s="284"/>
      <c r="IP180" s="284"/>
      <c r="IQ180" s="284"/>
      <c r="IR180" s="284"/>
      <c r="IS180" s="284"/>
      <c r="IT180" s="284"/>
      <c r="IU180" s="284"/>
      <c r="IV180" s="284"/>
    </row>
    <row r="181" spans="1:256" x14ac:dyDescent="0.25">
      <c r="A181" s="284"/>
      <c r="B181" s="284"/>
      <c r="C181" s="284"/>
      <c r="D181" s="284"/>
      <c r="E181" s="284"/>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c r="AL181" s="284"/>
      <c r="AM181" s="284"/>
      <c r="AN181" s="284"/>
      <c r="AO181" s="284"/>
      <c r="AP181" s="284"/>
      <c r="AQ181" s="284"/>
      <c r="AR181" s="284"/>
      <c r="AS181" s="284"/>
      <c r="AT181" s="284"/>
      <c r="AU181" s="284"/>
      <c r="AV181" s="284"/>
      <c r="AW181" s="284"/>
      <c r="AX181" s="284"/>
      <c r="AY181" s="284"/>
      <c r="AZ181" s="284"/>
      <c r="BA181" s="284"/>
      <c r="BB181" s="284"/>
      <c r="BC181" s="284"/>
      <c r="BD181" s="284"/>
      <c r="BE181" s="284"/>
      <c r="BF181" s="284"/>
      <c r="BG181" s="284"/>
      <c r="BH181" s="284"/>
      <c r="BI181" s="284"/>
      <c r="BJ181" s="284"/>
      <c r="BK181" s="284"/>
      <c r="BL181" s="284"/>
      <c r="BM181" s="284"/>
      <c r="BN181" s="284"/>
      <c r="BO181" s="284"/>
      <c r="BP181" s="284"/>
      <c r="BQ181" s="284"/>
      <c r="BR181" s="284"/>
      <c r="BS181" s="284"/>
      <c r="BT181" s="284"/>
      <c r="BU181" s="284"/>
      <c r="BV181" s="284"/>
      <c r="BW181" s="284"/>
      <c r="BX181" s="284"/>
      <c r="BY181" s="284"/>
      <c r="BZ181" s="284"/>
      <c r="CA181" s="284"/>
      <c r="CB181" s="284"/>
      <c r="CC181" s="284"/>
      <c r="CD181" s="284"/>
      <c r="CE181" s="284"/>
      <c r="CF181" s="284"/>
      <c r="CG181" s="284"/>
      <c r="CH181" s="284"/>
      <c r="CI181" s="284"/>
      <c r="CJ181" s="284"/>
      <c r="CK181" s="284"/>
      <c r="CL181" s="284"/>
      <c r="CM181" s="284"/>
      <c r="CN181" s="284"/>
      <c r="CO181" s="284"/>
      <c r="CP181" s="284"/>
      <c r="CQ181" s="284"/>
      <c r="CR181" s="284"/>
      <c r="CS181" s="284"/>
      <c r="CT181" s="284"/>
      <c r="CU181" s="284"/>
      <c r="CV181" s="284"/>
      <c r="CW181" s="284"/>
      <c r="CX181" s="284"/>
      <c r="CY181" s="284"/>
      <c r="CZ181" s="284"/>
      <c r="DA181" s="284"/>
      <c r="DB181" s="284"/>
      <c r="DC181" s="284"/>
      <c r="DD181" s="284"/>
      <c r="DE181" s="284"/>
      <c r="DF181" s="284"/>
      <c r="DG181" s="284"/>
      <c r="DH181" s="284"/>
      <c r="DI181" s="284"/>
      <c r="DJ181" s="284"/>
      <c r="DK181" s="284"/>
      <c r="DL181" s="284"/>
      <c r="DM181" s="284"/>
      <c r="DN181" s="284"/>
      <c r="DO181" s="284"/>
      <c r="DP181" s="284"/>
      <c r="DQ181" s="284"/>
      <c r="DR181" s="284"/>
      <c r="DS181" s="284"/>
      <c r="DT181" s="284"/>
      <c r="DU181" s="284"/>
      <c r="DV181" s="284"/>
      <c r="DW181" s="284"/>
      <c r="DX181" s="284"/>
      <c r="DY181" s="284"/>
      <c r="DZ181" s="284"/>
      <c r="EA181" s="284"/>
      <c r="EB181" s="284"/>
      <c r="EC181" s="284"/>
      <c r="ED181" s="284"/>
      <c r="EE181" s="284"/>
      <c r="EF181" s="284"/>
      <c r="EG181" s="284"/>
      <c r="EH181" s="284"/>
      <c r="EI181" s="284"/>
      <c r="EJ181" s="284"/>
      <c r="EK181" s="284"/>
      <c r="EL181" s="284"/>
      <c r="EM181" s="284"/>
      <c r="EN181" s="284"/>
      <c r="EO181" s="284"/>
      <c r="EP181" s="284"/>
      <c r="EQ181" s="284"/>
      <c r="ER181" s="284"/>
      <c r="ES181" s="284"/>
      <c r="ET181" s="284"/>
      <c r="EU181" s="284"/>
      <c r="EV181" s="284"/>
      <c r="EW181" s="284"/>
      <c r="EX181" s="284"/>
      <c r="EY181" s="284"/>
      <c r="EZ181" s="284"/>
      <c r="FA181" s="284"/>
      <c r="FB181" s="284"/>
      <c r="FC181" s="284"/>
      <c r="FD181" s="284"/>
      <c r="FE181" s="284"/>
      <c r="FF181" s="284"/>
      <c r="FG181" s="284"/>
      <c r="FH181" s="284"/>
      <c r="FI181" s="284"/>
      <c r="FJ181" s="284"/>
      <c r="FK181" s="284"/>
      <c r="FL181" s="284"/>
      <c r="FM181" s="284"/>
      <c r="FN181" s="284"/>
      <c r="FO181" s="284"/>
      <c r="FP181" s="284"/>
      <c r="FQ181" s="284"/>
      <c r="FR181" s="284"/>
      <c r="FS181" s="284"/>
      <c r="FT181" s="284"/>
      <c r="FU181" s="284"/>
      <c r="FV181" s="284"/>
      <c r="FW181" s="284"/>
      <c r="FX181" s="284"/>
      <c r="FY181" s="284"/>
      <c r="FZ181" s="284"/>
      <c r="GA181" s="284"/>
      <c r="GB181" s="284"/>
      <c r="GC181" s="284"/>
      <c r="GD181" s="284"/>
      <c r="GE181" s="284"/>
      <c r="GF181" s="284"/>
      <c r="GG181" s="284"/>
      <c r="GH181" s="284"/>
      <c r="GI181" s="284"/>
      <c r="GJ181" s="284"/>
      <c r="GK181" s="284"/>
      <c r="GL181" s="284"/>
      <c r="GM181" s="284"/>
      <c r="GN181" s="284"/>
      <c r="GO181" s="284"/>
      <c r="GP181" s="284"/>
      <c r="GQ181" s="284"/>
      <c r="GR181" s="284"/>
      <c r="GS181" s="284"/>
      <c r="GT181" s="284"/>
      <c r="GU181" s="284"/>
      <c r="GV181" s="284"/>
      <c r="GW181" s="284"/>
      <c r="GX181" s="284"/>
      <c r="GY181" s="284"/>
      <c r="GZ181" s="284"/>
      <c r="HA181" s="284"/>
      <c r="HB181" s="284"/>
      <c r="HC181" s="284"/>
      <c r="HD181" s="284"/>
      <c r="HE181" s="284"/>
      <c r="HF181" s="284"/>
      <c r="HG181" s="284"/>
      <c r="HH181" s="284"/>
      <c r="HI181" s="284"/>
      <c r="HJ181" s="284"/>
      <c r="HK181" s="284"/>
      <c r="HL181" s="284"/>
      <c r="HM181" s="284"/>
      <c r="HN181" s="284"/>
      <c r="HO181" s="284"/>
      <c r="HP181" s="284"/>
      <c r="HQ181" s="284"/>
      <c r="HR181" s="284"/>
      <c r="HS181" s="284"/>
      <c r="HT181" s="284"/>
      <c r="HU181" s="284"/>
      <c r="HV181" s="284"/>
      <c r="HW181" s="284"/>
      <c r="HX181" s="284"/>
      <c r="HY181" s="284"/>
      <c r="HZ181" s="284"/>
      <c r="IA181" s="284"/>
      <c r="IB181" s="284"/>
      <c r="IC181" s="284"/>
      <c r="ID181" s="284"/>
      <c r="IE181" s="284"/>
      <c r="IF181" s="284"/>
      <c r="IG181" s="284"/>
      <c r="IH181" s="284"/>
      <c r="II181" s="284"/>
      <c r="IJ181" s="284"/>
      <c r="IK181" s="284"/>
      <c r="IL181" s="284"/>
      <c r="IM181" s="284"/>
      <c r="IN181" s="284"/>
      <c r="IO181" s="284"/>
      <c r="IP181" s="284"/>
      <c r="IQ181" s="284"/>
      <c r="IR181" s="284"/>
      <c r="IS181" s="284"/>
      <c r="IT181" s="284"/>
      <c r="IU181" s="284"/>
      <c r="IV181" s="284"/>
    </row>
    <row r="182" spans="1:256" x14ac:dyDescent="0.25">
      <c r="A182" s="284"/>
      <c r="B182" s="284"/>
      <c r="C182" s="284"/>
      <c r="D182" s="284"/>
      <c r="E182" s="284"/>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c r="AL182" s="284"/>
      <c r="AM182" s="284"/>
      <c r="AN182" s="284"/>
      <c r="AO182" s="284"/>
      <c r="AP182" s="284"/>
      <c r="AQ182" s="284"/>
      <c r="AR182" s="284"/>
      <c r="AS182" s="284"/>
      <c r="AT182" s="284"/>
      <c r="AU182" s="284"/>
      <c r="AV182" s="284"/>
      <c r="AW182" s="284"/>
      <c r="AX182" s="284"/>
      <c r="AY182" s="284"/>
      <c r="AZ182" s="284"/>
      <c r="BA182" s="284"/>
      <c r="BB182" s="284"/>
      <c r="BC182" s="284"/>
      <c r="BD182" s="284"/>
      <c r="BE182" s="284"/>
      <c r="BF182" s="284"/>
      <c r="BG182" s="284"/>
      <c r="BH182" s="284"/>
      <c r="BI182" s="284"/>
      <c r="BJ182" s="284"/>
      <c r="BK182" s="284"/>
      <c r="BL182" s="284"/>
      <c r="BM182" s="284"/>
      <c r="BN182" s="284"/>
      <c r="BO182" s="284"/>
      <c r="BP182" s="284"/>
      <c r="BQ182" s="284"/>
      <c r="BR182" s="284"/>
      <c r="BS182" s="284"/>
      <c r="BT182" s="284"/>
      <c r="BU182" s="284"/>
      <c r="BV182" s="284"/>
      <c r="BW182" s="284"/>
      <c r="BX182" s="284"/>
      <c r="BY182" s="284"/>
      <c r="BZ182" s="284"/>
      <c r="CA182" s="284"/>
      <c r="CB182" s="284"/>
      <c r="CC182" s="284"/>
      <c r="CD182" s="284"/>
      <c r="CE182" s="284"/>
      <c r="CF182" s="284"/>
      <c r="CG182" s="284"/>
      <c r="CH182" s="284"/>
      <c r="CI182" s="284"/>
      <c r="CJ182" s="284"/>
      <c r="CK182" s="284"/>
      <c r="CL182" s="284"/>
      <c r="CM182" s="284"/>
      <c r="CN182" s="284"/>
      <c r="CO182" s="284"/>
      <c r="CP182" s="284"/>
      <c r="CQ182" s="284"/>
      <c r="CR182" s="284"/>
      <c r="CS182" s="284"/>
      <c r="CT182" s="284"/>
      <c r="CU182" s="284"/>
      <c r="CV182" s="284"/>
      <c r="CW182" s="284"/>
      <c r="CX182" s="284"/>
      <c r="CY182" s="284"/>
      <c r="CZ182" s="284"/>
      <c r="DA182" s="284"/>
      <c r="DB182" s="284"/>
      <c r="DC182" s="284"/>
      <c r="DD182" s="284"/>
      <c r="DE182" s="284"/>
      <c r="DF182" s="284"/>
      <c r="DG182" s="284"/>
      <c r="DH182" s="284"/>
      <c r="DI182" s="284"/>
      <c r="DJ182" s="284"/>
      <c r="DK182" s="284"/>
      <c r="DL182" s="284"/>
      <c r="DM182" s="284"/>
      <c r="DN182" s="284"/>
      <c r="DO182" s="284"/>
      <c r="DP182" s="284"/>
      <c r="DQ182" s="284"/>
      <c r="DR182" s="284"/>
      <c r="DS182" s="284"/>
      <c r="DT182" s="284"/>
      <c r="DU182" s="284"/>
      <c r="DV182" s="284"/>
      <c r="DW182" s="284"/>
      <c r="DX182" s="284"/>
      <c r="DY182" s="284"/>
      <c r="DZ182" s="284"/>
      <c r="EA182" s="284"/>
      <c r="EB182" s="284"/>
      <c r="EC182" s="284"/>
      <c r="ED182" s="284"/>
      <c r="EE182" s="284"/>
      <c r="EF182" s="284"/>
      <c r="EG182" s="284"/>
      <c r="EH182" s="284"/>
      <c r="EI182" s="284"/>
      <c r="EJ182" s="284"/>
      <c r="EK182" s="284"/>
      <c r="EL182" s="284"/>
      <c r="EM182" s="284"/>
      <c r="EN182" s="284"/>
      <c r="EO182" s="284"/>
      <c r="EP182" s="284"/>
      <c r="EQ182" s="284"/>
      <c r="ER182" s="284"/>
      <c r="ES182" s="284"/>
      <c r="ET182" s="284"/>
      <c r="EU182" s="284"/>
      <c r="EV182" s="284"/>
      <c r="EW182" s="284"/>
      <c r="EX182" s="284"/>
      <c r="EY182" s="284"/>
      <c r="EZ182" s="284"/>
      <c r="FA182" s="284"/>
      <c r="FB182" s="284"/>
      <c r="FC182" s="284"/>
      <c r="FD182" s="284"/>
      <c r="FE182" s="284"/>
      <c r="FF182" s="284"/>
      <c r="FG182" s="284"/>
      <c r="FH182" s="284"/>
      <c r="FI182" s="284"/>
      <c r="FJ182" s="284"/>
      <c r="FK182" s="284"/>
      <c r="FL182" s="284"/>
      <c r="FM182" s="284"/>
      <c r="FN182" s="284"/>
      <c r="FO182" s="284"/>
      <c r="FP182" s="284"/>
      <c r="FQ182" s="284"/>
      <c r="FR182" s="284"/>
      <c r="FS182" s="284"/>
      <c r="FT182" s="284"/>
      <c r="FU182" s="284"/>
      <c r="FV182" s="284"/>
      <c r="FW182" s="284"/>
      <c r="FX182" s="284"/>
      <c r="FY182" s="284"/>
      <c r="FZ182" s="284"/>
      <c r="GA182" s="284"/>
      <c r="GB182" s="284"/>
      <c r="GC182" s="284"/>
      <c r="GD182" s="284"/>
      <c r="GE182" s="284"/>
      <c r="GF182" s="284"/>
      <c r="GG182" s="284"/>
      <c r="GH182" s="284"/>
      <c r="GI182" s="284"/>
      <c r="GJ182" s="284"/>
      <c r="GK182" s="284"/>
      <c r="GL182" s="284"/>
      <c r="GM182" s="284"/>
      <c r="GN182" s="284"/>
      <c r="GO182" s="284"/>
      <c r="GP182" s="284"/>
      <c r="GQ182" s="284"/>
      <c r="GR182" s="284"/>
      <c r="GS182" s="284"/>
      <c r="GT182" s="284"/>
      <c r="GU182" s="284"/>
      <c r="GV182" s="284"/>
      <c r="GW182" s="284"/>
      <c r="GX182" s="284"/>
      <c r="GY182" s="284"/>
      <c r="GZ182" s="284"/>
      <c r="HA182" s="284"/>
      <c r="HB182" s="284"/>
      <c r="HC182" s="284"/>
      <c r="HD182" s="284"/>
      <c r="HE182" s="284"/>
      <c r="HF182" s="284"/>
      <c r="HG182" s="284"/>
      <c r="HH182" s="284"/>
      <c r="HI182" s="284"/>
      <c r="HJ182" s="284"/>
      <c r="HK182" s="284"/>
      <c r="HL182" s="284"/>
      <c r="HM182" s="284"/>
      <c r="HN182" s="284"/>
      <c r="HO182" s="284"/>
      <c r="HP182" s="284"/>
      <c r="HQ182" s="284"/>
      <c r="HR182" s="284"/>
      <c r="HS182" s="284"/>
      <c r="HT182" s="284"/>
      <c r="HU182" s="284"/>
      <c r="HV182" s="284"/>
      <c r="HW182" s="284"/>
      <c r="HX182" s="284"/>
      <c r="HY182" s="284"/>
      <c r="HZ182" s="284"/>
      <c r="IA182" s="284"/>
      <c r="IB182" s="284"/>
      <c r="IC182" s="284"/>
      <c r="ID182" s="284"/>
      <c r="IE182" s="284"/>
      <c r="IF182" s="284"/>
      <c r="IG182" s="284"/>
      <c r="IH182" s="284"/>
      <c r="II182" s="284"/>
      <c r="IJ182" s="284"/>
      <c r="IK182" s="284"/>
      <c r="IL182" s="284"/>
      <c r="IM182" s="284"/>
      <c r="IN182" s="284"/>
      <c r="IO182" s="284"/>
      <c r="IP182" s="284"/>
      <c r="IQ182" s="284"/>
      <c r="IR182" s="284"/>
      <c r="IS182" s="284"/>
      <c r="IT182" s="284"/>
      <c r="IU182" s="284"/>
      <c r="IV182" s="284"/>
    </row>
    <row r="183" spans="1:256" x14ac:dyDescent="0.25">
      <c r="A183" s="284"/>
      <c r="B183" s="284"/>
      <c r="C183" s="284"/>
      <c r="D183" s="284"/>
      <c r="E183" s="284"/>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c r="AL183" s="284"/>
      <c r="AM183" s="284"/>
      <c r="AN183" s="284"/>
      <c r="AO183" s="284"/>
      <c r="AP183" s="284"/>
      <c r="AQ183" s="284"/>
      <c r="AR183" s="284"/>
      <c r="AS183" s="284"/>
      <c r="AT183" s="284"/>
      <c r="AU183" s="284"/>
      <c r="AV183" s="284"/>
      <c r="AW183" s="284"/>
      <c r="AX183" s="284"/>
      <c r="AY183" s="284"/>
      <c r="AZ183" s="284"/>
      <c r="BA183" s="284"/>
      <c r="BB183" s="284"/>
      <c r="BC183" s="284"/>
      <c r="BD183" s="284"/>
      <c r="BE183" s="284"/>
      <c r="BF183" s="284"/>
      <c r="BG183" s="284"/>
      <c r="BH183" s="284"/>
      <c r="BI183" s="284"/>
      <c r="BJ183" s="284"/>
      <c r="BK183" s="284"/>
      <c r="BL183" s="284"/>
      <c r="BM183" s="284"/>
      <c r="BN183" s="284"/>
      <c r="BO183" s="284"/>
      <c r="BP183" s="284"/>
      <c r="BQ183" s="284"/>
      <c r="BR183" s="284"/>
      <c r="BS183" s="284"/>
      <c r="BT183" s="284"/>
      <c r="BU183" s="284"/>
      <c r="BV183" s="284"/>
      <c r="BW183" s="284"/>
      <c r="BX183" s="284"/>
      <c r="BY183" s="284"/>
      <c r="BZ183" s="284"/>
      <c r="CA183" s="284"/>
      <c r="CB183" s="284"/>
      <c r="CC183" s="284"/>
      <c r="CD183" s="284"/>
      <c r="CE183" s="284"/>
      <c r="CF183" s="284"/>
      <c r="CG183" s="284"/>
      <c r="CH183" s="284"/>
      <c r="CI183" s="284"/>
      <c r="CJ183" s="284"/>
      <c r="CK183" s="284"/>
      <c r="CL183" s="284"/>
      <c r="CM183" s="284"/>
      <c r="CN183" s="284"/>
      <c r="CO183" s="284"/>
      <c r="CP183" s="284"/>
      <c r="CQ183" s="284"/>
      <c r="CR183" s="284"/>
      <c r="CS183" s="284"/>
      <c r="CT183" s="284"/>
      <c r="CU183" s="284"/>
      <c r="CV183" s="284"/>
      <c r="CW183" s="284"/>
      <c r="CX183" s="284"/>
      <c r="CY183" s="284"/>
      <c r="CZ183" s="284"/>
      <c r="DA183" s="284"/>
      <c r="DB183" s="284"/>
      <c r="DC183" s="284"/>
      <c r="DD183" s="284"/>
      <c r="DE183" s="284"/>
      <c r="DF183" s="284"/>
      <c r="DG183" s="284"/>
      <c r="DH183" s="284"/>
      <c r="DI183" s="284"/>
      <c r="DJ183" s="284"/>
      <c r="DK183" s="284"/>
      <c r="DL183" s="284"/>
      <c r="DM183" s="284"/>
      <c r="DN183" s="284"/>
      <c r="DO183" s="284"/>
      <c r="DP183" s="284"/>
      <c r="DQ183" s="284"/>
      <c r="DR183" s="284"/>
      <c r="DS183" s="284"/>
      <c r="DT183" s="284"/>
      <c r="DU183" s="284"/>
      <c r="DV183" s="284"/>
      <c r="DW183" s="284"/>
      <c r="DX183" s="284"/>
      <c r="DY183" s="284"/>
      <c r="DZ183" s="284"/>
      <c r="EA183" s="284"/>
      <c r="EB183" s="284"/>
      <c r="EC183" s="284"/>
      <c r="ED183" s="284"/>
      <c r="EE183" s="284"/>
      <c r="EF183" s="284"/>
      <c r="EG183" s="284"/>
      <c r="EH183" s="284"/>
      <c r="EI183" s="284"/>
      <c r="EJ183" s="284"/>
      <c r="EK183" s="284"/>
      <c r="EL183" s="284"/>
      <c r="EM183" s="284"/>
      <c r="EN183" s="284"/>
      <c r="EO183" s="284"/>
      <c r="EP183" s="284"/>
      <c r="EQ183" s="284"/>
      <c r="ER183" s="284"/>
      <c r="ES183" s="284"/>
      <c r="ET183" s="284"/>
      <c r="EU183" s="284"/>
      <c r="EV183" s="284"/>
      <c r="EW183" s="284"/>
      <c r="EX183" s="284"/>
      <c r="EY183" s="284"/>
      <c r="EZ183" s="284"/>
      <c r="FA183" s="284"/>
      <c r="FB183" s="284"/>
      <c r="FC183" s="284"/>
      <c r="FD183" s="284"/>
      <c r="FE183" s="284"/>
      <c r="FF183" s="284"/>
      <c r="FG183" s="284"/>
      <c r="FH183" s="284"/>
      <c r="FI183" s="284"/>
      <c r="FJ183" s="284"/>
      <c r="FK183" s="284"/>
      <c r="FL183" s="284"/>
      <c r="FM183" s="284"/>
      <c r="FN183" s="284"/>
      <c r="FO183" s="284"/>
      <c r="FP183" s="284"/>
      <c r="FQ183" s="284"/>
      <c r="FR183" s="284"/>
      <c r="FS183" s="284"/>
      <c r="FT183" s="284"/>
      <c r="FU183" s="284"/>
      <c r="FV183" s="284"/>
      <c r="FW183" s="284"/>
      <c r="FX183" s="284"/>
      <c r="FY183" s="284"/>
      <c r="FZ183" s="284"/>
      <c r="GA183" s="284"/>
      <c r="GB183" s="284"/>
      <c r="GC183" s="284"/>
      <c r="GD183" s="284"/>
      <c r="GE183" s="284"/>
      <c r="GF183" s="284"/>
      <c r="GG183" s="284"/>
      <c r="GH183" s="284"/>
      <c r="GI183" s="284"/>
      <c r="GJ183" s="284"/>
      <c r="GK183" s="284"/>
      <c r="GL183" s="284"/>
      <c r="GM183" s="284"/>
      <c r="GN183" s="284"/>
      <c r="GO183" s="284"/>
      <c r="GP183" s="284"/>
      <c r="GQ183" s="284"/>
      <c r="GR183" s="284"/>
      <c r="GS183" s="284"/>
      <c r="GT183" s="284"/>
      <c r="GU183" s="284"/>
      <c r="GV183" s="284"/>
      <c r="GW183" s="284"/>
      <c r="GX183" s="284"/>
      <c r="GY183" s="284"/>
      <c r="GZ183" s="284"/>
      <c r="HA183" s="284"/>
      <c r="HB183" s="284"/>
      <c r="HC183" s="284"/>
      <c r="HD183" s="284"/>
      <c r="HE183" s="284"/>
      <c r="HF183" s="284"/>
      <c r="HG183" s="284"/>
      <c r="HH183" s="284"/>
      <c r="HI183" s="284"/>
      <c r="HJ183" s="284"/>
      <c r="HK183" s="284"/>
      <c r="HL183" s="284"/>
      <c r="HM183" s="284"/>
      <c r="HN183" s="284"/>
      <c r="HO183" s="284"/>
      <c r="HP183" s="284"/>
      <c r="HQ183" s="284"/>
      <c r="HR183" s="284"/>
      <c r="HS183" s="284"/>
      <c r="HT183" s="284"/>
      <c r="HU183" s="284"/>
      <c r="HV183" s="284"/>
      <c r="HW183" s="284"/>
      <c r="HX183" s="284"/>
      <c r="HY183" s="284"/>
      <c r="HZ183" s="284"/>
      <c r="IA183" s="284"/>
      <c r="IB183" s="284"/>
      <c r="IC183" s="284"/>
      <c r="ID183" s="284"/>
      <c r="IE183" s="284"/>
      <c r="IF183" s="284"/>
      <c r="IG183" s="284"/>
      <c r="IH183" s="284"/>
      <c r="II183" s="284"/>
      <c r="IJ183" s="284"/>
      <c r="IK183" s="284"/>
      <c r="IL183" s="284"/>
      <c r="IM183" s="284"/>
      <c r="IN183" s="284"/>
      <c r="IO183" s="284"/>
      <c r="IP183" s="284"/>
      <c r="IQ183" s="284"/>
      <c r="IR183" s="284"/>
      <c r="IS183" s="284"/>
      <c r="IT183" s="284"/>
      <c r="IU183" s="284"/>
      <c r="IV183" s="284"/>
    </row>
    <row r="184" spans="1:256" x14ac:dyDescent="0.25">
      <c r="A184" s="284"/>
      <c r="B184" s="284"/>
      <c r="C184" s="284"/>
      <c r="D184" s="284"/>
      <c r="E184" s="284"/>
      <c r="F184" s="284"/>
      <c r="G184" s="284"/>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c r="AL184" s="284"/>
      <c r="AM184" s="284"/>
      <c r="AN184" s="284"/>
      <c r="AO184" s="284"/>
      <c r="AP184" s="284"/>
      <c r="AQ184" s="284"/>
      <c r="AR184" s="284"/>
      <c r="AS184" s="284"/>
      <c r="AT184" s="284"/>
      <c r="AU184" s="284"/>
      <c r="AV184" s="284"/>
      <c r="AW184" s="284"/>
      <c r="AX184" s="284"/>
      <c r="AY184" s="284"/>
      <c r="AZ184" s="284"/>
      <c r="BA184" s="284"/>
      <c r="BB184" s="284"/>
      <c r="BC184" s="284"/>
      <c r="BD184" s="284"/>
      <c r="BE184" s="284"/>
      <c r="BF184" s="284"/>
      <c r="BG184" s="284"/>
      <c r="BH184" s="284"/>
      <c r="BI184" s="284"/>
      <c r="BJ184" s="284"/>
      <c r="BK184" s="284"/>
      <c r="BL184" s="284"/>
      <c r="BM184" s="284"/>
      <c r="BN184" s="284"/>
      <c r="BO184" s="284"/>
      <c r="BP184" s="284"/>
      <c r="BQ184" s="284"/>
      <c r="BR184" s="284"/>
      <c r="BS184" s="284"/>
      <c r="BT184" s="284"/>
      <c r="BU184" s="284"/>
      <c r="BV184" s="284"/>
      <c r="BW184" s="284"/>
      <c r="BX184" s="284"/>
      <c r="BY184" s="284"/>
      <c r="BZ184" s="284"/>
      <c r="CA184" s="284"/>
      <c r="CB184" s="284"/>
      <c r="CC184" s="284"/>
      <c r="CD184" s="284"/>
      <c r="CE184" s="284"/>
      <c r="CF184" s="284"/>
      <c r="CG184" s="284"/>
      <c r="CH184" s="284"/>
      <c r="CI184" s="284"/>
      <c r="CJ184" s="284"/>
      <c r="CK184" s="284"/>
      <c r="CL184" s="284"/>
      <c r="CM184" s="284"/>
      <c r="CN184" s="284"/>
      <c r="CO184" s="284"/>
      <c r="CP184" s="284"/>
      <c r="CQ184" s="284"/>
      <c r="CR184" s="284"/>
      <c r="CS184" s="284"/>
      <c r="CT184" s="284"/>
      <c r="CU184" s="284"/>
      <c r="CV184" s="284"/>
      <c r="CW184" s="284"/>
      <c r="CX184" s="284"/>
      <c r="CY184" s="284"/>
      <c r="CZ184" s="284"/>
      <c r="DA184" s="284"/>
      <c r="DB184" s="284"/>
      <c r="DC184" s="284"/>
      <c r="DD184" s="284"/>
      <c r="DE184" s="284"/>
      <c r="DF184" s="284"/>
      <c r="DG184" s="284"/>
      <c r="DH184" s="284"/>
      <c r="DI184" s="284"/>
      <c r="DJ184" s="284"/>
      <c r="DK184" s="284"/>
      <c r="DL184" s="284"/>
      <c r="DM184" s="284"/>
      <c r="DN184" s="284"/>
      <c r="DO184" s="284"/>
      <c r="DP184" s="284"/>
      <c r="DQ184" s="284"/>
      <c r="DR184" s="284"/>
      <c r="DS184" s="284"/>
      <c r="DT184" s="284"/>
      <c r="DU184" s="284"/>
      <c r="DV184" s="284"/>
      <c r="DW184" s="284"/>
      <c r="DX184" s="284"/>
      <c r="DY184" s="284"/>
      <c r="DZ184" s="284"/>
      <c r="EA184" s="284"/>
      <c r="EB184" s="284"/>
      <c r="EC184" s="284"/>
      <c r="ED184" s="284"/>
      <c r="EE184" s="284"/>
      <c r="EF184" s="284"/>
      <c r="EG184" s="284"/>
      <c r="EH184" s="284"/>
      <c r="EI184" s="284"/>
      <c r="EJ184" s="284"/>
      <c r="EK184" s="284"/>
      <c r="EL184" s="284"/>
      <c r="EM184" s="284"/>
      <c r="EN184" s="284"/>
      <c r="EO184" s="284"/>
      <c r="EP184" s="284"/>
      <c r="EQ184" s="284"/>
      <c r="ER184" s="284"/>
      <c r="ES184" s="284"/>
      <c r="ET184" s="284"/>
      <c r="EU184" s="284"/>
      <c r="EV184" s="284"/>
      <c r="EW184" s="284"/>
      <c r="EX184" s="284"/>
      <c r="EY184" s="284"/>
      <c r="EZ184" s="284"/>
      <c r="FA184" s="284"/>
      <c r="FB184" s="284"/>
      <c r="FC184" s="284"/>
      <c r="FD184" s="284"/>
      <c r="FE184" s="284"/>
      <c r="FF184" s="284"/>
      <c r="FG184" s="284"/>
      <c r="FH184" s="284"/>
      <c r="FI184" s="284"/>
      <c r="FJ184" s="284"/>
      <c r="FK184" s="284"/>
      <c r="FL184" s="284"/>
      <c r="FM184" s="284"/>
      <c r="FN184" s="284"/>
      <c r="FO184" s="284"/>
      <c r="FP184" s="284"/>
      <c r="FQ184" s="284"/>
      <c r="FR184" s="284"/>
      <c r="FS184" s="284"/>
      <c r="FT184" s="284"/>
      <c r="FU184" s="284"/>
      <c r="FV184" s="284"/>
      <c r="FW184" s="284"/>
      <c r="FX184" s="284"/>
      <c r="FY184" s="284"/>
      <c r="FZ184" s="284"/>
      <c r="GA184" s="284"/>
      <c r="GB184" s="284"/>
      <c r="GC184" s="284"/>
      <c r="GD184" s="284"/>
      <c r="GE184" s="284"/>
      <c r="GF184" s="284"/>
      <c r="GG184" s="284"/>
      <c r="GH184" s="284"/>
      <c r="GI184" s="284"/>
      <c r="GJ184" s="284"/>
      <c r="GK184" s="284"/>
      <c r="GL184" s="284"/>
      <c r="GM184" s="284"/>
      <c r="GN184" s="284"/>
      <c r="GO184" s="284"/>
      <c r="GP184" s="284"/>
      <c r="GQ184" s="284"/>
      <c r="GR184" s="284"/>
      <c r="GS184" s="284"/>
      <c r="GT184" s="284"/>
      <c r="GU184" s="284"/>
      <c r="GV184" s="284"/>
      <c r="GW184" s="284"/>
      <c r="GX184" s="284"/>
      <c r="GY184" s="284"/>
      <c r="GZ184" s="284"/>
      <c r="HA184" s="284"/>
      <c r="HB184" s="284"/>
      <c r="HC184" s="284"/>
      <c r="HD184" s="284"/>
      <c r="HE184" s="284"/>
      <c r="HF184" s="284"/>
      <c r="HG184" s="284"/>
      <c r="HH184" s="284"/>
      <c r="HI184" s="284"/>
      <c r="HJ184" s="284"/>
      <c r="HK184" s="284"/>
      <c r="HL184" s="284"/>
      <c r="HM184" s="284"/>
      <c r="HN184" s="284"/>
      <c r="HO184" s="284"/>
      <c r="HP184" s="284"/>
      <c r="HQ184" s="284"/>
      <c r="HR184" s="284"/>
      <c r="HS184" s="284"/>
      <c r="HT184" s="284"/>
      <c r="HU184" s="284"/>
      <c r="HV184" s="284"/>
      <c r="HW184" s="284"/>
      <c r="HX184" s="284"/>
      <c r="HY184" s="284"/>
      <c r="HZ184" s="284"/>
      <c r="IA184" s="284"/>
      <c r="IB184" s="284"/>
      <c r="IC184" s="284"/>
      <c r="ID184" s="284"/>
      <c r="IE184" s="284"/>
      <c r="IF184" s="284"/>
      <c r="IG184" s="284"/>
      <c r="IH184" s="284"/>
      <c r="II184" s="284"/>
      <c r="IJ184" s="284"/>
      <c r="IK184" s="284"/>
      <c r="IL184" s="284"/>
      <c r="IM184" s="284"/>
      <c r="IN184" s="284"/>
      <c r="IO184" s="284"/>
      <c r="IP184" s="284"/>
      <c r="IQ184" s="284"/>
      <c r="IR184" s="284"/>
      <c r="IS184" s="284"/>
      <c r="IT184" s="284"/>
      <c r="IU184" s="284"/>
      <c r="IV184" s="284"/>
    </row>
    <row r="185" spans="1:256" x14ac:dyDescent="0.25">
      <c r="A185" s="284"/>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c r="AL185" s="284"/>
      <c r="AM185" s="284"/>
      <c r="AN185" s="284"/>
      <c r="AO185" s="284"/>
      <c r="AP185" s="284"/>
      <c r="AQ185" s="284"/>
      <c r="AR185" s="284"/>
      <c r="AS185" s="284"/>
      <c r="AT185" s="284"/>
      <c r="AU185" s="284"/>
      <c r="AV185" s="284"/>
      <c r="AW185" s="284"/>
      <c r="AX185" s="284"/>
      <c r="AY185" s="284"/>
      <c r="AZ185" s="284"/>
      <c r="BA185" s="284"/>
      <c r="BB185" s="284"/>
      <c r="BC185" s="284"/>
      <c r="BD185" s="284"/>
      <c r="BE185" s="284"/>
      <c r="BF185" s="284"/>
      <c r="BG185" s="284"/>
      <c r="BH185" s="284"/>
      <c r="BI185" s="284"/>
      <c r="BJ185" s="284"/>
      <c r="BK185" s="284"/>
      <c r="BL185" s="284"/>
      <c r="BM185" s="284"/>
      <c r="BN185" s="284"/>
      <c r="BO185" s="284"/>
      <c r="BP185" s="284"/>
      <c r="BQ185" s="284"/>
      <c r="BR185" s="284"/>
      <c r="BS185" s="284"/>
      <c r="BT185" s="284"/>
      <c r="BU185" s="284"/>
      <c r="BV185" s="284"/>
      <c r="BW185" s="284"/>
      <c r="BX185" s="284"/>
      <c r="BY185" s="284"/>
      <c r="BZ185" s="284"/>
      <c r="CA185" s="284"/>
      <c r="CB185" s="284"/>
      <c r="CC185" s="284"/>
      <c r="CD185" s="284"/>
      <c r="CE185" s="284"/>
      <c r="CF185" s="284"/>
      <c r="CG185" s="284"/>
      <c r="CH185" s="284"/>
      <c r="CI185" s="284"/>
      <c r="CJ185" s="284"/>
      <c r="CK185" s="284"/>
      <c r="CL185" s="284"/>
      <c r="CM185" s="284"/>
      <c r="CN185" s="284"/>
      <c r="CO185" s="284"/>
      <c r="CP185" s="284"/>
      <c r="CQ185" s="284"/>
      <c r="CR185" s="284"/>
      <c r="CS185" s="284"/>
      <c r="CT185" s="284"/>
      <c r="CU185" s="284"/>
      <c r="CV185" s="284"/>
      <c r="CW185" s="284"/>
      <c r="CX185" s="284"/>
      <c r="CY185" s="284"/>
      <c r="CZ185" s="284"/>
      <c r="DA185" s="284"/>
      <c r="DB185" s="284"/>
      <c r="DC185" s="284"/>
      <c r="DD185" s="284"/>
      <c r="DE185" s="284"/>
      <c r="DF185" s="284"/>
      <c r="DG185" s="284"/>
      <c r="DH185" s="284"/>
      <c r="DI185" s="284"/>
      <c r="DJ185" s="284"/>
      <c r="DK185" s="284"/>
      <c r="DL185" s="284"/>
      <c r="DM185" s="284"/>
      <c r="DN185" s="284"/>
      <c r="DO185" s="284"/>
      <c r="DP185" s="284"/>
      <c r="DQ185" s="284"/>
      <c r="DR185" s="284"/>
      <c r="DS185" s="284"/>
      <c r="DT185" s="284"/>
      <c r="DU185" s="284"/>
      <c r="DV185" s="284"/>
      <c r="DW185" s="284"/>
      <c r="DX185" s="284"/>
      <c r="DY185" s="284"/>
      <c r="DZ185" s="284"/>
      <c r="EA185" s="284"/>
      <c r="EB185" s="284"/>
      <c r="EC185" s="284"/>
      <c r="ED185" s="284"/>
      <c r="EE185" s="284"/>
      <c r="EF185" s="284"/>
      <c r="EG185" s="284"/>
      <c r="EH185" s="284"/>
      <c r="EI185" s="284"/>
      <c r="EJ185" s="284"/>
      <c r="EK185" s="284"/>
      <c r="EL185" s="284"/>
      <c r="EM185" s="284"/>
      <c r="EN185" s="284"/>
      <c r="EO185" s="284"/>
      <c r="EP185" s="284"/>
      <c r="EQ185" s="284"/>
      <c r="ER185" s="284"/>
      <c r="ES185" s="284"/>
      <c r="ET185" s="284"/>
      <c r="EU185" s="284"/>
      <c r="EV185" s="284"/>
      <c r="EW185" s="284"/>
      <c r="EX185" s="284"/>
      <c r="EY185" s="284"/>
      <c r="EZ185" s="284"/>
      <c r="FA185" s="284"/>
      <c r="FB185" s="284"/>
      <c r="FC185" s="284"/>
      <c r="FD185" s="284"/>
      <c r="FE185" s="284"/>
      <c r="FF185" s="284"/>
      <c r="FG185" s="284"/>
      <c r="FH185" s="284"/>
      <c r="FI185" s="284"/>
      <c r="FJ185" s="284"/>
      <c r="FK185" s="284"/>
      <c r="FL185" s="284"/>
      <c r="FM185" s="284"/>
      <c r="FN185" s="284"/>
      <c r="FO185" s="284"/>
      <c r="FP185" s="284"/>
      <c r="FQ185" s="284"/>
      <c r="FR185" s="284"/>
      <c r="FS185" s="284"/>
      <c r="FT185" s="284"/>
      <c r="FU185" s="284"/>
      <c r="FV185" s="284"/>
      <c r="FW185" s="284"/>
      <c r="FX185" s="284"/>
      <c r="FY185" s="284"/>
      <c r="FZ185" s="284"/>
      <c r="GA185" s="284"/>
      <c r="GB185" s="284"/>
      <c r="GC185" s="284"/>
      <c r="GD185" s="284"/>
      <c r="GE185" s="284"/>
      <c r="GF185" s="284"/>
      <c r="GG185" s="284"/>
      <c r="GH185" s="284"/>
      <c r="GI185" s="284"/>
      <c r="GJ185" s="284"/>
      <c r="GK185" s="284"/>
      <c r="GL185" s="284"/>
      <c r="GM185" s="284"/>
      <c r="GN185" s="284"/>
      <c r="GO185" s="284"/>
      <c r="GP185" s="284"/>
      <c r="GQ185" s="284"/>
      <c r="GR185" s="284"/>
      <c r="GS185" s="284"/>
      <c r="GT185" s="284"/>
      <c r="GU185" s="284"/>
      <c r="GV185" s="284"/>
      <c r="GW185" s="284"/>
      <c r="GX185" s="284"/>
      <c r="GY185" s="284"/>
      <c r="GZ185" s="284"/>
      <c r="HA185" s="284"/>
      <c r="HB185" s="284"/>
      <c r="HC185" s="284"/>
      <c r="HD185" s="284"/>
      <c r="HE185" s="284"/>
      <c r="HF185" s="284"/>
      <c r="HG185" s="284"/>
      <c r="HH185" s="284"/>
      <c r="HI185" s="284"/>
      <c r="HJ185" s="284"/>
      <c r="HK185" s="284"/>
      <c r="HL185" s="284"/>
      <c r="HM185" s="284"/>
      <c r="HN185" s="284"/>
      <c r="HO185" s="284"/>
      <c r="HP185" s="284"/>
      <c r="HQ185" s="284"/>
      <c r="HR185" s="284"/>
      <c r="HS185" s="284"/>
      <c r="HT185" s="284"/>
      <c r="HU185" s="284"/>
      <c r="HV185" s="284"/>
      <c r="HW185" s="284"/>
      <c r="HX185" s="284"/>
      <c r="HY185" s="284"/>
      <c r="HZ185" s="284"/>
      <c r="IA185" s="284"/>
      <c r="IB185" s="284"/>
      <c r="IC185" s="284"/>
      <c r="ID185" s="284"/>
      <c r="IE185" s="284"/>
      <c r="IF185" s="284"/>
      <c r="IG185" s="284"/>
      <c r="IH185" s="284"/>
      <c r="II185" s="284"/>
      <c r="IJ185" s="284"/>
      <c r="IK185" s="284"/>
      <c r="IL185" s="284"/>
      <c r="IM185" s="284"/>
      <c r="IN185" s="284"/>
      <c r="IO185" s="284"/>
      <c r="IP185" s="284"/>
      <c r="IQ185" s="284"/>
      <c r="IR185" s="284"/>
      <c r="IS185" s="284"/>
      <c r="IT185" s="284"/>
      <c r="IU185" s="284"/>
      <c r="IV185" s="284"/>
    </row>
    <row r="186" spans="1:256" x14ac:dyDescent="0.25">
      <c r="A186" s="284"/>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c r="AL186" s="284"/>
      <c r="AM186" s="284"/>
      <c r="AN186" s="284"/>
      <c r="AO186" s="284"/>
      <c r="AP186" s="284"/>
      <c r="AQ186" s="284"/>
      <c r="AR186" s="284"/>
      <c r="AS186" s="284"/>
      <c r="AT186" s="284"/>
      <c r="AU186" s="284"/>
      <c r="AV186" s="284"/>
      <c r="AW186" s="284"/>
      <c r="AX186" s="284"/>
      <c r="AY186" s="284"/>
      <c r="AZ186" s="284"/>
      <c r="BA186" s="284"/>
      <c r="BB186" s="284"/>
      <c r="BC186" s="284"/>
      <c r="BD186" s="284"/>
      <c r="BE186" s="284"/>
      <c r="BF186" s="284"/>
      <c r="BG186" s="284"/>
      <c r="BH186" s="284"/>
      <c r="BI186" s="284"/>
      <c r="BJ186" s="284"/>
      <c r="BK186" s="284"/>
      <c r="BL186" s="284"/>
      <c r="BM186" s="284"/>
      <c r="BN186" s="284"/>
      <c r="BO186" s="284"/>
      <c r="BP186" s="284"/>
      <c r="BQ186" s="284"/>
      <c r="BR186" s="284"/>
      <c r="BS186" s="284"/>
      <c r="BT186" s="284"/>
      <c r="BU186" s="284"/>
      <c r="BV186" s="284"/>
      <c r="BW186" s="284"/>
      <c r="BX186" s="284"/>
      <c r="BY186" s="284"/>
      <c r="BZ186" s="284"/>
      <c r="CA186" s="284"/>
      <c r="CB186" s="284"/>
      <c r="CC186" s="284"/>
      <c r="CD186" s="284"/>
      <c r="CE186" s="284"/>
      <c r="CF186" s="284"/>
      <c r="CG186" s="284"/>
      <c r="CH186" s="284"/>
      <c r="CI186" s="284"/>
      <c r="CJ186" s="284"/>
      <c r="CK186" s="284"/>
      <c r="CL186" s="284"/>
      <c r="CM186" s="284"/>
      <c r="CN186" s="284"/>
      <c r="CO186" s="284"/>
      <c r="CP186" s="284"/>
      <c r="CQ186" s="284"/>
      <c r="CR186" s="284"/>
      <c r="CS186" s="284"/>
      <c r="CT186" s="284"/>
      <c r="CU186" s="284"/>
      <c r="CV186" s="284"/>
      <c r="CW186" s="284"/>
      <c r="CX186" s="284"/>
      <c r="CY186" s="284"/>
      <c r="CZ186" s="284"/>
      <c r="DA186" s="284"/>
      <c r="DB186" s="284"/>
      <c r="DC186" s="284"/>
      <c r="DD186" s="284"/>
      <c r="DE186" s="284"/>
      <c r="DF186" s="284"/>
      <c r="DG186" s="284"/>
      <c r="DH186" s="284"/>
      <c r="DI186" s="284"/>
      <c r="DJ186" s="284"/>
      <c r="DK186" s="284"/>
      <c r="DL186" s="284"/>
      <c r="DM186" s="284"/>
      <c r="DN186" s="284"/>
      <c r="DO186" s="284"/>
      <c r="DP186" s="284"/>
      <c r="DQ186" s="284"/>
      <c r="DR186" s="284"/>
      <c r="DS186" s="284"/>
      <c r="DT186" s="284"/>
      <c r="DU186" s="284"/>
      <c r="DV186" s="284"/>
      <c r="DW186" s="284"/>
      <c r="DX186" s="284"/>
      <c r="DY186" s="284"/>
      <c r="DZ186" s="284"/>
      <c r="EA186" s="284"/>
      <c r="EB186" s="284"/>
      <c r="EC186" s="284"/>
      <c r="ED186" s="284"/>
      <c r="EE186" s="284"/>
      <c r="EF186" s="284"/>
      <c r="EG186" s="284"/>
      <c r="EH186" s="284"/>
      <c r="EI186" s="284"/>
      <c r="EJ186" s="284"/>
      <c r="EK186" s="284"/>
      <c r="EL186" s="284"/>
      <c r="EM186" s="284"/>
      <c r="EN186" s="284"/>
      <c r="EO186" s="284"/>
      <c r="EP186" s="284"/>
      <c r="EQ186" s="284"/>
      <c r="ER186" s="284"/>
      <c r="ES186" s="284"/>
      <c r="ET186" s="284"/>
      <c r="EU186" s="284"/>
      <c r="EV186" s="284"/>
      <c r="EW186" s="284"/>
      <c r="EX186" s="284"/>
      <c r="EY186" s="284"/>
      <c r="EZ186" s="284"/>
      <c r="FA186" s="284"/>
      <c r="FB186" s="284"/>
      <c r="FC186" s="284"/>
      <c r="FD186" s="284"/>
      <c r="FE186" s="284"/>
      <c r="FF186" s="284"/>
      <c r="FG186" s="284"/>
      <c r="FH186" s="284"/>
      <c r="FI186" s="284"/>
      <c r="FJ186" s="284"/>
      <c r="FK186" s="284"/>
      <c r="FL186" s="284"/>
      <c r="FM186" s="284"/>
      <c r="FN186" s="284"/>
      <c r="FO186" s="284"/>
      <c r="FP186" s="284"/>
      <c r="FQ186" s="284"/>
      <c r="FR186" s="284"/>
      <c r="FS186" s="284"/>
      <c r="FT186" s="284"/>
      <c r="FU186" s="284"/>
      <c r="FV186" s="284"/>
      <c r="FW186" s="284"/>
      <c r="FX186" s="284"/>
      <c r="FY186" s="284"/>
      <c r="FZ186" s="284"/>
      <c r="GA186" s="284"/>
      <c r="GB186" s="284"/>
      <c r="GC186" s="284"/>
      <c r="GD186" s="284"/>
      <c r="GE186" s="284"/>
      <c r="GF186" s="284"/>
      <c r="GG186" s="284"/>
      <c r="GH186" s="284"/>
      <c r="GI186" s="284"/>
      <c r="GJ186" s="284"/>
      <c r="GK186" s="284"/>
      <c r="GL186" s="284"/>
      <c r="GM186" s="284"/>
      <c r="GN186" s="284"/>
      <c r="GO186" s="284"/>
      <c r="GP186" s="284"/>
      <c r="GQ186" s="284"/>
      <c r="GR186" s="284"/>
      <c r="GS186" s="284"/>
      <c r="GT186" s="284"/>
      <c r="GU186" s="284"/>
      <c r="GV186" s="284"/>
      <c r="GW186" s="284"/>
      <c r="GX186" s="284"/>
      <c r="GY186" s="284"/>
      <c r="GZ186" s="284"/>
      <c r="HA186" s="284"/>
      <c r="HB186" s="284"/>
      <c r="HC186" s="284"/>
      <c r="HD186" s="284"/>
      <c r="HE186" s="284"/>
      <c r="HF186" s="284"/>
      <c r="HG186" s="284"/>
      <c r="HH186" s="284"/>
      <c r="HI186" s="284"/>
      <c r="HJ186" s="284"/>
      <c r="HK186" s="284"/>
      <c r="HL186" s="284"/>
      <c r="HM186" s="284"/>
      <c r="HN186" s="284"/>
      <c r="HO186" s="284"/>
      <c r="HP186" s="284"/>
      <c r="HQ186" s="284"/>
      <c r="HR186" s="284"/>
      <c r="HS186" s="284"/>
      <c r="HT186" s="284"/>
      <c r="HU186" s="284"/>
      <c r="HV186" s="284"/>
      <c r="HW186" s="284"/>
      <c r="HX186" s="284"/>
      <c r="HY186" s="284"/>
      <c r="HZ186" s="284"/>
      <c r="IA186" s="284"/>
      <c r="IB186" s="284"/>
      <c r="IC186" s="284"/>
      <c r="ID186" s="284"/>
      <c r="IE186" s="284"/>
      <c r="IF186" s="284"/>
      <c r="IG186" s="284"/>
      <c r="IH186" s="284"/>
      <c r="II186" s="284"/>
      <c r="IJ186" s="284"/>
      <c r="IK186" s="284"/>
      <c r="IL186" s="284"/>
      <c r="IM186" s="284"/>
      <c r="IN186" s="284"/>
      <c r="IO186" s="284"/>
      <c r="IP186" s="284"/>
      <c r="IQ186" s="284"/>
      <c r="IR186" s="284"/>
      <c r="IS186" s="284"/>
      <c r="IT186" s="284"/>
      <c r="IU186" s="284"/>
      <c r="IV186" s="284"/>
    </row>
    <row r="187" spans="1:256" x14ac:dyDescent="0.25">
      <c r="A187" s="284"/>
      <c r="B187" s="284"/>
      <c r="C187" s="284"/>
      <c r="D187" s="284"/>
      <c r="E187" s="284"/>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c r="AL187" s="284"/>
      <c r="AM187" s="284"/>
      <c r="AN187" s="284"/>
      <c r="AO187" s="284"/>
      <c r="AP187" s="284"/>
      <c r="AQ187" s="284"/>
      <c r="AR187" s="284"/>
      <c r="AS187" s="284"/>
      <c r="AT187" s="284"/>
      <c r="AU187" s="284"/>
      <c r="AV187" s="284"/>
      <c r="AW187" s="284"/>
      <c r="AX187" s="284"/>
      <c r="AY187" s="284"/>
      <c r="AZ187" s="284"/>
      <c r="BA187" s="284"/>
      <c r="BB187" s="284"/>
      <c r="BC187" s="284"/>
      <c r="BD187" s="284"/>
      <c r="BE187" s="284"/>
      <c r="BF187" s="284"/>
      <c r="BG187" s="284"/>
      <c r="BH187" s="284"/>
      <c r="BI187" s="284"/>
      <c r="BJ187" s="284"/>
      <c r="BK187" s="284"/>
      <c r="BL187" s="284"/>
      <c r="BM187" s="284"/>
      <c r="BN187" s="284"/>
      <c r="BO187" s="284"/>
      <c r="BP187" s="284"/>
      <c r="BQ187" s="284"/>
      <c r="BR187" s="284"/>
      <c r="BS187" s="284"/>
      <c r="BT187" s="284"/>
      <c r="BU187" s="284"/>
      <c r="BV187" s="284"/>
      <c r="BW187" s="284"/>
      <c r="BX187" s="284"/>
      <c r="BY187" s="284"/>
      <c r="BZ187" s="284"/>
      <c r="CA187" s="284"/>
      <c r="CB187" s="284"/>
      <c r="CC187" s="284"/>
      <c r="CD187" s="284"/>
      <c r="CE187" s="284"/>
      <c r="CF187" s="284"/>
      <c r="CG187" s="284"/>
      <c r="CH187" s="284"/>
      <c r="CI187" s="284"/>
      <c r="CJ187" s="284"/>
      <c r="CK187" s="284"/>
      <c r="CL187" s="284"/>
      <c r="CM187" s="284"/>
      <c r="CN187" s="284"/>
      <c r="CO187" s="284"/>
      <c r="CP187" s="284"/>
      <c r="CQ187" s="284"/>
      <c r="CR187" s="284"/>
      <c r="CS187" s="284"/>
      <c r="CT187" s="284"/>
      <c r="CU187" s="284"/>
      <c r="CV187" s="284"/>
      <c r="CW187" s="284"/>
      <c r="CX187" s="284"/>
      <c r="CY187" s="284"/>
      <c r="CZ187" s="284"/>
      <c r="DA187" s="284"/>
      <c r="DB187" s="284"/>
      <c r="DC187" s="284"/>
      <c r="DD187" s="284"/>
      <c r="DE187" s="284"/>
      <c r="DF187" s="284"/>
      <c r="DG187" s="284"/>
      <c r="DH187" s="284"/>
      <c r="DI187" s="284"/>
      <c r="DJ187" s="284"/>
      <c r="DK187" s="284"/>
      <c r="DL187" s="284"/>
      <c r="DM187" s="284"/>
      <c r="DN187" s="284"/>
      <c r="DO187" s="284"/>
      <c r="DP187" s="284"/>
      <c r="DQ187" s="284"/>
      <c r="DR187" s="284"/>
      <c r="DS187" s="284"/>
      <c r="DT187" s="284"/>
      <c r="DU187" s="284"/>
      <c r="DV187" s="284"/>
      <c r="DW187" s="284"/>
      <c r="DX187" s="284"/>
      <c r="DY187" s="284"/>
      <c r="DZ187" s="284"/>
      <c r="EA187" s="284"/>
      <c r="EB187" s="284"/>
      <c r="EC187" s="284"/>
      <c r="ED187" s="284"/>
      <c r="EE187" s="284"/>
      <c r="EF187" s="284"/>
      <c r="EG187" s="284"/>
      <c r="EH187" s="284"/>
      <c r="EI187" s="284"/>
      <c r="EJ187" s="284"/>
      <c r="EK187" s="284"/>
      <c r="EL187" s="284"/>
      <c r="EM187" s="284"/>
      <c r="EN187" s="284"/>
      <c r="EO187" s="284"/>
      <c r="EP187" s="284"/>
      <c r="EQ187" s="284"/>
      <c r="ER187" s="284"/>
      <c r="ES187" s="284"/>
      <c r="ET187" s="284"/>
      <c r="EU187" s="284"/>
      <c r="EV187" s="284"/>
      <c r="EW187" s="284"/>
      <c r="EX187" s="284"/>
      <c r="EY187" s="284"/>
      <c r="EZ187" s="284"/>
      <c r="FA187" s="284"/>
      <c r="FB187" s="284"/>
      <c r="FC187" s="284"/>
      <c r="FD187" s="284"/>
      <c r="FE187" s="284"/>
      <c r="FF187" s="284"/>
      <c r="FG187" s="284"/>
      <c r="FH187" s="284"/>
      <c r="FI187" s="284"/>
      <c r="FJ187" s="284"/>
      <c r="FK187" s="284"/>
      <c r="FL187" s="284"/>
      <c r="FM187" s="284"/>
      <c r="FN187" s="284"/>
      <c r="FO187" s="284"/>
      <c r="FP187" s="284"/>
      <c r="FQ187" s="284"/>
      <c r="FR187" s="284"/>
      <c r="FS187" s="284"/>
      <c r="FT187" s="284"/>
      <c r="FU187" s="284"/>
      <c r="FV187" s="284"/>
      <c r="FW187" s="284"/>
      <c r="FX187" s="284"/>
      <c r="FY187" s="284"/>
      <c r="FZ187" s="284"/>
      <c r="GA187" s="284"/>
      <c r="GB187" s="284"/>
      <c r="GC187" s="284"/>
      <c r="GD187" s="284"/>
      <c r="GE187" s="284"/>
      <c r="GF187" s="284"/>
      <c r="GG187" s="284"/>
      <c r="GH187" s="284"/>
      <c r="GI187" s="284"/>
      <c r="GJ187" s="284"/>
      <c r="GK187" s="284"/>
      <c r="GL187" s="284"/>
      <c r="GM187" s="284"/>
      <c r="GN187" s="284"/>
      <c r="GO187" s="284"/>
      <c r="GP187" s="284"/>
      <c r="GQ187" s="284"/>
      <c r="GR187" s="284"/>
      <c r="GS187" s="284"/>
      <c r="GT187" s="284"/>
      <c r="GU187" s="284"/>
      <c r="GV187" s="284"/>
      <c r="GW187" s="284"/>
      <c r="GX187" s="284"/>
      <c r="GY187" s="284"/>
      <c r="GZ187" s="284"/>
      <c r="HA187" s="284"/>
      <c r="HB187" s="284"/>
      <c r="HC187" s="284"/>
      <c r="HD187" s="284"/>
      <c r="HE187" s="284"/>
      <c r="HF187" s="284"/>
      <c r="HG187" s="284"/>
      <c r="HH187" s="284"/>
      <c r="HI187" s="284"/>
      <c r="HJ187" s="284"/>
      <c r="HK187" s="284"/>
      <c r="HL187" s="284"/>
      <c r="HM187" s="284"/>
      <c r="HN187" s="284"/>
      <c r="HO187" s="284"/>
      <c r="HP187" s="284"/>
      <c r="HQ187" s="284"/>
      <c r="HR187" s="284"/>
      <c r="HS187" s="284"/>
      <c r="HT187" s="284"/>
      <c r="HU187" s="284"/>
      <c r="HV187" s="284"/>
      <c r="HW187" s="284"/>
      <c r="HX187" s="284"/>
      <c r="HY187" s="284"/>
      <c r="HZ187" s="284"/>
      <c r="IA187" s="284"/>
      <c r="IB187" s="284"/>
      <c r="IC187" s="284"/>
      <c r="ID187" s="284"/>
      <c r="IE187" s="284"/>
      <c r="IF187" s="284"/>
      <c r="IG187" s="284"/>
      <c r="IH187" s="284"/>
      <c r="II187" s="284"/>
      <c r="IJ187" s="284"/>
      <c r="IK187" s="284"/>
      <c r="IL187" s="284"/>
      <c r="IM187" s="284"/>
      <c r="IN187" s="284"/>
      <c r="IO187" s="284"/>
      <c r="IP187" s="284"/>
      <c r="IQ187" s="284"/>
      <c r="IR187" s="284"/>
      <c r="IS187" s="284"/>
      <c r="IT187" s="284"/>
      <c r="IU187" s="284"/>
      <c r="IV187" s="284"/>
    </row>
    <row r="188" spans="1:256" x14ac:dyDescent="0.25">
      <c r="A188" s="284"/>
      <c r="B188" s="284"/>
      <c r="C188" s="284"/>
      <c r="D188" s="284"/>
      <c r="E188" s="284"/>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c r="AL188" s="284"/>
      <c r="AM188" s="284"/>
      <c r="AN188" s="284"/>
      <c r="AO188" s="284"/>
      <c r="AP188" s="284"/>
      <c r="AQ188" s="284"/>
      <c r="AR188" s="284"/>
      <c r="AS188" s="284"/>
      <c r="AT188" s="284"/>
      <c r="AU188" s="284"/>
      <c r="AV188" s="284"/>
      <c r="AW188" s="284"/>
      <c r="AX188" s="284"/>
      <c r="AY188" s="284"/>
      <c r="AZ188" s="284"/>
      <c r="BA188" s="284"/>
      <c r="BB188" s="284"/>
      <c r="BC188" s="284"/>
      <c r="BD188" s="284"/>
      <c r="BE188" s="284"/>
      <c r="BF188" s="284"/>
      <c r="BG188" s="284"/>
      <c r="BH188" s="284"/>
      <c r="BI188" s="284"/>
      <c r="BJ188" s="284"/>
      <c r="BK188" s="284"/>
      <c r="BL188" s="284"/>
      <c r="BM188" s="284"/>
      <c r="BN188" s="284"/>
      <c r="BO188" s="284"/>
      <c r="BP188" s="284"/>
      <c r="BQ188" s="284"/>
      <c r="BR188" s="284"/>
      <c r="BS188" s="284"/>
      <c r="BT188" s="284"/>
      <c r="BU188" s="284"/>
      <c r="BV188" s="284"/>
      <c r="BW188" s="284"/>
      <c r="BX188" s="284"/>
      <c r="BY188" s="284"/>
      <c r="BZ188" s="284"/>
      <c r="CA188" s="284"/>
      <c r="CB188" s="284"/>
      <c r="CC188" s="284"/>
      <c r="CD188" s="284"/>
      <c r="CE188" s="284"/>
      <c r="CF188" s="284"/>
      <c r="CG188" s="284"/>
      <c r="CH188" s="284"/>
      <c r="CI188" s="284"/>
      <c r="CJ188" s="284"/>
      <c r="CK188" s="284"/>
      <c r="CL188" s="284"/>
      <c r="CM188" s="284"/>
      <c r="CN188" s="284"/>
      <c r="CO188" s="284"/>
      <c r="CP188" s="284"/>
      <c r="CQ188" s="284"/>
      <c r="CR188" s="284"/>
      <c r="CS188" s="284"/>
      <c r="CT188" s="284"/>
      <c r="CU188" s="284"/>
      <c r="CV188" s="284"/>
      <c r="CW188" s="284"/>
      <c r="CX188" s="284"/>
      <c r="CY188" s="284"/>
      <c r="CZ188" s="284"/>
      <c r="DA188" s="284"/>
      <c r="DB188" s="284"/>
      <c r="DC188" s="284"/>
      <c r="DD188" s="284"/>
      <c r="DE188" s="284"/>
      <c r="DF188" s="284"/>
      <c r="DG188" s="284"/>
      <c r="DH188" s="284"/>
      <c r="DI188" s="284"/>
      <c r="DJ188" s="284"/>
      <c r="DK188" s="284"/>
      <c r="DL188" s="284"/>
      <c r="DM188" s="284"/>
      <c r="DN188" s="284"/>
      <c r="DO188" s="284"/>
      <c r="DP188" s="284"/>
      <c r="DQ188" s="284"/>
      <c r="DR188" s="284"/>
      <c r="DS188" s="284"/>
      <c r="DT188" s="284"/>
      <c r="DU188" s="284"/>
      <c r="DV188" s="284"/>
      <c r="DW188" s="284"/>
      <c r="DX188" s="284"/>
      <c r="DY188" s="284"/>
      <c r="DZ188" s="284"/>
      <c r="EA188" s="284"/>
      <c r="EB188" s="284"/>
      <c r="EC188" s="284"/>
      <c r="ED188" s="284"/>
      <c r="EE188" s="284"/>
      <c r="EF188" s="284"/>
      <c r="EG188" s="284"/>
      <c r="EH188" s="284"/>
      <c r="EI188" s="284"/>
      <c r="EJ188" s="284"/>
      <c r="EK188" s="284"/>
      <c r="EL188" s="284"/>
      <c r="EM188" s="284"/>
      <c r="EN188" s="284"/>
      <c r="EO188" s="284"/>
      <c r="EP188" s="284"/>
      <c r="EQ188" s="284"/>
      <c r="ER188" s="284"/>
      <c r="ES188" s="284"/>
      <c r="ET188" s="284"/>
      <c r="EU188" s="284"/>
      <c r="EV188" s="284"/>
      <c r="EW188" s="284"/>
      <c r="EX188" s="284"/>
      <c r="EY188" s="284"/>
      <c r="EZ188" s="284"/>
      <c r="FA188" s="284"/>
      <c r="FB188" s="284"/>
      <c r="FC188" s="284"/>
      <c r="FD188" s="284"/>
      <c r="FE188" s="284"/>
      <c r="FF188" s="284"/>
      <c r="FG188" s="284"/>
      <c r="FH188" s="284"/>
      <c r="FI188" s="284"/>
      <c r="FJ188" s="284"/>
      <c r="FK188" s="284"/>
      <c r="FL188" s="284"/>
      <c r="FM188" s="284"/>
      <c r="FN188" s="284"/>
      <c r="FO188" s="284"/>
      <c r="FP188" s="284"/>
      <c r="FQ188" s="284"/>
      <c r="FR188" s="284"/>
      <c r="FS188" s="284"/>
      <c r="FT188" s="284"/>
      <c r="FU188" s="284"/>
      <c r="FV188" s="284"/>
      <c r="FW188" s="284"/>
      <c r="FX188" s="284"/>
      <c r="FY188" s="284"/>
      <c r="FZ188" s="284"/>
      <c r="GA188" s="284"/>
      <c r="GB188" s="284"/>
      <c r="GC188" s="284"/>
      <c r="GD188" s="284"/>
      <c r="GE188" s="284"/>
      <c r="GF188" s="284"/>
      <c r="GG188" s="284"/>
      <c r="GH188" s="284"/>
      <c r="GI188" s="284"/>
      <c r="GJ188" s="284"/>
      <c r="GK188" s="284"/>
      <c r="GL188" s="284"/>
      <c r="GM188" s="284"/>
      <c r="GN188" s="284"/>
      <c r="GO188" s="284"/>
      <c r="GP188" s="284"/>
      <c r="GQ188" s="284"/>
      <c r="GR188" s="284"/>
      <c r="GS188" s="284"/>
      <c r="GT188" s="284"/>
      <c r="GU188" s="284"/>
      <c r="GV188" s="284"/>
      <c r="GW188" s="284"/>
      <c r="GX188" s="284"/>
      <c r="GY188" s="284"/>
      <c r="GZ188" s="284"/>
      <c r="HA188" s="284"/>
      <c r="HB188" s="284"/>
      <c r="HC188" s="284"/>
      <c r="HD188" s="284"/>
      <c r="HE188" s="284"/>
      <c r="HF188" s="284"/>
      <c r="HG188" s="284"/>
      <c r="HH188" s="284"/>
      <c r="HI188" s="284"/>
      <c r="HJ188" s="284"/>
      <c r="HK188" s="284"/>
      <c r="HL188" s="284"/>
      <c r="HM188" s="284"/>
      <c r="HN188" s="284"/>
      <c r="HO188" s="284"/>
      <c r="HP188" s="284"/>
      <c r="HQ188" s="284"/>
      <c r="HR188" s="284"/>
      <c r="HS188" s="284"/>
      <c r="HT188" s="284"/>
      <c r="HU188" s="284"/>
      <c r="HV188" s="284"/>
      <c r="HW188" s="284"/>
      <c r="HX188" s="284"/>
      <c r="HY188" s="284"/>
      <c r="HZ188" s="284"/>
      <c r="IA188" s="284"/>
      <c r="IB188" s="284"/>
      <c r="IC188" s="284"/>
      <c r="ID188" s="284"/>
      <c r="IE188" s="284"/>
      <c r="IF188" s="284"/>
      <c r="IG188" s="284"/>
      <c r="IH188" s="284"/>
      <c r="II188" s="284"/>
      <c r="IJ188" s="284"/>
      <c r="IK188" s="284"/>
      <c r="IL188" s="284"/>
      <c r="IM188" s="284"/>
      <c r="IN188" s="284"/>
      <c r="IO188" s="284"/>
      <c r="IP188" s="284"/>
      <c r="IQ188" s="284"/>
      <c r="IR188" s="284"/>
      <c r="IS188" s="284"/>
      <c r="IT188" s="284"/>
      <c r="IU188" s="284"/>
      <c r="IV188" s="284"/>
    </row>
    <row r="189" spans="1:256" x14ac:dyDescent="0.25">
      <c r="A189" s="284"/>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c r="AL189" s="284"/>
      <c r="AM189" s="284"/>
      <c r="AN189" s="284"/>
      <c r="AO189" s="284"/>
      <c r="AP189" s="284"/>
      <c r="AQ189" s="284"/>
      <c r="AR189" s="284"/>
      <c r="AS189" s="284"/>
      <c r="AT189" s="284"/>
      <c r="AU189" s="284"/>
      <c r="AV189" s="284"/>
      <c r="AW189" s="284"/>
      <c r="AX189" s="284"/>
      <c r="AY189" s="284"/>
      <c r="AZ189" s="284"/>
      <c r="BA189" s="284"/>
      <c r="BB189" s="284"/>
      <c r="BC189" s="284"/>
      <c r="BD189" s="284"/>
      <c r="BE189" s="284"/>
      <c r="BF189" s="284"/>
      <c r="BG189" s="284"/>
      <c r="BH189" s="284"/>
      <c r="BI189" s="284"/>
      <c r="BJ189" s="284"/>
      <c r="BK189" s="284"/>
      <c r="BL189" s="284"/>
      <c r="BM189" s="284"/>
      <c r="BN189" s="284"/>
      <c r="BO189" s="284"/>
      <c r="BP189" s="284"/>
      <c r="BQ189" s="284"/>
      <c r="BR189" s="284"/>
      <c r="BS189" s="284"/>
      <c r="BT189" s="284"/>
      <c r="BU189" s="284"/>
      <c r="BV189" s="284"/>
      <c r="BW189" s="284"/>
      <c r="BX189" s="284"/>
      <c r="BY189" s="284"/>
      <c r="BZ189" s="284"/>
      <c r="CA189" s="284"/>
      <c r="CB189" s="284"/>
      <c r="CC189" s="284"/>
      <c r="CD189" s="284"/>
      <c r="CE189" s="284"/>
      <c r="CF189" s="284"/>
      <c r="CG189" s="284"/>
      <c r="CH189" s="284"/>
      <c r="CI189" s="284"/>
      <c r="CJ189" s="284"/>
      <c r="CK189" s="284"/>
      <c r="CL189" s="284"/>
      <c r="CM189" s="284"/>
      <c r="CN189" s="284"/>
      <c r="CO189" s="284"/>
      <c r="CP189" s="284"/>
      <c r="CQ189" s="284"/>
      <c r="CR189" s="284"/>
      <c r="CS189" s="284"/>
      <c r="CT189" s="284"/>
      <c r="CU189" s="284"/>
      <c r="CV189" s="284"/>
      <c r="CW189" s="284"/>
      <c r="CX189" s="284"/>
      <c r="CY189" s="284"/>
      <c r="CZ189" s="284"/>
      <c r="DA189" s="284"/>
      <c r="DB189" s="284"/>
      <c r="DC189" s="284"/>
      <c r="DD189" s="284"/>
      <c r="DE189" s="284"/>
      <c r="DF189" s="284"/>
      <c r="DG189" s="284"/>
      <c r="DH189" s="284"/>
      <c r="DI189" s="284"/>
      <c r="DJ189" s="284"/>
      <c r="DK189" s="284"/>
      <c r="DL189" s="284"/>
      <c r="DM189" s="284"/>
      <c r="DN189" s="284"/>
      <c r="DO189" s="284"/>
      <c r="DP189" s="284"/>
      <c r="DQ189" s="284"/>
      <c r="DR189" s="284"/>
      <c r="DS189" s="284"/>
      <c r="DT189" s="284"/>
      <c r="DU189" s="284"/>
      <c r="DV189" s="284"/>
      <c r="DW189" s="284"/>
      <c r="DX189" s="284"/>
      <c r="DY189" s="284"/>
      <c r="DZ189" s="284"/>
      <c r="EA189" s="284"/>
      <c r="EB189" s="284"/>
      <c r="EC189" s="284"/>
      <c r="ED189" s="284"/>
      <c r="EE189" s="284"/>
      <c r="EF189" s="284"/>
      <c r="EG189" s="284"/>
      <c r="EH189" s="284"/>
      <c r="EI189" s="284"/>
      <c r="EJ189" s="284"/>
      <c r="EK189" s="284"/>
      <c r="EL189" s="284"/>
      <c r="EM189" s="284"/>
      <c r="EN189" s="284"/>
      <c r="EO189" s="284"/>
      <c r="EP189" s="284"/>
      <c r="EQ189" s="284"/>
      <c r="ER189" s="284"/>
      <c r="ES189" s="284"/>
      <c r="ET189" s="284"/>
      <c r="EU189" s="284"/>
      <c r="EV189" s="284"/>
      <c r="EW189" s="284"/>
      <c r="EX189" s="284"/>
      <c r="EY189" s="284"/>
      <c r="EZ189" s="284"/>
      <c r="FA189" s="284"/>
      <c r="FB189" s="284"/>
      <c r="FC189" s="284"/>
      <c r="FD189" s="284"/>
      <c r="FE189" s="284"/>
      <c r="FF189" s="284"/>
      <c r="FG189" s="284"/>
      <c r="FH189" s="284"/>
      <c r="FI189" s="284"/>
      <c r="FJ189" s="284"/>
      <c r="FK189" s="284"/>
      <c r="FL189" s="284"/>
      <c r="FM189" s="284"/>
      <c r="FN189" s="284"/>
      <c r="FO189" s="284"/>
      <c r="FP189" s="284"/>
      <c r="FQ189" s="284"/>
      <c r="FR189" s="284"/>
      <c r="FS189" s="284"/>
      <c r="FT189" s="284"/>
      <c r="FU189" s="284"/>
      <c r="FV189" s="284"/>
      <c r="FW189" s="284"/>
      <c r="FX189" s="284"/>
      <c r="FY189" s="284"/>
      <c r="FZ189" s="284"/>
      <c r="GA189" s="284"/>
      <c r="GB189" s="284"/>
      <c r="GC189" s="284"/>
      <c r="GD189" s="284"/>
      <c r="GE189" s="284"/>
      <c r="GF189" s="284"/>
      <c r="GG189" s="284"/>
      <c r="GH189" s="284"/>
      <c r="GI189" s="284"/>
      <c r="GJ189" s="284"/>
      <c r="GK189" s="284"/>
      <c r="GL189" s="284"/>
      <c r="GM189" s="284"/>
      <c r="GN189" s="284"/>
      <c r="GO189" s="284"/>
      <c r="GP189" s="284"/>
      <c r="GQ189" s="284"/>
      <c r="GR189" s="284"/>
      <c r="GS189" s="284"/>
      <c r="GT189" s="284"/>
      <c r="GU189" s="284"/>
      <c r="GV189" s="284"/>
      <c r="GW189" s="284"/>
      <c r="GX189" s="284"/>
      <c r="GY189" s="284"/>
      <c r="GZ189" s="284"/>
      <c r="HA189" s="284"/>
      <c r="HB189" s="284"/>
      <c r="HC189" s="284"/>
      <c r="HD189" s="284"/>
      <c r="HE189" s="284"/>
      <c r="HF189" s="284"/>
      <c r="HG189" s="284"/>
      <c r="HH189" s="284"/>
      <c r="HI189" s="284"/>
      <c r="HJ189" s="284"/>
      <c r="HK189" s="284"/>
      <c r="HL189" s="284"/>
      <c r="HM189" s="284"/>
      <c r="HN189" s="284"/>
      <c r="HO189" s="284"/>
      <c r="HP189" s="284"/>
      <c r="HQ189" s="284"/>
      <c r="HR189" s="284"/>
      <c r="HS189" s="284"/>
      <c r="HT189" s="284"/>
      <c r="HU189" s="284"/>
      <c r="HV189" s="284"/>
      <c r="HW189" s="284"/>
      <c r="HX189" s="284"/>
      <c r="HY189" s="284"/>
      <c r="HZ189" s="284"/>
      <c r="IA189" s="284"/>
      <c r="IB189" s="284"/>
      <c r="IC189" s="284"/>
      <c r="ID189" s="284"/>
      <c r="IE189" s="284"/>
      <c r="IF189" s="284"/>
      <c r="IG189" s="284"/>
      <c r="IH189" s="284"/>
      <c r="II189" s="284"/>
      <c r="IJ189" s="284"/>
      <c r="IK189" s="284"/>
      <c r="IL189" s="284"/>
      <c r="IM189" s="284"/>
      <c r="IN189" s="284"/>
      <c r="IO189" s="284"/>
      <c r="IP189" s="284"/>
      <c r="IQ189" s="284"/>
      <c r="IR189" s="284"/>
      <c r="IS189" s="284"/>
      <c r="IT189" s="284"/>
      <c r="IU189" s="284"/>
      <c r="IV189" s="284"/>
    </row>
    <row r="190" spans="1:256" x14ac:dyDescent="0.25">
      <c r="A190" s="284"/>
      <c r="B190" s="284"/>
      <c r="C190" s="284"/>
      <c r="D190" s="284"/>
      <c r="E190" s="284"/>
      <c r="F190" s="284"/>
      <c r="G190" s="284"/>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c r="AL190" s="284"/>
      <c r="AM190" s="284"/>
      <c r="AN190" s="284"/>
      <c r="AO190" s="284"/>
      <c r="AP190" s="284"/>
      <c r="AQ190" s="284"/>
      <c r="AR190" s="284"/>
      <c r="AS190" s="284"/>
      <c r="AT190" s="284"/>
      <c r="AU190" s="284"/>
      <c r="AV190" s="284"/>
      <c r="AW190" s="284"/>
      <c r="AX190" s="284"/>
      <c r="AY190" s="284"/>
      <c r="AZ190" s="284"/>
      <c r="BA190" s="284"/>
      <c r="BB190" s="284"/>
      <c r="BC190" s="284"/>
      <c r="BD190" s="284"/>
      <c r="BE190" s="284"/>
      <c r="BF190" s="284"/>
      <c r="BG190" s="284"/>
      <c r="BH190" s="284"/>
      <c r="BI190" s="284"/>
      <c r="BJ190" s="284"/>
      <c r="BK190" s="284"/>
      <c r="BL190" s="284"/>
      <c r="BM190" s="284"/>
      <c r="BN190" s="284"/>
      <c r="BO190" s="284"/>
      <c r="BP190" s="284"/>
      <c r="BQ190" s="284"/>
      <c r="BR190" s="284"/>
      <c r="BS190" s="284"/>
      <c r="BT190" s="284"/>
      <c r="BU190" s="284"/>
      <c r="BV190" s="284"/>
      <c r="BW190" s="284"/>
      <c r="BX190" s="284"/>
      <c r="BY190" s="284"/>
      <c r="BZ190" s="284"/>
      <c r="CA190" s="284"/>
      <c r="CB190" s="284"/>
      <c r="CC190" s="284"/>
      <c r="CD190" s="284"/>
      <c r="CE190" s="284"/>
      <c r="CF190" s="284"/>
      <c r="CG190" s="284"/>
      <c r="CH190" s="284"/>
      <c r="CI190" s="284"/>
      <c r="CJ190" s="284"/>
      <c r="CK190" s="284"/>
      <c r="CL190" s="284"/>
      <c r="CM190" s="284"/>
      <c r="CN190" s="284"/>
      <c r="CO190" s="284"/>
      <c r="CP190" s="284"/>
      <c r="CQ190" s="284"/>
      <c r="CR190" s="284"/>
      <c r="CS190" s="284"/>
      <c r="CT190" s="284"/>
      <c r="CU190" s="284"/>
      <c r="CV190" s="284"/>
      <c r="CW190" s="284"/>
      <c r="CX190" s="284"/>
      <c r="CY190" s="284"/>
      <c r="CZ190" s="284"/>
      <c r="DA190" s="284"/>
      <c r="DB190" s="284"/>
      <c r="DC190" s="284"/>
      <c r="DD190" s="284"/>
      <c r="DE190" s="284"/>
      <c r="DF190" s="284"/>
      <c r="DG190" s="284"/>
      <c r="DH190" s="284"/>
      <c r="DI190" s="284"/>
      <c r="DJ190" s="284"/>
      <c r="DK190" s="284"/>
      <c r="DL190" s="284"/>
      <c r="DM190" s="284"/>
      <c r="DN190" s="284"/>
      <c r="DO190" s="284"/>
      <c r="DP190" s="284"/>
      <c r="DQ190" s="284"/>
      <c r="DR190" s="284"/>
      <c r="DS190" s="284"/>
      <c r="DT190" s="284"/>
      <c r="DU190" s="284"/>
      <c r="DV190" s="284"/>
      <c r="DW190" s="284"/>
      <c r="DX190" s="284"/>
      <c r="DY190" s="284"/>
      <c r="DZ190" s="284"/>
      <c r="EA190" s="284"/>
      <c r="EB190" s="284"/>
      <c r="EC190" s="284"/>
      <c r="ED190" s="284"/>
      <c r="EE190" s="284"/>
      <c r="EF190" s="284"/>
      <c r="EG190" s="284"/>
      <c r="EH190" s="284"/>
      <c r="EI190" s="284"/>
      <c r="EJ190" s="284"/>
      <c r="EK190" s="284"/>
      <c r="EL190" s="284"/>
      <c r="EM190" s="284"/>
      <c r="EN190" s="284"/>
      <c r="EO190" s="284"/>
      <c r="EP190" s="284"/>
      <c r="EQ190" s="284"/>
      <c r="ER190" s="284"/>
      <c r="ES190" s="284"/>
      <c r="ET190" s="284"/>
      <c r="EU190" s="284"/>
      <c r="EV190" s="284"/>
      <c r="EW190" s="284"/>
      <c r="EX190" s="284"/>
      <c r="EY190" s="284"/>
      <c r="EZ190" s="284"/>
      <c r="FA190" s="284"/>
      <c r="FB190" s="284"/>
      <c r="FC190" s="284"/>
      <c r="FD190" s="284"/>
      <c r="FE190" s="284"/>
      <c r="FF190" s="284"/>
      <c r="FG190" s="284"/>
      <c r="FH190" s="284"/>
      <c r="FI190" s="284"/>
      <c r="FJ190" s="284"/>
      <c r="FK190" s="284"/>
      <c r="FL190" s="284"/>
      <c r="FM190" s="284"/>
      <c r="FN190" s="284"/>
      <c r="FO190" s="284"/>
      <c r="FP190" s="284"/>
      <c r="FQ190" s="284"/>
      <c r="FR190" s="284"/>
      <c r="FS190" s="284"/>
      <c r="FT190" s="284"/>
      <c r="FU190" s="284"/>
      <c r="FV190" s="284"/>
      <c r="FW190" s="284"/>
      <c r="FX190" s="284"/>
      <c r="FY190" s="284"/>
      <c r="FZ190" s="284"/>
      <c r="GA190" s="284"/>
      <c r="GB190" s="284"/>
      <c r="GC190" s="284"/>
      <c r="GD190" s="284"/>
      <c r="GE190" s="284"/>
      <c r="GF190" s="284"/>
      <c r="GG190" s="284"/>
      <c r="GH190" s="284"/>
      <c r="GI190" s="284"/>
      <c r="GJ190" s="284"/>
      <c r="GK190" s="284"/>
      <c r="GL190" s="284"/>
      <c r="GM190" s="284"/>
      <c r="GN190" s="284"/>
      <c r="GO190" s="284"/>
      <c r="GP190" s="284"/>
      <c r="GQ190" s="284"/>
      <c r="GR190" s="284"/>
      <c r="GS190" s="284"/>
      <c r="GT190" s="284"/>
      <c r="GU190" s="284"/>
      <c r="GV190" s="284"/>
      <c r="GW190" s="284"/>
      <c r="GX190" s="284"/>
      <c r="GY190" s="284"/>
      <c r="GZ190" s="284"/>
      <c r="HA190" s="284"/>
      <c r="HB190" s="284"/>
      <c r="HC190" s="284"/>
      <c r="HD190" s="284"/>
      <c r="HE190" s="284"/>
      <c r="HF190" s="284"/>
      <c r="HG190" s="284"/>
      <c r="HH190" s="284"/>
      <c r="HI190" s="284"/>
      <c r="HJ190" s="284"/>
      <c r="HK190" s="284"/>
      <c r="HL190" s="284"/>
      <c r="HM190" s="284"/>
      <c r="HN190" s="284"/>
      <c r="HO190" s="284"/>
      <c r="HP190" s="284"/>
      <c r="HQ190" s="284"/>
      <c r="HR190" s="284"/>
      <c r="HS190" s="284"/>
      <c r="HT190" s="284"/>
      <c r="HU190" s="284"/>
      <c r="HV190" s="284"/>
      <c r="HW190" s="284"/>
      <c r="HX190" s="284"/>
      <c r="HY190" s="284"/>
      <c r="HZ190" s="284"/>
      <c r="IA190" s="284"/>
      <c r="IB190" s="284"/>
      <c r="IC190" s="284"/>
      <c r="ID190" s="284"/>
      <c r="IE190" s="284"/>
      <c r="IF190" s="284"/>
      <c r="IG190" s="284"/>
      <c r="IH190" s="284"/>
      <c r="II190" s="284"/>
      <c r="IJ190" s="284"/>
      <c r="IK190" s="284"/>
      <c r="IL190" s="284"/>
      <c r="IM190" s="284"/>
      <c r="IN190" s="284"/>
      <c r="IO190" s="284"/>
      <c r="IP190" s="284"/>
      <c r="IQ190" s="284"/>
      <c r="IR190" s="284"/>
      <c r="IS190" s="284"/>
      <c r="IT190" s="284"/>
      <c r="IU190" s="284"/>
      <c r="IV190" s="284"/>
    </row>
    <row r="191" spans="1:256" x14ac:dyDescent="0.25">
      <c r="A191" s="284"/>
      <c r="B191" s="284"/>
      <c r="C191" s="284"/>
      <c r="D191" s="284"/>
      <c r="E191" s="284"/>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c r="AL191" s="284"/>
      <c r="AM191" s="284"/>
      <c r="AN191" s="284"/>
      <c r="AO191" s="284"/>
      <c r="AP191" s="284"/>
      <c r="AQ191" s="284"/>
      <c r="AR191" s="284"/>
      <c r="AS191" s="284"/>
      <c r="AT191" s="284"/>
      <c r="AU191" s="284"/>
      <c r="AV191" s="284"/>
      <c r="AW191" s="284"/>
      <c r="AX191" s="284"/>
      <c r="AY191" s="284"/>
      <c r="AZ191" s="284"/>
      <c r="BA191" s="284"/>
      <c r="BB191" s="284"/>
      <c r="BC191" s="284"/>
      <c r="BD191" s="284"/>
      <c r="BE191" s="284"/>
      <c r="BF191" s="284"/>
      <c r="BG191" s="284"/>
      <c r="BH191" s="284"/>
      <c r="BI191" s="284"/>
      <c r="BJ191" s="284"/>
      <c r="BK191" s="284"/>
      <c r="BL191" s="284"/>
      <c r="BM191" s="284"/>
      <c r="BN191" s="284"/>
      <c r="BO191" s="284"/>
      <c r="BP191" s="284"/>
      <c r="BQ191" s="284"/>
      <c r="BR191" s="284"/>
      <c r="BS191" s="284"/>
      <c r="BT191" s="284"/>
      <c r="BU191" s="284"/>
      <c r="BV191" s="284"/>
      <c r="BW191" s="284"/>
      <c r="BX191" s="284"/>
      <c r="BY191" s="284"/>
      <c r="BZ191" s="284"/>
      <c r="CA191" s="284"/>
      <c r="CB191" s="284"/>
      <c r="CC191" s="284"/>
      <c r="CD191" s="284"/>
      <c r="CE191" s="284"/>
      <c r="CF191" s="284"/>
      <c r="CG191" s="284"/>
      <c r="CH191" s="284"/>
      <c r="CI191" s="284"/>
      <c r="CJ191" s="284"/>
      <c r="CK191" s="284"/>
      <c r="CL191" s="284"/>
      <c r="CM191" s="284"/>
      <c r="CN191" s="284"/>
      <c r="CO191" s="284"/>
      <c r="CP191" s="284"/>
      <c r="CQ191" s="284"/>
      <c r="CR191" s="284"/>
      <c r="CS191" s="284"/>
      <c r="CT191" s="284"/>
      <c r="CU191" s="284"/>
      <c r="CV191" s="284"/>
      <c r="CW191" s="284"/>
      <c r="CX191" s="284"/>
      <c r="CY191" s="284"/>
      <c r="CZ191" s="284"/>
      <c r="DA191" s="284"/>
      <c r="DB191" s="284"/>
      <c r="DC191" s="284"/>
      <c r="DD191" s="284"/>
      <c r="DE191" s="284"/>
      <c r="DF191" s="284"/>
      <c r="DG191" s="284"/>
      <c r="DH191" s="284"/>
      <c r="DI191" s="284"/>
      <c r="DJ191" s="284"/>
      <c r="DK191" s="284"/>
      <c r="DL191" s="284"/>
      <c r="DM191" s="284"/>
      <c r="DN191" s="284"/>
      <c r="DO191" s="284"/>
      <c r="DP191" s="284"/>
      <c r="DQ191" s="284"/>
      <c r="DR191" s="284"/>
      <c r="DS191" s="284"/>
      <c r="DT191" s="284"/>
      <c r="DU191" s="284"/>
      <c r="DV191" s="284"/>
      <c r="DW191" s="284"/>
      <c r="DX191" s="284"/>
      <c r="DY191" s="284"/>
      <c r="DZ191" s="284"/>
      <c r="EA191" s="284"/>
      <c r="EB191" s="284"/>
      <c r="EC191" s="284"/>
      <c r="ED191" s="284"/>
      <c r="EE191" s="284"/>
      <c r="EF191" s="284"/>
      <c r="EG191" s="284"/>
      <c r="EH191" s="284"/>
      <c r="EI191" s="284"/>
      <c r="EJ191" s="284"/>
      <c r="EK191" s="284"/>
      <c r="EL191" s="284"/>
      <c r="EM191" s="284"/>
      <c r="EN191" s="284"/>
      <c r="EO191" s="284"/>
      <c r="EP191" s="284"/>
      <c r="EQ191" s="284"/>
      <c r="ER191" s="284"/>
      <c r="ES191" s="284"/>
      <c r="ET191" s="284"/>
      <c r="EU191" s="284"/>
      <c r="EV191" s="284"/>
      <c r="EW191" s="284"/>
      <c r="EX191" s="284"/>
      <c r="EY191" s="284"/>
      <c r="EZ191" s="284"/>
      <c r="FA191" s="284"/>
      <c r="FB191" s="284"/>
      <c r="FC191" s="284"/>
      <c r="FD191" s="284"/>
      <c r="FE191" s="284"/>
      <c r="FF191" s="284"/>
      <c r="FG191" s="284"/>
      <c r="FH191" s="284"/>
      <c r="FI191" s="284"/>
      <c r="FJ191" s="284"/>
      <c r="FK191" s="284"/>
      <c r="FL191" s="284"/>
      <c r="FM191" s="284"/>
      <c r="FN191" s="284"/>
      <c r="FO191" s="284"/>
      <c r="FP191" s="284"/>
      <c r="FQ191" s="284"/>
      <c r="FR191" s="284"/>
      <c r="FS191" s="284"/>
      <c r="FT191" s="284"/>
      <c r="FU191" s="284"/>
      <c r="FV191" s="284"/>
      <c r="FW191" s="284"/>
      <c r="FX191" s="284"/>
      <c r="FY191" s="284"/>
      <c r="FZ191" s="284"/>
      <c r="GA191" s="284"/>
      <c r="GB191" s="284"/>
      <c r="GC191" s="284"/>
      <c r="GD191" s="284"/>
      <c r="GE191" s="284"/>
      <c r="GF191" s="284"/>
      <c r="GG191" s="284"/>
      <c r="GH191" s="284"/>
      <c r="GI191" s="284"/>
      <c r="GJ191" s="284"/>
      <c r="GK191" s="284"/>
      <c r="GL191" s="284"/>
      <c r="GM191" s="284"/>
      <c r="GN191" s="284"/>
      <c r="GO191" s="284"/>
      <c r="GP191" s="284"/>
      <c r="GQ191" s="284"/>
      <c r="GR191" s="284"/>
      <c r="GS191" s="284"/>
      <c r="GT191" s="284"/>
      <c r="GU191" s="284"/>
      <c r="GV191" s="284"/>
      <c r="GW191" s="284"/>
      <c r="GX191" s="284"/>
      <c r="GY191" s="284"/>
      <c r="GZ191" s="284"/>
      <c r="HA191" s="284"/>
      <c r="HB191" s="284"/>
      <c r="HC191" s="284"/>
      <c r="HD191" s="284"/>
      <c r="HE191" s="284"/>
      <c r="HF191" s="284"/>
      <c r="HG191" s="284"/>
      <c r="HH191" s="284"/>
      <c r="HI191" s="284"/>
      <c r="HJ191" s="284"/>
      <c r="HK191" s="284"/>
      <c r="HL191" s="284"/>
      <c r="HM191" s="284"/>
      <c r="HN191" s="284"/>
      <c r="HO191" s="284"/>
      <c r="HP191" s="284"/>
      <c r="HQ191" s="284"/>
      <c r="HR191" s="284"/>
      <c r="HS191" s="284"/>
      <c r="HT191" s="284"/>
      <c r="HU191" s="284"/>
      <c r="HV191" s="284"/>
      <c r="HW191" s="284"/>
      <c r="HX191" s="284"/>
      <c r="HY191" s="284"/>
      <c r="HZ191" s="284"/>
      <c r="IA191" s="284"/>
      <c r="IB191" s="284"/>
      <c r="IC191" s="284"/>
      <c r="ID191" s="284"/>
      <c r="IE191" s="284"/>
      <c r="IF191" s="284"/>
      <c r="IG191" s="284"/>
      <c r="IH191" s="284"/>
      <c r="II191" s="284"/>
      <c r="IJ191" s="284"/>
      <c r="IK191" s="284"/>
      <c r="IL191" s="284"/>
      <c r="IM191" s="284"/>
      <c r="IN191" s="284"/>
      <c r="IO191" s="284"/>
      <c r="IP191" s="284"/>
      <c r="IQ191" s="284"/>
      <c r="IR191" s="284"/>
      <c r="IS191" s="284"/>
      <c r="IT191" s="284"/>
      <c r="IU191" s="284"/>
      <c r="IV191" s="284"/>
    </row>
    <row r="192" spans="1:256" x14ac:dyDescent="0.25">
      <c r="A192" s="284"/>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c r="AL192" s="284"/>
      <c r="AM192" s="284"/>
      <c r="AN192" s="284"/>
      <c r="AO192" s="284"/>
      <c r="AP192" s="284"/>
      <c r="AQ192" s="284"/>
      <c r="AR192" s="284"/>
      <c r="AS192" s="284"/>
      <c r="AT192" s="284"/>
      <c r="AU192" s="284"/>
      <c r="AV192" s="284"/>
      <c r="AW192" s="284"/>
      <c r="AX192" s="284"/>
      <c r="AY192" s="284"/>
      <c r="AZ192" s="284"/>
      <c r="BA192" s="284"/>
      <c r="BB192" s="284"/>
      <c r="BC192" s="284"/>
      <c r="BD192" s="284"/>
      <c r="BE192" s="284"/>
      <c r="BF192" s="284"/>
      <c r="BG192" s="284"/>
      <c r="BH192" s="284"/>
      <c r="BI192" s="284"/>
      <c r="BJ192" s="284"/>
      <c r="BK192" s="284"/>
      <c r="BL192" s="284"/>
      <c r="BM192" s="284"/>
      <c r="BN192" s="284"/>
      <c r="BO192" s="284"/>
      <c r="BP192" s="284"/>
      <c r="BQ192" s="284"/>
      <c r="BR192" s="284"/>
      <c r="BS192" s="284"/>
      <c r="BT192" s="284"/>
      <c r="BU192" s="284"/>
      <c r="BV192" s="284"/>
      <c r="BW192" s="284"/>
      <c r="BX192" s="284"/>
      <c r="BY192" s="284"/>
      <c r="BZ192" s="284"/>
      <c r="CA192" s="284"/>
      <c r="CB192" s="284"/>
      <c r="CC192" s="284"/>
      <c r="CD192" s="284"/>
      <c r="CE192" s="284"/>
      <c r="CF192" s="284"/>
      <c r="CG192" s="284"/>
      <c r="CH192" s="284"/>
      <c r="CI192" s="284"/>
      <c r="CJ192" s="284"/>
      <c r="CK192" s="284"/>
      <c r="CL192" s="284"/>
      <c r="CM192" s="284"/>
      <c r="CN192" s="284"/>
      <c r="CO192" s="284"/>
      <c r="CP192" s="284"/>
      <c r="CQ192" s="284"/>
      <c r="CR192" s="284"/>
      <c r="CS192" s="284"/>
      <c r="CT192" s="284"/>
      <c r="CU192" s="284"/>
      <c r="CV192" s="284"/>
      <c r="CW192" s="284"/>
      <c r="CX192" s="284"/>
      <c r="CY192" s="284"/>
      <c r="CZ192" s="284"/>
      <c r="DA192" s="284"/>
      <c r="DB192" s="284"/>
      <c r="DC192" s="284"/>
      <c r="DD192" s="284"/>
      <c r="DE192" s="284"/>
      <c r="DF192" s="284"/>
      <c r="DG192" s="284"/>
      <c r="DH192" s="284"/>
      <c r="DI192" s="284"/>
      <c r="DJ192" s="284"/>
      <c r="DK192" s="284"/>
      <c r="DL192" s="284"/>
      <c r="DM192" s="284"/>
      <c r="DN192" s="284"/>
      <c r="DO192" s="284"/>
      <c r="DP192" s="284"/>
      <c r="DQ192" s="284"/>
      <c r="DR192" s="284"/>
      <c r="DS192" s="284"/>
      <c r="DT192" s="284"/>
      <c r="DU192" s="284"/>
      <c r="DV192" s="284"/>
      <c r="DW192" s="284"/>
      <c r="DX192" s="284"/>
      <c r="DY192" s="284"/>
      <c r="DZ192" s="284"/>
      <c r="EA192" s="284"/>
      <c r="EB192" s="284"/>
      <c r="EC192" s="284"/>
      <c r="ED192" s="284"/>
      <c r="EE192" s="284"/>
      <c r="EF192" s="284"/>
      <c r="EG192" s="284"/>
      <c r="EH192" s="284"/>
      <c r="EI192" s="284"/>
      <c r="EJ192" s="284"/>
      <c r="EK192" s="284"/>
      <c r="EL192" s="284"/>
      <c r="EM192" s="284"/>
      <c r="EN192" s="284"/>
      <c r="EO192" s="284"/>
      <c r="EP192" s="284"/>
      <c r="EQ192" s="284"/>
      <c r="ER192" s="284"/>
      <c r="ES192" s="284"/>
      <c r="ET192" s="284"/>
      <c r="EU192" s="284"/>
      <c r="EV192" s="284"/>
      <c r="EW192" s="284"/>
      <c r="EX192" s="284"/>
      <c r="EY192" s="284"/>
      <c r="EZ192" s="284"/>
      <c r="FA192" s="284"/>
      <c r="FB192" s="284"/>
      <c r="FC192" s="284"/>
      <c r="FD192" s="284"/>
      <c r="FE192" s="284"/>
      <c r="FF192" s="284"/>
      <c r="FG192" s="284"/>
      <c r="FH192" s="284"/>
      <c r="FI192" s="284"/>
      <c r="FJ192" s="284"/>
      <c r="FK192" s="284"/>
      <c r="FL192" s="284"/>
      <c r="FM192" s="284"/>
      <c r="FN192" s="284"/>
      <c r="FO192" s="284"/>
      <c r="FP192" s="284"/>
      <c r="FQ192" s="284"/>
      <c r="FR192" s="284"/>
      <c r="FS192" s="284"/>
      <c r="FT192" s="284"/>
      <c r="FU192" s="284"/>
      <c r="FV192" s="284"/>
      <c r="FW192" s="284"/>
      <c r="FX192" s="284"/>
      <c r="FY192" s="284"/>
      <c r="FZ192" s="284"/>
      <c r="GA192" s="284"/>
      <c r="GB192" s="284"/>
      <c r="GC192" s="284"/>
      <c r="GD192" s="284"/>
      <c r="GE192" s="284"/>
      <c r="GF192" s="284"/>
      <c r="GG192" s="284"/>
      <c r="GH192" s="284"/>
      <c r="GI192" s="284"/>
      <c r="GJ192" s="284"/>
      <c r="GK192" s="284"/>
      <c r="GL192" s="284"/>
      <c r="GM192" s="284"/>
      <c r="GN192" s="284"/>
      <c r="GO192" s="284"/>
      <c r="GP192" s="284"/>
      <c r="GQ192" s="284"/>
      <c r="GR192" s="284"/>
      <c r="GS192" s="284"/>
      <c r="GT192" s="284"/>
      <c r="GU192" s="284"/>
      <c r="GV192" s="284"/>
      <c r="GW192" s="284"/>
      <c r="GX192" s="284"/>
      <c r="GY192" s="284"/>
      <c r="GZ192" s="284"/>
      <c r="HA192" s="284"/>
      <c r="HB192" s="284"/>
      <c r="HC192" s="284"/>
      <c r="HD192" s="284"/>
      <c r="HE192" s="284"/>
      <c r="HF192" s="284"/>
      <c r="HG192" s="284"/>
      <c r="HH192" s="284"/>
      <c r="HI192" s="284"/>
      <c r="HJ192" s="284"/>
      <c r="HK192" s="284"/>
      <c r="HL192" s="284"/>
      <c r="HM192" s="284"/>
      <c r="HN192" s="284"/>
      <c r="HO192" s="284"/>
      <c r="HP192" s="284"/>
      <c r="HQ192" s="284"/>
      <c r="HR192" s="284"/>
      <c r="HS192" s="284"/>
      <c r="HT192" s="284"/>
      <c r="HU192" s="284"/>
      <c r="HV192" s="284"/>
      <c r="HW192" s="284"/>
      <c r="HX192" s="284"/>
      <c r="HY192" s="284"/>
      <c r="HZ192" s="284"/>
      <c r="IA192" s="284"/>
      <c r="IB192" s="284"/>
      <c r="IC192" s="284"/>
      <c r="ID192" s="284"/>
      <c r="IE192" s="284"/>
      <c r="IF192" s="284"/>
      <c r="IG192" s="284"/>
      <c r="IH192" s="284"/>
      <c r="II192" s="284"/>
      <c r="IJ192" s="284"/>
      <c r="IK192" s="284"/>
      <c r="IL192" s="284"/>
      <c r="IM192" s="284"/>
      <c r="IN192" s="284"/>
      <c r="IO192" s="284"/>
      <c r="IP192" s="284"/>
      <c r="IQ192" s="284"/>
      <c r="IR192" s="284"/>
      <c r="IS192" s="284"/>
      <c r="IT192" s="284"/>
      <c r="IU192" s="284"/>
      <c r="IV192" s="284"/>
    </row>
    <row r="193" spans="1:256" x14ac:dyDescent="0.25">
      <c r="A193" s="284"/>
      <c r="B193" s="284"/>
      <c r="C193" s="284"/>
      <c r="D193" s="284"/>
      <c r="E193" s="284"/>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c r="AL193" s="284"/>
      <c r="AM193" s="284"/>
      <c r="AN193" s="284"/>
      <c r="AO193" s="284"/>
      <c r="AP193" s="284"/>
      <c r="AQ193" s="284"/>
      <c r="AR193" s="284"/>
      <c r="AS193" s="284"/>
      <c r="AT193" s="284"/>
      <c r="AU193" s="284"/>
      <c r="AV193" s="284"/>
      <c r="AW193" s="284"/>
      <c r="AX193" s="284"/>
      <c r="AY193" s="284"/>
      <c r="AZ193" s="284"/>
      <c r="BA193" s="284"/>
      <c r="BB193" s="284"/>
      <c r="BC193" s="284"/>
      <c r="BD193" s="284"/>
      <c r="BE193" s="284"/>
      <c r="BF193" s="284"/>
      <c r="BG193" s="284"/>
      <c r="BH193" s="284"/>
      <c r="BI193" s="284"/>
      <c r="BJ193" s="284"/>
      <c r="BK193" s="284"/>
      <c r="BL193" s="284"/>
      <c r="BM193" s="284"/>
      <c r="BN193" s="284"/>
      <c r="BO193" s="284"/>
      <c r="BP193" s="284"/>
      <c r="BQ193" s="284"/>
      <c r="BR193" s="284"/>
      <c r="BS193" s="284"/>
      <c r="BT193" s="284"/>
      <c r="BU193" s="284"/>
      <c r="BV193" s="284"/>
      <c r="BW193" s="284"/>
      <c r="BX193" s="284"/>
      <c r="BY193" s="284"/>
      <c r="BZ193" s="284"/>
      <c r="CA193" s="284"/>
      <c r="CB193" s="284"/>
      <c r="CC193" s="284"/>
      <c r="CD193" s="284"/>
      <c r="CE193" s="284"/>
      <c r="CF193" s="284"/>
      <c r="CG193" s="284"/>
      <c r="CH193" s="284"/>
      <c r="CI193" s="284"/>
      <c r="CJ193" s="284"/>
      <c r="CK193" s="284"/>
      <c r="CL193" s="284"/>
      <c r="CM193" s="284"/>
      <c r="CN193" s="284"/>
      <c r="CO193" s="284"/>
      <c r="CP193" s="284"/>
      <c r="CQ193" s="284"/>
      <c r="CR193" s="284"/>
      <c r="CS193" s="284"/>
      <c r="CT193" s="284"/>
      <c r="CU193" s="284"/>
      <c r="CV193" s="284"/>
      <c r="CW193" s="284"/>
      <c r="CX193" s="284"/>
      <c r="CY193" s="284"/>
      <c r="CZ193" s="284"/>
      <c r="DA193" s="284"/>
      <c r="DB193" s="284"/>
      <c r="DC193" s="284"/>
      <c r="DD193" s="284"/>
      <c r="DE193" s="284"/>
      <c r="DF193" s="284"/>
      <c r="DG193" s="284"/>
      <c r="DH193" s="284"/>
      <c r="DI193" s="284"/>
      <c r="DJ193" s="284"/>
      <c r="DK193" s="284"/>
      <c r="DL193" s="284"/>
      <c r="DM193" s="284"/>
      <c r="DN193" s="284"/>
      <c r="DO193" s="284"/>
      <c r="DP193" s="284"/>
      <c r="DQ193" s="284"/>
      <c r="DR193" s="284"/>
      <c r="DS193" s="284"/>
      <c r="DT193" s="284"/>
      <c r="DU193" s="284"/>
      <c r="DV193" s="284"/>
      <c r="DW193" s="284"/>
      <c r="DX193" s="284"/>
      <c r="DY193" s="284"/>
      <c r="DZ193" s="284"/>
      <c r="EA193" s="284"/>
      <c r="EB193" s="284"/>
      <c r="EC193" s="284"/>
      <c r="ED193" s="284"/>
      <c r="EE193" s="284"/>
      <c r="EF193" s="284"/>
      <c r="EG193" s="284"/>
      <c r="EH193" s="284"/>
      <c r="EI193" s="284"/>
      <c r="EJ193" s="284"/>
      <c r="EK193" s="284"/>
      <c r="EL193" s="284"/>
      <c r="EM193" s="284"/>
      <c r="EN193" s="284"/>
      <c r="EO193" s="284"/>
      <c r="EP193" s="284"/>
      <c r="EQ193" s="284"/>
      <c r="ER193" s="284"/>
      <c r="ES193" s="284"/>
      <c r="ET193" s="284"/>
      <c r="EU193" s="284"/>
      <c r="EV193" s="284"/>
      <c r="EW193" s="284"/>
      <c r="EX193" s="284"/>
      <c r="EY193" s="284"/>
      <c r="EZ193" s="284"/>
      <c r="FA193" s="284"/>
      <c r="FB193" s="284"/>
      <c r="FC193" s="284"/>
      <c r="FD193" s="284"/>
      <c r="FE193" s="284"/>
      <c r="FF193" s="284"/>
      <c r="FG193" s="284"/>
      <c r="FH193" s="284"/>
      <c r="FI193" s="284"/>
      <c r="FJ193" s="284"/>
      <c r="FK193" s="284"/>
      <c r="FL193" s="284"/>
      <c r="FM193" s="284"/>
      <c r="FN193" s="284"/>
      <c r="FO193" s="284"/>
      <c r="FP193" s="284"/>
      <c r="FQ193" s="284"/>
      <c r="FR193" s="284"/>
      <c r="FS193" s="284"/>
      <c r="FT193" s="284"/>
      <c r="FU193" s="284"/>
      <c r="FV193" s="284"/>
      <c r="FW193" s="284"/>
      <c r="FX193" s="284"/>
      <c r="FY193" s="284"/>
      <c r="FZ193" s="284"/>
      <c r="GA193" s="284"/>
      <c r="GB193" s="284"/>
      <c r="GC193" s="284"/>
      <c r="GD193" s="284"/>
      <c r="GE193" s="284"/>
      <c r="GF193" s="284"/>
      <c r="GG193" s="284"/>
      <c r="GH193" s="284"/>
      <c r="GI193" s="284"/>
      <c r="GJ193" s="284"/>
      <c r="GK193" s="284"/>
      <c r="GL193" s="284"/>
      <c r="GM193" s="284"/>
      <c r="GN193" s="284"/>
      <c r="GO193" s="284"/>
      <c r="GP193" s="284"/>
      <c r="GQ193" s="284"/>
      <c r="GR193" s="284"/>
      <c r="GS193" s="284"/>
      <c r="GT193" s="284"/>
      <c r="GU193" s="284"/>
      <c r="GV193" s="284"/>
      <c r="GW193" s="284"/>
      <c r="GX193" s="284"/>
      <c r="GY193" s="284"/>
      <c r="GZ193" s="284"/>
      <c r="HA193" s="284"/>
      <c r="HB193" s="284"/>
      <c r="HC193" s="284"/>
      <c r="HD193" s="284"/>
      <c r="HE193" s="284"/>
      <c r="HF193" s="284"/>
      <c r="HG193" s="284"/>
      <c r="HH193" s="284"/>
      <c r="HI193" s="284"/>
      <c r="HJ193" s="284"/>
      <c r="HK193" s="284"/>
      <c r="HL193" s="284"/>
      <c r="HM193" s="284"/>
      <c r="HN193" s="284"/>
      <c r="HO193" s="284"/>
      <c r="HP193" s="284"/>
      <c r="HQ193" s="284"/>
      <c r="HR193" s="284"/>
      <c r="HS193" s="284"/>
      <c r="HT193" s="284"/>
      <c r="HU193" s="284"/>
      <c r="HV193" s="284"/>
      <c r="HW193" s="284"/>
      <c r="HX193" s="284"/>
      <c r="HY193" s="284"/>
      <c r="HZ193" s="284"/>
      <c r="IA193" s="284"/>
      <c r="IB193" s="284"/>
      <c r="IC193" s="284"/>
      <c r="ID193" s="284"/>
      <c r="IE193" s="284"/>
      <c r="IF193" s="284"/>
      <c r="IG193" s="284"/>
      <c r="IH193" s="284"/>
      <c r="II193" s="284"/>
      <c r="IJ193" s="284"/>
      <c r="IK193" s="284"/>
      <c r="IL193" s="284"/>
      <c r="IM193" s="284"/>
      <c r="IN193" s="284"/>
      <c r="IO193" s="284"/>
      <c r="IP193" s="284"/>
      <c r="IQ193" s="284"/>
      <c r="IR193" s="284"/>
      <c r="IS193" s="284"/>
      <c r="IT193" s="284"/>
      <c r="IU193" s="284"/>
      <c r="IV193" s="284"/>
    </row>
    <row r="194" spans="1:256" x14ac:dyDescent="0.25">
      <c r="A194" s="284"/>
      <c r="B194" s="284"/>
      <c r="C194" s="284"/>
      <c r="D194" s="284"/>
      <c r="E194" s="284"/>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c r="AL194" s="284"/>
      <c r="AM194" s="284"/>
      <c r="AN194" s="284"/>
      <c r="AO194" s="284"/>
      <c r="AP194" s="284"/>
      <c r="AQ194" s="284"/>
      <c r="AR194" s="284"/>
      <c r="AS194" s="284"/>
      <c r="AT194" s="284"/>
      <c r="AU194" s="284"/>
      <c r="AV194" s="284"/>
      <c r="AW194" s="284"/>
      <c r="AX194" s="284"/>
      <c r="AY194" s="284"/>
      <c r="AZ194" s="284"/>
      <c r="BA194" s="284"/>
      <c r="BB194" s="284"/>
      <c r="BC194" s="284"/>
      <c r="BD194" s="284"/>
      <c r="BE194" s="284"/>
      <c r="BF194" s="284"/>
      <c r="BG194" s="284"/>
      <c r="BH194" s="284"/>
      <c r="BI194" s="284"/>
      <c r="BJ194" s="284"/>
      <c r="BK194" s="284"/>
      <c r="BL194" s="284"/>
      <c r="BM194" s="284"/>
      <c r="BN194" s="284"/>
      <c r="BO194" s="284"/>
      <c r="BP194" s="284"/>
      <c r="BQ194" s="284"/>
      <c r="BR194" s="284"/>
      <c r="BS194" s="284"/>
      <c r="BT194" s="284"/>
      <c r="BU194" s="284"/>
      <c r="BV194" s="284"/>
      <c r="BW194" s="284"/>
      <c r="BX194" s="284"/>
      <c r="BY194" s="284"/>
      <c r="BZ194" s="284"/>
      <c r="CA194" s="284"/>
      <c r="CB194" s="284"/>
      <c r="CC194" s="284"/>
      <c r="CD194" s="284"/>
      <c r="CE194" s="284"/>
      <c r="CF194" s="284"/>
      <c r="CG194" s="284"/>
      <c r="CH194" s="284"/>
      <c r="CI194" s="284"/>
      <c r="CJ194" s="284"/>
      <c r="CK194" s="284"/>
      <c r="CL194" s="284"/>
      <c r="CM194" s="284"/>
      <c r="CN194" s="284"/>
      <c r="CO194" s="284"/>
      <c r="CP194" s="284"/>
      <c r="CQ194" s="284"/>
      <c r="CR194" s="284"/>
      <c r="CS194" s="284"/>
      <c r="CT194" s="284"/>
      <c r="CU194" s="284"/>
      <c r="CV194" s="284"/>
      <c r="CW194" s="284"/>
      <c r="CX194" s="284"/>
      <c r="CY194" s="284"/>
      <c r="CZ194" s="284"/>
      <c r="DA194" s="284"/>
      <c r="DB194" s="284"/>
      <c r="DC194" s="284"/>
      <c r="DD194" s="284"/>
      <c r="DE194" s="284"/>
      <c r="DF194" s="284"/>
      <c r="DG194" s="284"/>
      <c r="DH194" s="284"/>
      <c r="DI194" s="284"/>
      <c r="DJ194" s="284"/>
      <c r="DK194" s="284"/>
      <c r="DL194" s="284"/>
      <c r="DM194" s="284"/>
      <c r="DN194" s="284"/>
      <c r="DO194" s="284"/>
      <c r="DP194" s="284"/>
      <c r="DQ194" s="284"/>
      <c r="DR194" s="284"/>
      <c r="DS194" s="284"/>
      <c r="DT194" s="284"/>
      <c r="DU194" s="284"/>
      <c r="DV194" s="284"/>
      <c r="DW194" s="284"/>
      <c r="DX194" s="284"/>
      <c r="DY194" s="284"/>
      <c r="DZ194" s="284"/>
      <c r="EA194" s="284"/>
      <c r="EB194" s="284"/>
      <c r="EC194" s="284"/>
      <c r="ED194" s="284"/>
      <c r="EE194" s="284"/>
      <c r="EF194" s="284"/>
      <c r="EG194" s="284"/>
      <c r="EH194" s="284"/>
      <c r="EI194" s="284"/>
      <c r="EJ194" s="284"/>
      <c r="EK194" s="284"/>
      <c r="EL194" s="284"/>
      <c r="EM194" s="284"/>
      <c r="EN194" s="284"/>
      <c r="EO194" s="284"/>
      <c r="EP194" s="284"/>
      <c r="EQ194" s="284"/>
      <c r="ER194" s="284"/>
      <c r="ES194" s="284"/>
      <c r="ET194" s="284"/>
      <c r="EU194" s="284"/>
      <c r="EV194" s="284"/>
      <c r="EW194" s="284"/>
      <c r="EX194" s="284"/>
      <c r="EY194" s="284"/>
      <c r="EZ194" s="284"/>
      <c r="FA194" s="284"/>
      <c r="FB194" s="284"/>
      <c r="FC194" s="284"/>
      <c r="FD194" s="284"/>
      <c r="FE194" s="284"/>
      <c r="FF194" s="284"/>
      <c r="FG194" s="284"/>
      <c r="FH194" s="284"/>
      <c r="FI194" s="284"/>
      <c r="FJ194" s="284"/>
      <c r="FK194" s="284"/>
      <c r="FL194" s="284"/>
      <c r="FM194" s="284"/>
      <c r="FN194" s="284"/>
      <c r="FO194" s="284"/>
      <c r="FP194" s="284"/>
      <c r="FQ194" s="284"/>
      <c r="FR194" s="284"/>
      <c r="FS194" s="284"/>
      <c r="FT194" s="284"/>
      <c r="FU194" s="284"/>
      <c r="FV194" s="284"/>
      <c r="FW194" s="284"/>
      <c r="FX194" s="284"/>
      <c r="FY194" s="284"/>
      <c r="FZ194" s="284"/>
      <c r="GA194" s="284"/>
      <c r="GB194" s="284"/>
      <c r="GC194" s="284"/>
      <c r="GD194" s="284"/>
      <c r="GE194" s="284"/>
      <c r="GF194" s="284"/>
      <c r="GG194" s="284"/>
      <c r="GH194" s="284"/>
      <c r="GI194" s="284"/>
      <c r="GJ194" s="284"/>
      <c r="GK194" s="284"/>
      <c r="GL194" s="284"/>
      <c r="GM194" s="284"/>
      <c r="GN194" s="284"/>
      <c r="GO194" s="284"/>
      <c r="GP194" s="284"/>
      <c r="GQ194" s="284"/>
      <c r="GR194" s="284"/>
      <c r="GS194" s="284"/>
      <c r="GT194" s="284"/>
      <c r="GU194" s="284"/>
      <c r="GV194" s="284"/>
      <c r="GW194" s="284"/>
      <c r="GX194" s="284"/>
      <c r="GY194" s="284"/>
      <c r="GZ194" s="284"/>
      <c r="HA194" s="284"/>
      <c r="HB194" s="284"/>
      <c r="HC194" s="284"/>
      <c r="HD194" s="284"/>
      <c r="HE194" s="284"/>
      <c r="HF194" s="284"/>
      <c r="HG194" s="284"/>
      <c r="HH194" s="284"/>
      <c r="HI194" s="284"/>
      <c r="HJ194" s="284"/>
      <c r="HK194" s="284"/>
      <c r="HL194" s="284"/>
      <c r="HM194" s="284"/>
      <c r="HN194" s="284"/>
      <c r="HO194" s="284"/>
      <c r="HP194" s="284"/>
      <c r="HQ194" s="284"/>
      <c r="HR194" s="284"/>
      <c r="HS194" s="284"/>
      <c r="HT194" s="284"/>
      <c r="HU194" s="284"/>
      <c r="HV194" s="284"/>
      <c r="HW194" s="284"/>
      <c r="HX194" s="284"/>
      <c r="HY194" s="284"/>
      <c r="HZ194" s="284"/>
      <c r="IA194" s="284"/>
      <c r="IB194" s="284"/>
      <c r="IC194" s="284"/>
      <c r="ID194" s="284"/>
      <c r="IE194" s="284"/>
      <c r="IF194" s="284"/>
      <c r="IG194" s="284"/>
      <c r="IH194" s="284"/>
      <c r="II194" s="284"/>
      <c r="IJ194" s="284"/>
      <c r="IK194" s="284"/>
      <c r="IL194" s="284"/>
      <c r="IM194" s="284"/>
      <c r="IN194" s="284"/>
      <c r="IO194" s="284"/>
      <c r="IP194" s="284"/>
      <c r="IQ194" s="284"/>
      <c r="IR194" s="284"/>
      <c r="IS194" s="284"/>
      <c r="IT194" s="284"/>
      <c r="IU194" s="284"/>
      <c r="IV194" s="284"/>
    </row>
    <row r="195" spans="1:256" x14ac:dyDescent="0.25">
      <c r="A195" s="284"/>
      <c r="B195" s="284"/>
      <c r="C195" s="284"/>
      <c r="D195" s="284"/>
      <c r="E195" s="284"/>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c r="AL195" s="284"/>
      <c r="AM195" s="284"/>
      <c r="AN195" s="284"/>
      <c r="AO195" s="284"/>
      <c r="AP195" s="284"/>
      <c r="AQ195" s="284"/>
      <c r="AR195" s="284"/>
      <c r="AS195" s="284"/>
      <c r="AT195" s="284"/>
      <c r="AU195" s="284"/>
      <c r="AV195" s="284"/>
      <c r="AW195" s="284"/>
      <c r="AX195" s="284"/>
      <c r="AY195" s="284"/>
      <c r="AZ195" s="284"/>
      <c r="BA195" s="284"/>
      <c r="BB195" s="284"/>
      <c r="BC195" s="284"/>
      <c r="BD195" s="284"/>
      <c r="BE195" s="284"/>
      <c r="BF195" s="284"/>
      <c r="BG195" s="284"/>
      <c r="BH195" s="284"/>
      <c r="BI195" s="284"/>
      <c r="BJ195" s="284"/>
      <c r="BK195" s="284"/>
      <c r="BL195" s="284"/>
      <c r="BM195" s="284"/>
      <c r="BN195" s="284"/>
      <c r="BO195" s="284"/>
      <c r="BP195" s="284"/>
      <c r="BQ195" s="284"/>
      <c r="BR195" s="284"/>
      <c r="BS195" s="284"/>
      <c r="BT195" s="284"/>
      <c r="BU195" s="284"/>
      <c r="BV195" s="284"/>
      <c r="BW195" s="284"/>
      <c r="BX195" s="284"/>
      <c r="BY195" s="284"/>
      <c r="BZ195" s="284"/>
      <c r="CA195" s="284"/>
      <c r="CB195" s="284"/>
      <c r="CC195" s="284"/>
      <c r="CD195" s="284"/>
      <c r="CE195" s="284"/>
      <c r="CF195" s="284"/>
      <c r="CG195" s="284"/>
      <c r="CH195" s="284"/>
      <c r="CI195" s="284"/>
      <c r="CJ195" s="284"/>
      <c r="CK195" s="284"/>
      <c r="CL195" s="284"/>
      <c r="CM195" s="284"/>
      <c r="CN195" s="284"/>
      <c r="CO195" s="284"/>
      <c r="CP195" s="284"/>
      <c r="CQ195" s="284"/>
      <c r="CR195" s="284"/>
      <c r="CS195" s="284"/>
      <c r="CT195" s="284"/>
      <c r="CU195" s="284"/>
      <c r="CV195" s="284"/>
      <c r="CW195" s="284"/>
      <c r="CX195" s="284"/>
      <c r="CY195" s="284"/>
      <c r="CZ195" s="284"/>
      <c r="DA195" s="284"/>
      <c r="DB195" s="284"/>
      <c r="DC195" s="284"/>
      <c r="DD195" s="284"/>
      <c r="DE195" s="284"/>
      <c r="DF195" s="284"/>
      <c r="DG195" s="284"/>
      <c r="DH195" s="284"/>
      <c r="DI195" s="284"/>
      <c r="DJ195" s="284"/>
      <c r="DK195" s="284"/>
      <c r="DL195" s="284"/>
      <c r="DM195" s="284"/>
      <c r="DN195" s="284"/>
      <c r="DO195" s="284"/>
      <c r="DP195" s="284"/>
      <c r="DQ195" s="284"/>
      <c r="DR195" s="284"/>
      <c r="DS195" s="284"/>
      <c r="DT195" s="284"/>
      <c r="DU195" s="284"/>
      <c r="DV195" s="284"/>
      <c r="DW195" s="284"/>
      <c r="DX195" s="284"/>
      <c r="DY195" s="284"/>
      <c r="DZ195" s="284"/>
      <c r="EA195" s="284"/>
      <c r="EB195" s="284"/>
      <c r="EC195" s="284"/>
      <c r="ED195" s="284"/>
      <c r="EE195" s="284"/>
      <c r="EF195" s="284"/>
      <c r="EG195" s="284"/>
      <c r="EH195" s="284"/>
      <c r="EI195" s="284"/>
      <c r="EJ195" s="284"/>
      <c r="EK195" s="284"/>
      <c r="EL195" s="284"/>
      <c r="EM195" s="284"/>
      <c r="EN195" s="284"/>
      <c r="EO195" s="284"/>
      <c r="EP195" s="284"/>
      <c r="EQ195" s="284"/>
      <c r="ER195" s="284"/>
      <c r="ES195" s="284"/>
      <c r="ET195" s="284"/>
      <c r="EU195" s="284"/>
      <c r="EV195" s="284"/>
      <c r="EW195" s="284"/>
      <c r="EX195" s="284"/>
      <c r="EY195" s="284"/>
      <c r="EZ195" s="284"/>
      <c r="FA195" s="284"/>
      <c r="FB195" s="284"/>
      <c r="FC195" s="284"/>
      <c r="FD195" s="284"/>
      <c r="FE195" s="284"/>
      <c r="FF195" s="284"/>
      <c r="FG195" s="284"/>
      <c r="FH195" s="284"/>
      <c r="FI195" s="284"/>
      <c r="FJ195" s="284"/>
      <c r="FK195" s="284"/>
      <c r="FL195" s="284"/>
      <c r="FM195" s="284"/>
      <c r="FN195" s="284"/>
      <c r="FO195" s="284"/>
      <c r="FP195" s="284"/>
      <c r="FQ195" s="284"/>
      <c r="FR195" s="284"/>
      <c r="FS195" s="284"/>
      <c r="FT195" s="284"/>
      <c r="FU195" s="284"/>
      <c r="FV195" s="284"/>
      <c r="FW195" s="284"/>
      <c r="FX195" s="284"/>
      <c r="FY195" s="284"/>
      <c r="FZ195" s="284"/>
      <c r="GA195" s="284"/>
      <c r="GB195" s="284"/>
      <c r="GC195" s="284"/>
      <c r="GD195" s="284"/>
      <c r="GE195" s="284"/>
      <c r="GF195" s="284"/>
      <c r="GG195" s="284"/>
      <c r="GH195" s="284"/>
      <c r="GI195" s="284"/>
      <c r="GJ195" s="284"/>
      <c r="GK195" s="284"/>
      <c r="GL195" s="284"/>
      <c r="GM195" s="284"/>
      <c r="GN195" s="284"/>
      <c r="GO195" s="284"/>
      <c r="GP195" s="284"/>
      <c r="GQ195" s="284"/>
      <c r="GR195" s="284"/>
      <c r="GS195" s="284"/>
      <c r="GT195" s="284"/>
      <c r="GU195" s="284"/>
      <c r="GV195" s="284"/>
      <c r="GW195" s="284"/>
      <c r="GX195" s="284"/>
      <c r="GY195" s="284"/>
      <c r="GZ195" s="284"/>
      <c r="HA195" s="284"/>
      <c r="HB195" s="284"/>
      <c r="HC195" s="284"/>
      <c r="HD195" s="284"/>
      <c r="HE195" s="284"/>
      <c r="HF195" s="284"/>
      <c r="HG195" s="284"/>
      <c r="HH195" s="284"/>
      <c r="HI195" s="284"/>
      <c r="HJ195" s="284"/>
      <c r="HK195" s="284"/>
      <c r="HL195" s="284"/>
      <c r="HM195" s="284"/>
      <c r="HN195" s="284"/>
      <c r="HO195" s="284"/>
      <c r="HP195" s="284"/>
      <c r="HQ195" s="284"/>
      <c r="HR195" s="284"/>
      <c r="HS195" s="284"/>
      <c r="HT195" s="284"/>
      <c r="HU195" s="284"/>
      <c r="HV195" s="284"/>
      <c r="HW195" s="284"/>
      <c r="HX195" s="284"/>
      <c r="HY195" s="284"/>
      <c r="HZ195" s="284"/>
      <c r="IA195" s="284"/>
      <c r="IB195" s="284"/>
      <c r="IC195" s="284"/>
      <c r="ID195" s="284"/>
      <c r="IE195" s="284"/>
      <c r="IF195" s="284"/>
      <c r="IG195" s="284"/>
      <c r="IH195" s="284"/>
      <c r="II195" s="284"/>
      <c r="IJ195" s="284"/>
      <c r="IK195" s="284"/>
      <c r="IL195" s="284"/>
      <c r="IM195" s="284"/>
      <c r="IN195" s="284"/>
      <c r="IO195" s="284"/>
      <c r="IP195" s="284"/>
      <c r="IQ195" s="284"/>
      <c r="IR195" s="284"/>
      <c r="IS195" s="284"/>
      <c r="IT195" s="284"/>
      <c r="IU195" s="284"/>
      <c r="IV195" s="284"/>
    </row>
    <row r="196" spans="1:256" x14ac:dyDescent="0.25">
      <c r="A196" s="284"/>
      <c r="B196" s="284"/>
      <c r="C196" s="284"/>
      <c r="D196" s="284"/>
      <c r="E196" s="284"/>
      <c r="F196" s="284"/>
      <c r="G196" s="284"/>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c r="AL196" s="284"/>
      <c r="AM196" s="284"/>
      <c r="AN196" s="284"/>
      <c r="AO196" s="284"/>
      <c r="AP196" s="284"/>
      <c r="AQ196" s="284"/>
      <c r="AR196" s="284"/>
      <c r="AS196" s="284"/>
      <c r="AT196" s="284"/>
      <c r="AU196" s="284"/>
      <c r="AV196" s="284"/>
      <c r="AW196" s="284"/>
      <c r="AX196" s="284"/>
      <c r="AY196" s="284"/>
      <c r="AZ196" s="284"/>
      <c r="BA196" s="284"/>
      <c r="BB196" s="284"/>
      <c r="BC196" s="284"/>
      <c r="BD196" s="284"/>
      <c r="BE196" s="284"/>
      <c r="BF196" s="284"/>
      <c r="BG196" s="284"/>
      <c r="BH196" s="284"/>
      <c r="BI196" s="284"/>
      <c r="BJ196" s="284"/>
      <c r="BK196" s="284"/>
      <c r="BL196" s="284"/>
      <c r="BM196" s="284"/>
      <c r="BN196" s="284"/>
      <c r="BO196" s="284"/>
      <c r="BP196" s="284"/>
      <c r="BQ196" s="284"/>
      <c r="BR196" s="284"/>
      <c r="BS196" s="284"/>
      <c r="BT196" s="284"/>
      <c r="BU196" s="284"/>
      <c r="BV196" s="284"/>
      <c r="BW196" s="284"/>
      <c r="BX196" s="284"/>
      <c r="BY196" s="284"/>
      <c r="BZ196" s="284"/>
      <c r="CA196" s="284"/>
      <c r="CB196" s="284"/>
      <c r="CC196" s="284"/>
      <c r="CD196" s="284"/>
      <c r="CE196" s="284"/>
      <c r="CF196" s="284"/>
      <c r="CG196" s="284"/>
      <c r="CH196" s="284"/>
      <c r="CI196" s="284"/>
      <c r="CJ196" s="284"/>
      <c r="CK196" s="284"/>
      <c r="CL196" s="284"/>
      <c r="CM196" s="284"/>
      <c r="CN196" s="284"/>
      <c r="CO196" s="284"/>
      <c r="CP196" s="284"/>
      <c r="CQ196" s="284"/>
      <c r="CR196" s="284"/>
      <c r="CS196" s="284"/>
      <c r="CT196" s="284"/>
      <c r="CU196" s="284"/>
      <c r="CV196" s="284"/>
      <c r="CW196" s="284"/>
      <c r="CX196" s="284"/>
      <c r="CY196" s="284"/>
      <c r="CZ196" s="284"/>
      <c r="DA196" s="284"/>
      <c r="DB196" s="284"/>
      <c r="DC196" s="284"/>
      <c r="DD196" s="284"/>
      <c r="DE196" s="284"/>
      <c r="DF196" s="284"/>
      <c r="DG196" s="284"/>
      <c r="DH196" s="284"/>
      <c r="DI196" s="284"/>
      <c r="DJ196" s="284"/>
      <c r="DK196" s="284"/>
      <c r="DL196" s="284"/>
      <c r="DM196" s="284"/>
      <c r="DN196" s="284"/>
      <c r="DO196" s="284"/>
      <c r="DP196" s="284"/>
      <c r="DQ196" s="284"/>
      <c r="DR196" s="284"/>
      <c r="DS196" s="284"/>
      <c r="DT196" s="284"/>
      <c r="DU196" s="284"/>
      <c r="DV196" s="284"/>
      <c r="DW196" s="284"/>
      <c r="DX196" s="284"/>
      <c r="DY196" s="284"/>
      <c r="DZ196" s="284"/>
      <c r="EA196" s="284"/>
      <c r="EB196" s="284"/>
      <c r="EC196" s="284"/>
      <c r="ED196" s="284"/>
      <c r="EE196" s="284"/>
      <c r="EF196" s="284"/>
      <c r="EG196" s="284"/>
      <c r="EH196" s="284"/>
      <c r="EI196" s="284"/>
      <c r="EJ196" s="284"/>
      <c r="EK196" s="284"/>
      <c r="EL196" s="284"/>
      <c r="EM196" s="284"/>
      <c r="EN196" s="284"/>
      <c r="EO196" s="284"/>
      <c r="EP196" s="284"/>
      <c r="EQ196" s="284"/>
      <c r="ER196" s="284"/>
      <c r="ES196" s="284"/>
      <c r="ET196" s="284"/>
      <c r="EU196" s="284"/>
      <c r="EV196" s="284"/>
      <c r="EW196" s="284"/>
      <c r="EX196" s="284"/>
      <c r="EY196" s="284"/>
      <c r="EZ196" s="284"/>
      <c r="FA196" s="284"/>
      <c r="FB196" s="284"/>
      <c r="FC196" s="284"/>
      <c r="FD196" s="284"/>
      <c r="FE196" s="284"/>
      <c r="FF196" s="284"/>
      <c r="FG196" s="284"/>
      <c r="FH196" s="284"/>
      <c r="FI196" s="284"/>
      <c r="FJ196" s="284"/>
      <c r="FK196" s="284"/>
      <c r="FL196" s="284"/>
      <c r="FM196" s="284"/>
      <c r="FN196" s="284"/>
      <c r="FO196" s="284"/>
      <c r="FP196" s="284"/>
      <c r="FQ196" s="284"/>
      <c r="FR196" s="284"/>
      <c r="FS196" s="284"/>
      <c r="FT196" s="284"/>
      <c r="FU196" s="284"/>
      <c r="FV196" s="284"/>
      <c r="FW196" s="284"/>
      <c r="FX196" s="284"/>
      <c r="FY196" s="284"/>
      <c r="FZ196" s="284"/>
      <c r="GA196" s="284"/>
      <c r="GB196" s="284"/>
      <c r="GC196" s="284"/>
      <c r="GD196" s="284"/>
      <c r="GE196" s="284"/>
      <c r="GF196" s="284"/>
      <c r="GG196" s="284"/>
      <c r="GH196" s="284"/>
      <c r="GI196" s="284"/>
      <c r="GJ196" s="284"/>
      <c r="GK196" s="284"/>
      <c r="GL196" s="284"/>
      <c r="GM196" s="284"/>
      <c r="GN196" s="284"/>
      <c r="GO196" s="284"/>
      <c r="GP196" s="284"/>
      <c r="GQ196" s="284"/>
      <c r="GR196" s="284"/>
      <c r="GS196" s="284"/>
      <c r="GT196" s="284"/>
      <c r="GU196" s="284"/>
      <c r="GV196" s="284"/>
      <c r="GW196" s="284"/>
      <c r="GX196" s="284"/>
      <c r="GY196" s="284"/>
      <c r="GZ196" s="284"/>
      <c r="HA196" s="284"/>
      <c r="HB196" s="284"/>
      <c r="HC196" s="284"/>
      <c r="HD196" s="284"/>
      <c r="HE196" s="284"/>
      <c r="HF196" s="284"/>
      <c r="HG196" s="284"/>
      <c r="HH196" s="284"/>
      <c r="HI196" s="284"/>
      <c r="HJ196" s="284"/>
      <c r="HK196" s="284"/>
      <c r="HL196" s="284"/>
      <c r="HM196" s="284"/>
      <c r="HN196" s="284"/>
      <c r="HO196" s="284"/>
      <c r="HP196" s="284"/>
      <c r="HQ196" s="284"/>
      <c r="HR196" s="284"/>
      <c r="HS196" s="284"/>
      <c r="HT196" s="284"/>
      <c r="HU196" s="284"/>
      <c r="HV196" s="284"/>
      <c r="HW196" s="284"/>
      <c r="HX196" s="284"/>
      <c r="HY196" s="284"/>
      <c r="HZ196" s="284"/>
      <c r="IA196" s="284"/>
      <c r="IB196" s="284"/>
      <c r="IC196" s="284"/>
      <c r="ID196" s="284"/>
      <c r="IE196" s="284"/>
      <c r="IF196" s="284"/>
      <c r="IG196" s="284"/>
      <c r="IH196" s="284"/>
      <c r="II196" s="284"/>
      <c r="IJ196" s="284"/>
      <c r="IK196" s="284"/>
      <c r="IL196" s="284"/>
      <c r="IM196" s="284"/>
      <c r="IN196" s="284"/>
      <c r="IO196" s="284"/>
      <c r="IP196" s="284"/>
      <c r="IQ196" s="284"/>
      <c r="IR196" s="284"/>
      <c r="IS196" s="284"/>
      <c r="IT196" s="284"/>
      <c r="IU196" s="284"/>
      <c r="IV196" s="284"/>
    </row>
    <row r="197" spans="1:256" x14ac:dyDescent="0.25">
      <c r="A197" s="284"/>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c r="AL197" s="284"/>
      <c r="AM197" s="284"/>
      <c r="AN197" s="284"/>
      <c r="AO197" s="284"/>
      <c r="AP197" s="284"/>
      <c r="AQ197" s="284"/>
      <c r="AR197" s="284"/>
      <c r="AS197" s="284"/>
      <c r="AT197" s="284"/>
      <c r="AU197" s="284"/>
      <c r="AV197" s="284"/>
      <c r="AW197" s="284"/>
      <c r="AX197" s="284"/>
      <c r="AY197" s="284"/>
      <c r="AZ197" s="284"/>
      <c r="BA197" s="284"/>
      <c r="BB197" s="284"/>
      <c r="BC197" s="284"/>
      <c r="BD197" s="284"/>
      <c r="BE197" s="284"/>
      <c r="BF197" s="284"/>
      <c r="BG197" s="284"/>
      <c r="BH197" s="284"/>
      <c r="BI197" s="284"/>
      <c r="BJ197" s="284"/>
      <c r="BK197" s="284"/>
      <c r="BL197" s="284"/>
      <c r="BM197" s="284"/>
      <c r="BN197" s="284"/>
      <c r="BO197" s="284"/>
      <c r="BP197" s="284"/>
      <c r="BQ197" s="284"/>
      <c r="BR197" s="284"/>
      <c r="BS197" s="284"/>
      <c r="BT197" s="284"/>
      <c r="BU197" s="284"/>
      <c r="BV197" s="284"/>
      <c r="BW197" s="284"/>
      <c r="BX197" s="284"/>
      <c r="BY197" s="284"/>
      <c r="BZ197" s="284"/>
      <c r="CA197" s="284"/>
      <c r="CB197" s="284"/>
      <c r="CC197" s="284"/>
      <c r="CD197" s="284"/>
      <c r="CE197" s="284"/>
      <c r="CF197" s="284"/>
      <c r="CG197" s="284"/>
      <c r="CH197" s="284"/>
      <c r="CI197" s="284"/>
      <c r="CJ197" s="284"/>
      <c r="CK197" s="284"/>
      <c r="CL197" s="284"/>
      <c r="CM197" s="284"/>
      <c r="CN197" s="284"/>
      <c r="CO197" s="284"/>
      <c r="CP197" s="284"/>
      <c r="CQ197" s="284"/>
      <c r="CR197" s="284"/>
      <c r="CS197" s="284"/>
      <c r="CT197" s="284"/>
      <c r="CU197" s="284"/>
      <c r="CV197" s="284"/>
      <c r="CW197" s="284"/>
      <c r="CX197" s="284"/>
      <c r="CY197" s="284"/>
      <c r="CZ197" s="284"/>
      <c r="DA197" s="284"/>
      <c r="DB197" s="284"/>
      <c r="DC197" s="284"/>
      <c r="DD197" s="284"/>
      <c r="DE197" s="284"/>
      <c r="DF197" s="284"/>
      <c r="DG197" s="284"/>
      <c r="DH197" s="284"/>
      <c r="DI197" s="284"/>
      <c r="DJ197" s="284"/>
      <c r="DK197" s="284"/>
      <c r="DL197" s="284"/>
      <c r="DM197" s="284"/>
      <c r="DN197" s="284"/>
      <c r="DO197" s="284"/>
      <c r="DP197" s="284"/>
      <c r="DQ197" s="284"/>
      <c r="DR197" s="284"/>
      <c r="DS197" s="284"/>
      <c r="DT197" s="284"/>
      <c r="DU197" s="284"/>
      <c r="DV197" s="284"/>
      <c r="DW197" s="284"/>
      <c r="DX197" s="284"/>
      <c r="DY197" s="284"/>
      <c r="DZ197" s="284"/>
      <c r="EA197" s="284"/>
      <c r="EB197" s="284"/>
      <c r="EC197" s="284"/>
      <c r="ED197" s="284"/>
      <c r="EE197" s="284"/>
      <c r="EF197" s="284"/>
      <c r="EG197" s="284"/>
      <c r="EH197" s="284"/>
      <c r="EI197" s="284"/>
      <c r="EJ197" s="284"/>
      <c r="EK197" s="284"/>
      <c r="EL197" s="284"/>
      <c r="EM197" s="284"/>
      <c r="EN197" s="284"/>
      <c r="EO197" s="284"/>
      <c r="EP197" s="284"/>
      <c r="EQ197" s="284"/>
      <c r="ER197" s="284"/>
      <c r="ES197" s="284"/>
      <c r="ET197" s="284"/>
      <c r="EU197" s="284"/>
      <c r="EV197" s="284"/>
      <c r="EW197" s="284"/>
      <c r="EX197" s="284"/>
      <c r="EY197" s="284"/>
      <c r="EZ197" s="284"/>
      <c r="FA197" s="284"/>
      <c r="FB197" s="284"/>
      <c r="FC197" s="284"/>
      <c r="FD197" s="284"/>
      <c r="FE197" s="284"/>
      <c r="FF197" s="284"/>
      <c r="FG197" s="284"/>
      <c r="FH197" s="284"/>
      <c r="FI197" s="284"/>
      <c r="FJ197" s="284"/>
      <c r="FK197" s="284"/>
      <c r="FL197" s="284"/>
      <c r="FM197" s="284"/>
      <c r="FN197" s="284"/>
      <c r="FO197" s="284"/>
      <c r="FP197" s="284"/>
      <c r="FQ197" s="284"/>
      <c r="FR197" s="284"/>
      <c r="FS197" s="284"/>
      <c r="FT197" s="284"/>
      <c r="FU197" s="284"/>
      <c r="FV197" s="284"/>
      <c r="FW197" s="284"/>
      <c r="FX197" s="284"/>
      <c r="FY197" s="284"/>
      <c r="FZ197" s="284"/>
      <c r="GA197" s="284"/>
      <c r="GB197" s="284"/>
      <c r="GC197" s="284"/>
      <c r="GD197" s="284"/>
      <c r="GE197" s="284"/>
      <c r="GF197" s="284"/>
      <c r="GG197" s="284"/>
      <c r="GH197" s="284"/>
      <c r="GI197" s="284"/>
      <c r="GJ197" s="284"/>
      <c r="GK197" s="284"/>
      <c r="GL197" s="284"/>
      <c r="GM197" s="284"/>
      <c r="GN197" s="284"/>
      <c r="GO197" s="284"/>
      <c r="GP197" s="284"/>
      <c r="GQ197" s="284"/>
      <c r="GR197" s="284"/>
      <c r="GS197" s="284"/>
      <c r="GT197" s="284"/>
      <c r="GU197" s="284"/>
      <c r="GV197" s="284"/>
      <c r="GW197" s="284"/>
      <c r="GX197" s="284"/>
      <c r="GY197" s="284"/>
      <c r="GZ197" s="284"/>
      <c r="HA197" s="284"/>
      <c r="HB197" s="284"/>
      <c r="HC197" s="284"/>
      <c r="HD197" s="284"/>
      <c r="HE197" s="284"/>
      <c r="HF197" s="284"/>
      <c r="HG197" s="284"/>
      <c r="HH197" s="284"/>
      <c r="HI197" s="284"/>
      <c r="HJ197" s="284"/>
      <c r="HK197" s="284"/>
      <c r="HL197" s="284"/>
      <c r="HM197" s="284"/>
      <c r="HN197" s="284"/>
      <c r="HO197" s="284"/>
      <c r="HP197" s="284"/>
      <c r="HQ197" s="284"/>
      <c r="HR197" s="284"/>
      <c r="HS197" s="284"/>
      <c r="HT197" s="284"/>
      <c r="HU197" s="284"/>
      <c r="HV197" s="284"/>
      <c r="HW197" s="284"/>
      <c r="HX197" s="284"/>
      <c r="HY197" s="284"/>
      <c r="HZ197" s="284"/>
      <c r="IA197" s="284"/>
      <c r="IB197" s="284"/>
      <c r="IC197" s="284"/>
      <c r="ID197" s="284"/>
      <c r="IE197" s="284"/>
      <c r="IF197" s="284"/>
      <c r="IG197" s="284"/>
      <c r="IH197" s="284"/>
      <c r="II197" s="284"/>
      <c r="IJ197" s="284"/>
      <c r="IK197" s="284"/>
      <c r="IL197" s="284"/>
      <c r="IM197" s="284"/>
      <c r="IN197" s="284"/>
      <c r="IO197" s="284"/>
      <c r="IP197" s="284"/>
      <c r="IQ197" s="284"/>
      <c r="IR197" s="284"/>
      <c r="IS197" s="284"/>
      <c r="IT197" s="284"/>
      <c r="IU197" s="284"/>
      <c r="IV197" s="284"/>
    </row>
    <row r="198" spans="1:256" x14ac:dyDescent="0.25">
      <c r="A198" s="284"/>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c r="AL198" s="284"/>
      <c r="AM198" s="284"/>
      <c r="AN198" s="284"/>
      <c r="AO198" s="284"/>
      <c r="AP198" s="284"/>
      <c r="AQ198" s="284"/>
      <c r="AR198" s="284"/>
      <c r="AS198" s="284"/>
      <c r="AT198" s="284"/>
      <c r="AU198" s="284"/>
      <c r="AV198" s="284"/>
      <c r="AW198" s="284"/>
      <c r="AX198" s="284"/>
      <c r="AY198" s="284"/>
      <c r="AZ198" s="284"/>
      <c r="BA198" s="284"/>
      <c r="BB198" s="284"/>
      <c r="BC198" s="284"/>
      <c r="BD198" s="284"/>
      <c r="BE198" s="284"/>
      <c r="BF198" s="284"/>
      <c r="BG198" s="284"/>
      <c r="BH198" s="284"/>
      <c r="BI198" s="284"/>
      <c r="BJ198" s="284"/>
      <c r="BK198" s="284"/>
      <c r="BL198" s="284"/>
      <c r="BM198" s="284"/>
      <c r="BN198" s="284"/>
      <c r="BO198" s="284"/>
      <c r="BP198" s="284"/>
      <c r="BQ198" s="284"/>
      <c r="BR198" s="284"/>
      <c r="BS198" s="284"/>
      <c r="BT198" s="284"/>
      <c r="BU198" s="284"/>
      <c r="BV198" s="284"/>
      <c r="BW198" s="284"/>
      <c r="BX198" s="284"/>
      <c r="BY198" s="284"/>
      <c r="BZ198" s="284"/>
      <c r="CA198" s="284"/>
      <c r="CB198" s="284"/>
      <c r="CC198" s="284"/>
      <c r="CD198" s="284"/>
      <c r="CE198" s="284"/>
      <c r="CF198" s="284"/>
      <c r="CG198" s="284"/>
      <c r="CH198" s="284"/>
      <c r="CI198" s="284"/>
      <c r="CJ198" s="284"/>
      <c r="CK198" s="284"/>
      <c r="CL198" s="284"/>
      <c r="CM198" s="284"/>
      <c r="CN198" s="284"/>
      <c r="CO198" s="284"/>
      <c r="CP198" s="284"/>
      <c r="CQ198" s="284"/>
      <c r="CR198" s="284"/>
      <c r="CS198" s="284"/>
      <c r="CT198" s="284"/>
      <c r="CU198" s="284"/>
      <c r="CV198" s="284"/>
      <c r="CW198" s="284"/>
      <c r="CX198" s="284"/>
      <c r="CY198" s="284"/>
      <c r="CZ198" s="284"/>
      <c r="DA198" s="284"/>
      <c r="DB198" s="284"/>
      <c r="DC198" s="284"/>
      <c r="DD198" s="284"/>
      <c r="DE198" s="284"/>
      <c r="DF198" s="284"/>
      <c r="DG198" s="284"/>
      <c r="DH198" s="284"/>
      <c r="DI198" s="284"/>
      <c r="DJ198" s="284"/>
      <c r="DK198" s="284"/>
      <c r="DL198" s="284"/>
      <c r="DM198" s="284"/>
      <c r="DN198" s="284"/>
      <c r="DO198" s="284"/>
      <c r="DP198" s="284"/>
      <c r="DQ198" s="284"/>
      <c r="DR198" s="284"/>
      <c r="DS198" s="284"/>
      <c r="DT198" s="284"/>
      <c r="DU198" s="284"/>
      <c r="DV198" s="284"/>
      <c r="DW198" s="284"/>
      <c r="DX198" s="284"/>
      <c r="DY198" s="284"/>
      <c r="DZ198" s="284"/>
      <c r="EA198" s="284"/>
      <c r="EB198" s="284"/>
      <c r="EC198" s="284"/>
      <c r="ED198" s="284"/>
      <c r="EE198" s="284"/>
      <c r="EF198" s="284"/>
      <c r="EG198" s="284"/>
      <c r="EH198" s="284"/>
      <c r="EI198" s="284"/>
      <c r="EJ198" s="284"/>
      <c r="EK198" s="284"/>
      <c r="EL198" s="284"/>
      <c r="EM198" s="284"/>
      <c r="EN198" s="284"/>
      <c r="EO198" s="284"/>
      <c r="EP198" s="284"/>
      <c r="EQ198" s="284"/>
      <c r="ER198" s="284"/>
      <c r="ES198" s="284"/>
      <c r="ET198" s="284"/>
      <c r="EU198" s="284"/>
      <c r="EV198" s="284"/>
      <c r="EW198" s="284"/>
      <c r="EX198" s="284"/>
      <c r="EY198" s="284"/>
      <c r="EZ198" s="284"/>
      <c r="FA198" s="284"/>
      <c r="FB198" s="284"/>
      <c r="FC198" s="284"/>
      <c r="FD198" s="284"/>
      <c r="FE198" s="284"/>
      <c r="FF198" s="284"/>
      <c r="FG198" s="284"/>
      <c r="FH198" s="284"/>
      <c r="FI198" s="284"/>
      <c r="FJ198" s="284"/>
      <c r="FK198" s="284"/>
      <c r="FL198" s="284"/>
      <c r="FM198" s="284"/>
      <c r="FN198" s="284"/>
      <c r="FO198" s="284"/>
      <c r="FP198" s="284"/>
      <c r="FQ198" s="284"/>
      <c r="FR198" s="284"/>
      <c r="FS198" s="284"/>
      <c r="FT198" s="284"/>
      <c r="FU198" s="284"/>
      <c r="FV198" s="284"/>
      <c r="FW198" s="284"/>
      <c r="FX198" s="284"/>
      <c r="FY198" s="284"/>
      <c r="FZ198" s="284"/>
      <c r="GA198" s="284"/>
      <c r="GB198" s="284"/>
      <c r="GC198" s="284"/>
      <c r="GD198" s="284"/>
      <c r="GE198" s="284"/>
      <c r="GF198" s="284"/>
      <c r="GG198" s="284"/>
      <c r="GH198" s="284"/>
      <c r="GI198" s="284"/>
      <c r="GJ198" s="284"/>
      <c r="GK198" s="284"/>
      <c r="GL198" s="284"/>
      <c r="GM198" s="284"/>
      <c r="GN198" s="284"/>
      <c r="GO198" s="284"/>
      <c r="GP198" s="284"/>
      <c r="GQ198" s="284"/>
      <c r="GR198" s="284"/>
      <c r="GS198" s="284"/>
      <c r="GT198" s="284"/>
      <c r="GU198" s="284"/>
      <c r="GV198" s="284"/>
      <c r="GW198" s="284"/>
      <c r="GX198" s="284"/>
      <c r="GY198" s="284"/>
      <c r="GZ198" s="284"/>
      <c r="HA198" s="284"/>
      <c r="HB198" s="284"/>
      <c r="HC198" s="284"/>
      <c r="HD198" s="284"/>
      <c r="HE198" s="284"/>
      <c r="HF198" s="284"/>
      <c r="HG198" s="284"/>
      <c r="HH198" s="284"/>
      <c r="HI198" s="284"/>
      <c r="HJ198" s="284"/>
      <c r="HK198" s="284"/>
      <c r="HL198" s="284"/>
      <c r="HM198" s="284"/>
      <c r="HN198" s="284"/>
      <c r="HO198" s="284"/>
      <c r="HP198" s="284"/>
      <c r="HQ198" s="284"/>
      <c r="HR198" s="284"/>
      <c r="HS198" s="284"/>
      <c r="HT198" s="284"/>
      <c r="HU198" s="284"/>
      <c r="HV198" s="284"/>
      <c r="HW198" s="284"/>
      <c r="HX198" s="284"/>
      <c r="HY198" s="284"/>
      <c r="HZ198" s="284"/>
      <c r="IA198" s="284"/>
      <c r="IB198" s="284"/>
      <c r="IC198" s="284"/>
      <c r="ID198" s="284"/>
      <c r="IE198" s="284"/>
      <c r="IF198" s="284"/>
      <c r="IG198" s="284"/>
      <c r="IH198" s="284"/>
      <c r="II198" s="284"/>
      <c r="IJ198" s="284"/>
      <c r="IK198" s="284"/>
      <c r="IL198" s="284"/>
      <c r="IM198" s="284"/>
      <c r="IN198" s="284"/>
      <c r="IO198" s="284"/>
      <c r="IP198" s="284"/>
      <c r="IQ198" s="284"/>
      <c r="IR198" s="284"/>
      <c r="IS198" s="284"/>
      <c r="IT198" s="284"/>
      <c r="IU198" s="284"/>
      <c r="IV198" s="284"/>
    </row>
    <row r="199" spans="1:256" x14ac:dyDescent="0.25">
      <c r="A199" s="284"/>
      <c r="B199" s="284"/>
      <c r="C199" s="284"/>
      <c r="D199" s="284"/>
      <c r="E199" s="284"/>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c r="AL199" s="284"/>
      <c r="AM199" s="284"/>
      <c r="AN199" s="284"/>
      <c r="AO199" s="284"/>
      <c r="AP199" s="284"/>
      <c r="AQ199" s="284"/>
      <c r="AR199" s="284"/>
      <c r="AS199" s="284"/>
      <c r="AT199" s="284"/>
      <c r="AU199" s="284"/>
      <c r="AV199" s="284"/>
      <c r="AW199" s="284"/>
      <c r="AX199" s="284"/>
      <c r="AY199" s="284"/>
      <c r="AZ199" s="284"/>
      <c r="BA199" s="284"/>
      <c r="BB199" s="284"/>
      <c r="BC199" s="284"/>
      <c r="BD199" s="284"/>
      <c r="BE199" s="284"/>
      <c r="BF199" s="284"/>
      <c r="BG199" s="284"/>
      <c r="BH199" s="284"/>
      <c r="BI199" s="284"/>
      <c r="BJ199" s="284"/>
      <c r="BK199" s="284"/>
      <c r="BL199" s="284"/>
      <c r="BM199" s="284"/>
      <c r="BN199" s="284"/>
      <c r="BO199" s="284"/>
      <c r="BP199" s="284"/>
      <c r="BQ199" s="284"/>
      <c r="BR199" s="284"/>
      <c r="BS199" s="284"/>
      <c r="BT199" s="284"/>
      <c r="BU199" s="284"/>
      <c r="BV199" s="284"/>
      <c r="BW199" s="284"/>
      <c r="BX199" s="284"/>
      <c r="BY199" s="284"/>
      <c r="BZ199" s="284"/>
      <c r="CA199" s="284"/>
      <c r="CB199" s="284"/>
      <c r="CC199" s="284"/>
      <c r="CD199" s="284"/>
      <c r="CE199" s="284"/>
      <c r="CF199" s="284"/>
      <c r="CG199" s="284"/>
      <c r="CH199" s="284"/>
      <c r="CI199" s="284"/>
      <c r="CJ199" s="284"/>
      <c r="CK199" s="284"/>
      <c r="CL199" s="284"/>
      <c r="CM199" s="284"/>
      <c r="CN199" s="284"/>
      <c r="CO199" s="284"/>
      <c r="CP199" s="284"/>
      <c r="CQ199" s="284"/>
      <c r="CR199" s="284"/>
      <c r="CS199" s="284"/>
      <c r="CT199" s="284"/>
      <c r="CU199" s="284"/>
      <c r="CV199" s="284"/>
      <c r="CW199" s="284"/>
      <c r="CX199" s="284"/>
      <c r="CY199" s="284"/>
      <c r="CZ199" s="284"/>
      <c r="DA199" s="284"/>
      <c r="DB199" s="284"/>
      <c r="DC199" s="284"/>
      <c r="DD199" s="284"/>
      <c r="DE199" s="284"/>
      <c r="DF199" s="284"/>
      <c r="DG199" s="284"/>
      <c r="DH199" s="284"/>
      <c r="DI199" s="284"/>
      <c r="DJ199" s="284"/>
      <c r="DK199" s="284"/>
      <c r="DL199" s="284"/>
      <c r="DM199" s="284"/>
      <c r="DN199" s="284"/>
      <c r="DO199" s="284"/>
      <c r="DP199" s="284"/>
      <c r="DQ199" s="284"/>
      <c r="DR199" s="284"/>
      <c r="DS199" s="284"/>
      <c r="DT199" s="284"/>
      <c r="DU199" s="284"/>
      <c r="DV199" s="284"/>
      <c r="DW199" s="284"/>
      <c r="DX199" s="284"/>
      <c r="DY199" s="284"/>
      <c r="DZ199" s="284"/>
      <c r="EA199" s="284"/>
      <c r="EB199" s="284"/>
      <c r="EC199" s="284"/>
      <c r="ED199" s="284"/>
      <c r="EE199" s="284"/>
      <c r="EF199" s="284"/>
      <c r="EG199" s="284"/>
      <c r="EH199" s="284"/>
      <c r="EI199" s="284"/>
      <c r="EJ199" s="284"/>
      <c r="EK199" s="284"/>
      <c r="EL199" s="284"/>
      <c r="EM199" s="284"/>
      <c r="EN199" s="284"/>
      <c r="EO199" s="284"/>
      <c r="EP199" s="284"/>
      <c r="EQ199" s="284"/>
      <c r="ER199" s="284"/>
      <c r="ES199" s="284"/>
      <c r="ET199" s="284"/>
      <c r="EU199" s="284"/>
      <c r="EV199" s="284"/>
      <c r="EW199" s="284"/>
      <c r="EX199" s="284"/>
      <c r="EY199" s="284"/>
      <c r="EZ199" s="284"/>
      <c r="FA199" s="284"/>
      <c r="FB199" s="284"/>
      <c r="FC199" s="284"/>
      <c r="FD199" s="284"/>
      <c r="FE199" s="284"/>
      <c r="FF199" s="284"/>
      <c r="FG199" s="284"/>
      <c r="FH199" s="284"/>
      <c r="FI199" s="284"/>
      <c r="FJ199" s="284"/>
      <c r="FK199" s="284"/>
      <c r="FL199" s="284"/>
      <c r="FM199" s="284"/>
      <c r="FN199" s="284"/>
      <c r="FO199" s="284"/>
      <c r="FP199" s="284"/>
      <c r="FQ199" s="284"/>
      <c r="FR199" s="284"/>
      <c r="FS199" s="284"/>
      <c r="FT199" s="284"/>
      <c r="FU199" s="284"/>
      <c r="FV199" s="284"/>
      <c r="FW199" s="284"/>
      <c r="FX199" s="284"/>
      <c r="FY199" s="284"/>
      <c r="FZ199" s="284"/>
      <c r="GA199" s="284"/>
      <c r="GB199" s="284"/>
      <c r="GC199" s="284"/>
      <c r="GD199" s="284"/>
      <c r="GE199" s="284"/>
      <c r="GF199" s="284"/>
      <c r="GG199" s="284"/>
      <c r="GH199" s="284"/>
      <c r="GI199" s="284"/>
      <c r="GJ199" s="284"/>
      <c r="GK199" s="284"/>
      <c r="GL199" s="284"/>
      <c r="GM199" s="284"/>
      <c r="GN199" s="284"/>
      <c r="GO199" s="284"/>
      <c r="GP199" s="284"/>
      <c r="GQ199" s="284"/>
      <c r="GR199" s="284"/>
      <c r="GS199" s="284"/>
      <c r="GT199" s="284"/>
      <c r="GU199" s="284"/>
      <c r="GV199" s="284"/>
      <c r="GW199" s="284"/>
      <c r="GX199" s="284"/>
      <c r="GY199" s="284"/>
      <c r="GZ199" s="284"/>
      <c r="HA199" s="284"/>
      <c r="HB199" s="284"/>
      <c r="HC199" s="284"/>
      <c r="HD199" s="284"/>
      <c r="HE199" s="284"/>
      <c r="HF199" s="284"/>
      <c r="HG199" s="284"/>
      <c r="HH199" s="284"/>
      <c r="HI199" s="284"/>
      <c r="HJ199" s="284"/>
      <c r="HK199" s="284"/>
      <c r="HL199" s="284"/>
      <c r="HM199" s="284"/>
      <c r="HN199" s="284"/>
      <c r="HO199" s="284"/>
      <c r="HP199" s="284"/>
      <c r="HQ199" s="284"/>
      <c r="HR199" s="284"/>
      <c r="HS199" s="284"/>
      <c r="HT199" s="284"/>
      <c r="HU199" s="284"/>
      <c r="HV199" s="284"/>
      <c r="HW199" s="284"/>
      <c r="HX199" s="284"/>
      <c r="HY199" s="284"/>
      <c r="HZ199" s="284"/>
      <c r="IA199" s="284"/>
      <c r="IB199" s="284"/>
      <c r="IC199" s="284"/>
      <c r="ID199" s="284"/>
      <c r="IE199" s="284"/>
      <c r="IF199" s="284"/>
      <c r="IG199" s="284"/>
      <c r="IH199" s="284"/>
      <c r="II199" s="284"/>
      <c r="IJ199" s="284"/>
      <c r="IK199" s="284"/>
      <c r="IL199" s="284"/>
      <c r="IM199" s="284"/>
      <c r="IN199" s="284"/>
      <c r="IO199" s="284"/>
      <c r="IP199" s="284"/>
      <c r="IQ199" s="284"/>
      <c r="IR199" s="284"/>
      <c r="IS199" s="284"/>
      <c r="IT199" s="284"/>
      <c r="IU199" s="284"/>
      <c r="IV199" s="284"/>
    </row>
    <row r="200" spans="1:256" x14ac:dyDescent="0.25">
      <c r="A200" s="284"/>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c r="AL200" s="284"/>
      <c r="AM200" s="284"/>
      <c r="AN200" s="284"/>
      <c r="AO200" s="284"/>
      <c r="AP200" s="284"/>
      <c r="AQ200" s="284"/>
      <c r="AR200" s="284"/>
      <c r="AS200" s="284"/>
      <c r="AT200" s="284"/>
      <c r="AU200" s="284"/>
      <c r="AV200" s="284"/>
      <c r="AW200" s="284"/>
      <c r="AX200" s="284"/>
      <c r="AY200" s="284"/>
      <c r="AZ200" s="284"/>
      <c r="BA200" s="284"/>
      <c r="BB200" s="284"/>
      <c r="BC200" s="284"/>
      <c r="BD200" s="284"/>
      <c r="BE200" s="284"/>
      <c r="BF200" s="284"/>
      <c r="BG200" s="284"/>
      <c r="BH200" s="284"/>
      <c r="BI200" s="284"/>
      <c r="BJ200" s="284"/>
      <c r="BK200" s="284"/>
      <c r="BL200" s="284"/>
      <c r="BM200" s="284"/>
      <c r="BN200" s="284"/>
      <c r="BO200" s="284"/>
      <c r="BP200" s="284"/>
      <c r="BQ200" s="284"/>
      <c r="BR200" s="284"/>
      <c r="BS200" s="284"/>
      <c r="BT200" s="284"/>
      <c r="BU200" s="284"/>
      <c r="BV200" s="284"/>
      <c r="BW200" s="284"/>
      <c r="BX200" s="284"/>
      <c r="BY200" s="284"/>
      <c r="BZ200" s="284"/>
      <c r="CA200" s="284"/>
      <c r="CB200" s="284"/>
      <c r="CC200" s="284"/>
      <c r="CD200" s="284"/>
      <c r="CE200" s="284"/>
      <c r="CF200" s="284"/>
      <c r="CG200" s="284"/>
      <c r="CH200" s="284"/>
      <c r="CI200" s="284"/>
      <c r="CJ200" s="284"/>
      <c r="CK200" s="284"/>
      <c r="CL200" s="284"/>
      <c r="CM200" s="284"/>
      <c r="CN200" s="284"/>
      <c r="CO200" s="284"/>
      <c r="CP200" s="284"/>
      <c r="CQ200" s="284"/>
      <c r="CR200" s="284"/>
      <c r="CS200" s="284"/>
      <c r="CT200" s="284"/>
      <c r="CU200" s="284"/>
      <c r="CV200" s="284"/>
      <c r="CW200" s="284"/>
      <c r="CX200" s="284"/>
      <c r="CY200" s="284"/>
      <c r="CZ200" s="284"/>
      <c r="DA200" s="284"/>
      <c r="DB200" s="284"/>
      <c r="DC200" s="284"/>
      <c r="DD200" s="284"/>
      <c r="DE200" s="284"/>
      <c r="DF200" s="284"/>
      <c r="DG200" s="284"/>
      <c r="DH200" s="284"/>
      <c r="DI200" s="284"/>
      <c r="DJ200" s="284"/>
      <c r="DK200" s="284"/>
      <c r="DL200" s="284"/>
      <c r="DM200" s="284"/>
      <c r="DN200" s="284"/>
      <c r="DO200" s="284"/>
      <c r="DP200" s="284"/>
      <c r="DQ200" s="284"/>
      <c r="DR200" s="284"/>
      <c r="DS200" s="284"/>
      <c r="DT200" s="284"/>
      <c r="DU200" s="284"/>
      <c r="DV200" s="284"/>
      <c r="DW200" s="284"/>
      <c r="DX200" s="284"/>
      <c r="DY200" s="284"/>
      <c r="DZ200" s="284"/>
      <c r="EA200" s="284"/>
      <c r="EB200" s="284"/>
      <c r="EC200" s="284"/>
      <c r="ED200" s="284"/>
      <c r="EE200" s="284"/>
      <c r="EF200" s="284"/>
      <c r="EG200" s="284"/>
      <c r="EH200" s="284"/>
      <c r="EI200" s="284"/>
      <c r="EJ200" s="284"/>
      <c r="EK200" s="284"/>
      <c r="EL200" s="284"/>
      <c r="EM200" s="284"/>
      <c r="EN200" s="284"/>
      <c r="EO200" s="284"/>
      <c r="EP200" s="284"/>
      <c r="EQ200" s="284"/>
      <c r="ER200" s="284"/>
      <c r="ES200" s="284"/>
      <c r="ET200" s="284"/>
      <c r="EU200" s="284"/>
      <c r="EV200" s="284"/>
      <c r="EW200" s="284"/>
      <c r="EX200" s="284"/>
      <c r="EY200" s="284"/>
      <c r="EZ200" s="284"/>
      <c r="FA200" s="284"/>
      <c r="FB200" s="284"/>
      <c r="FC200" s="284"/>
      <c r="FD200" s="284"/>
      <c r="FE200" s="284"/>
      <c r="FF200" s="284"/>
      <c r="FG200" s="284"/>
      <c r="FH200" s="284"/>
      <c r="FI200" s="284"/>
      <c r="FJ200" s="284"/>
      <c r="FK200" s="284"/>
      <c r="FL200" s="284"/>
      <c r="FM200" s="284"/>
      <c r="FN200" s="284"/>
      <c r="FO200" s="284"/>
      <c r="FP200" s="284"/>
      <c r="FQ200" s="284"/>
      <c r="FR200" s="284"/>
      <c r="FS200" s="284"/>
      <c r="FT200" s="284"/>
      <c r="FU200" s="284"/>
      <c r="FV200" s="284"/>
      <c r="FW200" s="284"/>
      <c r="FX200" s="284"/>
      <c r="FY200" s="284"/>
      <c r="FZ200" s="284"/>
      <c r="GA200" s="284"/>
      <c r="GB200" s="284"/>
      <c r="GC200" s="284"/>
      <c r="GD200" s="284"/>
      <c r="GE200" s="284"/>
      <c r="GF200" s="284"/>
      <c r="GG200" s="284"/>
      <c r="GH200" s="284"/>
      <c r="GI200" s="284"/>
      <c r="GJ200" s="284"/>
      <c r="GK200" s="284"/>
      <c r="GL200" s="284"/>
      <c r="GM200" s="284"/>
      <c r="GN200" s="284"/>
      <c r="GO200" s="284"/>
      <c r="GP200" s="284"/>
      <c r="GQ200" s="284"/>
      <c r="GR200" s="284"/>
      <c r="GS200" s="284"/>
      <c r="GT200" s="284"/>
      <c r="GU200" s="284"/>
      <c r="GV200" s="284"/>
      <c r="GW200" s="284"/>
      <c r="GX200" s="284"/>
      <c r="GY200" s="284"/>
      <c r="GZ200" s="284"/>
      <c r="HA200" s="284"/>
      <c r="HB200" s="284"/>
      <c r="HC200" s="284"/>
      <c r="HD200" s="284"/>
      <c r="HE200" s="284"/>
      <c r="HF200" s="284"/>
      <c r="HG200" s="284"/>
      <c r="HH200" s="284"/>
      <c r="HI200" s="284"/>
      <c r="HJ200" s="284"/>
      <c r="HK200" s="284"/>
      <c r="HL200" s="284"/>
      <c r="HM200" s="284"/>
      <c r="HN200" s="284"/>
      <c r="HO200" s="284"/>
      <c r="HP200" s="284"/>
      <c r="HQ200" s="284"/>
      <c r="HR200" s="284"/>
      <c r="HS200" s="284"/>
      <c r="HT200" s="284"/>
      <c r="HU200" s="284"/>
      <c r="HV200" s="284"/>
      <c r="HW200" s="284"/>
      <c r="HX200" s="284"/>
      <c r="HY200" s="284"/>
      <c r="HZ200" s="284"/>
      <c r="IA200" s="284"/>
      <c r="IB200" s="284"/>
      <c r="IC200" s="284"/>
      <c r="ID200" s="284"/>
      <c r="IE200" s="284"/>
      <c r="IF200" s="284"/>
      <c r="IG200" s="284"/>
      <c r="IH200" s="284"/>
      <c r="II200" s="284"/>
      <c r="IJ200" s="284"/>
      <c r="IK200" s="284"/>
      <c r="IL200" s="284"/>
      <c r="IM200" s="284"/>
      <c r="IN200" s="284"/>
      <c r="IO200" s="284"/>
      <c r="IP200" s="284"/>
      <c r="IQ200" s="284"/>
      <c r="IR200" s="284"/>
      <c r="IS200" s="284"/>
      <c r="IT200" s="284"/>
      <c r="IU200" s="284"/>
      <c r="IV200" s="284"/>
    </row>
    <row r="201" spans="1:256" x14ac:dyDescent="0.25">
      <c r="A201" s="284"/>
      <c r="B201" s="284"/>
      <c r="C201" s="284"/>
      <c r="D201" s="284"/>
      <c r="E201" s="284"/>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c r="AL201" s="284"/>
      <c r="AM201" s="284"/>
      <c r="AN201" s="284"/>
      <c r="AO201" s="284"/>
      <c r="AP201" s="284"/>
      <c r="AQ201" s="284"/>
      <c r="AR201" s="284"/>
      <c r="AS201" s="284"/>
      <c r="AT201" s="284"/>
      <c r="AU201" s="284"/>
      <c r="AV201" s="284"/>
      <c r="AW201" s="284"/>
      <c r="AX201" s="284"/>
      <c r="AY201" s="284"/>
      <c r="AZ201" s="284"/>
      <c r="BA201" s="284"/>
      <c r="BB201" s="284"/>
      <c r="BC201" s="284"/>
      <c r="BD201" s="284"/>
      <c r="BE201" s="284"/>
      <c r="BF201" s="284"/>
      <c r="BG201" s="284"/>
      <c r="BH201" s="284"/>
      <c r="BI201" s="284"/>
      <c r="BJ201" s="284"/>
      <c r="BK201" s="284"/>
      <c r="BL201" s="284"/>
      <c r="BM201" s="284"/>
      <c r="BN201" s="284"/>
      <c r="BO201" s="284"/>
      <c r="BP201" s="284"/>
      <c r="BQ201" s="284"/>
      <c r="BR201" s="284"/>
      <c r="BS201" s="284"/>
      <c r="BT201" s="284"/>
      <c r="BU201" s="284"/>
      <c r="BV201" s="284"/>
      <c r="BW201" s="284"/>
      <c r="BX201" s="284"/>
      <c r="BY201" s="284"/>
      <c r="BZ201" s="284"/>
      <c r="CA201" s="284"/>
      <c r="CB201" s="284"/>
      <c r="CC201" s="284"/>
      <c r="CD201" s="284"/>
      <c r="CE201" s="284"/>
      <c r="CF201" s="284"/>
      <c r="CG201" s="284"/>
      <c r="CH201" s="284"/>
      <c r="CI201" s="284"/>
      <c r="CJ201" s="284"/>
      <c r="CK201" s="284"/>
      <c r="CL201" s="284"/>
      <c r="CM201" s="284"/>
      <c r="CN201" s="284"/>
      <c r="CO201" s="284"/>
      <c r="CP201" s="284"/>
      <c r="CQ201" s="284"/>
      <c r="CR201" s="284"/>
      <c r="CS201" s="284"/>
      <c r="CT201" s="284"/>
      <c r="CU201" s="284"/>
      <c r="CV201" s="284"/>
      <c r="CW201" s="284"/>
      <c r="CX201" s="284"/>
      <c r="CY201" s="284"/>
      <c r="CZ201" s="284"/>
      <c r="DA201" s="284"/>
      <c r="DB201" s="284"/>
      <c r="DC201" s="284"/>
      <c r="DD201" s="284"/>
      <c r="DE201" s="284"/>
      <c r="DF201" s="284"/>
      <c r="DG201" s="284"/>
      <c r="DH201" s="284"/>
      <c r="DI201" s="284"/>
      <c r="DJ201" s="284"/>
      <c r="DK201" s="284"/>
      <c r="DL201" s="284"/>
      <c r="DM201" s="284"/>
      <c r="DN201" s="284"/>
      <c r="DO201" s="284"/>
      <c r="DP201" s="284"/>
      <c r="DQ201" s="284"/>
      <c r="DR201" s="284"/>
      <c r="DS201" s="284"/>
      <c r="DT201" s="284"/>
      <c r="DU201" s="284"/>
      <c r="DV201" s="284"/>
      <c r="DW201" s="284"/>
      <c r="DX201" s="284"/>
      <c r="DY201" s="284"/>
      <c r="DZ201" s="284"/>
      <c r="EA201" s="284"/>
      <c r="EB201" s="284"/>
      <c r="EC201" s="284"/>
      <c r="ED201" s="284"/>
      <c r="EE201" s="284"/>
      <c r="EF201" s="284"/>
      <c r="EG201" s="284"/>
      <c r="EH201" s="284"/>
      <c r="EI201" s="284"/>
      <c r="EJ201" s="284"/>
      <c r="EK201" s="284"/>
      <c r="EL201" s="284"/>
      <c r="EM201" s="284"/>
      <c r="EN201" s="284"/>
      <c r="EO201" s="284"/>
      <c r="EP201" s="284"/>
      <c r="EQ201" s="284"/>
      <c r="ER201" s="284"/>
      <c r="ES201" s="284"/>
      <c r="ET201" s="284"/>
      <c r="EU201" s="284"/>
      <c r="EV201" s="284"/>
      <c r="EW201" s="284"/>
      <c r="EX201" s="284"/>
      <c r="EY201" s="284"/>
      <c r="EZ201" s="284"/>
      <c r="FA201" s="284"/>
      <c r="FB201" s="284"/>
      <c r="FC201" s="284"/>
      <c r="FD201" s="284"/>
      <c r="FE201" s="284"/>
      <c r="FF201" s="284"/>
      <c r="FG201" s="284"/>
      <c r="FH201" s="284"/>
      <c r="FI201" s="284"/>
      <c r="FJ201" s="284"/>
      <c r="FK201" s="284"/>
      <c r="FL201" s="284"/>
      <c r="FM201" s="284"/>
      <c r="FN201" s="284"/>
      <c r="FO201" s="284"/>
      <c r="FP201" s="284"/>
      <c r="FQ201" s="284"/>
      <c r="FR201" s="284"/>
      <c r="FS201" s="284"/>
      <c r="FT201" s="284"/>
      <c r="FU201" s="284"/>
      <c r="FV201" s="284"/>
      <c r="FW201" s="284"/>
      <c r="FX201" s="284"/>
      <c r="FY201" s="284"/>
      <c r="FZ201" s="284"/>
      <c r="GA201" s="284"/>
      <c r="GB201" s="284"/>
      <c r="GC201" s="284"/>
      <c r="GD201" s="284"/>
      <c r="GE201" s="284"/>
      <c r="GF201" s="284"/>
      <c r="GG201" s="284"/>
      <c r="GH201" s="284"/>
      <c r="GI201" s="284"/>
      <c r="GJ201" s="284"/>
      <c r="GK201" s="284"/>
      <c r="GL201" s="284"/>
      <c r="GM201" s="284"/>
      <c r="GN201" s="284"/>
      <c r="GO201" s="284"/>
      <c r="GP201" s="284"/>
      <c r="GQ201" s="284"/>
      <c r="GR201" s="284"/>
      <c r="GS201" s="284"/>
      <c r="GT201" s="284"/>
      <c r="GU201" s="284"/>
      <c r="GV201" s="284"/>
      <c r="GW201" s="284"/>
      <c r="GX201" s="284"/>
      <c r="GY201" s="284"/>
      <c r="GZ201" s="284"/>
      <c r="HA201" s="284"/>
      <c r="HB201" s="284"/>
      <c r="HC201" s="284"/>
      <c r="HD201" s="284"/>
      <c r="HE201" s="284"/>
      <c r="HF201" s="284"/>
      <c r="HG201" s="284"/>
      <c r="HH201" s="284"/>
      <c r="HI201" s="284"/>
      <c r="HJ201" s="284"/>
      <c r="HK201" s="284"/>
      <c r="HL201" s="284"/>
      <c r="HM201" s="284"/>
      <c r="HN201" s="284"/>
      <c r="HO201" s="284"/>
      <c r="HP201" s="284"/>
      <c r="HQ201" s="284"/>
      <c r="HR201" s="284"/>
      <c r="HS201" s="284"/>
      <c r="HT201" s="284"/>
      <c r="HU201" s="284"/>
      <c r="HV201" s="284"/>
      <c r="HW201" s="284"/>
      <c r="HX201" s="284"/>
      <c r="HY201" s="284"/>
      <c r="HZ201" s="284"/>
      <c r="IA201" s="284"/>
      <c r="IB201" s="284"/>
      <c r="IC201" s="284"/>
      <c r="ID201" s="284"/>
      <c r="IE201" s="284"/>
      <c r="IF201" s="284"/>
      <c r="IG201" s="284"/>
      <c r="IH201" s="284"/>
      <c r="II201" s="284"/>
      <c r="IJ201" s="284"/>
      <c r="IK201" s="284"/>
      <c r="IL201" s="284"/>
      <c r="IM201" s="284"/>
      <c r="IN201" s="284"/>
      <c r="IO201" s="284"/>
      <c r="IP201" s="284"/>
      <c r="IQ201" s="284"/>
      <c r="IR201" s="284"/>
      <c r="IS201" s="284"/>
      <c r="IT201" s="284"/>
      <c r="IU201" s="284"/>
      <c r="IV201" s="284"/>
    </row>
    <row r="202" spans="1:256" x14ac:dyDescent="0.25">
      <c r="A202" s="284"/>
      <c r="B202" s="284"/>
      <c r="C202" s="284"/>
      <c r="D202" s="284"/>
      <c r="E202" s="284"/>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c r="AL202" s="284"/>
      <c r="AM202" s="284"/>
      <c r="AN202" s="284"/>
      <c r="AO202" s="284"/>
      <c r="AP202" s="284"/>
      <c r="AQ202" s="284"/>
      <c r="AR202" s="284"/>
      <c r="AS202" s="284"/>
      <c r="AT202" s="284"/>
      <c r="AU202" s="284"/>
      <c r="AV202" s="284"/>
      <c r="AW202" s="284"/>
      <c r="AX202" s="284"/>
      <c r="AY202" s="284"/>
      <c r="AZ202" s="284"/>
      <c r="BA202" s="284"/>
      <c r="BB202" s="284"/>
      <c r="BC202" s="284"/>
      <c r="BD202" s="284"/>
      <c r="BE202" s="284"/>
      <c r="BF202" s="284"/>
      <c r="BG202" s="284"/>
      <c r="BH202" s="284"/>
      <c r="BI202" s="284"/>
      <c r="BJ202" s="284"/>
      <c r="BK202" s="284"/>
      <c r="BL202" s="284"/>
      <c r="BM202" s="284"/>
      <c r="BN202" s="284"/>
      <c r="BO202" s="284"/>
      <c r="BP202" s="284"/>
      <c r="BQ202" s="284"/>
      <c r="BR202" s="284"/>
      <c r="BS202" s="284"/>
      <c r="BT202" s="284"/>
      <c r="BU202" s="284"/>
      <c r="BV202" s="284"/>
      <c r="BW202" s="284"/>
      <c r="BX202" s="284"/>
      <c r="BY202" s="284"/>
      <c r="BZ202" s="284"/>
      <c r="CA202" s="284"/>
      <c r="CB202" s="284"/>
      <c r="CC202" s="284"/>
      <c r="CD202" s="284"/>
      <c r="CE202" s="284"/>
      <c r="CF202" s="284"/>
      <c r="CG202" s="284"/>
      <c r="CH202" s="284"/>
      <c r="CI202" s="284"/>
      <c r="CJ202" s="284"/>
      <c r="CK202" s="284"/>
      <c r="CL202" s="284"/>
      <c r="CM202" s="284"/>
      <c r="CN202" s="284"/>
      <c r="CO202" s="284"/>
      <c r="CP202" s="284"/>
      <c r="CQ202" s="284"/>
      <c r="CR202" s="284"/>
      <c r="CS202" s="284"/>
      <c r="CT202" s="284"/>
      <c r="CU202" s="284"/>
      <c r="CV202" s="284"/>
      <c r="CW202" s="284"/>
      <c r="CX202" s="284"/>
      <c r="CY202" s="284"/>
      <c r="CZ202" s="284"/>
      <c r="DA202" s="284"/>
      <c r="DB202" s="284"/>
      <c r="DC202" s="284"/>
      <c r="DD202" s="284"/>
      <c r="DE202" s="284"/>
      <c r="DF202" s="284"/>
      <c r="DG202" s="284"/>
      <c r="DH202" s="284"/>
      <c r="DI202" s="284"/>
      <c r="DJ202" s="284"/>
      <c r="DK202" s="284"/>
      <c r="DL202" s="284"/>
      <c r="DM202" s="284"/>
      <c r="DN202" s="284"/>
      <c r="DO202" s="284"/>
      <c r="DP202" s="284"/>
      <c r="DQ202" s="284"/>
      <c r="DR202" s="284"/>
      <c r="DS202" s="284"/>
      <c r="DT202" s="284"/>
      <c r="DU202" s="284"/>
      <c r="DV202" s="284"/>
      <c r="DW202" s="284"/>
      <c r="DX202" s="284"/>
      <c r="DY202" s="284"/>
      <c r="DZ202" s="284"/>
      <c r="EA202" s="284"/>
      <c r="EB202" s="284"/>
      <c r="EC202" s="284"/>
      <c r="ED202" s="284"/>
      <c r="EE202" s="284"/>
      <c r="EF202" s="284"/>
      <c r="EG202" s="284"/>
      <c r="EH202" s="284"/>
      <c r="EI202" s="284"/>
      <c r="EJ202" s="284"/>
      <c r="EK202" s="284"/>
      <c r="EL202" s="284"/>
      <c r="EM202" s="284"/>
      <c r="EN202" s="284"/>
      <c r="EO202" s="284"/>
      <c r="EP202" s="284"/>
      <c r="EQ202" s="284"/>
      <c r="ER202" s="284"/>
      <c r="ES202" s="284"/>
      <c r="ET202" s="284"/>
      <c r="EU202" s="284"/>
      <c r="EV202" s="284"/>
      <c r="EW202" s="284"/>
      <c r="EX202" s="284"/>
      <c r="EY202" s="284"/>
      <c r="EZ202" s="284"/>
      <c r="FA202" s="284"/>
      <c r="FB202" s="284"/>
      <c r="FC202" s="284"/>
      <c r="FD202" s="284"/>
      <c r="FE202" s="284"/>
      <c r="FF202" s="284"/>
      <c r="FG202" s="284"/>
      <c r="FH202" s="284"/>
      <c r="FI202" s="284"/>
      <c r="FJ202" s="284"/>
      <c r="FK202" s="284"/>
      <c r="FL202" s="284"/>
      <c r="FM202" s="284"/>
      <c r="FN202" s="284"/>
      <c r="FO202" s="284"/>
      <c r="FP202" s="284"/>
      <c r="FQ202" s="284"/>
      <c r="FR202" s="284"/>
      <c r="FS202" s="284"/>
      <c r="FT202" s="284"/>
      <c r="FU202" s="284"/>
      <c r="FV202" s="284"/>
      <c r="FW202" s="284"/>
      <c r="FX202" s="284"/>
      <c r="FY202" s="284"/>
      <c r="FZ202" s="284"/>
      <c r="GA202" s="284"/>
      <c r="GB202" s="284"/>
      <c r="GC202" s="284"/>
      <c r="GD202" s="284"/>
      <c r="GE202" s="284"/>
      <c r="GF202" s="284"/>
      <c r="GG202" s="284"/>
      <c r="GH202" s="284"/>
      <c r="GI202" s="284"/>
      <c r="GJ202" s="284"/>
      <c r="GK202" s="284"/>
      <c r="GL202" s="284"/>
      <c r="GM202" s="284"/>
      <c r="GN202" s="284"/>
      <c r="GO202" s="284"/>
      <c r="GP202" s="284"/>
      <c r="GQ202" s="284"/>
      <c r="GR202" s="284"/>
      <c r="GS202" s="284"/>
      <c r="GT202" s="284"/>
      <c r="GU202" s="284"/>
      <c r="GV202" s="284"/>
      <c r="GW202" s="284"/>
      <c r="GX202" s="284"/>
      <c r="GY202" s="284"/>
      <c r="GZ202" s="284"/>
      <c r="HA202" s="284"/>
      <c r="HB202" s="284"/>
      <c r="HC202" s="284"/>
      <c r="HD202" s="284"/>
      <c r="HE202" s="284"/>
      <c r="HF202" s="284"/>
      <c r="HG202" s="284"/>
      <c r="HH202" s="284"/>
      <c r="HI202" s="284"/>
      <c r="HJ202" s="284"/>
      <c r="HK202" s="284"/>
      <c r="HL202" s="284"/>
      <c r="HM202" s="284"/>
      <c r="HN202" s="284"/>
      <c r="HO202" s="284"/>
      <c r="HP202" s="284"/>
      <c r="HQ202" s="284"/>
      <c r="HR202" s="284"/>
      <c r="HS202" s="284"/>
      <c r="HT202" s="284"/>
      <c r="HU202" s="284"/>
      <c r="HV202" s="284"/>
      <c r="HW202" s="284"/>
      <c r="HX202" s="284"/>
      <c r="HY202" s="284"/>
      <c r="HZ202" s="284"/>
      <c r="IA202" s="284"/>
      <c r="IB202" s="284"/>
      <c r="IC202" s="284"/>
      <c r="ID202" s="284"/>
      <c r="IE202" s="284"/>
      <c r="IF202" s="284"/>
      <c r="IG202" s="284"/>
      <c r="IH202" s="284"/>
      <c r="II202" s="284"/>
      <c r="IJ202" s="284"/>
      <c r="IK202" s="284"/>
      <c r="IL202" s="284"/>
      <c r="IM202" s="284"/>
      <c r="IN202" s="284"/>
      <c r="IO202" s="284"/>
      <c r="IP202" s="284"/>
      <c r="IQ202" s="284"/>
      <c r="IR202" s="284"/>
      <c r="IS202" s="284"/>
      <c r="IT202" s="284"/>
      <c r="IU202" s="284"/>
      <c r="IV202" s="284"/>
    </row>
    <row r="203" spans="1:256" x14ac:dyDescent="0.25">
      <c r="A203" s="284"/>
      <c r="B203" s="284"/>
      <c r="C203" s="284"/>
      <c r="D203" s="284"/>
      <c r="E203" s="284"/>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c r="AL203" s="284"/>
      <c r="AM203" s="284"/>
      <c r="AN203" s="284"/>
      <c r="AO203" s="284"/>
      <c r="AP203" s="284"/>
      <c r="AQ203" s="284"/>
      <c r="AR203" s="284"/>
      <c r="AS203" s="284"/>
      <c r="AT203" s="284"/>
      <c r="AU203" s="284"/>
      <c r="AV203" s="284"/>
      <c r="AW203" s="284"/>
      <c r="AX203" s="284"/>
      <c r="AY203" s="284"/>
      <c r="AZ203" s="284"/>
      <c r="BA203" s="284"/>
      <c r="BB203" s="284"/>
      <c r="BC203" s="284"/>
      <c r="BD203" s="284"/>
      <c r="BE203" s="284"/>
      <c r="BF203" s="284"/>
      <c r="BG203" s="284"/>
      <c r="BH203" s="284"/>
      <c r="BI203" s="284"/>
      <c r="BJ203" s="284"/>
      <c r="BK203" s="284"/>
      <c r="BL203" s="284"/>
      <c r="BM203" s="284"/>
      <c r="BN203" s="284"/>
      <c r="BO203" s="284"/>
      <c r="BP203" s="284"/>
      <c r="BQ203" s="284"/>
      <c r="BR203" s="284"/>
      <c r="BS203" s="284"/>
      <c r="BT203" s="284"/>
      <c r="BU203" s="284"/>
      <c r="BV203" s="284"/>
      <c r="BW203" s="284"/>
      <c r="BX203" s="284"/>
      <c r="BY203" s="284"/>
      <c r="BZ203" s="284"/>
      <c r="CA203" s="284"/>
      <c r="CB203" s="284"/>
      <c r="CC203" s="284"/>
      <c r="CD203" s="284"/>
      <c r="CE203" s="284"/>
      <c r="CF203" s="284"/>
      <c r="CG203" s="284"/>
      <c r="CH203" s="284"/>
      <c r="CI203" s="284"/>
      <c r="CJ203" s="284"/>
      <c r="CK203" s="284"/>
      <c r="CL203" s="284"/>
      <c r="CM203" s="284"/>
      <c r="CN203" s="284"/>
      <c r="CO203" s="284"/>
      <c r="CP203" s="284"/>
      <c r="CQ203" s="284"/>
      <c r="CR203" s="284"/>
      <c r="CS203" s="284"/>
      <c r="CT203" s="284"/>
      <c r="CU203" s="284"/>
      <c r="CV203" s="284"/>
      <c r="CW203" s="284"/>
      <c r="CX203" s="284"/>
      <c r="CY203" s="284"/>
      <c r="CZ203" s="284"/>
      <c r="DA203" s="284"/>
      <c r="DB203" s="284"/>
      <c r="DC203" s="284"/>
      <c r="DD203" s="284"/>
      <c r="DE203" s="284"/>
      <c r="DF203" s="284"/>
      <c r="DG203" s="284"/>
      <c r="DH203" s="284"/>
      <c r="DI203" s="284"/>
      <c r="DJ203" s="284"/>
      <c r="DK203" s="284"/>
      <c r="DL203" s="284"/>
      <c r="DM203" s="284"/>
      <c r="DN203" s="284"/>
      <c r="DO203" s="284"/>
      <c r="DP203" s="284"/>
      <c r="DQ203" s="284"/>
      <c r="DR203" s="284"/>
      <c r="DS203" s="284"/>
      <c r="DT203" s="284"/>
      <c r="DU203" s="284"/>
      <c r="DV203" s="284"/>
      <c r="DW203" s="284"/>
      <c r="DX203" s="284"/>
      <c r="DY203" s="284"/>
      <c r="DZ203" s="284"/>
      <c r="EA203" s="284"/>
      <c r="EB203" s="284"/>
      <c r="EC203" s="284"/>
      <c r="ED203" s="284"/>
      <c r="EE203" s="284"/>
      <c r="EF203" s="284"/>
      <c r="EG203" s="284"/>
      <c r="EH203" s="284"/>
      <c r="EI203" s="284"/>
      <c r="EJ203" s="284"/>
      <c r="EK203" s="284"/>
      <c r="EL203" s="284"/>
      <c r="EM203" s="284"/>
      <c r="EN203" s="284"/>
      <c r="EO203" s="284"/>
      <c r="EP203" s="284"/>
      <c r="EQ203" s="284"/>
      <c r="ER203" s="284"/>
      <c r="ES203" s="284"/>
      <c r="ET203" s="284"/>
      <c r="EU203" s="284"/>
      <c r="EV203" s="284"/>
      <c r="EW203" s="284"/>
      <c r="EX203" s="284"/>
      <c r="EY203" s="284"/>
      <c r="EZ203" s="284"/>
      <c r="FA203" s="284"/>
      <c r="FB203" s="284"/>
      <c r="FC203" s="284"/>
      <c r="FD203" s="284"/>
      <c r="FE203" s="284"/>
      <c r="FF203" s="284"/>
      <c r="FG203" s="284"/>
      <c r="FH203" s="284"/>
      <c r="FI203" s="284"/>
      <c r="FJ203" s="284"/>
      <c r="FK203" s="284"/>
      <c r="FL203" s="284"/>
      <c r="FM203" s="284"/>
      <c r="FN203" s="284"/>
      <c r="FO203" s="284"/>
      <c r="FP203" s="284"/>
      <c r="FQ203" s="284"/>
      <c r="FR203" s="284"/>
      <c r="FS203" s="284"/>
      <c r="FT203" s="284"/>
      <c r="FU203" s="284"/>
      <c r="FV203" s="284"/>
      <c r="FW203" s="284"/>
      <c r="FX203" s="284"/>
      <c r="FY203" s="284"/>
      <c r="FZ203" s="284"/>
      <c r="GA203" s="284"/>
      <c r="GB203" s="284"/>
      <c r="GC203" s="284"/>
      <c r="GD203" s="284"/>
      <c r="GE203" s="284"/>
      <c r="GF203" s="284"/>
      <c r="GG203" s="284"/>
      <c r="GH203" s="284"/>
      <c r="GI203" s="284"/>
      <c r="GJ203" s="284"/>
      <c r="GK203" s="284"/>
      <c r="GL203" s="284"/>
      <c r="GM203" s="284"/>
      <c r="GN203" s="284"/>
      <c r="GO203" s="284"/>
      <c r="GP203" s="284"/>
      <c r="GQ203" s="284"/>
      <c r="GR203" s="284"/>
      <c r="GS203" s="284"/>
      <c r="GT203" s="284"/>
      <c r="GU203" s="284"/>
      <c r="GV203" s="284"/>
      <c r="GW203" s="284"/>
      <c r="GX203" s="284"/>
      <c r="GY203" s="284"/>
      <c r="GZ203" s="284"/>
      <c r="HA203" s="284"/>
      <c r="HB203" s="284"/>
      <c r="HC203" s="284"/>
      <c r="HD203" s="284"/>
      <c r="HE203" s="284"/>
      <c r="HF203" s="284"/>
      <c r="HG203" s="284"/>
      <c r="HH203" s="284"/>
      <c r="HI203" s="284"/>
      <c r="HJ203" s="284"/>
      <c r="HK203" s="284"/>
      <c r="HL203" s="284"/>
      <c r="HM203" s="284"/>
      <c r="HN203" s="284"/>
      <c r="HO203" s="284"/>
      <c r="HP203" s="284"/>
      <c r="HQ203" s="284"/>
      <c r="HR203" s="284"/>
      <c r="HS203" s="284"/>
      <c r="HT203" s="284"/>
      <c r="HU203" s="284"/>
      <c r="HV203" s="284"/>
      <c r="HW203" s="284"/>
      <c r="HX203" s="284"/>
      <c r="HY203" s="284"/>
      <c r="HZ203" s="284"/>
      <c r="IA203" s="284"/>
      <c r="IB203" s="284"/>
      <c r="IC203" s="284"/>
      <c r="ID203" s="284"/>
      <c r="IE203" s="284"/>
      <c r="IF203" s="284"/>
      <c r="IG203" s="284"/>
      <c r="IH203" s="284"/>
      <c r="II203" s="284"/>
      <c r="IJ203" s="284"/>
      <c r="IK203" s="284"/>
      <c r="IL203" s="284"/>
      <c r="IM203" s="284"/>
      <c r="IN203" s="284"/>
      <c r="IO203" s="284"/>
      <c r="IP203" s="284"/>
      <c r="IQ203" s="284"/>
      <c r="IR203" s="284"/>
      <c r="IS203" s="284"/>
      <c r="IT203" s="284"/>
      <c r="IU203" s="284"/>
      <c r="IV203" s="284"/>
    </row>
    <row r="204" spans="1:256" x14ac:dyDescent="0.25">
      <c r="A204" s="284"/>
      <c r="B204" s="284"/>
      <c r="C204" s="284"/>
      <c r="D204" s="284"/>
      <c r="E204" s="284"/>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c r="AL204" s="284"/>
      <c r="AM204" s="284"/>
      <c r="AN204" s="284"/>
      <c r="AO204" s="284"/>
      <c r="AP204" s="284"/>
      <c r="AQ204" s="284"/>
      <c r="AR204" s="284"/>
      <c r="AS204" s="284"/>
      <c r="AT204" s="284"/>
      <c r="AU204" s="284"/>
      <c r="AV204" s="284"/>
      <c r="AW204" s="284"/>
      <c r="AX204" s="284"/>
      <c r="AY204" s="284"/>
      <c r="AZ204" s="284"/>
      <c r="BA204" s="284"/>
      <c r="BB204" s="284"/>
      <c r="BC204" s="284"/>
      <c r="BD204" s="284"/>
      <c r="BE204" s="284"/>
      <c r="BF204" s="284"/>
      <c r="BG204" s="284"/>
      <c r="BH204" s="284"/>
      <c r="BI204" s="284"/>
      <c r="BJ204" s="284"/>
      <c r="BK204" s="284"/>
      <c r="BL204" s="284"/>
      <c r="BM204" s="284"/>
      <c r="BN204" s="284"/>
      <c r="BO204" s="284"/>
      <c r="BP204" s="284"/>
      <c r="BQ204" s="284"/>
      <c r="BR204" s="284"/>
      <c r="BS204" s="284"/>
      <c r="BT204" s="284"/>
      <c r="BU204" s="284"/>
      <c r="BV204" s="284"/>
      <c r="BW204" s="284"/>
      <c r="BX204" s="284"/>
      <c r="BY204" s="284"/>
      <c r="BZ204" s="284"/>
      <c r="CA204" s="284"/>
      <c r="CB204" s="284"/>
      <c r="CC204" s="284"/>
      <c r="CD204" s="284"/>
      <c r="CE204" s="284"/>
      <c r="CF204" s="284"/>
      <c r="CG204" s="284"/>
      <c r="CH204" s="284"/>
      <c r="CI204" s="284"/>
      <c r="CJ204" s="284"/>
      <c r="CK204" s="284"/>
      <c r="CL204" s="284"/>
      <c r="CM204" s="284"/>
      <c r="CN204" s="284"/>
      <c r="CO204" s="284"/>
      <c r="CP204" s="284"/>
      <c r="CQ204" s="284"/>
      <c r="CR204" s="284"/>
      <c r="CS204" s="284"/>
      <c r="CT204" s="284"/>
      <c r="CU204" s="284"/>
      <c r="CV204" s="284"/>
      <c r="CW204" s="284"/>
      <c r="CX204" s="284"/>
      <c r="CY204" s="284"/>
      <c r="CZ204" s="284"/>
      <c r="DA204" s="284"/>
      <c r="DB204" s="284"/>
      <c r="DC204" s="284"/>
      <c r="DD204" s="284"/>
      <c r="DE204" s="284"/>
      <c r="DF204" s="284"/>
      <c r="DG204" s="284"/>
      <c r="DH204" s="284"/>
      <c r="DI204" s="284"/>
      <c r="DJ204" s="284"/>
      <c r="DK204" s="284"/>
      <c r="DL204" s="284"/>
      <c r="DM204" s="284"/>
      <c r="DN204" s="284"/>
      <c r="DO204" s="284"/>
      <c r="DP204" s="284"/>
      <c r="DQ204" s="284"/>
      <c r="DR204" s="284"/>
      <c r="DS204" s="284"/>
      <c r="DT204" s="284"/>
      <c r="DU204" s="284"/>
      <c r="DV204" s="284"/>
      <c r="DW204" s="284"/>
      <c r="DX204" s="284"/>
      <c r="DY204" s="284"/>
      <c r="DZ204" s="284"/>
      <c r="EA204" s="284"/>
      <c r="EB204" s="284"/>
      <c r="EC204" s="284"/>
      <c r="ED204" s="284"/>
      <c r="EE204" s="284"/>
      <c r="EF204" s="284"/>
      <c r="EG204" s="284"/>
      <c r="EH204" s="284"/>
      <c r="EI204" s="284"/>
      <c r="EJ204" s="284"/>
      <c r="EK204" s="284"/>
      <c r="EL204" s="284"/>
      <c r="EM204" s="284"/>
      <c r="EN204" s="284"/>
      <c r="EO204" s="284"/>
      <c r="EP204" s="284"/>
      <c r="EQ204" s="284"/>
      <c r="ER204" s="284"/>
      <c r="ES204" s="284"/>
      <c r="ET204" s="284"/>
      <c r="EU204" s="284"/>
      <c r="EV204" s="284"/>
      <c r="EW204" s="284"/>
      <c r="EX204" s="284"/>
      <c r="EY204" s="284"/>
      <c r="EZ204" s="284"/>
      <c r="FA204" s="284"/>
      <c r="FB204" s="284"/>
      <c r="FC204" s="284"/>
      <c r="FD204" s="284"/>
      <c r="FE204" s="284"/>
      <c r="FF204" s="284"/>
      <c r="FG204" s="284"/>
      <c r="FH204" s="284"/>
      <c r="FI204" s="284"/>
      <c r="FJ204" s="284"/>
      <c r="FK204" s="284"/>
      <c r="FL204" s="284"/>
      <c r="FM204" s="284"/>
      <c r="FN204" s="284"/>
      <c r="FO204" s="284"/>
      <c r="FP204" s="284"/>
      <c r="FQ204" s="284"/>
      <c r="FR204" s="284"/>
      <c r="FS204" s="284"/>
      <c r="FT204" s="284"/>
      <c r="FU204" s="284"/>
      <c r="FV204" s="284"/>
      <c r="FW204" s="284"/>
      <c r="FX204" s="284"/>
      <c r="FY204" s="284"/>
      <c r="FZ204" s="284"/>
      <c r="GA204" s="284"/>
      <c r="GB204" s="284"/>
      <c r="GC204" s="284"/>
      <c r="GD204" s="284"/>
      <c r="GE204" s="284"/>
      <c r="GF204" s="284"/>
      <c r="GG204" s="284"/>
      <c r="GH204" s="284"/>
      <c r="GI204" s="284"/>
      <c r="GJ204" s="284"/>
      <c r="GK204" s="284"/>
      <c r="GL204" s="284"/>
      <c r="GM204" s="284"/>
      <c r="GN204" s="284"/>
      <c r="GO204" s="284"/>
      <c r="GP204" s="284"/>
      <c r="GQ204" s="284"/>
      <c r="GR204" s="284"/>
      <c r="GS204" s="284"/>
      <c r="GT204" s="284"/>
      <c r="GU204" s="284"/>
      <c r="GV204" s="284"/>
      <c r="GW204" s="284"/>
      <c r="GX204" s="284"/>
      <c r="GY204" s="284"/>
      <c r="GZ204" s="284"/>
      <c r="HA204" s="284"/>
      <c r="HB204" s="284"/>
      <c r="HC204" s="284"/>
      <c r="HD204" s="284"/>
      <c r="HE204" s="284"/>
      <c r="HF204" s="284"/>
      <c r="HG204" s="284"/>
      <c r="HH204" s="284"/>
      <c r="HI204" s="284"/>
      <c r="HJ204" s="284"/>
      <c r="HK204" s="284"/>
      <c r="HL204" s="284"/>
      <c r="HM204" s="284"/>
      <c r="HN204" s="284"/>
      <c r="HO204" s="284"/>
      <c r="HP204" s="284"/>
      <c r="HQ204" s="284"/>
      <c r="HR204" s="284"/>
      <c r="HS204" s="284"/>
      <c r="HT204" s="284"/>
      <c r="HU204" s="284"/>
      <c r="HV204" s="284"/>
      <c r="HW204" s="284"/>
      <c r="HX204" s="284"/>
      <c r="HY204" s="284"/>
      <c r="HZ204" s="284"/>
      <c r="IA204" s="284"/>
      <c r="IB204" s="284"/>
      <c r="IC204" s="284"/>
      <c r="ID204" s="284"/>
      <c r="IE204" s="284"/>
      <c r="IF204" s="284"/>
      <c r="IG204" s="284"/>
      <c r="IH204" s="284"/>
      <c r="II204" s="284"/>
      <c r="IJ204" s="284"/>
      <c r="IK204" s="284"/>
      <c r="IL204" s="284"/>
      <c r="IM204" s="284"/>
      <c r="IN204" s="284"/>
      <c r="IO204" s="284"/>
      <c r="IP204" s="284"/>
      <c r="IQ204" s="284"/>
      <c r="IR204" s="284"/>
      <c r="IS204" s="284"/>
      <c r="IT204" s="284"/>
      <c r="IU204" s="284"/>
      <c r="IV204" s="284"/>
    </row>
    <row r="205" spans="1:256" x14ac:dyDescent="0.25">
      <c r="A205" s="284"/>
      <c r="B205" s="284"/>
      <c r="C205" s="284"/>
      <c r="D205" s="284"/>
      <c r="E205" s="284"/>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c r="AL205" s="284"/>
      <c r="AM205" s="284"/>
      <c r="AN205" s="284"/>
      <c r="AO205" s="284"/>
      <c r="AP205" s="284"/>
      <c r="AQ205" s="284"/>
      <c r="AR205" s="284"/>
      <c r="AS205" s="284"/>
      <c r="AT205" s="284"/>
      <c r="AU205" s="284"/>
      <c r="AV205" s="284"/>
      <c r="AW205" s="284"/>
      <c r="AX205" s="284"/>
      <c r="AY205" s="284"/>
      <c r="AZ205" s="284"/>
      <c r="BA205" s="284"/>
      <c r="BB205" s="284"/>
      <c r="BC205" s="284"/>
      <c r="BD205" s="284"/>
      <c r="BE205" s="284"/>
      <c r="BF205" s="284"/>
      <c r="BG205" s="284"/>
      <c r="BH205" s="284"/>
      <c r="BI205" s="284"/>
      <c r="BJ205" s="284"/>
      <c r="BK205" s="284"/>
      <c r="BL205" s="284"/>
      <c r="BM205" s="284"/>
      <c r="BN205" s="284"/>
      <c r="BO205" s="284"/>
      <c r="BP205" s="284"/>
      <c r="BQ205" s="284"/>
      <c r="BR205" s="284"/>
      <c r="BS205" s="284"/>
      <c r="BT205" s="284"/>
      <c r="BU205" s="284"/>
      <c r="BV205" s="284"/>
      <c r="BW205" s="284"/>
      <c r="BX205" s="284"/>
      <c r="BY205" s="284"/>
      <c r="BZ205" s="284"/>
      <c r="CA205" s="284"/>
      <c r="CB205" s="284"/>
      <c r="CC205" s="284"/>
      <c r="CD205" s="284"/>
      <c r="CE205" s="284"/>
      <c r="CF205" s="284"/>
      <c r="CG205" s="284"/>
      <c r="CH205" s="284"/>
      <c r="CI205" s="284"/>
      <c r="CJ205" s="284"/>
      <c r="CK205" s="284"/>
      <c r="CL205" s="284"/>
      <c r="CM205" s="284"/>
      <c r="CN205" s="284"/>
      <c r="CO205" s="284"/>
      <c r="CP205" s="284"/>
      <c r="CQ205" s="284"/>
      <c r="CR205" s="284"/>
      <c r="CS205" s="284"/>
      <c r="CT205" s="284"/>
      <c r="CU205" s="284"/>
      <c r="CV205" s="284"/>
      <c r="CW205" s="284"/>
      <c r="CX205" s="284"/>
      <c r="CY205" s="284"/>
      <c r="CZ205" s="284"/>
      <c r="DA205" s="284"/>
      <c r="DB205" s="284"/>
      <c r="DC205" s="284"/>
      <c r="DD205" s="284"/>
      <c r="DE205" s="284"/>
      <c r="DF205" s="284"/>
      <c r="DG205" s="284"/>
      <c r="DH205" s="284"/>
      <c r="DI205" s="284"/>
      <c r="DJ205" s="284"/>
      <c r="DK205" s="284"/>
      <c r="DL205" s="284"/>
      <c r="DM205" s="284"/>
      <c r="DN205" s="284"/>
      <c r="DO205" s="284"/>
      <c r="DP205" s="284"/>
      <c r="DQ205" s="284"/>
      <c r="DR205" s="284"/>
      <c r="DS205" s="284"/>
      <c r="DT205" s="284"/>
      <c r="DU205" s="284"/>
      <c r="DV205" s="284"/>
      <c r="DW205" s="284"/>
      <c r="DX205" s="284"/>
      <c r="DY205" s="284"/>
      <c r="DZ205" s="284"/>
      <c r="EA205" s="284"/>
      <c r="EB205" s="284"/>
      <c r="EC205" s="284"/>
      <c r="ED205" s="284"/>
      <c r="EE205" s="284"/>
      <c r="EF205" s="284"/>
      <c r="EG205" s="284"/>
      <c r="EH205" s="284"/>
      <c r="EI205" s="284"/>
      <c r="EJ205" s="284"/>
      <c r="EK205" s="284"/>
      <c r="EL205" s="284"/>
      <c r="EM205" s="284"/>
      <c r="EN205" s="284"/>
      <c r="EO205" s="284"/>
      <c r="EP205" s="284"/>
      <c r="EQ205" s="284"/>
      <c r="ER205" s="284"/>
      <c r="ES205" s="284"/>
      <c r="ET205" s="284"/>
      <c r="EU205" s="284"/>
      <c r="EV205" s="284"/>
      <c r="EW205" s="284"/>
      <c r="EX205" s="284"/>
      <c r="EY205" s="284"/>
      <c r="EZ205" s="284"/>
      <c r="FA205" s="284"/>
      <c r="FB205" s="284"/>
      <c r="FC205" s="284"/>
      <c r="FD205" s="284"/>
      <c r="FE205" s="284"/>
      <c r="FF205" s="284"/>
      <c r="FG205" s="284"/>
      <c r="FH205" s="284"/>
      <c r="FI205" s="284"/>
      <c r="FJ205" s="284"/>
      <c r="FK205" s="284"/>
      <c r="FL205" s="284"/>
      <c r="FM205" s="284"/>
      <c r="FN205" s="284"/>
      <c r="FO205" s="284"/>
      <c r="FP205" s="284"/>
      <c r="FQ205" s="284"/>
      <c r="FR205" s="284"/>
      <c r="FS205" s="284"/>
      <c r="FT205" s="284"/>
      <c r="FU205" s="284"/>
      <c r="FV205" s="284"/>
      <c r="FW205" s="284"/>
      <c r="FX205" s="284"/>
      <c r="FY205" s="284"/>
      <c r="FZ205" s="284"/>
      <c r="GA205" s="284"/>
      <c r="GB205" s="284"/>
      <c r="GC205" s="284"/>
      <c r="GD205" s="284"/>
      <c r="GE205" s="284"/>
      <c r="GF205" s="284"/>
      <c r="GG205" s="284"/>
      <c r="GH205" s="284"/>
      <c r="GI205" s="284"/>
      <c r="GJ205" s="284"/>
      <c r="GK205" s="284"/>
      <c r="GL205" s="284"/>
      <c r="GM205" s="284"/>
      <c r="GN205" s="284"/>
      <c r="GO205" s="284"/>
      <c r="GP205" s="284"/>
      <c r="GQ205" s="284"/>
      <c r="GR205" s="284"/>
      <c r="GS205" s="284"/>
      <c r="GT205" s="284"/>
      <c r="GU205" s="284"/>
      <c r="GV205" s="284"/>
      <c r="GW205" s="284"/>
      <c r="GX205" s="284"/>
      <c r="GY205" s="284"/>
      <c r="GZ205" s="284"/>
      <c r="HA205" s="284"/>
      <c r="HB205" s="284"/>
      <c r="HC205" s="284"/>
      <c r="HD205" s="284"/>
      <c r="HE205" s="284"/>
      <c r="HF205" s="284"/>
      <c r="HG205" s="284"/>
      <c r="HH205" s="284"/>
      <c r="HI205" s="284"/>
      <c r="HJ205" s="284"/>
      <c r="HK205" s="284"/>
      <c r="HL205" s="284"/>
      <c r="HM205" s="284"/>
      <c r="HN205" s="284"/>
      <c r="HO205" s="284"/>
      <c r="HP205" s="284"/>
      <c r="HQ205" s="284"/>
      <c r="HR205" s="284"/>
      <c r="HS205" s="284"/>
      <c r="HT205" s="284"/>
      <c r="HU205" s="284"/>
      <c r="HV205" s="284"/>
      <c r="HW205" s="284"/>
      <c r="HX205" s="284"/>
      <c r="HY205" s="284"/>
      <c r="HZ205" s="284"/>
      <c r="IA205" s="284"/>
      <c r="IB205" s="284"/>
      <c r="IC205" s="284"/>
      <c r="ID205" s="284"/>
      <c r="IE205" s="284"/>
      <c r="IF205" s="284"/>
      <c r="IG205" s="284"/>
      <c r="IH205" s="284"/>
      <c r="II205" s="284"/>
      <c r="IJ205" s="284"/>
      <c r="IK205" s="284"/>
      <c r="IL205" s="284"/>
      <c r="IM205" s="284"/>
      <c r="IN205" s="284"/>
      <c r="IO205" s="284"/>
      <c r="IP205" s="284"/>
      <c r="IQ205" s="284"/>
      <c r="IR205" s="284"/>
      <c r="IS205" s="284"/>
      <c r="IT205" s="284"/>
      <c r="IU205" s="284"/>
      <c r="IV205" s="284"/>
    </row>
    <row r="206" spans="1:256" x14ac:dyDescent="0.25">
      <c r="A206" s="284"/>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c r="AL206" s="284"/>
      <c r="AM206" s="284"/>
      <c r="AN206" s="284"/>
      <c r="AO206" s="284"/>
      <c r="AP206" s="284"/>
      <c r="AQ206" s="284"/>
      <c r="AR206" s="284"/>
      <c r="AS206" s="284"/>
      <c r="AT206" s="284"/>
      <c r="AU206" s="284"/>
      <c r="AV206" s="284"/>
      <c r="AW206" s="284"/>
      <c r="AX206" s="284"/>
      <c r="AY206" s="284"/>
      <c r="AZ206" s="284"/>
      <c r="BA206" s="284"/>
      <c r="BB206" s="284"/>
      <c r="BC206" s="284"/>
      <c r="BD206" s="284"/>
      <c r="BE206" s="284"/>
      <c r="BF206" s="284"/>
      <c r="BG206" s="284"/>
      <c r="BH206" s="284"/>
      <c r="BI206" s="284"/>
      <c r="BJ206" s="284"/>
      <c r="BK206" s="284"/>
      <c r="BL206" s="284"/>
      <c r="BM206" s="284"/>
      <c r="BN206" s="284"/>
      <c r="BO206" s="284"/>
      <c r="BP206" s="284"/>
      <c r="BQ206" s="284"/>
      <c r="BR206" s="284"/>
      <c r="BS206" s="284"/>
      <c r="BT206" s="284"/>
      <c r="BU206" s="284"/>
      <c r="BV206" s="284"/>
      <c r="BW206" s="284"/>
      <c r="BX206" s="284"/>
      <c r="BY206" s="284"/>
      <c r="BZ206" s="284"/>
      <c r="CA206" s="284"/>
      <c r="CB206" s="284"/>
      <c r="CC206" s="284"/>
      <c r="CD206" s="284"/>
      <c r="CE206" s="284"/>
      <c r="CF206" s="284"/>
      <c r="CG206" s="284"/>
      <c r="CH206" s="284"/>
      <c r="CI206" s="284"/>
      <c r="CJ206" s="284"/>
      <c r="CK206" s="284"/>
      <c r="CL206" s="284"/>
      <c r="CM206" s="284"/>
      <c r="CN206" s="284"/>
      <c r="CO206" s="284"/>
      <c r="CP206" s="284"/>
      <c r="CQ206" s="284"/>
      <c r="CR206" s="284"/>
      <c r="CS206" s="284"/>
      <c r="CT206" s="284"/>
      <c r="CU206" s="284"/>
      <c r="CV206" s="284"/>
      <c r="CW206" s="284"/>
      <c r="CX206" s="284"/>
      <c r="CY206" s="284"/>
      <c r="CZ206" s="284"/>
      <c r="DA206" s="284"/>
      <c r="DB206" s="284"/>
      <c r="DC206" s="284"/>
      <c r="DD206" s="284"/>
      <c r="DE206" s="284"/>
      <c r="DF206" s="284"/>
      <c r="DG206" s="284"/>
      <c r="DH206" s="284"/>
      <c r="DI206" s="284"/>
      <c r="DJ206" s="284"/>
      <c r="DK206" s="284"/>
      <c r="DL206" s="284"/>
      <c r="DM206" s="284"/>
      <c r="DN206" s="284"/>
      <c r="DO206" s="284"/>
      <c r="DP206" s="284"/>
      <c r="DQ206" s="284"/>
      <c r="DR206" s="284"/>
      <c r="DS206" s="284"/>
      <c r="DT206" s="284"/>
      <c r="DU206" s="284"/>
      <c r="DV206" s="284"/>
      <c r="DW206" s="284"/>
      <c r="DX206" s="284"/>
      <c r="DY206" s="284"/>
      <c r="DZ206" s="284"/>
      <c r="EA206" s="284"/>
      <c r="EB206" s="284"/>
      <c r="EC206" s="284"/>
      <c r="ED206" s="284"/>
      <c r="EE206" s="284"/>
      <c r="EF206" s="284"/>
      <c r="EG206" s="284"/>
      <c r="EH206" s="284"/>
      <c r="EI206" s="284"/>
      <c r="EJ206" s="284"/>
      <c r="EK206" s="284"/>
      <c r="EL206" s="284"/>
      <c r="EM206" s="284"/>
      <c r="EN206" s="284"/>
      <c r="EO206" s="284"/>
      <c r="EP206" s="284"/>
      <c r="EQ206" s="284"/>
      <c r="ER206" s="284"/>
      <c r="ES206" s="284"/>
      <c r="ET206" s="284"/>
      <c r="EU206" s="284"/>
      <c r="EV206" s="284"/>
      <c r="EW206" s="284"/>
      <c r="EX206" s="284"/>
      <c r="EY206" s="284"/>
      <c r="EZ206" s="284"/>
      <c r="FA206" s="284"/>
      <c r="FB206" s="284"/>
      <c r="FC206" s="284"/>
      <c r="FD206" s="284"/>
      <c r="FE206" s="284"/>
      <c r="FF206" s="284"/>
      <c r="FG206" s="284"/>
      <c r="FH206" s="284"/>
      <c r="FI206" s="284"/>
      <c r="FJ206" s="284"/>
      <c r="FK206" s="284"/>
      <c r="FL206" s="284"/>
      <c r="FM206" s="284"/>
      <c r="FN206" s="284"/>
      <c r="FO206" s="284"/>
      <c r="FP206" s="284"/>
      <c r="FQ206" s="284"/>
      <c r="FR206" s="284"/>
      <c r="FS206" s="284"/>
      <c r="FT206" s="284"/>
      <c r="FU206" s="284"/>
      <c r="FV206" s="284"/>
      <c r="FW206" s="284"/>
      <c r="FX206" s="284"/>
      <c r="FY206" s="284"/>
      <c r="FZ206" s="284"/>
      <c r="GA206" s="284"/>
      <c r="GB206" s="284"/>
      <c r="GC206" s="284"/>
      <c r="GD206" s="284"/>
      <c r="GE206" s="284"/>
      <c r="GF206" s="284"/>
      <c r="GG206" s="284"/>
      <c r="GH206" s="284"/>
      <c r="GI206" s="284"/>
      <c r="GJ206" s="284"/>
      <c r="GK206" s="284"/>
      <c r="GL206" s="284"/>
      <c r="GM206" s="284"/>
      <c r="GN206" s="284"/>
      <c r="GO206" s="284"/>
      <c r="GP206" s="284"/>
      <c r="GQ206" s="284"/>
      <c r="GR206" s="284"/>
      <c r="GS206" s="284"/>
      <c r="GT206" s="284"/>
      <c r="GU206" s="284"/>
      <c r="GV206" s="284"/>
      <c r="GW206" s="284"/>
      <c r="GX206" s="284"/>
      <c r="GY206" s="284"/>
      <c r="GZ206" s="284"/>
      <c r="HA206" s="284"/>
      <c r="HB206" s="284"/>
      <c r="HC206" s="284"/>
      <c r="HD206" s="284"/>
      <c r="HE206" s="284"/>
      <c r="HF206" s="284"/>
      <c r="HG206" s="284"/>
      <c r="HH206" s="284"/>
      <c r="HI206" s="284"/>
      <c r="HJ206" s="284"/>
      <c r="HK206" s="284"/>
      <c r="HL206" s="284"/>
      <c r="HM206" s="284"/>
      <c r="HN206" s="284"/>
      <c r="HO206" s="284"/>
      <c r="HP206" s="284"/>
      <c r="HQ206" s="284"/>
      <c r="HR206" s="284"/>
      <c r="HS206" s="284"/>
      <c r="HT206" s="284"/>
      <c r="HU206" s="284"/>
      <c r="HV206" s="284"/>
      <c r="HW206" s="284"/>
      <c r="HX206" s="284"/>
      <c r="HY206" s="284"/>
      <c r="HZ206" s="284"/>
      <c r="IA206" s="284"/>
      <c r="IB206" s="284"/>
      <c r="IC206" s="284"/>
      <c r="ID206" s="284"/>
      <c r="IE206" s="284"/>
      <c r="IF206" s="284"/>
      <c r="IG206" s="284"/>
      <c r="IH206" s="284"/>
      <c r="II206" s="284"/>
      <c r="IJ206" s="284"/>
      <c r="IK206" s="284"/>
      <c r="IL206" s="284"/>
      <c r="IM206" s="284"/>
      <c r="IN206" s="284"/>
      <c r="IO206" s="284"/>
      <c r="IP206" s="284"/>
      <c r="IQ206" s="284"/>
      <c r="IR206" s="284"/>
      <c r="IS206" s="284"/>
      <c r="IT206" s="284"/>
      <c r="IU206" s="284"/>
      <c r="IV206" s="284"/>
    </row>
    <row r="207" spans="1:256" x14ac:dyDescent="0.25">
      <c r="A207" s="284"/>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c r="AL207" s="284"/>
      <c r="AM207" s="284"/>
      <c r="AN207" s="284"/>
      <c r="AO207" s="284"/>
      <c r="AP207" s="284"/>
      <c r="AQ207" s="284"/>
      <c r="AR207" s="284"/>
      <c r="AS207" s="284"/>
      <c r="AT207" s="284"/>
      <c r="AU207" s="284"/>
      <c r="AV207" s="284"/>
      <c r="AW207" s="284"/>
      <c r="AX207" s="284"/>
      <c r="AY207" s="284"/>
      <c r="AZ207" s="284"/>
      <c r="BA207" s="284"/>
      <c r="BB207" s="284"/>
      <c r="BC207" s="284"/>
      <c r="BD207" s="284"/>
      <c r="BE207" s="284"/>
      <c r="BF207" s="284"/>
      <c r="BG207" s="284"/>
      <c r="BH207" s="284"/>
      <c r="BI207" s="284"/>
      <c r="BJ207" s="284"/>
      <c r="BK207" s="284"/>
      <c r="BL207" s="284"/>
      <c r="BM207" s="284"/>
      <c r="BN207" s="284"/>
      <c r="BO207" s="284"/>
      <c r="BP207" s="284"/>
      <c r="BQ207" s="284"/>
      <c r="BR207" s="284"/>
      <c r="BS207" s="284"/>
      <c r="BT207" s="284"/>
      <c r="BU207" s="284"/>
      <c r="BV207" s="284"/>
      <c r="BW207" s="284"/>
      <c r="BX207" s="284"/>
      <c r="BY207" s="284"/>
      <c r="BZ207" s="284"/>
      <c r="CA207" s="284"/>
      <c r="CB207" s="284"/>
      <c r="CC207" s="284"/>
      <c r="CD207" s="284"/>
      <c r="CE207" s="284"/>
      <c r="CF207" s="284"/>
      <c r="CG207" s="284"/>
      <c r="CH207" s="284"/>
      <c r="CI207" s="284"/>
      <c r="CJ207" s="284"/>
      <c r="CK207" s="284"/>
      <c r="CL207" s="284"/>
      <c r="CM207" s="284"/>
      <c r="CN207" s="284"/>
      <c r="CO207" s="284"/>
      <c r="CP207" s="284"/>
      <c r="CQ207" s="284"/>
      <c r="CR207" s="284"/>
      <c r="CS207" s="284"/>
      <c r="CT207" s="284"/>
      <c r="CU207" s="284"/>
      <c r="CV207" s="284"/>
      <c r="CW207" s="284"/>
      <c r="CX207" s="284"/>
      <c r="CY207" s="284"/>
      <c r="CZ207" s="284"/>
      <c r="DA207" s="284"/>
      <c r="DB207" s="284"/>
      <c r="DC207" s="284"/>
      <c r="DD207" s="284"/>
      <c r="DE207" s="284"/>
      <c r="DF207" s="284"/>
      <c r="DG207" s="284"/>
      <c r="DH207" s="284"/>
      <c r="DI207" s="284"/>
      <c r="DJ207" s="284"/>
      <c r="DK207" s="284"/>
      <c r="DL207" s="284"/>
      <c r="DM207" s="284"/>
      <c r="DN207" s="284"/>
      <c r="DO207" s="284"/>
      <c r="DP207" s="284"/>
      <c r="DQ207" s="284"/>
      <c r="DR207" s="284"/>
      <c r="DS207" s="284"/>
      <c r="DT207" s="284"/>
      <c r="DU207" s="284"/>
      <c r="DV207" s="284"/>
      <c r="DW207" s="284"/>
      <c r="DX207" s="284"/>
      <c r="DY207" s="284"/>
      <c r="DZ207" s="284"/>
      <c r="EA207" s="284"/>
      <c r="EB207" s="284"/>
      <c r="EC207" s="284"/>
      <c r="ED207" s="284"/>
      <c r="EE207" s="284"/>
      <c r="EF207" s="284"/>
      <c r="EG207" s="284"/>
      <c r="EH207" s="284"/>
      <c r="EI207" s="284"/>
      <c r="EJ207" s="284"/>
      <c r="EK207" s="284"/>
      <c r="EL207" s="284"/>
      <c r="EM207" s="284"/>
      <c r="EN207" s="284"/>
      <c r="EO207" s="284"/>
      <c r="EP207" s="284"/>
      <c r="EQ207" s="284"/>
      <c r="ER207" s="284"/>
      <c r="ES207" s="284"/>
      <c r="ET207" s="284"/>
      <c r="EU207" s="284"/>
      <c r="EV207" s="284"/>
      <c r="EW207" s="284"/>
      <c r="EX207" s="284"/>
      <c r="EY207" s="284"/>
      <c r="EZ207" s="284"/>
      <c r="FA207" s="284"/>
      <c r="FB207" s="284"/>
      <c r="FC207" s="284"/>
      <c r="FD207" s="284"/>
      <c r="FE207" s="284"/>
      <c r="FF207" s="284"/>
      <c r="FG207" s="284"/>
      <c r="FH207" s="284"/>
      <c r="FI207" s="284"/>
      <c r="FJ207" s="284"/>
      <c r="FK207" s="284"/>
      <c r="FL207" s="284"/>
      <c r="FM207" s="284"/>
      <c r="FN207" s="284"/>
      <c r="FO207" s="284"/>
      <c r="FP207" s="284"/>
      <c r="FQ207" s="284"/>
      <c r="FR207" s="284"/>
      <c r="FS207" s="284"/>
      <c r="FT207" s="284"/>
      <c r="FU207" s="284"/>
      <c r="FV207" s="284"/>
      <c r="FW207" s="284"/>
      <c r="FX207" s="284"/>
      <c r="FY207" s="284"/>
      <c r="FZ207" s="284"/>
      <c r="GA207" s="284"/>
      <c r="GB207" s="284"/>
      <c r="GC207" s="284"/>
      <c r="GD207" s="284"/>
      <c r="GE207" s="284"/>
      <c r="GF207" s="284"/>
      <c r="GG207" s="284"/>
      <c r="GH207" s="284"/>
      <c r="GI207" s="284"/>
      <c r="GJ207" s="284"/>
      <c r="GK207" s="284"/>
      <c r="GL207" s="284"/>
      <c r="GM207" s="284"/>
      <c r="GN207" s="284"/>
      <c r="GO207" s="284"/>
      <c r="GP207" s="284"/>
      <c r="GQ207" s="284"/>
      <c r="GR207" s="284"/>
      <c r="GS207" s="284"/>
      <c r="GT207" s="284"/>
      <c r="GU207" s="284"/>
      <c r="GV207" s="284"/>
      <c r="GW207" s="284"/>
      <c r="GX207" s="284"/>
      <c r="GY207" s="284"/>
      <c r="GZ207" s="284"/>
      <c r="HA207" s="284"/>
      <c r="HB207" s="284"/>
      <c r="HC207" s="284"/>
      <c r="HD207" s="284"/>
      <c r="HE207" s="284"/>
      <c r="HF207" s="284"/>
      <c r="HG207" s="284"/>
      <c r="HH207" s="284"/>
      <c r="HI207" s="284"/>
      <c r="HJ207" s="284"/>
      <c r="HK207" s="284"/>
      <c r="HL207" s="284"/>
      <c r="HM207" s="284"/>
      <c r="HN207" s="284"/>
      <c r="HO207" s="284"/>
      <c r="HP207" s="284"/>
      <c r="HQ207" s="284"/>
      <c r="HR207" s="284"/>
      <c r="HS207" s="284"/>
      <c r="HT207" s="284"/>
      <c r="HU207" s="284"/>
      <c r="HV207" s="284"/>
      <c r="HW207" s="284"/>
      <c r="HX207" s="284"/>
      <c r="HY207" s="284"/>
      <c r="HZ207" s="284"/>
      <c r="IA207" s="284"/>
      <c r="IB207" s="284"/>
      <c r="IC207" s="284"/>
      <c r="ID207" s="284"/>
      <c r="IE207" s="284"/>
      <c r="IF207" s="284"/>
      <c r="IG207" s="284"/>
      <c r="IH207" s="284"/>
      <c r="II207" s="284"/>
      <c r="IJ207" s="284"/>
      <c r="IK207" s="284"/>
      <c r="IL207" s="284"/>
      <c r="IM207" s="284"/>
      <c r="IN207" s="284"/>
      <c r="IO207" s="284"/>
      <c r="IP207" s="284"/>
      <c r="IQ207" s="284"/>
      <c r="IR207" s="284"/>
      <c r="IS207" s="284"/>
      <c r="IT207" s="284"/>
      <c r="IU207" s="284"/>
      <c r="IV207" s="284"/>
    </row>
    <row r="208" spans="1:256" x14ac:dyDescent="0.25">
      <c r="A208" s="284"/>
      <c r="B208" s="284"/>
      <c r="C208" s="284"/>
      <c r="D208" s="284"/>
      <c r="E208" s="284"/>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c r="AL208" s="284"/>
      <c r="AM208" s="284"/>
      <c r="AN208" s="284"/>
      <c r="AO208" s="284"/>
      <c r="AP208" s="284"/>
      <c r="AQ208" s="284"/>
      <c r="AR208" s="284"/>
      <c r="AS208" s="284"/>
      <c r="AT208" s="284"/>
      <c r="AU208" s="284"/>
      <c r="AV208" s="284"/>
      <c r="AW208" s="284"/>
      <c r="AX208" s="284"/>
      <c r="AY208" s="284"/>
      <c r="AZ208" s="284"/>
      <c r="BA208" s="284"/>
      <c r="BB208" s="284"/>
      <c r="BC208" s="284"/>
      <c r="BD208" s="284"/>
      <c r="BE208" s="284"/>
      <c r="BF208" s="284"/>
      <c r="BG208" s="284"/>
      <c r="BH208" s="284"/>
      <c r="BI208" s="284"/>
      <c r="BJ208" s="284"/>
      <c r="BK208" s="284"/>
      <c r="BL208" s="284"/>
      <c r="BM208" s="284"/>
      <c r="BN208" s="284"/>
      <c r="BO208" s="284"/>
      <c r="BP208" s="284"/>
      <c r="BQ208" s="284"/>
      <c r="BR208" s="284"/>
      <c r="BS208" s="284"/>
      <c r="BT208" s="284"/>
      <c r="BU208" s="284"/>
      <c r="BV208" s="284"/>
      <c r="BW208" s="284"/>
      <c r="BX208" s="284"/>
      <c r="BY208" s="284"/>
      <c r="BZ208" s="284"/>
      <c r="CA208" s="284"/>
      <c r="CB208" s="284"/>
      <c r="CC208" s="284"/>
      <c r="CD208" s="284"/>
      <c r="CE208" s="284"/>
      <c r="CF208" s="284"/>
      <c r="CG208" s="284"/>
      <c r="CH208" s="284"/>
      <c r="CI208" s="284"/>
      <c r="CJ208" s="284"/>
      <c r="CK208" s="284"/>
      <c r="CL208" s="284"/>
      <c r="CM208" s="284"/>
      <c r="CN208" s="284"/>
      <c r="CO208" s="284"/>
      <c r="CP208" s="284"/>
      <c r="CQ208" s="284"/>
      <c r="CR208" s="284"/>
      <c r="CS208" s="284"/>
      <c r="CT208" s="284"/>
      <c r="CU208" s="284"/>
      <c r="CV208" s="284"/>
      <c r="CW208" s="284"/>
      <c r="CX208" s="284"/>
      <c r="CY208" s="284"/>
      <c r="CZ208" s="284"/>
      <c r="DA208" s="284"/>
      <c r="DB208" s="284"/>
      <c r="DC208" s="284"/>
      <c r="DD208" s="284"/>
      <c r="DE208" s="284"/>
      <c r="DF208" s="284"/>
      <c r="DG208" s="284"/>
      <c r="DH208" s="284"/>
      <c r="DI208" s="284"/>
      <c r="DJ208" s="284"/>
      <c r="DK208" s="284"/>
      <c r="DL208" s="284"/>
      <c r="DM208" s="284"/>
      <c r="DN208" s="284"/>
      <c r="DO208" s="284"/>
      <c r="DP208" s="284"/>
      <c r="DQ208" s="284"/>
      <c r="DR208" s="284"/>
      <c r="DS208" s="284"/>
      <c r="DT208" s="284"/>
      <c r="DU208" s="284"/>
      <c r="DV208" s="284"/>
      <c r="DW208" s="284"/>
      <c r="DX208" s="284"/>
      <c r="DY208" s="284"/>
      <c r="DZ208" s="284"/>
      <c r="EA208" s="284"/>
      <c r="EB208" s="284"/>
      <c r="EC208" s="284"/>
      <c r="ED208" s="284"/>
      <c r="EE208" s="284"/>
      <c r="EF208" s="284"/>
      <c r="EG208" s="284"/>
      <c r="EH208" s="284"/>
      <c r="EI208" s="284"/>
      <c r="EJ208" s="284"/>
      <c r="EK208" s="284"/>
      <c r="EL208" s="284"/>
      <c r="EM208" s="284"/>
      <c r="EN208" s="284"/>
      <c r="EO208" s="284"/>
      <c r="EP208" s="284"/>
      <c r="EQ208" s="284"/>
      <c r="ER208" s="284"/>
      <c r="ES208" s="284"/>
      <c r="ET208" s="284"/>
      <c r="EU208" s="284"/>
      <c r="EV208" s="284"/>
      <c r="EW208" s="284"/>
      <c r="EX208" s="284"/>
      <c r="EY208" s="284"/>
      <c r="EZ208" s="284"/>
      <c r="FA208" s="284"/>
      <c r="FB208" s="284"/>
      <c r="FC208" s="284"/>
      <c r="FD208" s="284"/>
      <c r="FE208" s="284"/>
      <c r="FF208" s="284"/>
      <c r="FG208" s="284"/>
      <c r="FH208" s="284"/>
      <c r="FI208" s="284"/>
      <c r="FJ208" s="284"/>
      <c r="FK208" s="284"/>
      <c r="FL208" s="284"/>
      <c r="FM208" s="284"/>
      <c r="FN208" s="284"/>
      <c r="FO208" s="284"/>
      <c r="FP208" s="284"/>
      <c r="FQ208" s="284"/>
      <c r="FR208" s="284"/>
      <c r="FS208" s="284"/>
      <c r="FT208" s="284"/>
      <c r="FU208" s="284"/>
      <c r="FV208" s="284"/>
      <c r="FW208" s="284"/>
      <c r="FX208" s="284"/>
      <c r="FY208" s="284"/>
      <c r="FZ208" s="284"/>
      <c r="GA208" s="284"/>
      <c r="GB208" s="284"/>
      <c r="GC208" s="284"/>
      <c r="GD208" s="284"/>
      <c r="GE208" s="284"/>
      <c r="GF208" s="284"/>
      <c r="GG208" s="284"/>
      <c r="GH208" s="284"/>
      <c r="GI208" s="284"/>
      <c r="GJ208" s="284"/>
      <c r="GK208" s="284"/>
      <c r="GL208" s="284"/>
      <c r="GM208" s="284"/>
      <c r="GN208" s="284"/>
      <c r="GO208" s="284"/>
      <c r="GP208" s="284"/>
      <c r="GQ208" s="284"/>
      <c r="GR208" s="284"/>
      <c r="GS208" s="284"/>
      <c r="GT208" s="284"/>
      <c r="GU208" s="284"/>
      <c r="GV208" s="284"/>
      <c r="GW208" s="284"/>
      <c r="GX208" s="284"/>
      <c r="GY208" s="284"/>
      <c r="GZ208" s="284"/>
      <c r="HA208" s="284"/>
      <c r="HB208" s="284"/>
      <c r="HC208" s="284"/>
      <c r="HD208" s="284"/>
      <c r="HE208" s="284"/>
      <c r="HF208" s="284"/>
      <c r="HG208" s="284"/>
      <c r="HH208" s="284"/>
      <c r="HI208" s="284"/>
      <c r="HJ208" s="284"/>
      <c r="HK208" s="284"/>
      <c r="HL208" s="284"/>
      <c r="HM208" s="284"/>
      <c r="HN208" s="284"/>
      <c r="HO208" s="284"/>
      <c r="HP208" s="284"/>
      <c r="HQ208" s="284"/>
      <c r="HR208" s="284"/>
      <c r="HS208" s="284"/>
      <c r="HT208" s="284"/>
      <c r="HU208" s="284"/>
      <c r="HV208" s="284"/>
      <c r="HW208" s="284"/>
      <c r="HX208" s="284"/>
      <c r="HY208" s="284"/>
      <c r="HZ208" s="284"/>
      <c r="IA208" s="284"/>
      <c r="IB208" s="284"/>
      <c r="IC208" s="284"/>
      <c r="ID208" s="284"/>
      <c r="IE208" s="284"/>
      <c r="IF208" s="284"/>
      <c r="IG208" s="284"/>
      <c r="IH208" s="284"/>
      <c r="II208" s="284"/>
      <c r="IJ208" s="284"/>
      <c r="IK208" s="284"/>
      <c r="IL208" s="284"/>
      <c r="IM208" s="284"/>
      <c r="IN208" s="284"/>
      <c r="IO208" s="284"/>
      <c r="IP208" s="284"/>
      <c r="IQ208" s="284"/>
      <c r="IR208" s="284"/>
      <c r="IS208" s="284"/>
      <c r="IT208" s="284"/>
      <c r="IU208" s="284"/>
      <c r="IV208" s="284"/>
    </row>
    <row r="209" spans="1:256" x14ac:dyDescent="0.25">
      <c r="A209" s="284"/>
      <c r="B209" s="284"/>
      <c r="C209" s="284"/>
      <c r="D209" s="284"/>
      <c r="E209" s="284"/>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c r="AL209" s="284"/>
      <c r="AM209" s="284"/>
      <c r="AN209" s="284"/>
      <c r="AO209" s="284"/>
      <c r="AP209" s="284"/>
      <c r="AQ209" s="284"/>
      <c r="AR209" s="284"/>
      <c r="AS209" s="284"/>
      <c r="AT209" s="284"/>
      <c r="AU209" s="284"/>
      <c r="AV209" s="284"/>
      <c r="AW209" s="284"/>
      <c r="AX209" s="284"/>
      <c r="AY209" s="284"/>
      <c r="AZ209" s="284"/>
      <c r="BA209" s="284"/>
      <c r="BB209" s="284"/>
      <c r="BC209" s="284"/>
      <c r="BD209" s="284"/>
      <c r="BE209" s="284"/>
      <c r="BF209" s="284"/>
      <c r="BG209" s="284"/>
      <c r="BH209" s="284"/>
      <c r="BI209" s="284"/>
      <c r="BJ209" s="284"/>
      <c r="BK209" s="284"/>
      <c r="BL209" s="284"/>
      <c r="BM209" s="284"/>
      <c r="BN209" s="284"/>
      <c r="BO209" s="284"/>
      <c r="BP209" s="284"/>
      <c r="BQ209" s="284"/>
      <c r="BR209" s="284"/>
      <c r="BS209" s="284"/>
      <c r="BT209" s="284"/>
      <c r="BU209" s="284"/>
      <c r="BV209" s="284"/>
      <c r="BW209" s="284"/>
      <c r="BX209" s="284"/>
      <c r="BY209" s="284"/>
      <c r="BZ209" s="284"/>
      <c r="CA209" s="284"/>
      <c r="CB209" s="284"/>
      <c r="CC209" s="284"/>
      <c r="CD209" s="284"/>
      <c r="CE209" s="284"/>
      <c r="CF209" s="284"/>
      <c r="CG209" s="284"/>
      <c r="CH209" s="284"/>
      <c r="CI209" s="284"/>
      <c r="CJ209" s="284"/>
      <c r="CK209" s="284"/>
      <c r="CL209" s="284"/>
      <c r="CM209" s="284"/>
      <c r="CN209" s="284"/>
      <c r="CO209" s="284"/>
      <c r="CP209" s="284"/>
      <c r="CQ209" s="284"/>
      <c r="CR209" s="284"/>
      <c r="CS209" s="284"/>
      <c r="CT209" s="284"/>
      <c r="CU209" s="284"/>
      <c r="CV209" s="284"/>
      <c r="CW209" s="284"/>
      <c r="CX209" s="284"/>
      <c r="CY209" s="284"/>
      <c r="CZ209" s="284"/>
      <c r="DA209" s="284"/>
      <c r="DB209" s="284"/>
      <c r="DC209" s="284"/>
      <c r="DD209" s="284"/>
      <c r="DE209" s="284"/>
      <c r="DF209" s="284"/>
      <c r="DG209" s="284"/>
      <c r="DH209" s="284"/>
      <c r="DI209" s="284"/>
      <c r="DJ209" s="284"/>
      <c r="DK209" s="284"/>
      <c r="DL209" s="284"/>
      <c r="DM209" s="284"/>
      <c r="DN209" s="284"/>
      <c r="DO209" s="284"/>
      <c r="DP209" s="284"/>
      <c r="DQ209" s="284"/>
      <c r="DR209" s="284"/>
      <c r="DS209" s="284"/>
      <c r="DT209" s="284"/>
      <c r="DU209" s="284"/>
      <c r="DV209" s="284"/>
      <c r="DW209" s="284"/>
      <c r="DX209" s="284"/>
      <c r="DY209" s="284"/>
      <c r="DZ209" s="284"/>
      <c r="EA209" s="284"/>
      <c r="EB209" s="284"/>
      <c r="EC209" s="284"/>
      <c r="ED209" s="284"/>
      <c r="EE209" s="284"/>
      <c r="EF209" s="284"/>
      <c r="EG209" s="284"/>
      <c r="EH209" s="284"/>
      <c r="EI209" s="284"/>
      <c r="EJ209" s="284"/>
      <c r="EK209" s="284"/>
      <c r="EL209" s="284"/>
      <c r="EM209" s="284"/>
      <c r="EN209" s="284"/>
      <c r="EO209" s="284"/>
      <c r="EP209" s="284"/>
      <c r="EQ209" s="284"/>
      <c r="ER209" s="284"/>
      <c r="ES209" s="284"/>
      <c r="ET209" s="284"/>
      <c r="EU209" s="284"/>
      <c r="EV209" s="284"/>
      <c r="EW209" s="284"/>
      <c r="EX209" s="284"/>
      <c r="EY209" s="284"/>
      <c r="EZ209" s="284"/>
      <c r="FA209" s="284"/>
      <c r="FB209" s="284"/>
      <c r="FC209" s="284"/>
      <c r="FD209" s="284"/>
      <c r="FE209" s="284"/>
      <c r="FF209" s="284"/>
      <c r="FG209" s="284"/>
      <c r="FH209" s="284"/>
      <c r="FI209" s="284"/>
      <c r="FJ209" s="284"/>
      <c r="FK209" s="284"/>
      <c r="FL209" s="284"/>
      <c r="FM209" s="284"/>
      <c r="FN209" s="284"/>
      <c r="FO209" s="284"/>
      <c r="FP209" s="284"/>
      <c r="FQ209" s="284"/>
      <c r="FR209" s="284"/>
      <c r="FS209" s="284"/>
      <c r="FT209" s="284"/>
      <c r="FU209" s="284"/>
      <c r="FV209" s="284"/>
      <c r="FW209" s="284"/>
      <c r="FX209" s="284"/>
      <c r="FY209" s="284"/>
      <c r="FZ209" s="284"/>
      <c r="GA209" s="284"/>
      <c r="GB209" s="284"/>
      <c r="GC209" s="284"/>
      <c r="GD209" s="284"/>
      <c r="GE209" s="284"/>
      <c r="GF209" s="284"/>
      <c r="GG209" s="284"/>
      <c r="GH209" s="284"/>
      <c r="GI209" s="284"/>
      <c r="GJ209" s="284"/>
      <c r="GK209" s="284"/>
      <c r="GL209" s="284"/>
      <c r="GM209" s="284"/>
      <c r="GN209" s="284"/>
      <c r="GO209" s="284"/>
      <c r="GP209" s="284"/>
      <c r="GQ209" s="284"/>
      <c r="GR209" s="284"/>
      <c r="GS209" s="284"/>
      <c r="GT209" s="284"/>
      <c r="GU209" s="284"/>
      <c r="GV209" s="284"/>
      <c r="GW209" s="284"/>
      <c r="GX209" s="284"/>
      <c r="GY209" s="284"/>
      <c r="GZ209" s="284"/>
      <c r="HA209" s="284"/>
      <c r="HB209" s="284"/>
      <c r="HC209" s="284"/>
      <c r="HD209" s="284"/>
      <c r="HE209" s="284"/>
      <c r="HF209" s="284"/>
      <c r="HG209" s="284"/>
      <c r="HH209" s="284"/>
      <c r="HI209" s="284"/>
      <c r="HJ209" s="284"/>
      <c r="HK209" s="284"/>
      <c r="HL209" s="284"/>
      <c r="HM209" s="284"/>
      <c r="HN209" s="284"/>
      <c r="HO209" s="284"/>
      <c r="HP209" s="284"/>
      <c r="HQ209" s="284"/>
      <c r="HR209" s="284"/>
      <c r="HS209" s="284"/>
      <c r="HT209" s="284"/>
      <c r="HU209" s="284"/>
      <c r="HV209" s="284"/>
      <c r="HW209" s="284"/>
      <c r="HX209" s="284"/>
      <c r="HY209" s="284"/>
      <c r="HZ209" s="284"/>
      <c r="IA209" s="284"/>
      <c r="IB209" s="284"/>
      <c r="IC209" s="284"/>
      <c r="ID209" s="284"/>
      <c r="IE209" s="284"/>
      <c r="IF209" s="284"/>
      <c r="IG209" s="284"/>
      <c r="IH209" s="284"/>
      <c r="II209" s="284"/>
      <c r="IJ209" s="284"/>
      <c r="IK209" s="284"/>
      <c r="IL209" s="284"/>
      <c r="IM209" s="284"/>
      <c r="IN209" s="284"/>
      <c r="IO209" s="284"/>
      <c r="IP209" s="284"/>
      <c r="IQ209" s="284"/>
      <c r="IR209" s="284"/>
      <c r="IS209" s="284"/>
      <c r="IT209" s="284"/>
      <c r="IU209" s="284"/>
      <c r="IV209" s="284"/>
    </row>
    <row r="210" spans="1:256" x14ac:dyDescent="0.25">
      <c r="A210" s="284"/>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c r="AL210" s="284"/>
      <c r="AM210" s="284"/>
      <c r="AN210" s="284"/>
      <c r="AO210" s="284"/>
      <c r="AP210" s="284"/>
      <c r="AQ210" s="284"/>
      <c r="AR210" s="284"/>
      <c r="AS210" s="284"/>
      <c r="AT210" s="284"/>
      <c r="AU210" s="284"/>
      <c r="AV210" s="284"/>
      <c r="AW210" s="284"/>
      <c r="AX210" s="284"/>
      <c r="AY210" s="284"/>
      <c r="AZ210" s="284"/>
      <c r="BA210" s="284"/>
      <c r="BB210" s="284"/>
      <c r="BC210" s="284"/>
      <c r="BD210" s="284"/>
      <c r="BE210" s="284"/>
      <c r="BF210" s="284"/>
      <c r="BG210" s="284"/>
      <c r="BH210" s="284"/>
      <c r="BI210" s="284"/>
      <c r="BJ210" s="284"/>
      <c r="BK210" s="284"/>
      <c r="BL210" s="284"/>
      <c r="BM210" s="284"/>
      <c r="BN210" s="284"/>
      <c r="BO210" s="284"/>
      <c r="BP210" s="284"/>
      <c r="BQ210" s="284"/>
      <c r="BR210" s="284"/>
      <c r="BS210" s="284"/>
      <c r="BT210" s="284"/>
      <c r="BU210" s="284"/>
      <c r="BV210" s="284"/>
      <c r="BW210" s="284"/>
      <c r="BX210" s="284"/>
      <c r="BY210" s="284"/>
      <c r="BZ210" s="284"/>
      <c r="CA210" s="284"/>
      <c r="CB210" s="284"/>
      <c r="CC210" s="284"/>
      <c r="CD210" s="284"/>
      <c r="CE210" s="284"/>
      <c r="CF210" s="284"/>
      <c r="CG210" s="284"/>
      <c r="CH210" s="284"/>
      <c r="CI210" s="284"/>
      <c r="CJ210" s="284"/>
      <c r="CK210" s="284"/>
      <c r="CL210" s="284"/>
      <c r="CM210" s="284"/>
      <c r="CN210" s="284"/>
      <c r="CO210" s="284"/>
      <c r="CP210" s="284"/>
      <c r="CQ210" s="284"/>
      <c r="CR210" s="284"/>
      <c r="CS210" s="284"/>
      <c r="CT210" s="284"/>
      <c r="CU210" s="284"/>
      <c r="CV210" s="284"/>
      <c r="CW210" s="284"/>
      <c r="CX210" s="284"/>
      <c r="CY210" s="284"/>
      <c r="CZ210" s="284"/>
      <c r="DA210" s="284"/>
      <c r="DB210" s="284"/>
      <c r="DC210" s="284"/>
      <c r="DD210" s="284"/>
      <c r="DE210" s="284"/>
      <c r="DF210" s="284"/>
      <c r="DG210" s="284"/>
      <c r="DH210" s="284"/>
      <c r="DI210" s="284"/>
      <c r="DJ210" s="284"/>
      <c r="DK210" s="284"/>
      <c r="DL210" s="284"/>
      <c r="DM210" s="284"/>
      <c r="DN210" s="284"/>
      <c r="DO210" s="284"/>
      <c r="DP210" s="284"/>
      <c r="DQ210" s="284"/>
      <c r="DR210" s="284"/>
      <c r="DS210" s="284"/>
      <c r="DT210" s="284"/>
      <c r="DU210" s="284"/>
      <c r="DV210" s="284"/>
      <c r="DW210" s="284"/>
      <c r="DX210" s="284"/>
      <c r="DY210" s="284"/>
      <c r="DZ210" s="284"/>
      <c r="EA210" s="284"/>
      <c r="EB210" s="284"/>
      <c r="EC210" s="284"/>
      <c r="ED210" s="284"/>
      <c r="EE210" s="284"/>
      <c r="EF210" s="284"/>
      <c r="EG210" s="284"/>
      <c r="EH210" s="284"/>
      <c r="EI210" s="284"/>
      <c r="EJ210" s="284"/>
      <c r="EK210" s="284"/>
      <c r="EL210" s="284"/>
      <c r="EM210" s="284"/>
      <c r="EN210" s="284"/>
      <c r="EO210" s="284"/>
      <c r="EP210" s="284"/>
      <c r="EQ210" s="284"/>
      <c r="ER210" s="284"/>
      <c r="ES210" s="284"/>
      <c r="ET210" s="284"/>
      <c r="EU210" s="284"/>
      <c r="EV210" s="284"/>
      <c r="EW210" s="284"/>
      <c r="EX210" s="284"/>
      <c r="EY210" s="284"/>
      <c r="EZ210" s="284"/>
      <c r="FA210" s="284"/>
      <c r="FB210" s="284"/>
      <c r="FC210" s="284"/>
      <c r="FD210" s="284"/>
      <c r="FE210" s="284"/>
      <c r="FF210" s="284"/>
      <c r="FG210" s="284"/>
      <c r="FH210" s="284"/>
      <c r="FI210" s="284"/>
      <c r="FJ210" s="284"/>
      <c r="FK210" s="284"/>
      <c r="FL210" s="284"/>
      <c r="FM210" s="284"/>
      <c r="FN210" s="284"/>
      <c r="FO210" s="284"/>
      <c r="FP210" s="284"/>
      <c r="FQ210" s="284"/>
      <c r="FR210" s="284"/>
      <c r="FS210" s="284"/>
      <c r="FT210" s="284"/>
      <c r="FU210" s="284"/>
      <c r="FV210" s="284"/>
      <c r="FW210" s="284"/>
      <c r="FX210" s="284"/>
      <c r="FY210" s="284"/>
      <c r="FZ210" s="284"/>
      <c r="GA210" s="284"/>
      <c r="GB210" s="284"/>
      <c r="GC210" s="284"/>
      <c r="GD210" s="284"/>
      <c r="GE210" s="284"/>
      <c r="GF210" s="284"/>
      <c r="GG210" s="284"/>
      <c r="GH210" s="284"/>
      <c r="GI210" s="284"/>
      <c r="GJ210" s="284"/>
      <c r="GK210" s="284"/>
      <c r="GL210" s="284"/>
      <c r="GM210" s="284"/>
      <c r="GN210" s="284"/>
      <c r="GO210" s="284"/>
      <c r="GP210" s="284"/>
      <c r="GQ210" s="284"/>
      <c r="GR210" s="284"/>
      <c r="GS210" s="284"/>
      <c r="GT210" s="284"/>
      <c r="GU210" s="284"/>
      <c r="GV210" s="284"/>
      <c r="GW210" s="284"/>
      <c r="GX210" s="284"/>
      <c r="GY210" s="284"/>
      <c r="GZ210" s="284"/>
      <c r="HA210" s="284"/>
      <c r="HB210" s="284"/>
      <c r="HC210" s="284"/>
      <c r="HD210" s="284"/>
      <c r="HE210" s="284"/>
      <c r="HF210" s="284"/>
      <c r="HG210" s="284"/>
      <c r="HH210" s="284"/>
      <c r="HI210" s="284"/>
      <c r="HJ210" s="284"/>
      <c r="HK210" s="284"/>
      <c r="HL210" s="284"/>
      <c r="HM210" s="284"/>
      <c r="HN210" s="284"/>
      <c r="HO210" s="284"/>
      <c r="HP210" s="284"/>
      <c r="HQ210" s="284"/>
      <c r="HR210" s="284"/>
      <c r="HS210" s="284"/>
      <c r="HT210" s="284"/>
      <c r="HU210" s="284"/>
      <c r="HV210" s="284"/>
      <c r="HW210" s="284"/>
      <c r="HX210" s="284"/>
      <c r="HY210" s="284"/>
      <c r="HZ210" s="284"/>
      <c r="IA210" s="284"/>
      <c r="IB210" s="284"/>
      <c r="IC210" s="284"/>
      <c r="ID210" s="284"/>
      <c r="IE210" s="284"/>
      <c r="IF210" s="284"/>
      <c r="IG210" s="284"/>
      <c r="IH210" s="284"/>
      <c r="II210" s="284"/>
      <c r="IJ210" s="284"/>
      <c r="IK210" s="284"/>
      <c r="IL210" s="284"/>
      <c r="IM210" s="284"/>
      <c r="IN210" s="284"/>
      <c r="IO210" s="284"/>
      <c r="IP210" s="284"/>
      <c r="IQ210" s="284"/>
      <c r="IR210" s="284"/>
      <c r="IS210" s="284"/>
      <c r="IT210" s="284"/>
      <c r="IU210" s="284"/>
      <c r="IV210" s="284"/>
    </row>
    <row r="211" spans="1:256" x14ac:dyDescent="0.25">
      <c r="A211" s="284"/>
      <c r="B211" s="284"/>
      <c r="C211" s="284"/>
      <c r="D211" s="284"/>
      <c r="E211" s="284"/>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c r="AL211" s="284"/>
      <c r="AM211" s="284"/>
      <c r="AN211" s="284"/>
      <c r="AO211" s="284"/>
      <c r="AP211" s="284"/>
      <c r="AQ211" s="284"/>
      <c r="AR211" s="284"/>
      <c r="AS211" s="284"/>
      <c r="AT211" s="284"/>
      <c r="AU211" s="284"/>
      <c r="AV211" s="284"/>
      <c r="AW211" s="284"/>
      <c r="AX211" s="284"/>
      <c r="AY211" s="284"/>
      <c r="AZ211" s="284"/>
      <c r="BA211" s="284"/>
      <c r="BB211" s="284"/>
      <c r="BC211" s="284"/>
      <c r="BD211" s="284"/>
      <c r="BE211" s="284"/>
      <c r="BF211" s="284"/>
      <c r="BG211" s="284"/>
      <c r="BH211" s="284"/>
      <c r="BI211" s="284"/>
      <c r="BJ211" s="284"/>
      <c r="BK211" s="284"/>
      <c r="BL211" s="284"/>
      <c r="BM211" s="284"/>
      <c r="BN211" s="284"/>
      <c r="BO211" s="284"/>
      <c r="BP211" s="284"/>
      <c r="BQ211" s="284"/>
      <c r="BR211" s="284"/>
      <c r="BS211" s="284"/>
      <c r="BT211" s="284"/>
      <c r="BU211" s="284"/>
      <c r="BV211" s="284"/>
      <c r="BW211" s="284"/>
      <c r="BX211" s="284"/>
      <c r="BY211" s="284"/>
      <c r="BZ211" s="284"/>
      <c r="CA211" s="284"/>
      <c r="CB211" s="284"/>
      <c r="CC211" s="284"/>
      <c r="CD211" s="284"/>
      <c r="CE211" s="284"/>
      <c r="CF211" s="284"/>
      <c r="CG211" s="284"/>
      <c r="CH211" s="284"/>
      <c r="CI211" s="284"/>
      <c r="CJ211" s="284"/>
      <c r="CK211" s="284"/>
      <c r="CL211" s="284"/>
      <c r="CM211" s="284"/>
      <c r="CN211" s="284"/>
      <c r="CO211" s="284"/>
      <c r="CP211" s="284"/>
      <c r="CQ211" s="284"/>
      <c r="CR211" s="284"/>
      <c r="CS211" s="284"/>
      <c r="CT211" s="284"/>
      <c r="CU211" s="284"/>
      <c r="CV211" s="284"/>
      <c r="CW211" s="284"/>
      <c r="CX211" s="284"/>
      <c r="CY211" s="284"/>
      <c r="CZ211" s="284"/>
      <c r="DA211" s="284"/>
      <c r="DB211" s="284"/>
      <c r="DC211" s="284"/>
      <c r="DD211" s="284"/>
      <c r="DE211" s="284"/>
      <c r="DF211" s="284"/>
      <c r="DG211" s="284"/>
      <c r="DH211" s="284"/>
      <c r="DI211" s="284"/>
      <c r="DJ211" s="284"/>
      <c r="DK211" s="284"/>
      <c r="DL211" s="284"/>
      <c r="DM211" s="284"/>
      <c r="DN211" s="284"/>
      <c r="DO211" s="284"/>
      <c r="DP211" s="284"/>
      <c r="DQ211" s="284"/>
      <c r="DR211" s="284"/>
      <c r="DS211" s="284"/>
      <c r="DT211" s="284"/>
      <c r="DU211" s="284"/>
      <c r="DV211" s="284"/>
      <c r="DW211" s="284"/>
      <c r="DX211" s="284"/>
      <c r="DY211" s="284"/>
      <c r="DZ211" s="284"/>
      <c r="EA211" s="284"/>
      <c r="EB211" s="284"/>
      <c r="EC211" s="284"/>
      <c r="ED211" s="284"/>
      <c r="EE211" s="284"/>
      <c r="EF211" s="284"/>
      <c r="EG211" s="284"/>
      <c r="EH211" s="284"/>
      <c r="EI211" s="284"/>
      <c r="EJ211" s="284"/>
      <c r="EK211" s="284"/>
      <c r="EL211" s="284"/>
      <c r="EM211" s="284"/>
      <c r="EN211" s="284"/>
      <c r="EO211" s="284"/>
      <c r="EP211" s="284"/>
      <c r="EQ211" s="284"/>
      <c r="ER211" s="284"/>
      <c r="ES211" s="284"/>
      <c r="ET211" s="284"/>
      <c r="EU211" s="284"/>
      <c r="EV211" s="284"/>
      <c r="EW211" s="284"/>
      <c r="EX211" s="284"/>
      <c r="EY211" s="284"/>
      <c r="EZ211" s="284"/>
      <c r="FA211" s="284"/>
      <c r="FB211" s="284"/>
      <c r="FC211" s="284"/>
      <c r="FD211" s="284"/>
      <c r="FE211" s="284"/>
      <c r="FF211" s="284"/>
      <c r="FG211" s="284"/>
      <c r="FH211" s="284"/>
      <c r="FI211" s="284"/>
      <c r="FJ211" s="284"/>
      <c r="FK211" s="284"/>
      <c r="FL211" s="284"/>
      <c r="FM211" s="284"/>
      <c r="FN211" s="284"/>
      <c r="FO211" s="284"/>
      <c r="FP211" s="284"/>
      <c r="FQ211" s="284"/>
      <c r="FR211" s="284"/>
      <c r="FS211" s="284"/>
      <c r="FT211" s="284"/>
      <c r="FU211" s="284"/>
      <c r="FV211" s="284"/>
      <c r="FW211" s="284"/>
      <c r="FX211" s="284"/>
      <c r="FY211" s="284"/>
      <c r="FZ211" s="284"/>
      <c r="GA211" s="284"/>
      <c r="GB211" s="284"/>
      <c r="GC211" s="284"/>
      <c r="GD211" s="284"/>
      <c r="GE211" s="284"/>
      <c r="GF211" s="284"/>
      <c r="GG211" s="284"/>
      <c r="GH211" s="284"/>
      <c r="GI211" s="284"/>
      <c r="GJ211" s="284"/>
      <c r="GK211" s="284"/>
      <c r="GL211" s="284"/>
      <c r="GM211" s="284"/>
      <c r="GN211" s="284"/>
      <c r="GO211" s="284"/>
      <c r="GP211" s="284"/>
      <c r="GQ211" s="284"/>
      <c r="GR211" s="284"/>
      <c r="GS211" s="284"/>
      <c r="GT211" s="284"/>
      <c r="GU211" s="284"/>
      <c r="GV211" s="284"/>
      <c r="GW211" s="284"/>
      <c r="GX211" s="284"/>
      <c r="GY211" s="284"/>
      <c r="GZ211" s="284"/>
      <c r="HA211" s="284"/>
      <c r="HB211" s="284"/>
      <c r="HC211" s="284"/>
      <c r="HD211" s="284"/>
      <c r="HE211" s="284"/>
      <c r="HF211" s="284"/>
      <c r="HG211" s="284"/>
      <c r="HH211" s="284"/>
      <c r="HI211" s="284"/>
      <c r="HJ211" s="284"/>
      <c r="HK211" s="284"/>
      <c r="HL211" s="284"/>
      <c r="HM211" s="284"/>
      <c r="HN211" s="284"/>
      <c r="HO211" s="284"/>
      <c r="HP211" s="284"/>
      <c r="HQ211" s="284"/>
      <c r="HR211" s="284"/>
      <c r="HS211" s="284"/>
      <c r="HT211" s="284"/>
      <c r="HU211" s="284"/>
      <c r="HV211" s="284"/>
      <c r="HW211" s="284"/>
      <c r="HX211" s="284"/>
      <c r="HY211" s="284"/>
      <c r="HZ211" s="284"/>
      <c r="IA211" s="284"/>
      <c r="IB211" s="284"/>
      <c r="IC211" s="284"/>
      <c r="ID211" s="284"/>
      <c r="IE211" s="284"/>
      <c r="IF211" s="284"/>
      <c r="IG211" s="284"/>
      <c r="IH211" s="284"/>
      <c r="II211" s="284"/>
      <c r="IJ211" s="284"/>
      <c r="IK211" s="284"/>
      <c r="IL211" s="284"/>
      <c r="IM211" s="284"/>
      <c r="IN211" s="284"/>
      <c r="IO211" s="284"/>
      <c r="IP211" s="284"/>
      <c r="IQ211" s="284"/>
      <c r="IR211" s="284"/>
      <c r="IS211" s="284"/>
      <c r="IT211" s="284"/>
      <c r="IU211" s="284"/>
      <c r="IV211" s="284"/>
    </row>
    <row r="212" spans="1:256" x14ac:dyDescent="0.25">
      <c r="A212" s="284"/>
      <c r="B212" s="284"/>
      <c r="C212" s="284"/>
      <c r="D212" s="284"/>
      <c r="E212" s="284"/>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c r="AL212" s="284"/>
      <c r="AM212" s="284"/>
      <c r="AN212" s="284"/>
      <c r="AO212" s="284"/>
      <c r="AP212" s="284"/>
      <c r="AQ212" s="284"/>
      <c r="AR212" s="284"/>
      <c r="AS212" s="284"/>
      <c r="AT212" s="284"/>
      <c r="AU212" s="284"/>
      <c r="AV212" s="284"/>
      <c r="AW212" s="284"/>
      <c r="AX212" s="284"/>
      <c r="AY212" s="284"/>
      <c r="AZ212" s="284"/>
      <c r="BA212" s="284"/>
      <c r="BB212" s="284"/>
      <c r="BC212" s="284"/>
      <c r="BD212" s="284"/>
      <c r="BE212" s="284"/>
      <c r="BF212" s="284"/>
      <c r="BG212" s="284"/>
      <c r="BH212" s="284"/>
      <c r="BI212" s="284"/>
      <c r="BJ212" s="284"/>
      <c r="BK212" s="284"/>
      <c r="BL212" s="284"/>
      <c r="BM212" s="284"/>
      <c r="BN212" s="284"/>
      <c r="BO212" s="284"/>
      <c r="BP212" s="284"/>
      <c r="BQ212" s="284"/>
      <c r="BR212" s="284"/>
      <c r="BS212" s="284"/>
      <c r="BT212" s="284"/>
      <c r="BU212" s="284"/>
      <c r="BV212" s="284"/>
      <c r="BW212" s="284"/>
      <c r="BX212" s="284"/>
      <c r="BY212" s="284"/>
      <c r="BZ212" s="284"/>
      <c r="CA212" s="284"/>
      <c r="CB212" s="284"/>
      <c r="CC212" s="284"/>
      <c r="CD212" s="284"/>
      <c r="CE212" s="284"/>
      <c r="CF212" s="284"/>
      <c r="CG212" s="284"/>
      <c r="CH212" s="284"/>
      <c r="CI212" s="284"/>
      <c r="CJ212" s="284"/>
      <c r="CK212" s="284"/>
      <c r="CL212" s="284"/>
      <c r="CM212" s="284"/>
      <c r="CN212" s="284"/>
      <c r="CO212" s="284"/>
      <c r="CP212" s="284"/>
      <c r="CQ212" s="284"/>
      <c r="CR212" s="284"/>
      <c r="CS212" s="284"/>
      <c r="CT212" s="284"/>
      <c r="CU212" s="284"/>
      <c r="CV212" s="284"/>
      <c r="CW212" s="284"/>
      <c r="CX212" s="284"/>
      <c r="CY212" s="284"/>
      <c r="CZ212" s="284"/>
      <c r="DA212" s="284"/>
      <c r="DB212" s="284"/>
      <c r="DC212" s="284"/>
      <c r="DD212" s="284"/>
      <c r="DE212" s="284"/>
      <c r="DF212" s="284"/>
      <c r="DG212" s="284"/>
      <c r="DH212" s="284"/>
      <c r="DI212" s="284"/>
      <c r="DJ212" s="284"/>
      <c r="DK212" s="284"/>
      <c r="DL212" s="284"/>
      <c r="DM212" s="284"/>
      <c r="DN212" s="284"/>
      <c r="DO212" s="284"/>
      <c r="DP212" s="284"/>
      <c r="DQ212" s="284"/>
      <c r="DR212" s="284"/>
      <c r="DS212" s="284"/>
      <c r="DT212" s="284"/>
      <c r="DU212" s="284"/>
      <c r="DV212" s="284"/>
      <c r="DW212" s="284"/>
      <c r="DX212" s="284"/>
      <c r="DY212" s="284"/>
      <c r="DZ212" s="284"/>
      <c r="EA212" s="284"/>
      <c r="EB212" s="284"/>
      <c r="EC212" s="284"/>
      <c r="ED212" s="284"/>
      <c r="EE212" s="284"/>
      <c r="EF212" s="284"/>
      <c r="EG212" s="284"/>
      <c r="EH212" s="284"/>
      <c r="EI212" s="284"/>
      <c r="EJ212" s="284"/>
      <c r="EK212" s="284"/>
      <c r="EL212" s="284"/>
      <c r="EM212" s="284"/>
      <c r="EN212" s="284"/>
      <c r="EO212" s="284"/>
      <c r="EP212" s="284"/>
      <c r="EQ212" s="284"/>
      <c r="ER212" s="284"/>
      <c r="ES212" s="284"/>
      <c r="ET212" s="284"/>
      <c r="EU212" s="284"/>
      <c r="EV212" s="284"/>
      <c r="EW212" s="284"/>
      <c r="EX212" s="284"/>
      <c r="EY212" s="284"/>
      <c r="EZ212" s="284"/>
      <c r="FA212" s="284"/>
      <c r="FB212" s="284"/>
      <c r="FC212" s="284"/>
      <c r="FD212" s="284"/>
      <c r="FE212" s="284"/>
      <c r="FF212" s="284"/>
      <c r="FG212" s="284"/>
      <c r="FH212" s="284"/>
      <c r="FI212" s="284"/>
      <c r="FJ212" s="284"/>
      <c r="FK212" s="284"/>
      <c r="FL212" s="284"/>
      <c r="FM212" s="284"/>
      <c r="FN212" s="284"/>
      <c r="FO212" s="284"/>
      <c r="FP212" s="284"/>
      <c r="FQ212" s="284"/>
      <c r="FR212" s="284"/>
      <c r="FS212" s="284"/>
      <c r="FT212" s="284"/>
      <c r="FU212" s="284"/>
      <c r="FV212" s="284"/>
      <c r="FW212" s="284"/>
      <c r="FX212" s="284"/>
      <c r="FY212" s="284"/>
      <c r="FZ212" s="284"/>
      <c r="GA212" s="284"/>
      <c r="GB212" s="284"/>
      <c r="GC212" s="284"/>
      <c r="GD212" s="284"/>
      <c r="GE212" s="284"/>
      <c r="GF212" s="284"/>
      <c r="GG212" s="284"/>
      <c r="GH212" s="284"/>
      <c r="GI212" s="284"/>
      <c r="GJ212" s="284"/>
      <c r="GK212" s="284"/>
      <c r="GL212" s="284"/>
      <c r="GM212" s="284"/>
      <c r="GN212" s="284"/>
      <c r="GO212" s="284"/>
      <c r="GP212" s="284"/>
      <c r="GQ212" s="284"/>
      <c r="GR212" s="284"/>
      <c r="GS212" s="284"/>
      <c r="GT212" s="284"/>
      <c r="GU212" s="284"/>
      <c r="GV212" s="284"/>
      <c r="GW212" s="284"/>
      <c r="GX212" s="284"/>
      <c r="GY212" s="284"/>
      <c r="GZ212" s="284"/>
      <c r="HA212" s="284"/>
      <c r="HB212" s="284"/>
      <c r="HC212" s="284"/>
      <c r="HD212" s="284"/>
      <c r="HE212" s="284"/>
      <c r="HF212" s="284"/>
      <c r="HG212" s="284"/>
      <c r="HH212" s="284"/>
      <c r="HI212" s="284"/>
      <c r="HJ212" s="284"/>
      <c r="HK212" s="284"/>
      <c r="HL212" s="284"/>
      <c r="HM212" s="284"/>
      <c r="HN212" s="284"/>
      <c r="HO212" s="284"/>
      <c r="HP212" s="284"/>
      <c r="HQ212" s="284"/>
      <c r="HR212" s="284"/>
      <c r="HS212" s="284"/>
      <c r="HT212" s="284"/>
      <c r="HU212" s="284"/>
      <c r="HV212" s="284"/>
      <c r="HW212" s="284"/>
      <c r="HX212" s="284"/>
      <c r="HY212" s="284"/>
      <c r="HZ212" s="284"/>
      <c r="IA212" s="284"/>
      <c r="IB212" s="284"/>
      <c r="IC212" s="284"/>
      <c r="ID212" s="284"/>
      <c r="IE212" s="284"/>
      <c r="IF212" s="284"/>
      <c r="IG212" s="284"/>
      <c r="IH212" s="284"/>
      <c r="II212" s="284"/>
      <c r="IJ212" s="284"/>
      <c r="IK212" s="284"/>
      <c r="IL212" s="284"/>
      <c r="IM212" s="284"/>
      <c r="IN212" s="284"/>
      <c r="IO212" s="284"/>
      <c r="IP212" s="284"/>
      <c r="IQ212" s="284"/>
      <c r="IR212" s="284"/>
      <c r="IS212" s="284"/>
      <c r="IT212" s="284"/>
      <c r="IU212" s="284"/>
      <c r="IV212" s="284"/>
    </row>
    <row r="213" spans="1:256" x14ac:dyDescent="0.25">
      <c r="A213" s="284"/>
      <c r="B213" s="284"/>
      <c r="C213" s="284"/>
      <c r="D213" s="284"/>
      <c r="E213" s="284"/>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c r="AL213" s="284"/>
      <c r="AM213" s="284"/>
      <c r="AN213" s="284"/>
      <c r="AO213" s="284"/>
      <c r="AP213" s="284"/>
      <c r="AQ213" s="284"/>
      <c r="AR213" s="284"/>
      <c r="AS213" s="284"/>
      <c r="AT213" s="284"/>
      <c r="AU213" s="284"/>
      <c r="AV213" s="284"/>
      <c r="AW213" s="284"/>
      <c r="AX213" s="284"/>
      <c r="AY213" s="284"/>
      <c r="AZ213" s="284"/>
      <c r="BA213" s="284"/>
      <c r="BB213" s="284"/>
      <c r="BC213" s="284"/>
      <c r="BD213" s="284"/>
      <c r="BE213" s="284"/>
      <c r="BF213" s="284"/>
      <c r="BG213" s="284"/>
      <c r="BH213" s="284"/>
      <c r="BI213" s="284"/>
      <c r="BJ213" s="284"/>
      <c r="BK213" s="284"/>
      <c r="BL213" s="284"/>
      <c r="BM213" s="284"/>
      <c r="BN213" s="284"/>
      <c r="BO213" s="284"/>
      <c r="BP213" s="284"/>
      <c r="BQ213" s="284"/>
      <c r="BR213" s="284"/>
      <c r="BS213" s="284"/>
      <c r="BT213" s="284"/>
      <c r="BU213" s="284"/>
      <c r="BV213" s="284"/>
      <c r="BW213" s="284"/>
      <c r="BX213" s="284"/>
      <c r="BY213" s="284"/>
      <c r="BZ213" s="284"/>
      <c r="CA213" s="284"/>
      <c r="CB213" s="284"/>
      <c r="CC213" s="284"/>
      <c r="CD213" s="284"/>
      <c r="CE213" s="284"/>
      <c r="CF213" s="284"/>
      <c r="CG213" s="284"/>
      <c r="CH213" s="284"/>
      <c r="CI213" s="284"/>
      <c r="CJ213" s="284"/>
      <c r="CK213" s="284"/>
      <c r="CL213" s="284"/>
      <c r="CM213" s="284"/>
      <c r="CN213" s="284"/>
      <c r="CO213" s="284"/>
      <c r="CP213" s="284"/>
      <c r="CQ213" s="284"/>
      <c r="CR213" s="284"/>
      <c r="CS213" s="284"/>
      <c r="CT213" s="284"/>
      <c r="CU213" s="284"/>
      <c r="CV213" s="284"/>
      <c r="CW213" s="284"/>
      <c r="CX213" s="284"/>
      <c r="CY213" s="284"/>
      <c r="CZ213" s="284"/>
      <c r="DA213" s="284"/>
      <c r="DB213" s="284"/>
      <c r="DC213" s="284"/>
      <c r="DD213" s="284"/>
      <c r="DE213" s="284"/>
      <c r="DF213" s="284"/>
      <c r="DG213" s="284"/>
      <c r="DH213" s="284"/>
      <c r="DI213" s="284"/>
      <c r="DJ213" s="284"/>
      <c r="DK213" s="284"/>
      <c r="DL213" s="284"/>
      <c r="DM213" s="284"/>
      <c r="DN213" s="284"/>
      <c r="DO213" s="284"/>
      <c r="DP213" s="284"/>
      <c r="DQ213" s="284"/>
      <c r="DR213" s="284"/>
      <c r="DS213" s="284"/>
      <c r="DT213" s="284"/>
      <c r="DU213" s="284"/>
      <c r="DV213" s="284"/>
      <c r="DW213" s="284"/>
      <c r="DX213" s="284"/>
      <c r="DY213" s="284"/>
      <c r="DZ213" s="284"/>
      <c r="EA213" s="284"/>
      <c r="EB213" s="284"/>
      <c r="EC213" s="284"/>
      <c r="ED213" s="284"/>
      <c r="EE213" s="284"/>
      <c r="EF213" s="284"/>
      <c r="EG213" s="284"/>
      <c r="EH213" s="284"/>
      <c r="EI213" s="284"/>
      <c r="EJ213" s="284"/>
      <c r="EK213" s="284"/>
      <c r="EL213" s="284"/>
      <c r="EM213" s="284"/>
      <c r="EN213" s="284"/>
      <c r="EO213" s="284"/>
      <c r="EP213" s="284"/>
      <c r="EQ213" s="284"/>
      <c r="ER213" s="284"/>
      <c r="ES213" s="284"/>
      <c r="ET213" s="284"/>
      <c r="EU213" s="284"/>
      <c r="EV213" s="284"/>
      <c r="EW213" s="284"/>
      <c r="EX213" s="284"/>
      <c r="EY213" s="284"/>
      <c r="EZ213" s="284"/>
      <c r="FA213" s="284"/>
      <c r="FB213" s="284"/>
      <c r="FC213" s="284"/>
      <c r="FD213" s="284"/>
      <c r="FE213" s="284"/>
      <c r="FF213" s="284"/>
      <c r="FG213" s="284"/>
      <c r="FH213" s="284"/>
      <c r="FI213" s="284"/>
      <c r="FJ213" s="284"/>
      <c r="FK213" s="284"/>
      <c r="FL213" s="284"/>
      <c r="FM213" s="284"/>
      <c r="FN213" s="284"/>
      <c r="FO213" s="284"/>
      <c r="FP213" s="284"/>
      <c r="FQ213" s="284"/>
      <c r="FR213" s="284"/>
      <c r="FS213" s="284"/>
      <c r="FT213" s="284"/>
      <c r="FU213" s="284"/>
      <c r="FV213" s="284"/>
      <c r="FW213" s="284"/>
      <c r="FX213" s="284"/>
      <c r="FY213" s="284"/>
      <c r="FZ213" s="284"/>
      <c r="GA213" s="284"/>
      <c r="GB213" s="284"/>
      <c r="GC213" s="284"/>
      <c r="GD213" s="284"/>
      <c r="GE213" s="284"/>
      <c r="GF213" s="284"/>
      <c r="GG213" s="284"/>
      <c r="GH213" s="284"/>
      <c r="GI213" s="284"/>
      <c r="GJ213" s="284"/>
      <c r="GK213" s="284"/>
      <c r="GL213" s="284"/>
      <c r="GM213" s="284"/>
      <c r="GN213" s="284"/>
      <c r="GO213" s="284"/>
      <c r="GP213" s="284"/>
      <c r="GQ213" s="284"/>
      <c r="GR213" s="284"/>
      <c r="GS213" s="284"/>
      <c r="GT213" s="284"/>
      <c r="GU213" s="284"/>
      <c r="GV213" s="284"/>
      <c r="GW213" s="284"/>
      <c r="GX213" s="284"/>
      <c r="GY213" s="284"/>
      <c r="GZ213" s="284"/>
      <c r="HA213" s="284"/>
      <c r="HB213" s="284"/>
      <c r="HC213" s="284"/>
      <c r="HD213" s="284"/>
      <c r="HE213" s="284"/>
      <c r="HF213" s="284"/>
      <c r="HG213" s="284"/>
      <c r="HH213" s="284"/>
      <c r="HI213" s="284"/>
      <c r="HJ213" s="284"/>
      <c r="HK213" s="284"/>
      <c r="HL213" s="284"/>
      <c r="HM213" s="284"/>
      <c r="HN213" s="284"/>
      <c r="HO213" s="284"/>
      <c r="HP213" s="284"/>
      <c r="HQ213" s="284"/>
      <c r="HR213" s="284"/>
      <c r="HS213" s="284"/>
      <c r="HT213" s="284"/>
      <c r="HU213" s="284"/>
      <c r="HV213" s="284"/>
      <c r="HW213" s="284"/>
      <c r="HX213" s="284"/>
      <c r="HY213" s="284"/>
      <c r="HZ213" s="284"/>
      <c r="IA213" s="284"/>
      <c r="IB213" s="284"/>
      <c r="IC213" s="284"/>
      <c r="ID213" s="284"/>
      <c r="IE213" s="284"/>
      <c r="IF213" s="284"/>
      <c r="IG213" s="284"/>
      <c r="IH213" s="284"/>
      <c r="II213" s="284"/>
      <c r="IJ213" s="284"/>
      <c r="IK213" s="284"/>
      <c r="IL213" s="284"/>
      <c r="IM213" s="284"/>
      <c r="IN213" s="284"/>
      <c r="IO213" s="284"/>
      <c r="IP213" s="284"/>
      <c r="IQ213" s="284"/>
      <c r="IR213" s="284"/>
      <c r="IS213" s="284"/>
      <c r="IT213" s="284"/>
      <c r="IU213" s="284"/>
      <c r="IV213" s="284"/>
    </row>
    <row r="214" spans="1:256" x14ac:dyDescent="0.25">
      <c r="A214" s="284"/>
      <c r="B214" s="284"/>
      <c r="C214" s="284"/>
      <c r="D214" s="284"/>
      <c r="E214" s="284"/>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c r="AL214" s="284"/>
      <c r="AM214" s="284"/>
      <c r="AN214" s="284"/>
      <c r="AO214" s="284"/>
      <c r="AP214" s="284"/>
      <c r="AQ214" s="284"/>
      <c r="AR214" s="284"/>
      <c r="AS214" s="284"/>
      <c r="AT214" s="284"/>
      <c r="AU214" s="284"/>
      <c r="AV214" s="284"/>
      <c r="AW214" s="284"/>
      <c r="AX214" s="284"/>
      <c r="AY214" s="284"/>
      <c r="AZ214" s="284"/>
      <c r="BA214" s="284"/>
      <c r="BB214" s="284"/>
      <c r="BC214" s="284"/>
      <c r="BD214" s="284"/>
      <c r="BE214" s="284"/>
      <c r="BF214" s="284"/>
      <c r="BG214" s="284"/>
      <c r="BH214" s="284"/>
      <c r="BI214" s="284"/>
      <c r="BJ214" s="284"/>
      <c r="BK214" s="284"/>
      <c r="BL214" s="284"/>
      <c r="BM214" s="284"/>
      <c r="BN214" s="284"/>
      <c r="BO214" s="284"/>
      <c r="BP214" s="284"/>
      <c r="BQ214" s="284"/>
      <c r="BR214" s="284"/>
      <c r="BS214" s="284"/>
      <c r="BT214" s="284"/>
      <c r="BU214" s="284"/>
      <c r="BV214" s="284"/>
      <c r="BW214" s="284"/>
      <c r="BX214" s="284"/>
      <c r="BY214" s="284"/>
      <c r="BZ214" s="284"/>
      <c r="CA214" s="284"/>
      <c r="CB214" s="284"/>
      <c r="CC214" s="284"/>
      <c r="CD214" s="284"/>
      <c r="CE214" s="284"/>
      <c r="CF214" s="284"/>
      <c r="CG214" s="284"/>
      <c r="CH214" s="284"/>
      <c r="CI214" s="284"/>
      <c r="CJ214" s="284"/>
      <c r="CK214" s="284"/>
      <c r="CL214" s="284"/>
      <c r="CM214" s="284"/>
      <c r="CN214" s="284"/>
      <c r="CO214" s="284"/>
      <c r="CP214" s="284"/>
      <c r="CQ214" s="284"/>
      <c r="CR214" s="284"/>
      <c r="CS214" s="284"/>
      <c r="CT214" s="284"/>
      <c r="CU214" s="284"/>
      <c r="CV214" s="284"/>
      <c r="CW214" s="284"/>
      <c r="CX214" s="284"/>
      <c r="CY214" s="284"/>
      <c r="CZ214" s="284"/>
      <c r="DA214" s="284"/>
      <c r="DB214" s="284"/>
      <c r="DC214" s="284"/>
      <c r="DD214" s="284"/>
      <c r="DE214" s="284"/>
      <c r="DF214" s="284"/>
      <c r="DG214" s="284"/>
      <c r="DH214" s="284"/>
      <c r="DI214" s="284"/>
      <c r="DJ214" s="284"/>
      <c r="DK214" s="284"/>
      <c r="DL214" s="284"/>
      <c r="DM214" s="284"/>
      <c r="DN214" s="284"/>
      <c r="DO214" s="284"/>
      <c r="DP214" s="284"/>
      <c r="DQ214" s="284"/>
      <c r="DR214" s="284"/>
      <c r="DS214" s="284"/>
      <c r="DT214" s="284"/>
      <c r="DU214" s="284"/>
      <c r="DV214" s="284"/>
      <c r="DW214" s="284"/>
      <c r="DX214" s="284"/>
      <c r="DY214" s="284"/>
      <c r="DZ214" s="284"/>
      <c r="EA214" s="284"/>
      <c r="EB214" s="284"/>
      <c r="EC214" s="284"/>
      <c r="ED214" s="284"/>
      <c r="EE214" s="284"/>
      <c r="EF214" s="284"/>
      <c r="EG214" s="284"/>
      <c r="EH214" s="284"/>
      <c r="EI214" s="284"/>
      <c r="EJ214" s="284"/>
      <c r="EK214" s="284"/>
      <c r="EL214" s="284"/>
      <c r="EM214" s="284"/>
      <c r="EN214" s="284"/>
      <c r="EO214" s="284"/>
      <c r="EP214" s="284"/>
      <c r="EQ214" s="284"/>
      <c r="ER214" s="284"/>
      <c r="ES214" s="284"/>
      <c r="ET214" s="284"/>
      <c r="EU214" s="284"/>
      <c r="EV214" s="284"/>
      <c r="EW214" s="284"/>
      <c r="EX214" s="284"/>
      <c r="EY214" s="284"/>
      <c r="EZ214" s="284"/>
      <c r="FA214" s="284"/>
      <c r="FB214" s="284"/>
      <c r="FC214" s="284"/>
      <c r="FD214" s="284"/>
      <c r="FE214" s="284"/>
      <c r="FF214" s="284"/>
      <c r="FG214" s="284"/>
      <c r="FH214" s="284"/>
      <c r="FI214" s="284"/>
      <c r="FJ214" s="284"/>
      <c r="FK214" s="284"/>
      <c r="FL214" s="284"/>
      <c r="FM214" s="284"/>
      <c r="FN214" s="284"/>
      <c r="FO214" s="284"/>
      <c r="FP214" s="284"/>
      <c r="FQ214" s="284"/>
      <c r="FR214" s="284"/>
      <c r="FS214" s="284"/>
      <c r="FT214" s="284"/>
      <c r="FU214" s="284"/>
      <c r="FV214" s="284"/>
      <c r="FW214" s="284"/>
      <c r="FX214" s="284"/>
      <c r="FY214" s="284"/>
      <c r="FZ214" s="284"/>
      <c r="GA214" s="284"/>
      <c r="GB214" s="284"/>
      <c r="GC214" s="284"/>
      <c r="GD214" s="284"/>
      <c r="GE214" s="284"/>
      <c r="GF214" s="284"/>
      <c r="GG214" s="284"/>
      <c r="GH214" s="284"/>
      <c r="GI214" s="284"/>
      <c r="GJ214" s="284"/>
      <c r="GK214" s="284"/>
      <c r="GL214" s="284"/>
      <c r="GM214" s="284"/>
      <c r="GN214" s="284"/>
      <c r="GO214" s="284"/>
      <c r="GP214" s="284"/>
      <c r="GQ214" s="284"/>
      <c r="GR214" s="284"/>
      <c r="GS214" s="284"/>
      <c r="GT214" s="284"/>
      <c r="GU214" s="284"/>
      <c r="GV214" s="284"/>
      <c r="GW214" s="284"/>
      <c r="GX214" s="284"/>
      <c r="GY214" s="284"/>
      <c r="GZ214" s="284"/>
      <c r="HA214" s="284"/>
      <c r="HB214" s="284"/>
      <c r="HC214" s="284"/>
      <c r="HD214" s="284"/>
      <c r="HE214" s="284"/>
      <c r="HF214" s="284"/>
      <c r="HG214" s="284"/>
      <c r="HH214" s="284"/>
      <c r="HI214" s="284"/>
      <c r="HJ214" s="284"/>
      <c r="HK214" s="284"/>
      <c r="HL214" s="284"/>
      <c r="HM214" s="284"/>
      <c r="HN214" s="284"/>
      <c r="HO214" s="284"/>
      <c r="HP214" s="284"/>
      <c r="HQ214" s="284"/>
      <c r="HR214" s="284"/>
      <c r="HS214" s="284"/>
      <c r="HT214" s="284"/>
      <c r="HU214" s="284"/>
      <c r="HV214" s="284"/>
      <c r="HW214" s="284"/>
      <c r="HX214" s="284"/>
      <c r="HY214" s="284"/>
      <c r="HZ214" s="284"/>
      <c r="IA214" s="284"/>
      <c r="IB214" s="284"/>
      <c r="IC214" s="284"/>
      <c r="ID214" s="284"/>
      <c r="IE214" s="284"/>
      <c r="IF214" s="284"/>
      <c r="IG214" s="284"/>
      <c r="IH214" s="284"/>
      <c r="II214" s="284"/>
      <c r="IJ214" s="284"/>
      <c r="IK214" s="284"/>
      <c r="IL214" s="284"/>
      <c r="IM214" s="284"/>
      <c r="IN214" s="284"/>
      <c r="IO214" s="284"/>
      <c r="IP214" s="284"/>
      <c r="IQ214" s="284"/>
      <c r="IR214" s="284"/>
      <c r="IS214" s="284"/>
      <c r="IT214" s="284"/>
      <c r="IU214" s="284"/>
      <c r="IV214" s="284"/>
    </row>
    <row r="215" spans="1:256" x14ac:dyDescent="0.25">
      <c r="A215" s="284"/>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c r="AL215" s="284"/>
      <c r="AM215" s="284"/>
      <c r="AN215" s="284"/>
      <c r="AO215" s="284"/>
      <c r="AP215" s="284"/>
      <c r="AQ215" s="284"/>
      <c r="AR215" s="284"/>
      <c r="AS215" s="284"/>
      <c r="AT215" s="284"/>
      <c r="AU215" s="284"/>
      <c r="AV215" s="284"/>
      <c r="AW215" s="284"/>
      <c r="AX215" s="284"/>
      <c r="AY215" s="284"/>
      <c r="AZ215" s="284"/>
      <c r="BA215" s="284"/>
      <c r="BB215" s="284"/>
      <c r="BC215" s="284"/>
      <c r="BD215" s="284"/>
      <c r="BE215" s="284"/>
      <c r="BF215" s="284"/>
      <c r="BG215" s="284"/>
      <c r="BH215" s="284"/>
      <c r="BI215" s="284"/>
      <c r="BJ215" s="284"/>
      <c r="BK215" s="284"/>
      <c r="BL215" s="284"/>
      <c r="BM215" s="284"/>
      <c r="BN215" s="284"/>
      <c r="BO215" s="284"/>
      <c r="BP215" s="284"/>
      <c r="BQ215" s="284"/>
      <c r="BR215" s="284"/>
      <c r="BS215" s="284"/>
      <c r="BT215" s="284"/>
      <c r="BU215" s="284"/>
      <c r="BV215" s="284"/>
      <c r="BW215" s="284"/>
      <c r="BX215" s="284"/>
      <c r="BY215" s="284"/>
      <c r="BZ215" s="284"/>
      <c r="CA215" s="284"/>
      <c r="CB215" s="284"/>
      <c r="CC215" s="284"/>
      <c r="CD215" s="284"/>
      <c r="CE215" s="284"/>
      <c r="CF215" s="284"/>
      <c r="CG215" s="284"/>
      <c r="CH215" s="284"/>
      <c r="CI215" s="284"/>
      <c r="CJ215" s="284"/>
      <c r="CK215" s="284"/>
      <c r="CL215" s="284"/>
      <c r="CM215" s="284"/>
      <c r="CN215" s="284"/>
      <c r="CO215" s="284"/>
      <c r="CP215" s="284"/>
      <c r="CQ215" s="284"/>
      <c r="CR215" s="284"/>
      <c r="CS215" s="284"/>
      <c r="CT215" s="284"/>
      <c r="CU215" s="284"/>
      <c r="CV215" s="284"/>
      <c r="CW215" s="284"/>
      <c r="CX215" s="284"/>
      <c r="CY215" s="284"/>
      <c r="CZ215" s="284"/>
      <c r="DA215" s="284"/>
      <c r="DB215" s="284"/>
      <c r="DC215" s="284"/>
      <c r="DD215" s="284"/>
      <c r="DE215" s="284"/>
      <c r="DF215" s="284"/>
      <c r="DG215" s="284"/>
      <c r="DH215" s="284"/>
      <c r="DI215" s="284"/>
      <c r="DJ215" s="284"/>
      <c r="DK215" s="284"/>
      <c r="DL215" s="284"/>
      <c r="DM215" s="284"/>
      <c r="DN215" s="284"/>
      <c r="DO215" s="284"/>
      <c r="DP215" s="284"/>
      <c r="DQ215" s="284"/>
      <c r="DR215" s="284"/>
      <c r="DS215" s="284"/>
      <c r="DT215" s="284"/>
      <c r="DU215" s="284"/>
      <c r="DV215" s="284"/>
      <c r="DW215" s="284"/>
      <c r="DX215" s="284"/>
      <c r="DY215" s="284"/>
      <c r="DZ215" s="284"/>
      <c r="EA215" s="284"/>
      <c r="EB215" s="284"/>
      <c r="EC215" s="284"/>
      <c r="ED215" s="284"/>
      <c r="EE215" s="284"/>
      <c r="EF215" s="284"/>
      <c r="EG215" s="284"/>
      <c r="EH215" s="284"/>
      <c r="EI215" s="284"/>
      <c r="EJ215" s="284"/>
      <c r="EK215" s="284"/>
      <c r="EL215" s="284"/>
      <c r="EM215" s="284"/>
      <c r="EN215" s="284"/>
      <c r="EO215" s="284"/>
      <c r="EP215" s="284"/>
      <c r="EQ215" s="284"/>
      <c r="ER215" s="284"/>
      <c r="ES215" s="284"/>
      <c r="ET215" s="284"/>
      <c r="EU215" s="284"/>
      <c r="EV215" s="284"/>
      <c r="EW215" s="284"/>
      <c r="EX215" s="284"/>
      <c r="EY215" s="284"/>
      <c r="EZ215" s="284"/>
      <c r="FA215" s="284"/>
      <c r="FB215" s="284"/>
      <c r="FC215" s="284"/>
      <c r="FD215" s="284"/>
      <c r="FE215" s="284"/>
      <c r="FF215" s="284"/>
      <c r="FG215" s="284"/>
      <c r="FH215" s="284"/>
      <c r="FI215" s="284"/>
      <c r="FJ215" s="284"/>
      <c r="FK215" s="284"/>
      <c r="FL215" s="284"/>
      <c r="FM215" s="284"/>
      <c r="FN215" s="284"/>
      <c r="FO215" s="284"/>
      <c r="FP215" s="284"/>
      <c r="FQ215" s="284"/>
      <c r="FR215" s="284"/>
      <c r="FS215" s="284"/>
      <c r="FT215" s="284"/>
      <c r="FU215" s="284"/>
      <c r="FV215" s="284"/>
      <c r="FW215" s="284"/>
      <c r="FX215" s="284"/>
      <c r="FY215" s="284"/>
      <c r="FZ215" s="284"/>
      <c r="GA215" s="284"/>
      <c r="GB215" s="284"/>
      <c r="GC215" s="284"/>
      <c r="GD215" s="284"/>
      <c r="GE215" s="284"/>
      <c r="GF215" s="284"/>
      <c r="GG215" s="284"/>
      <c r="GH215" s="284"/>
      <c r="GI215" s="284"/>
      <c r="GJ215" s="284"/>
      <c r="GK215" s="284"/>
      <c r="GL215" s="284"/>
      <c r="GM215" s="284"/>
      <c r="GN215" s="284"/>
      <c r="GO215" s="284"/>
      <c r="GP215" s="284"/>
      <c r="GQ215" s="284"/>
      <c r="GR215" s="284"/>
      <c r="GS215" s="284"/>
      <c r="GT215" s="284"/>
      <c r="GU215" s="284"/>
      <c r="GV215" s="284"/>
      <c r="GW215" s="284"/>
      <c r="GX215" s="284"/>
      <c r="GY215" s="284"/>
      <c r="GZ215" s="284"/>
      <c r="HA215" s="284"/>
      <c r="HB215" s="284"/>
      <c r="HC215" s="284"/>
      <c r="HD215" s="284"/>
      <c r="HE215" s="284"/>
      <c r="HF215" s="284"/>
      <c r="HG215" s="284"/>
      <c r="HH215" s="284"/>
      <c r="HI215" s="284"/>
      <c r="HJ215" s="284"/>
      <c r="HK215" s="284"/>
      <c r="HL215" s="284"/>
      <c r="HM215" s="284"/>
      <c r="HN215" s="284"/>
      <c r="HO215" s="284"/>
      <c r="HP215" s="284"/>
      <c r="HQ215" s="284"/>
      <c r="HR215" s="284"/>
      <c r="HS215" s="284"/>
      <c r="HT215" s="284"/>
      <c r="HU215" s="284"/>
      <c r="HV215" s="284"/>
      <c r="HW215" s="284"/>
      <c r="HX215" s="284"/>
      <c r="HY215" s="284"/>
      <c r="HZ215" s="284"/>
      <c r="IA215" s="284"/>
      <c r="IB215" s="284"/>
      <c r="IC215" s="284"/>
      <c r="ID215" s="284"/>
      <c r="IE215" s="284"/>
      <c r="IF215" s="284"/>
      <c r="IG215" s="284"/>
      <c r="IH215" s="284"/>
      <c r="II215" s="284"/>
      <c r="IJ215" s="284"/>
      <c r="IK215" s="284"/>
      <c r="IL215" s="284"/>
      <c r="IM215" s="284"/>
      <c r="IN215" s="284"/>
      <c r="IO215" s="284"/>
      <c r="IP215" s="284"/>
      <c r="IQ215" s="284"/>
      <c r="IR215" s="284"/>
      <c r="IS215" s="284"/>
      <c r="IT215" s="284"/>
      <c r="IU215" s="284"/>
      <c r="IV215" s="284"/>
    </row>
    <row r="216" spans="1:256" x14ac:dyDescent="0.25">
      <c r="A216" s="284"/>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c r="AL216" s="284"/>
      <c r="AM216" s="284"/>
      <c r="AN216" s="284"/>
      <c r="AO216" s="284"/>
      <c r="AP216" s="284"/>
      <c r="AQ216" s="284"/>
      <c r="AR216" s="284"/>
      <c r="AS216" s="284"/>
      <c r="AT216" s="284"/>
      <c r="AU216" s="284"/>
      <c r="AV216" s="284"/>
      <c r="AW216" s="284"/>
      <c r="AX216" s="284"/>
      <c r="AY216" s="284"/>
      <c r="AZ216" s="284"/>
      <c r="BA216" s="284"/>
      <c r="BB216" s="284"/>
      <c r="BC216" s="284"/>
      <c r="BD216" s="284"/>
      <c r="BE216" s="284"/>
      <c r="BF216" s="284"/>
      <c r="BG216" s="284"/>
      <c r="BH216" s="284"/>
      <c r="BI216" s="284"/>
      <c r="BJ216" s="284"/>
      <c r="BK216" s="284"/>
      <c r="BL216" s="284"/>
      <c r="BM216" s="284"/>
      <c r="BN216" s="284"/>
      <c r="BO216" s="284"/>
      <c r="BP216" s="284"/>
      <c r="BQ216" s="284"/>
      <c r="BR216" s="284"/>
      <c r="BS216" s="284"/>
      <c r="BT216" s="284"/>
      <c r="BU216" s="284"/>
      <c r="BV216" s="284"/>
      <c r="BW216" s="284"/>
      <c r="BX216" s="284"/>
      <c r="BY216" s="284"/>
      <c r="BZ216" s="284"/>
      <c r="CA216" s="284"/>
      <c r="CB216" s="284"/>
      <c r="CC216" s="284"/>
      <c r="CD216" s="284"/>
      <c r="CE216" s="284"/>
      <c r="CF216" s="284"/>
      <c r="CG216" s="284"/>
      <c r="CH216" s="284"/>
      <c r="CI216" s="284"/>
      <c r="CJ216" s="284"/>
      <c r="CK216" s="284"/>
      <c r="CL216" s="284"/>
      <c r="CM216" s="284"/>
      <c r="CN216" s="284"/>
      <c r="CO216" s="284"/>
      <c r="CP216" s="284"/>
      <c r="CQ216" s="284"/>
      <c r="CR216" s="284"/>
      <c r="CS216" s="284"/>
      <c r="CT216" s="284"/>
      <c r="CU216" s="284"/>
      <c r="CV216" s="284"/>
      <c r="CW216" s="284"/>
      <c r="CX216" s="284"/>
      <c r="CY216" s="284"/>
      <c r="CZ216" s="284"/>
      <c r="DA216" s="284"/>
      <c r="DB216" s="284"/>
      <c r="DC216" s="284"/>
      <c r="DD216" s="284"/>
      <c r="DE216" s="284"/>
      <c r="DF216" s="284"/>
      <c r="DG216" s="284"/>
      <c r="DH216" s="284"/>
      <c r="DI216" s="284"/>
      <c r="DJ216" s="284"/>
      <c r="DK216" s="284"/>
      <c r="DL216" s="284"/>
      <c r="DM216" s="284"/>
      <c r="DN216" s="284"/>
      <c r="DO216" s="284"/>
      <c r="DP216" s="284"/>
      <c r="DQ216" s="284"/>
      <c r="DR216" s="284"/>
      <c r="DS216" s="284"/>
      <c r="DT216" s="284"/>
      <c r="DU216" s="284"/>
      <c r="DV216" s="284"/>
      <c r="DW216" s="284"/>
      <c r="DX216" s="284"/>
      <c r="DY216" s="284"/>
      <c r="DZ216" s="284"/>
      <c r="EA216" s="284"/>
      <c r="EB216" s="284"/>
      <c r="EC216" s="284"/>
      <c r="ED216" s="284"/>
      <c r="EE216" s="284"/>
      <c r="EF216" s="284"/>
      <c r="EG216" s="284"/>
      <c r="EH216" s="284"/>
      <c r="EI216" s="284"/>
      <c r="EJ216" s="284"/>
      <c r="EK216" s="284"/>
      <c r="EL216" s="284"/>
      <c r="EM216" s="284"/>
      <c r="EN216" s="284"/>
      <c r="EO216" s="284"/>
      <c r="EP216" s="284"/>
      <c r="EQ216" s="284"/>
      <c r="ER216" s="284"/>
      <c r="ES216" s="284"/>
      <c r="ET216" s="284"/>
      <c r="EU216" s="284"/>
      <c r="EV216" s="284"/>
      <c r="EW216" s="284"/>
      <c r="EX216" s="284"/>
      <c r="EY216" s="284"/>
      <c r="EZ216" s="284"/>
      <c r="FA216" s="284"/>
      <c r="FB216" s="284"/>
      <c r="FC216" s="284"/>
      <c r="FD216" s="284"/>
      <c r="FE216" s="284"/>
      <c r="FF216" s="284"/>
      <c r="FG216" s="284"/>
      <c r="FH216" s="284"/>
      <c r="FI216" s="284"/>
      <c r="FJ216" s="284"/>
      <c r="FK216" s="284"/>
      <c r="FL216" s="284"/>
      <c r="FM216" s="284"/>
      <c r="FN216" s="284"/>
      <c r="FO216" s="284"/>
      <c r="FP216" s="284"/>
      <c r="FQ216" s="284"/>
      <c r="FR216" s="284"/>
      <c r="FS216" s="284"/>
      <c r="FT216" s="284"/>
      <c r="FU216" s="284"/>
      <c r="FV216" s="284"/>
      <c r="FW216" s="284"/>
      <c r="FX216" s="284"/>
      <c r="FY216" s="284"/>
      <c r="FZ216" s="284"/>
      <c r="GA216" s="284"/>
      <c r="GB216" s="284"/>
      <c r="GC216" s="284"/>
      <c r="GD216" s="284"/>
      <c r="GE216" s="284"/>
      <c r="GF216" s="284"/>
      <c r="GG216" s="284"/>
      <c r="GH216" s="284"/>
      <c r="GI216" s="284"/>
      <c r="GJ216" s="284"/>
      <c r="GK216" s="284"/>
      <c r="GL216" s="284"/>
      <c r="GM216" s="284"/>
      <c r="GN216" s="284"/>
      <c r="GO216" s="284"/>
      <c r="GP216" s="284"/>
      <c r="GQ216" s="284"/>
      <c r="GR216" s="284"/>
      <c r="GS216" s="284"/>
      <c r="GT216" s="284"/>
      <c r="GU216" s="284"/>
      <c r="GV216" s="284"/>
      <c r="GW216" s="284"/>
      <c r="GX216" s="284"/>
      <c r="GY216" s="284"/>
      <c r="GZ216" s="284"/>
      <c r="HA216" s="284"/>
      <c r="HB216" s="284"/>
      <c r="HC216" s="284"/>
      <c r="HD216" s="284"/>
      <c r="HE216" s="284"/>
      <c r="HF216" s="284"/>
      <c r="HG216" s="284"/>
      <c r="HH216" s="284"/>
      <c r="HI216" s="284"/>
      <c r="HJ216" s="284"/>
      <c r="HK216" s="284"/>
      <c r="HL216" s="284"/>
      <c r="HM216" s="284"/>
      <c r="HN216" s="284"/>
      <c r="HO216" s="284"/>
      <c r="HP216" s="284"/>
      <c r="HQ216" s="284"/>
      <c r="HR216" s="284"/>
      <c r="HS216" s="284"/>
      <c r="HT216" s="284"/>
      <c r="HU216" s="284"/>
      <c r="HV216" s="284"/>
      <c r="HW216" s="284"/>
      <c r="HX216" s="284"/>
      <c r="HY216" s="284"/>
      <c r="HZ216" s="284"/>
      <c r="IA216" s="284"/>
      <c r="IB216" s="284"/>
      <c r="IC216" s="284"/>
      <c r="ID216" s="284"/>
      <c r="IE216" s="284"/>
      <c r="IF216" s="284"/>
      <c r="IG216" s="284"/>
      <c r="IH216" s="284"/>
      <c r="II216" s="284"/>
      <c r="IJ216" s="284"/>
      <c r="IK216" s="284"/>
      <c r="IL216" s="284"/>
      <c r="IM216" s="284"/>
      <c r="IN216" s="284"/>
      <c r="IO216" s="284"/>
      <c r="IP216" s="284"/>
      <c r="IQ216" s="284"/>
      <c r="IR216" s="284"/>
      <c r="IS216" s="284"/>
      <c r="IT216" s="284"/>
      <c r="IU216" s="284"/>
      <c r="IV216" s="284"/>
    </row>
    <row r="217" spans="1:256" x14ac:dyDescent="0.25">
      <c r="A217" s="284"/>
      <c r="B217" s="284"/>
      <c r="C217" s="284"/>
      <c r="D217" s="284"/>
      <c r="E217" s="284"/>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c r="AL217" s="284"/>
      <c r="AM217" s="284"/>
      <c r="AN217" s="284"/>
      <c r="AO217" s="284"/>
      <c r="AP217" s="284"/>
      <c r="AQ217" s="284"/>
      <c r="AR217" s="284"/>
      <c r="AS217" s="284"/>
      <c r="AT217" s="284"/>
      <c r="AU217" s="284"/>
      <c r="AV217" s="284"/>
      <c r="AW217" s="284"/>
      <c r="AX217" s="284"/>
      <c r="AY217" s="284"/>
      <c r="AZ217" s="284"/>
      <c r="BA217" s="284"/>
      <c r="BB217" s="284"/>
      <c r="BC217" s="284"/>
      <c r="BD217" s="284"/>
      <c r="BE217" s="284"/>
      <c r="BF217" s="284"/>
      <c r="BG217" s="284"/>
      <c r="BH217" s="284"/>
      <c r="BI217" s="284"/>
      <c r="BJ217" s="284"/>
      <c r="BK217" s="284"/>
      <c r="BL217" s="284"/>
      <c r="BM217" s="284"/>
      <c r="BN217" s="284"/>
      <c r="BO217" s="284"/>
      <c r="BP217" s="284"/>
      <c r="BQ217" s="284"/>
      <c r="BR217" s="284"/>
      <c r="BS217" s="284"/>
      <c r="BT217" s="284"/>
      <c r="BU217" s="284"/>
      <c r="BV217" s="284"/>
      <c r="BW217" s="284"/>
      <c r="BX217" s="284"/>
      <c r="BY217" s="284"/>
      <c r="BZ217" s="284"/>
      <c r="CA217" s="284"/>
      <c r="CB217" s="284"/>
      <c r="CC217" s="284"/>
      <c r="CD217" s="284"/>
      <c r="CE217" s="284"/>
      <c r="CF217" s="284"/>
      <c r="CG217" s="284"/>
      <c r="CH217" s="284"/>
      <c r="CI217" s="284"/>
      <c r="CJ217" s="284"/>
      <c r="CK217" s="284"/>
      <c r="CL217" s="284"/>
      <c r="CM217" s="284"/>
      <c r="CN217" s="284"/>
      <c r="CO217" s="284"/>
      <c r="CP217" s="284"/>
      <c r="CQ217" s="284"/>
      <c r="CR217" s="284"/>
      <c r="CS217" s="284"/>
      <c r="CT217" s="284"/>
      <c r="CU217" s="284"/>
      <c r="CV217" s="284"/>
      <c r="CW217" s="284"/>
      <c r="CX217" s="284"/>
      <c r="CY217" s="284"/>
      <c r="CZ217" s="284"/>
      <c r="DA217" s="284"/>
      <c r="DB217" s="284"/>
      <c r="DC217" s="284"/>
      <c r="DD217" s="284"/>
      <c r="DE217" s="284"/>
      <c r="DF217" s="284"/>
      <c r="DG217" s="284"/>
      <c r="DH217" s="284"/>
      <c r="DI217" s="284"/>
      <c r="DJ217" s="284"/>
      <c r="DK217" s="284"/>
      <c r="DL217" s="284"/>
      <c r="DM217" s="284"/>
      <c r="DN217" s="284"/>
      <c r="DO217" s="284"/>
      <c r="DP217" s="284"/>
      <c r="DQ217" s="284"/>
      <c r="DR217" s="284"/>
      <c r="DS217" s="284"/>
      <c r="DT217" s="284"/>
      <c r="DU217" s="284"/>
      <c r="DV217" s="284"/>
      <c r="DW217" s="284"/>
      <c r="DX217" s="284"/>
      <c r="DY217" s="284"/>
      <c r="DZ217" s="284"/>
      <c r="EA217" s="284"/>
      <c r="EB217" s="284"/>
      <c r="EC217" s="284"/>
      <c r="ED217" s="284"/>
      <c r="EE217" s="284"/>
      <c r="EF217" s="284"/>
      <c r="EG217" s="284"/>
      <c r="EH217" s="284"/>
      <c r="EI217" s="284"/>
      <c r="EJ217" s="284"/>
      <c r="EK217" s="284"/>
      <c r="EL217" s="284"/>
      <c r="EM217" s="284"/>
      <c r="EN217" s="284"/>
      <c r="EO217" s="284"/>
      <c r="EP217" s="284"/>
      <c r="EQ217" s="284"/>
      <c r="ER217" s="284"/>
      <c r="ES217" s="284"/>
      <c r="ET217" s="284"/>
      <c r="EU217" s="284"/>
      <c r="EV217" s="284"/>
      <c r="EW217" s="284"/>
      <c r="EX217" s="284"/>
      <c r="EY217" s="284"/>
      <c r="EZ217" s="284"/>
      <c r="FA217" s="284"/>
      <c r="FB217" s="284"/>
      <c r="FC217" s="284"/>
      <c r="FD217" s="284"/>
      <c r="FE217" s="284"/>
      <c r="FF217" s="284"/>
      <c r="FG217" s="284"/>
      <c r="FH217" s="284"/>
      <c r="FI217" s="284"/>
      <c r="FJ217" s="284"/>
      <c r="FK217" s="284"/>
      <c r="FL217" s="284"/>
      <c r="FM217" s="284"/>
      <c r="FN217" s="284"/>
      <c r="FO217" s="284"/>
      <c r="FP217" s="284"/>
      <c r="FQ217" s="284"/>
      <c r="FR217" s="284"/>
      <c r="FS217" s="284"/>
      <c r="FT217" s="284"/>
      <c r="FU217" s="284"/>
      <c r="FV217" s="284"/>
      <c r="FW217" s="284"/>
      <c r="FX217" s="284"/>
      <c r="FY217" s="284"/>
      <c r="FZ217" s="284"/>
      <c r="GA217" s="284"/>
      <c r="GB217" s="284"/>
      <c r="GC217" s="284"/>
      <c r="GD217" s="284"/>
      <c r="GE217" s="284"/>
      <c r="GF217" s="284"/>
      <c r="GG217" s="284"/>
      <c r="GH217" s="284"/>
      <c r="GI217" s="284"/>
      <c r="GJ217" s="284"/>
      <c r="GK217" s="284"/>
      <c r="GL217" s="284"/>
      <c r="GM217" s="284"/>
      <c r="GN217" s="284"/>
      <c r="GO217" s="284"/>
      <c r="GP217" s="284"/>
      <c r="GQ217" s="284"/>
      <c r="GR217" s="284"/>
      <c r="GS217" s="284"/>
      <c r="GT217" s="284"/>
      <c r="GU217" s="284"/>
      <c r="GV217" s="284"/>
      <c r="GW217" s="284"/>
      <c r="GX217" s="284"/>
      <c r="GY217" s="284"/>
      <c r="GZ217" s="284"/>
      <c r="HA217" s="284"/>
      <c r="HB217" s="284"/>
      <c r="HC217" s="284"/>
      <c r="HD217" s="284"/>
      <c r="HE217" s="284"/>
      <c r="HF217" s="284"/>
      <c r="HG217" s="284"/>
      <c r="HH217" s="284"/>
      <c r="HI217" s="284"/>
      <c r="HJ217" s="284"/>
      <c r="HK217" s="284"/>
      <c r="HL217" s="284"/>
      <c r="HM217" s="284"/>
      <c r="HN217" s="284"/>
      <c r="HO217" s="284"/>
      <c r="HP217" s="284"/>
      <c r="HQ217" s="284"/>
      <c r="HR217" s="284"/>
      <c r="HS217" s="284"/>
      <c r="HT217" s="284"/>
      <c r="HU217" s="284"/>
      <c r="HV217" s="284"/>
      <c r="HW217" s="284"/>
      <c r="HX217" s="284"/>
      <c r="HY217" s="284"/>
      <c r="HZ217" s="284"/>
      <c r="IA217" s="284"/>
      <c r="IB217" s="284"/>
      <c r="IC217" s="284"/>
      <c r="ID217" s="284"/>
      <c r="IE217" s="284"/>
      <c r="IF217" s="284"/>
      <c r="IG217" s="284"/>
      <c r="IH217" s="284"/>
      <c r="II217" s="284"/>
      <c r="IJ217" s="284"/>
      <c r="IK217" s="284"/>
      <c r="IL217" s="284"/>
      <c r="IM217" s="284"/>
      <c r="IN217" s="284"/>
      <c r="IO217" s="284"/>
      <c r="IP217" s="284"/>
      <c r="IQ217" s="284"/>
      <c r="IR217" s="284"/>
      <c r="IS217" s="284"/>
      <c r="IT217" s="284"/>
      <c r="IU217" s="284"/>
      <c r="IV217" s="284"/>
    </row>
    <row r="218" spans="1:256" x14ac:dyDescent="0.25">
      <c r="A218" s="284"/>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c r="AL218" s="284"/>
      <c r="AM218" s="284"/>
      <c r="AN218" s="284"/>
      <c r="AO218" s="284"/>
      <c r="AP218" s="284"/>
      <c r="AQ218" s="284"/>
      <c r="AR218" s="284"/>
      <c r="AS218" s="284"/>
      <c r="AT218" s="284"/>
      <c r="AU218" s="284"/>
      <c r="AV218" s="284"/>
      <c r="AW218" s="284"/>
      <c r="AX218" s="284"/>
      <c r="AY218" s="284"/>
      <c r="AZ218" s="284"/>
      <c r="BA218" s="284"/>
      <c r="BB218" s="284"/>
      <c r="BC218" s="284"/>
      <c r="BD218" s="284"/>
      <c r="BE218" s="284"/>
      <c r="BF218" s="284"/>
      <c r="BG218" s="284"/>
      <c r="BH218" s="284"/>
      <c r="BI218" s="284"/>
      <c r="BJ218" s="284"/>
      <c r="BK218" s="284"/>
      <c r="BL218" s="284"/>
      <c r="BM218" s="284"/>
      <c r="BN218" s="284"/>
      <c r="BO218" s="284"/>
      <c r="BP218" s="284"/>
      <c r="BQ218" s="284"/>
      <c r="BR218" s="284"/>
      <c r="BS218" s="284"/>
      <c r="BT218" s="284"/>
      <c r="BU218" s="284"/>
      <c r="BV218" s="284"/>
      <c r="BW218" s="284"/>
      <c r="BX218" s="284"/>
      <c r="BY218" s="284"/>
      <c r="BZ218" s="284"/>
      <c r="CA218" s="284"/>
      <c r="CB218" s="284"/>
      <c r="CC218" s="284"/>
      <c r="CD218" s="284"/>
      <c r="CE218" s="284"/>
      <c r="CF218" s="284"/>
      <c r="CG218" s="284"/>
      <c r="CH218" s="284"/>
      <c r="CI218" s="284"/>
      <c r="CJ218" s="284"/>
      <c r="CK218" s="284"/>
      <c r="CL218" s="284"/>
      <c r="CM218" s="284"/>
      <c r="CN218" s="284"/>
      <c r="CO218" s="284"/>
      <c r="CP218" s="284"/>
      <c r="CQ218" s="284"/>
      <c r="CR218" s="284"/>
      <c r="CS218" s="284"/>
      <c r="CT218" s="284"/>
      <c r="CU218" s="284"/>
      <c r="CV218" s="284"/>
      <c r="CW218" s="284"/>
      <c r="CX218" s="284"/>
      <c r="CY218" s="284"/>
      <c r="CZ218" s="284"/>
      <c r="DA218" s="284"/>
      <c r="DB218" s="284"/>
      <c r="DC218" s="284"/>
      <c r="DD218" s="284"/>
      <c r="DE218" s="284"/>
      <c r="DF218" s="284"/>
      <c r="DG218" s="284"/>
      <c r="DH218" s="284"/>
      <c r="DI218" s="284"/>
      <c r="DJ218" s="284"/>
      <c r="DK218" s="284"/>
      <c r="DL218" s="284"/>
      <c r="DM218" s="284"/>
      <c r="DN218" s="284"/>
      <c r="DO218" s="284"/>
      <c r="DP218" s="284"/>
      <c r="DQ218" s="284"/>
      <c r="DR218" s="284"/>
      <c r="DS218" s="284"/>
      <c r="DT218" s="284"/>
      <c r="DU218" s="284"/>
      <c r="DV218" s="284"/>
      <c r="DW218" s="284"/>
      <c r="DX218" s="284"/>
      <c r="DY218" s="284"/>
      <c r="DZ218" s="284"/>
      <c r="EA218" s="284"/>
      <c r="EB218" s="284"/>
      <c r="EC218" s="284"/>
      <c r="ED218" s="284"/>
      <c r="EE218" s="284"/>
      <c r="EF218" s="284"/>
      <c r="EG218" s="284"/>
      <c r="EH218" s="284"/>
      <c r="EI218" s="284"/>
      <c r="EJ218" s="284"/>
      <c r="EK218" s="284"/>
      <c r="EL218" s="284"/>
      <c r="EM218" s="284"/>
      <c r="EN218" s="284"/>
      <c r="EO218" s="284"/>
      <c r="EP218" s="284"/>
      <c r="EQ218" s="284"/>
      <c r="ER218" s="284"/>
      <c r="ES218" s="284"/>
      <c r="ET218" s="284"/>
      <c r="EU218" s="284"/>
      <c r="EV218" s="284"/>
      <c r="EW218" s="284"/>
      <c r="EX218" s="284"/>
      <c r="EY218" s="284"/>
      <c r="EZ218" s="284"/>
      <c r="FA218" s="284"/>
      <c r="FB218" s="284"/>
      <c r="FC218" s="284"/>
      <c r="FD218" s="284"/>
      <c r="FE218" s="284"/>
      <c r="FF218" s="284"/>
      <c r="FG218" s="284"/>
      <c r="FH218" s="284"/>
      <c r="FI218" s="284"/>
      <c r="FJ218" s="284"/>
      <c r="FK218" s="284"/>
      <c r="FL218" s="284"/>
      <c r="FM218" s="284"/>
      <c r="FN218" s="284"/>
      <c r="FO218" s="284"/>
      <c r="FP218" s="284"/>
      <c r="FQ218" s="284"/>
      <c r="FR218" s="284"/>
      <c r="FS218" s="284"/>
      <c r="FT218" s="284"/>
      <c r="FU218" s="284"/>
      <c r="FV218" s="284"/>
      <c r="FW218" s="284"/>
      <c r="FX218" s="284"/>
      <c r="FY218" s="284"/>
      <c r="FZ218" s="284"/>
      <c r="GA218" s="284"/>
      <c r="GB218" s="284"/>
      <c r="GC218" s="284"/>
      <c r="GD218" s="284"/>
      <c r="GE218" s="284"/>
      <c r="GF218" s="284"/>
      <c r="GG218" s="284"/>
      <c r="GH218" s="284"/>
      <c r="GI218" s="284"/>
      <c r="GJ218" s="284"/>
      <c r="GK218" s="284"/>
      <c r="GL218" s="284"/>
      <c r="GM218" s="284"/>
      <c r="GN218" s="284"/>
      <c r="GO218" s="284"/>
      <c r="GP218" s="284"/>
      <c r="GQ218" s="284"/>
      <c r="GR218" s="284"/>
      <c r="GS218" s="284"/>
      <c r="GT218" s="284"/>
      <c r="GU218" s="284"/>
      <c r="GV218" s="284"/>
      <c r="GW218" s="284"/>
      <c r="GX218" s="284"/>
      <c r="GY218" s="284"/>
      <c r="GZ218" s="284"/>
      <c r="HA218" s="284"/>
      <c r="HB218" s="284"/>
      <c r="HC218" s="284"/>
      <c r="HD218" s="284"/>
      <c r="HE218" s="284"/>
      <c r="HF218" s="284"/>
      <c r="HG218" s="284"/>
      <c r="HH218" s="284"/>
      <c r="HI218" s="284"/>
      <c r="HJ218" s="284"/>
      <c r="HK218" s="284"/>
      <c r="HL218" s="284"/>
      <c r="HM218" s="284"/>
      <c r="HN218" s="284"/>
      <c r="HO218" s="284"/>
      <c r="HP218" s="284"/>
      <c r="HQ218" s="284"/>
      <c r="HR218" s="284"/>
      <c r="HS218" s="284"/>
      <c r="HT218" s="284"/>
      <c r="HU218" s="284"/>
      <c r="HV218" s="284"/>
      <c r="HW218" s="284"/>
      <c r="HX218" s="284"/>
      <c r="HY218" s="284"/>
      <c r="HZ218" s="284"/>
      <c r="IA218" s="284"/>
      <c r="IB218" s="284"/>
      <c r="IC218" s="284"/>
      <c r="ID218" s="284"/>
      <c r="IE218" s="284"/>
      <c r="IF218" s="284"/>
      <c r="IG218" s="284"/>
      <c r="IH218" s="284"/>
      <c r="II218" s="284"/>
      <c r="IJ218" s="284"/>
      <c r="IK218" s="284"/>
      <c r="IL218" s="284"/>
      <c r="IM218" s="284"/>
      <c r="IN218" s="284"/>
      <c r="IO218" s="284"/>
      <c r="IP218" s="284"/>
      <c r="IQ218" s="284"/>
      <c r="IR218" s="284"/>
      <c r="IS218" s="284"/>
      <c r="IT218" s="284"/>
      <c r="IU218" s="284"/>
      <c r="IV218" s="284"/>
    </row>
    <row r="219" spans="1:256" x14ac:dyDescent="0.25">
      <c r="A219" s="284"/>
      <c r="B219" s="284"/>
      <c r="C219" s="284"/>
      <c r="D219" s="284"/>
      <c r="E219" s="284"/>
      <c r="F219" s="284"/>
      <c r="G219" s="284"/>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c r="AL219" s="284"/>
      <c r="AM219" s="284"/>
      <c r="AN219" s="284"/>
      <c r="AO219" s="284"/>
      <c r="AP219" s="284"/>
      <c r="AQ219" s="284"/>
      <c r="AR219" s="284"/>
      <c r="AS219" s="284"/>
      <c r="AT219" s="284"/>
      <c r="AU219" s="284"/>
      <c r="AV219" s="284"/>
      <c r="AW219" s="284"/>
      <c r="AX219" s="284"/>
      <c r="AY219" s="284"/>
      <c r="AZ219" s="284"/>
      <c r="BA219" s="284"/>
      <c r="BB219" s="284"/>
      <c r="BC219" s="284"/>
      <c r="BD219" s="284"/>
      <c r="BE219" s="284"/>
      <c r="BF219" s="284"/>
      <c r="BG219" s="284"/>
      <c r="BH219" s="284"/>
      <c r="BI219" s="284"/>
      <c r="BJ219" s="284"/>
      <c r="BK219" s="284"/>
      <c r="BL219" s="284"/>
      <c r="BM219" s="284"/>
      <c r="BN219" s="284"/>
      <c r="BO219" s="284"/>
      <c r="BP219" s="284"/>
      <c r="BQ219" s="284"/>
      <c r="BR219" s="284"/>
      <c r="BS219" s="284"/>
      <c r="BT219" s="284"/>
      <c r="BU219" s="284"/>
      <c r="BV219" s="284"/>
      <c r="BW219" s="284"/>
      <c r="BX219" s="284"/>
      <c r="BY219" s="284"/>
      <c r="BZ219" s="284"/>
      <c r="CA219" s="284"/>
      <c r="CB219" s="284"/>
      <c r="CC219" s="284"/>
      <c r="CD219" s="284"/>
      <c r="CE219" s="284"/>
      <c r="CF219" s="284"/>
      <c r="CG219" s="284"/>
      <c r="CH219" s="284"/>
      <c r="CI219" s="284"/>
      <c r="CJ219" s="284"/>
      <c r="CK219" s="284"/>
      <c r="CL219" s="284"/>
      <c r="CM219" s="284"/>
      <c r="CN219" s="284"/>
      <c r="CO219" s="284"/>
      <c r="CP219" s="284"/>
      <c r="CQ219" s="284"/>
      <c r="CR219" s="284"/>
      <c r="CS219" s="284"/>
      <c r="CT219" s="284"/>
      <c r="CU219" s="284"/>
      <c r="CV219" s="284"/>
      <c r="CW219" s="284"/>
      <c r="CX219" s="284"/>
      <c r="CY219" s="284"/>
      <c r="CZ219" s="284"/>
      <c r="DA219" s="284"/>
      <c r="DB219" s="284"/>
      <c r="DC219" s="284"/>
      <c r="DD219" s="284"/>
      <c r="DE219" s="284"/>
      <c r="DF219" s="284"/>
      <c r="DG219" s="284"/>
      <c r="DH219" s="284"/>
      <c r="DI219" s="284"/>
      <c r="DJ219" s="284"/>
      <c r="DK219" s="284"/>
      <c r="DL219" s="284"/>
      <c r="DM219" s="284"/>
      <c r="DN219" s="284"/>
      <c r="DO219" s="284"/>
      <c r="DP219" s="284"/>
      <c r="DQ219" s="284"/>
      <c r="DR219" s="284"/>
      <c r="DS219" s="284"/>
      <c r="DT219" s="284"/>
      <c r="DU219" s="284"/>
      <c r="DV219" s="284"/>
      <c r="DW219" s="284"/>
      <c r="DX219" s="284"/>
      <c r="DY219" s="284"/>
      <c r="DZ219" s="284"/>
      <c r="EA219" s="284"/>
      <c r="EB219" s="284"/>
      <c r="EC219" s="284"/>
      <c r="ED219" s="284"/>
      <c r="EE219" s="284"/>
      <c r="EF219" s="284"/>
      <c r="EG219" s="284"/>
      <c r="EH219" s="284"/>
      <c r="EI219" s="284"/>
      <c r="EJ219" s="284"/>
      <c r="EK219" s="284"/>
      <c r="EL219" s="284"/>
      <c r="EM219" s="284"/>
      <c r="EN219" s="284"/>
      <c r="EO219" s="284"/>
      <c r="EP219" s="284"/>
      <c r="EQ219" s="284"/>
      <c r="ER219" s="284"/>
      <c r="ES219" s="284"/>
      <c r="ET219" s="284"/>
      <c r="EU219" s="284"/>
      <c r="EV219" s="284"/>
      <c r="EW219" s="284"/>
      <c r="EX219" s="284"/>
      <c r="EY219" s="284"/>
      <c r="EZ219" s="284"/>
      <c r="FA219" s="284"/>
      <c r="FB219" s="284"/>
      <c r="FC219" s="284"/>
      <c r="FD219" s="284"/>
      <c r="FE219" s="284"/>
      <c r="FF219" s="284"/>
      <c r="FG219" s="284"/>
      <c r="FH219" s="284"/>
      <c r="FI219" s="284"/>
      <c r="FJ219" s="284"/>
      <c r="FK219" s="284"/>
      <c r="FL219" s="284"/>
      <c r="FM219" s="284"/>
      <c r="FN219" s="284"/>
      <c r="FO219" s="284"/>
      <c r="FP219" s="284"/>
      <c r="FQ219" s="284"/>
      <c r="FR219" s="284"/>
      <c r="FS219" s="284"/>
      <c r="FT219" s="284"/>
      <c r="FU219" s="284"/>
      <c r="FV219" s="284"/>
      <c r="FW219" s="284"/>
      <c r="FX219" s="284"/>
      <c r="FY219" s="284"/>
      <c r="FZ219" s="284"/>
      <c r="GA219" s="284"/>
      <c r="GB219" s="284"/>
      <c r="GC219" s="284"/>
      <c r="GD219" s="284"/>
      <c r="GE219" s="284"/>
      <c r="GF219" s="284"/>
      <c r="GG219" s="284"/>
      <c r="GH219" s="284"/>
      <c r="GI219" s="284"/>
      <c r="GJ219" s="284"/>
      <c r="GK219" s="284"/>
      <c r="GL219" s="284"/>
      <c r="GM219" s="284"/>
      <c r="GN219" s="284"/>
      <c r="GO219" s="284"/>
      <c r="GP219" s="284"/>
      <c r="GQ219" s="284"/>
      <c r="GR219" s="284"/>
      <c r="GS219" s="284"/>
      <c r="GT219" s="284"/>
      <c r="GU219" s="284"/>
      <c r="GV219" s="284"/>
      <c r="GW219" s="284"/>
      <c r="GX219" s="284"/>
      <c r="GY219" s="284"/>
      <c r="GZ219" s="284"/>
      <c r="HA219" s="284"/>
      <c r="HB219" s="284"/>
      <c r="HC219" s="284"/>
      <c r="HD219" s="284"/>
      <c r="HE219" s="284"/>
      <c r="HF219" s="284"/>
      <c r="HG219" s="284"/>
      <c r="HH219" s="284"/>
      <c r="HI219" s="284"/>
      <c r="HJ219" s="284"/>
      <c r="HK219" s="284"/>
      <c r="HL219" s="284"/>
      <c r="HM219" s="284"/>
      <c r="HN219" s="284"/>
      <c r="HO219" s="284"/>
      <c r="HP219" s="284"/>
      <c r="HQ219" s="284"/>
      <c r="HR219" s="284"/>
      <c r="HS219" s="284"/>
      <c r="HT219" s="284"/>
      <c r="HU219" s="284"/>
      <c r="HV219" s="284"/>
      <c r="HW219" s="284"/>
      <c r="HX219" s="284"/>
      <c r="HY219" s="284"/>
      <c r="HZ219" s="284"/>
      <c r="IA219" s="284"/>
      <c r="IB219" s="284"/>
      <c r="IC219" s="284"/>
      <c r="ID219" s="284"/>
      <c r="IE219" s="284"/>
      <c r="IF219" s="284"/>
      <c r="IG219" s="284"/>
      <c r="IH219" s="284"/>
      <c r="II219" s="284"/>
      <c r="IJ219" s="284"/>
      <c r="IK219" s="284"/>
      <c r="IL219" s="284"/>
      <c r="IM219" s="284"/>
      <c r="IN219" s="284"/>
      <c r="IO219" s="284"/>
      <c r="IP219" s="284"/>
      <c r="IQ219" s="284"/>
      <c r="IR219" s="284"/>
      <c r="IS219" s="284"/>
      <c r="IT219" s="284"/>
      <c r="IU219" s="284"/>
      <c r="IV219" s="284"/>
    </row>
    <row r="220" spans="1:256" x14ac:dyDescent="0.25">
      <c r="A220" s="284"/>
      <c r="B220" s="284"/>
      <c r="C220" s="284"/>
      <c r="D220" s="284"/>
      <c r="E220" s="284"/>
      <c r="F220" s="284"/>
      <c r="G220" s="284"/>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c r="AL220" s="284"/>
      <c r="AM220" s="284"/>
      <c r="AN220" s="284"/>
      <c r="AO220" s="284"/>
      <c r="AP220" s="284"/>
      <c r="AQ220" s="284"/>
      <c r="AR220" s="284"/>
      <c r="AS220" s="284"/>
      <c r="AT220" s="284"/>
      <c r="AU220" s="284"/>
      <c r="AV220" s="284"/>
      <c r="AW220" s="284"/>
      <c r="AX220" s="284"/>
      <c r="AY220" s="284"/>
      <c r="AZ220" s="284"/>
      <c r="BA220" s="284"/>
      <c r="BB220" s="284"/>
      <c r="BC220" s="284"/>
      <c r="BD220" s="284"/>
      <c r="BE220" s="284"/>
      <c r="BF220" s="284"/>
      <c r="BG220" s="284"/>
      <c r="BH220" s="284"/>
      <c r="BI220" s="284"/>
      <c r="BJ220" s="284"/>
      <c r="BK220" s="284"/>
      <c r="BL220" s="284"/>
      <c r="BM220" s="284"/>
      <c r="BN220" s="284"/>
      <c r="BO220" s="284"/>
      <c r="BP220" s="284"/>
      <c r="BQ220" s="284"/>
      <c r="BR220" s="284"/>
      <c r="BS220" s="284"/>
      <c r="BT220" s="284"/>
      <c r="BU220" s="284"/>
      <c r="BV220" s="284"/>
      <c r="BW220" s="284"/>
      <c r="BX220" s="284"/>
      <c r="BY220" s="284"/>
      <c r="BZ220" s="284"/>
      <c r="CA220" s="284"/>
      <c r="CB220" s="284"/>
      <c r="CC220" s="284"/>
      <c r="CD220" s="284"/>
      <c r="CE220" s="284"/>
      <c r="CF220" s="284"/>
      <c r="CG220" s="284"/>
      <c r="CH220" s="284"/>
      <c r="CI220" s="284"/>
      <c r="CJ220" s="284"/>
      <c r="CK220" s="284"/>
      <c r="CL220" s="284"/>
      <c r="CM220" s="284"/>
      <c r="CN220" s="284"/>
      <c r="CO220" s="284"/>
      <c r="CP220" s="284"/>
      <c r="CQ220" s="284"/>
      <c r="CR220" s="284"/>
      <c r="CS220" s="284"/>
      <c r="CT220" s="284"/>
      <c r="CU220" s="284"/>
      <c r="CV220" s="284"/>
      <c r="CW220" s="284"/>
      <c r="CX220" s="284"/>
      <c r="CY220" s="284"/>
      <c r="CZ220" s="284"/>
      <c r="DA220" s="284"/>
      <c r="DB220" s="284"/>
      <c r="DC220" s="284"/>
      <c r="DD220" s="284"/>
      <c r="DE220" s="284"/>
      <c r="DF220" s="284"/>
      <c r="DG220" s="284"/>
      <c r="DH220" s="284"/>
      <c r="DI220" s="284"/>
      <c r="DJ220" s="284"/>
      <c r="DK220" s="284"/>
      <c r="DL220" s="284"/>
      <c r="DM220" s="284"/>
      <c r="DN220" s="284"/>
      <c r="DO220" s="284"/>
      <c r="DP220" s="284"/>
      <c r="DQ220" s="284"/>
      <c r="DR220" s="284"/>
      <c r="DS220" s="284"/>
      <c r="DT220" s="284"/>
      <c r="DU220" s="284"/>
      <c r="DV220" s="284"/>
      <c r="DW220" s="284"/>
      <c r="DX220" s="284"/>
      <c r="DY220" s="284"/>
      <c r="DZ220" s="284"/>
      <c r="EA220" s="284"/>
      <c r="EB220" s="284"/>
      <c r="EC220" s="284"/>
      <c r="ED220" s="284"/>
      <c r="EE220" s="284"/>
      <c r="EF220" s="284"/>
      <c r="EG220" s="284"/>
      <c r="EH220" s="284"/>
      <c r="EI220" s="284"/>
      <c r="EJ220" s="284"/>
      <c r="EK220" s="284"/>
      <c r="EL220" s="284"/>
      <c r="EM220" s="284"/>
      <c r="EN220" s="284"/>
      <c r="EO220" s="284"/>
      <c r="EP220" s="284"/>
      <c r="EQ220" s="284"/>
      <c r="ER220" s="284"/>
      <c r="ES220" s="284"/>
      <c r="ET220" s="284"/>
      <c r="EU220" s="284"/>
      <c r="EV220" s="284"/>
      <c r="EW220" s="284"/>
      <c r="EX220" s="284"/>
      <c r="EY220" s="284"/>
      <c r="EZ220" s="284"/>
      <c r="FA220" s="284"/>
      <c r="FB220" s="284"/>
      <c r="FC220" s="284"/>
      <c r="FD220" s="284"/>
      <c r="FE220" s="284"/>
      <c r="FF220" s="284"/>
      <c r="FG220" s="284"/>
      <c r="FH220" s="284"/>
      <c r="FI220" s="284"/>
      <c r="FJ220" s="284"/>
      <c r="FK220" s="284"/>
      <c r="FL220" s="284"/>
      <c r="FM220" s="284"/>
      <c r="FN220" s="284"/>
      <c r="FO220" s="284"/>
      <c r="FP220" s="284"/>
      <c r="FQ220" s="284"/>
      <c r="FR220" s="284"/>
      <c r="FS220" s="284"/>
      <c r="FT220" s="284"/>
      <c r="FU220" s="284"/>
      <c r="FV220" s="284"/>
      <c r="FW220" s="284"/>
      <c r="FX220" s="284"/>
      <c r="FY220" s="284"/>
      <c r="FZ220" s="284"/>
      <c r="GA220" s="284"/>
      <c r="GB220" s="284"/>
      <c r="GC220" s="284"/>
      <c r="GD220" s="284"/>
      <c r="GE220" s="284"/>
      <c r="GF220" s="284"/>
      <c r="GG220" s="284"/>
      <c r="GH220" s="284"/>
      <c r="GI220" s="284"/>
      <c r="GJ220" s="284"/>
      <c r="GK220" s="284"/>
      <c r="GL220" s="284"/>
      <c r="GM220" s="284"/>
      <c r="GN220" s="284"/>
      <c r="GO220" s="284"/>
      <c r="GP220" s="284"/>
      <c r="GQ220" s="284"/>
      <c r="GR220" s="284"/>
      <c r="GS220" s="284"/>
      <c r="GT220" s="284"/>
      <c r="GU220" s="284"/>
      <c r="GV220" s="284"/>
      <c r="GW220" s="284"/>
      <c r="GX220" s="284"/>
      <c r="GY220" s="284"/>
      <c r="GZ220" s="284"/>
      <c r="HA220" s="284"/>
      <c r="HB220" s="284"/>
      <c r="HC220" s="284"/>
      <c r="HD220" s="284"/>
      <c r="HE220" s="284"/>
      <c r="HF220" s="284"/>
      <c r="HG220" s="284"/>
      <c r="HH220" s="284"/>
      <c r="HI220" s="284"/>
      <c r="HJ220" s="284"/>
      <c r="HK220" s="284"/>
      <c r="HL220" s="284"/>
      <c r="HM220" s="284"/>
      <c r="HN220" s="284"/>
      <c r="HO220" s="284"/>
      <c r="HP220" s="284"/>
      <c r="HQ220" s="284"/>
      <c r="HR220" s="284"/>
      <c r="HS220" s="284"/>
      <c r="HT220" s="284"/>
      <c r="HU220" s="284"/>
      <c r="HV220" s="284"/>
      <c r="HW220" s="284"/>
      <c r="HX220" s="284"/>
      <c r="HY220" s="284"/>
      <c r="HZ220" s="284"/>
      <c r="IA220" s="284"/>
      <c r="IB220" s="284"/>
      <c r="IC220" s="284"/>
      <c r="ID220" s="284"/>
      <c r="IE220" s="284"/>
      <c r="IF220" s="284"/>
      <c r="IG220" s="284"/>
      <c r="IH220" s="284"/>
      <c r="II220" s="284"/>
      <c r="IJ220" s="284"/>
      <c r="IK220" s="284"/>
      <c r="IL220" s="284"/>
      <c r="IM220" s="284"/>
      <c r="IN220" s="284"/>
      <c r="IO220" s="284"/>
      <c r="IP220" s="284"/>
      <c r="IQ220" s="284"/>
      <c r="IR220" s="284"/>
      <c r="IS220" s="284"/>
      <c r="IT220" s="284"/>
      <c r="IU220" s="284"/>
      <c r="IV220" s="284"/>
    </row>
    <row r="221" spans="1:256" x14ac:dyDescent="0.25">
      <c r="A221" s="284"/>
      <c r="B221" s="284"/>
      <c r="C221" s="284"/>
      <c r="D221" s="284"/>
      <c r="E221" s="284"/>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c r="AL221" s="284"/>
      <c r="AM221" s="284"/>
      <c r="AN221" s="284"/>
      <c r="AO221" s="284"/>
      <c r="AP221" s="284"/>
      <c r="AQ221" s="284"/>
      <c r="AR221" s="284"/>
      <c r="AS221" s="284"/>
      <c r="AT221" s="284"/>
      <c r="AU221" s="284"/>
      <c r="AV221" s="284"/>
      <c r="AW221" s="284"/>
      <c r="AX221" s="284"/>
      <c r="AY221" s="284"/>
      <c r="AZ221" s="284"/>
      <c r="BA221" s="284"/>
      <c r="BB221" s="284"/>
      <c r="BC221" s="284"/>
      <c r="BD221" s="284"/>
      <c r="BE221" s="284"/>
      <c r="BF221" s="284"/>
      <c r="BG221" s="284"/>
      <c r="BH221" s="284"/>
      <c r="BI221" s="284"/>
      <c r="BJ221" s="284"/>
      <c r="BK221" s="284"/>
      <c r="BL221" s="284"/>
      <c r="BM221" s="284"/>
      <c r="BN221" s="284"/>
      <c r="BO221" s="284"/>
      <c r="BP221" s="284"/>
      <c r="BQ221" s="284"/>
      <c r="BR221" s="284"/>
      <c r="BS221" s="284"/>
      <c r="BT221" s="284"/>
      <c r="BU221" s="284"/>
      <c r="BV221" s="284"/>
      <c r="BW221" s="284"/>
      <c r="BX221" s="284"/>
      <c r="BY221" s="284"/>
      <c r="BZ221" s="284"/>
      <c r="CA221" s="284"/>
      <c r="CB221" s="284"/>
      <c r="CC221" s="284"/>
      <c r="CD221" s="284"/>
      <c r="CE221" s="284"/>
      <c r="CF221" s="284"/>
      <c r="CG221" s="284"/>
      <c r="CH221" s="284"/>
      <c r="CI221" s="284"/>
      <c r="CJ221" s="284"/>
      <c r="CK221" s="284"/>
      <c r="CL221" s="284"/>
      <c r="CM221" s="284"/>
      <c r="CN221" s="284"/>
      <c r="CO221" s="284"/>
      <c r="CP221" s="284"/>
      <c r="CQ221" s="284"/>
      <c r="CR221" s="284"/>
      <c r="CS221" s="284"/>
      <c r="CT221" s="284"/>
      <c r="CU221" s="284"/>
      <c r="CV221" s="284"/>
      <c r="CW221" s="284"/>
      <c r="CX221" s="284"/>
      <c r="CY221" s="284"/>
      <c r="CZ221" s="284"/>
      <c r="DA221" s="284"/>
      <c r="DB221" s="284"/>
      <c r="DC221" s="284"/>
      <c r="DD221" s="284"/>
      <c r="DE221" s="284"/>
      <c r="DF221" s="284"/>
      <c r="DG221" s="284"/>
      <c r="DH221" s="284"/>
      <c r="DI221" s="284"/>
      <c r="DJ221" s="284"/>
      <c r="DK221" s="284"/>
      <c r="DL221" s="284"/>
      <c r="DM221" s="284"/>
      <c r="DN221" s="284"/>
      <c r="DO221" s="284"/>
      <c r="DP221" s="284"/>
      <c r="DQ221" s="284"/>
      <c r="DR221" s="284"/>
      <c r="DS221" s="284"/>
      <c r="DT221" s="284"/>
      <c r="DU221" s="284"/>
      <c r="DV221" s="284"/>
      <c r="DW221" s="284"/>
      <c r="DX221" s="284"/>
      <c r="DY221" s="284"/>
      <c r="DZ221" s="284"/>
      <c r="EA221" s="284"/>
      <c r="EB221" s="284"/>
      <c r="EC221" s="284"/>
      <c r="ED221" s="284"/>
      <c r="EE221" s="284"/>
      <c r="EF221" s="284"/>
      <c r="EG221" s="284"/>
      <c r="EH221" s="284"/>
      <c r="EI221" s="284"/>
      <c r="EJ221" s="284"/>
      <c r="EK221" s="284"/>
      <c r="EL221" s="284"/>
      <c r="EM221" s="284"/>
      <c r="EN221" s="284"/>
      <c r="EO221" s="284"/>
      <c r="EP221" s="284"/>
      <c r="EQ221" s="284"/>
      <c r="ER221" s="284"/>
      <c r="ES221" s="284"/>
      <c r="ET221" s="284"/>
      <c r="EU221" s="284"/>
      <c r="EV221" s="284"/>
      <c r="EW221" s="284"/>
      <c r="EX221" s="284"/>
      <c r="EY221" s="284"/>
      <c r="EZ221" s="284"/>
      <c r="FA221" s="284"/>
      <c r="FB221" s="284"/>
      <c r="FC221" s="284"/>
      <c r="FD221" s="284"/>
      <c r="FE221" s="284"/>
      <c r="FF221" s="284"/>
      <c r="FG221" s="284"/>
      <c r="FH221" s="284"/>
      <c r="FI221" s="284"/>
      <c r="FJ221" s="284"/>
      <c r="FK221" s="284"/>
      <c r="FL221" s="284"/>
      <c r="FM221" s="284"/>
      <c r="FN221" s="284"/>
      <c r="FO221" s="284"/>
      <c r="FP221" s="284"/>
      <c r="FQ221" s="284"/>
      <c r="FR221" s="284"/>
      <c r="FS221" s="284"/>
      <c r="FT221" s="284"/>
      <c r="FU221" s="284"/>
      <c r="FV221" s="284"/>
      <c r="FW221" s="284"/>
      <c r="FX221" s="284"/>
      <c r="FY221" s="284"/>
      <c r="FZ221" s="284"/>
      <c r="GA221" s="284"/>
      <c r="GB221" s="284"/>
      <c r="GC221" s="284"/>
      <c r="GD221" s="284"/>
      <c r="GE221" s="284"/>
      <c r="GF221" s="284"/>
      <c r="GG221" s="284"/>
      <c r="GH221" s="284"/>
      <c r="GI221" s="284"/>
      <c r="GJ221" s="284"/>
      <c r="GK221" s="284"/>
      <c r="GL221" s="284"/>
      <c r="GM221" s="284"/>
      <c r="GN221" s="284"/>
      <c r="GO221" s="284"/>
      <c r="GP221" s="284"/>
      <c r="GQ221" s="284"/>
      <c r="GR221" s="284"/>
      <c r="GS221" s="284"/>
      <c r="GT221" s="284"/>
      <c r="GU221" s="284"/>
      <c r="GV221" s="284"/>
      <c r="GW221" s="284"/>
      <c r="GX221" s="284"/>
      <c r="GY221" s="284"/>
      <c r="GZ221" s="284"/>
      <c r="HA221" s="284"/>
      <c r="HB221" s="284"/>
      <c r="HC221" s="284"/>
      <c r="HD221" s="284"/>
      <c r="HE221" s="284"/>
      <c r="HF221" s="284"/>
      <c r="HG221" s="284"/>
      <c r="HH221" s="284"/>
      <c r="HI221" s="284"/>
      <c r="HJ221" s="284"/>
      <c r="HK221" s="284"/>
      <c r="HL221" s="284"/>
      <c r="HM221" s="284"/>
      <c r="HN221" s="284"/>
      <c r="HO221" s="284"/>
      <c r="HP221" s="284"/>
      <c r="HQ221" s="284"/>
      <c r="HR221" s="284"/>
      <c r="HS221" s="284"/>
      <c r="HT221" s="284"/>
      <c r="HU221" s="284"/>
      <c r="HV221" s="284"/>
      <c r="HW221" s="284"/>
      <c r="HX221" s="284"/>
      <c r="HY221" s="284"/>
      <c r="HZ221" s="284"/>
      <c r="IA221" s="284"/>
      <c r="IB221" s="284"/>
      <c r="IC221" s="284"/>
      <c r="ID221" s="284"/>
      <c r="IE221" s="284"/>
      <c r="IF221" s="284"/>
      <c r="IG221" s="284"/>
      <c r="IH221" s="284"/>
      <c r="II221" s="284"/>
      <c r="IJ221" s="284"/>
      <c r="IK221" s="284"/>
      <c r="IL221" s="284"/>
      <c r="IM221" s="284"/>
      <c r="IN221" s="284"/>
      <c r="IO221" s="284"/>
      <c r="IP221" s="284"/>
      <c r="IQ221" s="284"/>
      <c r="IR221" s="284"/>
      <c r="IS221" s="284"/>
      <c r="IT221" s="284"/>
      <c r="IU221" s="284"/>
      <c r="IV221" s="284"/>
    </row>
    <row r="222" spans="1:256" x14ac:dyDescent="0.25">
      <c r="A222" s="284"/>
      <c r="B222" s="284"/>
      <c r="C222" s="284"/>
      <c r="D222" s="284"/>
      <c r="E222" s="284"/>
      <c r="F222" s="284"/>
      <c r="G222" s="284"/>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c r="AL222" s="284"/>
      <c r="AM222" s="284"/>
      <c r="AN222" s="284"/>
      <c r="AO222" s="284"/>
      <c r="AP222" s="284"/>
      <c r="AQ222" s="284"/>
      <c r="AR222" s="284"/>
      <c r="AS222" s="284"/>
      <c r="AT222" s="284"/>
      <c r="AU222" s="284"/>
      <c r="AV222" s="284"/>
      <c r="AW222" s="284"/>
      <c r="AX222" s="284"/>
      <c r="AY222" s="284"/>
      <c r="AZ222" s="284"/>
      <c r="BA222" s="284"/>
      <c r="BB222" s="284"/>
      <c r="BC222" s="284"/>
      <c r="BD222" s="284"/>
      <c r="BE222" s="284"/>
      <c r="BF222" s="284"/>
      <c r="BG222" s="284"/>
      <c r="BH222" s="284"/>
      <c r="BI222" s="284"/>
      <c r="BJ222" s="284"/>
      <c r="BK222" s="284"/>
      <c r="BL222" s="284"/>
      <c r="BM222" s="284"/>
      <c r="BN222" s="284"/>
      <c r="BO222" s="284"/>
      <c r="BP222" s="284"/>
      <c r="BQ222" s="284"/>
      <c r="BR222" s="284"/>
      <c r="BS222" s="284"/>
      <c r="BT222" s="284"/>
      <c r="BU222" s="284"/>
      <c r="BV222" s="284"/>
      <c r="BW222" s="284"/>
      <c r="BX222" s="284"/>
      <c r="BY222" s="284"/>
      <c r="BZ222" s="284"/>
      <c r="CA222" s="284"/>
      <c r="CB222" s="284"/>
      <c r="CC222" s="284"/>
      <c r="CD222" s="284"/>
      <c r="CE222" s="284"/>
      <c r="CF222" s="284"/>
      <c r="CG222" s="284"/>
      <c r="CH222" s="284"/>
      <c r="CI222" s="284"/>
      <c r="CJ222" s="284"/>
      <c r="CK222" s="284"/>
      <c r="CL222" s="284"/>
      <c r="CM222" s="284"/>
      <c r="CN222" s="284"/>
      <c r="CO222" s="284"/>
      <c r="CP222" s="284"/>
      <c r="CQ222" s="284"/>
      <c r="CR222" s="284"/>
      <c r="CS222" s="284"/>
      <c r="CT222" s="284"/>
      <c r="CU222" s="284"/>
      <c r="CV222" s="284"/>
      <c r="CW222" s="284"/>
      <c r="CX222" s="284"/>
      <c r="CY222" s="284"/>
      <c r="CZ222" s="284"/>
      <c r="DA222" s="284"/>
      <c r="DB222" s="284"/>
      <c r="DC222" s="284"/>
      <c r="DD222" s="284"/>
      <c r="DE222" s="284"/>
      <c r="DF222" s="284"/>
      <c r="DG222" s="284"/>
      <c r="DH222" s="284"/>
      <c r="DI222" s="284"/>
      <c r="DJ222" s="284"/>
      <c r="DK222" s="284"/>
      <c r="DL222" s="284"/>
      <c r="DM222" s="284"/>
      <c r="DN222" s="284"/>
      <c r="DO222" s="284"/>
      <c r="DP222" s="284"/>
      <c r="DQ222" s="284"/>
      <c r="DR222" s="284"/>
      <c r="DS222" s="284"/>
      <c r="DT222" s="284"/>
      <c r="DU222" s="284"/>
      <c r="DV222" s="284"/>
      <c r="DW222" s="284"/>
      <c r="DX222" s="284"/>
      <c r="DY222" s="284"/>
      <c r="DZ222" s="284"/>
      <c r="EA222" s="284"/>
      <c r="EB222" s="284"/>
      <c r="EC222" s="284"/>
      <c r="ED222" s="284"/>
      <c r="EE222" s="284"/>
      <c r="EF222" s="284"/>
      <c r="EG222" s="284"/>
      <c r="EH222" s="284"/>
      <c r="EI222" s="284"/>
      <c r="EJ222" s="284"/>
      <c r="EK222" s="284"/>
      <c r="EL222" s="284"/>
      <c r="EM222" s="284"/>
      <c r="EN222" s="284"/>
      <c r="EO222" s="284"/>
      <c r="EP222" s="284"/>
      <c r="EQ222" s="284"/>
      <c r="ER222" s="284"/>
      <c r="ES222" s="284"/>
      <c r="ET222" s="284"/>
      <c r="EU222" s="284"/>
      <c r="EV222" s="284"/>
      <c r="EW222" s="284"/>
      <c r="EX222" s="284"/>
      <c r="EY222" s="284"/>
      <c r="EZ222" s="284"/>
      <c r="FA222" s="284"/>
      <c r="FB222" s="284"/>
      <c r="FC222" s="284"/>
      <c r="FD222" s="284"/>
      <c r="FE222" s="284"/>
      <c r="FF222" s="284"/>
      <c r="FG222" s="284"/>
      <c r="FH222" s="284"/>
      <c r="FI222" s="284"/>
      <c r="FJ222" s="284"/>
      <c r="FK222" s="284"/>
      <c r="FL222" s="284"/>
      <c r="FM222" s="284"/>
      <c r="FN222" s="284"/>
      <c r="FO222" s="284"/>
      <c r="FP222" s="284"/>
      <c r="FQ222" s="284"/>
      <c r="FR222" s="284"/>
      <c r="FS222" s="284"/>
      <c r="FT222" s="284"/>
      <c r="FU222" s="284"/>
      <c r="FV222" s="284"/>
      <c r="FW222" s="284"/>
      <c r="FX222" s="284"/>
      <c r="FY222" s="284"/>
      <c r="FZ222" s="284"/>
      <c r="GA222" s="284"/>
      <c r="GB222" s="284"/>
      <c r="GC222" s="284"/>
      <c r="GD222" s="284"/>
      <c r="GE222" s="284"/>
      <c r="GF222" s="284"/>
      <c r="GG222" s="284"/>
      <c r="GH222" s="284"/>
      <c r="GI222" s="284"/>
      <c r="GJ222" s="284"/>
      <c r="GK222" s="284"/>
      <c r="GL222" s="284"/>
      <c r="GM222" s="284"/>
      <c r="GN222" s="284"/>
      <c r="GO222" s="284"/>
      <c r="GP222" s="284"/>
      <c r="GQ222" s="284"/>
      <c r="GR222" s="284"/>
      <c r="GS222" s="284"/>
      <c r="GT222" s="284"/>
      <c r="GU222" s="284"/>
      <c r="GV222" s="284"/>
      <c r="GW222" s="284"/>
      <c r="GX222" s="284"/>
      <c r="GY222" s="284"/>
      <c r="GZ222" s="284"/>
      <c r="HA222" s="284"/>
      <c r="HB222" s="284"/>
      <c r="HC222" s="284"/>
      <c r="HD222" s="284"/>
      <c r="HE222" s="284"/>
      <c r="HF222" s="284"/>
      <c r="HG222" s="284"/>
      <c r="HH222" s="284"/>
      <c r="HI222" s="284"/>
      <c r="HJ222" s="284"/>
      <c r="HK222" s="284"/>
      <c r="HL222" s="284"/>
      <c r="HM222" s="284"/>
      <c r="HN222" s="284"/>
      <c r="HO222" s="284"/>
      <c r="HP222" s="284"/>
      <c r="HQ222" s="284"/>
      <c r="HR222" s="284"/>
      <c r="HS222" s="284"/>
      <c r="HT222" s="284"/>
      <c r="HU222" s="284"/>
      <c r="HV222" s="284"/>
      <c r="HW222" s="284"/>
      <c r="HX222" s="284"/>
      <c r="HY222" s="284"/>
      <c r="HZ222" s="284"/>
      <c r="IA222" s="284"/>
      <c r="IB222" s="284"/>
      <c r="IC222" s="284"/>
      <c r="ID222" s="284"/>
      <c r="IE222" s="284"/>
      <c r="IF222" s="284"/>
      <c r="IG222" s="284"/>
      <c r="IH222" s="284"/>
      <c r="II222" s="284"/>
      <c r="IJ222" s="284"/>
      <c r="IK222" s="284"/>
      <c r="IL222" s="284"/>
      <c r="IM222" s="284"/>
      <c r="IN222" s="284"/>
      <c r="IO222" s="284"/>
      <c r="IP222" s="284"/>
      <c r="IQ222" s="284"/>
      <c r="IR222" s="284"/>
      <c r="IS222" s="284"/>
      <c r="IT222" s="284"/>
      <c r="IU222" s="284"/>
      <c r="IV222" s="284"/>
    </row>
    <row r="223" spans="1:256" x14ac:dyDescent="0.25">
      <c r="A223" s="284"/>
      <c r="B223" s="284"/>
      <c r="C223" s="284"/>
      <c r="D223" s="284"/>
      <c r="E223" s="284"/>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c r="AL223" s="284"/>
      <c r="AM223" s="284"/>
      <c r="AN223" s="284"/>
      <c r="AO223" s="284"/>
      <c r="AP223" s="284"/>
      <c r="AQ223" s="284"/>
      <c r="AR223" s="284"/>
      <c r="AS223" s="284"/>
      <c r="AT223" s="284"/>
      <c r="AU223" s="284"/>
      <c r="AV223" s="284"/>
      <c r="AW223" s="284"/>
      <c r="AX223" s="284"/>
      <c r="AY223" s="284"/>
      <c r="AZ223" s="284"/>
      <c r="BA223" s="284"/>
      <c r="BB223" s="284"/>
      <c r="BC223" s="284"/>
      <c r="BD223" s="284"/>
      <c r="BE223" s="284"/>
      <c r="BF223" s="284"/>
      <c r="BG223" s="284"/>
      <c r="BH223" s="284"/>
      <c r="BI223" s="284"/>
      <c r="BJ223" s="284"/>
      <c r="BK223" s="284"/>
      <c r="BL223" s="284"/>
      <c r="BM223" s="284"/>
      <c r="BN223" s="284"/>
      <c r="BO223" s="284"/>
      <c r="BP223" s="284"/>
      <c r="BQ223" s="284"/>
      <c r="BR223" s="284"/>
      <c r="BS223" s="284"/>
      <c r="BT223" s="284"/>
      <c r="BU223" s="284"/>
      <c r="BV223" s="284"/>
      <c r="BW223" s="284"/>
      <c r="BX223" s="284"/>
      <c r="BY223" s="284"/>
      <c r="BZ223" s="284"/>
      <c r="CA223" s="284"/>
      <c r="CB223" s="284"/>
      <c r="CC223" s="284"/>
      <c r="CD223" s="284"/>
      <c r="CE223" s="284"/>
      <c r="CF223" s="284"/>
      <c r="CG223" s="284"/>
      <c r="CH223" s="284"/>
      <c r="CI223" s="284"/>
      <c r="CJ223" s="284"/>
      <c r="CK223" s="284"/>
      <c r="CL223" s="284"/>
      <c r="CM223" s="284"/>
      <c r="CN223" s="284"/>
      <c r="CO223" s="284"/>
      <c r="CP223" s="284"/>
      <c r="CQ223" s="284"/>
      <c r="CR223" s="284"/>
      <c r="CS223" s="284"/>
      <c r="CT223" s="284"/>
      <c r="CU223" s="284"/>
      <c r="CV223" s="284"/>
      <c r="CW223" s="284"/>
      <c r="CX223" s="284"/>
      <c r="CY223" s="284"/>
      <c r="CZ223" s="284"/>
      <c r="DA223" s="284"/>
      <c r="DB223" s="284"/>
      <c r="DC223" s="284"/>
      <c r="DD223" s="284"/>
      <c r="DE223" s="284"/>
      <c r="DF223" s="284"/>
      <c r="DG223" s="284"/>
      <c r="DH223" s="284"/>
      <c r="DI223" s="284"/>
      <c r="DJ223" s="284"/>
      <c r="DK223" s="284"/>
      <c r="DL223" s="284"/>
      <c r="DM223" s="284"/>
      <c r="DN223" s="284"/>
      <c r="DO223" s="284"/>
      <c r="DP223" s="284"/>
      <c r="DQ223" s="284"/>
      <c r="DR223" s="284"/>
      <c r="DS223" s="284"/>
      <c r="DT223" s="284"/>
      <c r="DU223" s="284"/>
      <c r="DV223" s="284"/>
      <c r="DW223" s="284"/>
      <c r="DX223" s="284"/>
      <c r="DY223" s="284"/>
      <c r="DZ223" s="284"/>
      <c r="EA223" s="284"/>
      <c r="EB223" s="284"/>
      <c r="EC223" s="284"/>
      <c r="ED223" s="284"/>
      <c r="EE223" s="284"/>
      <c r="EF223" s="284"/>
      <c r="EG223" s="284"/>
      <c r="EH223" s="284"/>
      <c r="EI223" s="284"/>
      <c r="EJ223" s="284"/>
      <c r="EK223" s="284"/>
      <c r="EL223" s="284"/>
      <c r="EM223" s="284"/>
      <c r="EN223" s="284"/>
      <c r="EO223" s="284"/>
      <c r="EP223" s="284"/>
      <c r="EQ223" s="284"/>
      <c r="ER223" s="284"/>
      <c r="ES223" s="284"/>
      <c r="ET223" s="284"/>
      <c r="EU223" s="284"/>
      <c r="EV223" s="284"/>
      <c r="EW223" s="284"/>
      <c r="EX223" s="284"/>
      <c r="EY223" s="284"/>
      <c r="EZ223" s="284"/>
      <c r="FA223" s="284"/>
      <c r="FB223" s="284"/>
      <c r="FC223" s="284"/>
      <c r="FD223" s="284"/>
      <c r="FE223" s="284"/>
      <c r="FF223" s="284"/>
      <c r="FG223" s="284"/>
      <c r="FH223" s="284"/>
      <c r="FI223" s="284"/>
      <c r="FJ223" s="284"/>
      <c r="FK223" s="284"/>
      <c r="FL223" s="284"/>
      <c r="FM223" s="284"/>
      <c r="FN223" s="284"/>
      <c r="FO223" s="284"/>
      <c r="FP223" s="284"/>
      <c r="FQ223" s="284"/>
      <c r="FR223" s="284"/>
      <c r="FS223" s="284"/>
      <c r="FT223" s="284"/>
      <c r="FU223" s="284"/>
      <c r="FV223" s="284"/>
      <c r="FW223" s="284"/>
      <c r="FX223" s="284"/>
      <c r="FY223" s="284"/>
      <c r="FZ223" s="284"/>
      <c r="GA223" s="284"/>
      <c r="GB223" s="284"/>
      <c r="GC223" s="284"/>
      <c r="GD223" s="284"/>
      <c r="GE223" s="284"/>
      <c r="GF223" s="284"/>
      <c r="GG223" s="284"/>
      <c r="GH223" s="284"/>
      <c r="GI223" s="284"/>
      <c r="GJ223" s="284"/>
      <c r="GK223" s="284"/>
      <c r="GL223" s="284"/>
      <c r="GM223" s="284"/>
      <c r="GN223" s="284"/>
      <c r="GO223" s="284"/>
      <c r="GP223" s="284"/>
      <c r="GQ223" s="284"/>
      <c r="GR223" s="284"/>
      <c r="GS223" s="284"/>
      <c r="GT223" s="284"/>
      <c r="GU223" s="284"/>
      <c r="GV223" s="284"/>
      <c r="GW223" s="284"/>
      <c r="GX223" s="284"/>
      <c r="GY223" s="284"/>
      <c r="GZ223" s="284"/>
      <c r="HA223" s="284"/>
      <c r="HB223" s="284"/>
      <c r="HC223" s="284"/>
      <c r="HD223" s="284"/>
      <c r="HE223" s="284"/>
      <c r="HF223" s="284"/>
      <c r="HG223" s="284"/>
      <c r="HH223" s="284"/>
      <c r="HI223" s="284"/>
      <c r="HJ223" s="284"/>
      <c r="HK223" s="284"/>
      <c r="HL223" s="284"/>
      <c r="HM223" s="284"/>
      <c r="HN223" s="284"/>
      <c r="HO223" s="284"/>
      <c r="HP223" s="284"/>
      <c r="HQ223" s="284"/>
      <c r="HR223" s="284"/>
      <c r="HS223" s="284"/>
      <c r="HT223" s="284"/>
      <c r="HU223" s="284"/>
      <c r="HV223" s="284"/>
      <c r="HW223" s="284"/>
      <c r="HX223" s="284"/>
      <c r="HY223" s="284"/>
      <c r="HZ223" s="284"/>
      <c r="IA223" s="284"/>
      <c r="IB223" s="284"/>
      <c r="IC223" s="284"/>
      <c r="ID223" s="284"/>
      <c r="IE223" s="284"/>
      <c r="IF223" s="284"/>
      <c r="IG223" s="284"/>
      <c r="IH223" s="284"/>
      <c r="II223" s="284"/>
      <c r="IJ223" s="284"/>
      <c r="IK223" s="284"/>
      <c r="IL223" s="284"/>
      <c r="IM223" s="284"/>
      <c r="IN223" s="284"/>
      <c r="IO223" s="284"/>
      <c r="IP223" s="284"/>
      <c r="IQ223" s="284"/>
      <c r="IR223" s="284"/>
      <c r="IS223" s="284"/>
      <c r="IT223" s="284"/>
      <c r="IU223" s="284"/>
      <c r="IV223" s="284"/>
    </row>
    <row r="224" spans="1:256" x14ac:dyDescent="0.25">
      <c r="A224" s="284"/>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c r="AL224" s="284"/>
      <c r="AM224" s="284"/>
      <c r="AN224" s="284"/>
      <c r="AO224" s="284"/>
      <c r="AP224" s="284"/>
      <c r="AQ224" s="284"/>
      <c r="AR224" s="284"/>
      <c r="AS224" s="284"/>
      <c r="AT224" s="284"/>
      <c r="AU224" s="284"/>
      <c r="AV224" s="284"/>
      <c r="AW224" s="284"/>
      <c r="AX224" s="284"/>
      <c r="AY224" s="284"/>
      <c r="AZ224" s="284"/>
      <c r="BA224" s="284"/>
      <c r="BB224" s="284"/>
      <c r="BC224" s="284"/>
      <c r="BD224" s="284"/>
      <c r="BE224" s="284"/>
      <c r="BF224" s="284"/>
      <c r="BG224" s="284"/>
      <c r="BH224" s="284"/>
      <c r="BI224" s="284"/>
      <c r="BJ224" s="284"/>
      <c r="BK224" s="284"/>
      <c r="BL224" s="284"/>
      <c r="BM224" s="284"/>
      <c r="BN224" s="284"/>
      <c r="BO224" s="284"/>
      <c r="BP224" s="284"/>
      <c r="BQ224" s="284"/>
      <c r="BR224" s="284"/>
      <c r="BS224" s="284"/>
      <c r="BT224" s="284"/>
      <c r="BU224" s="284"/>
      <c r="BV224" s="284"/>
      <c r="BW224" s="284"/>
      <c r="BX224" s="284"/>
      <c r="BY224" s="284"/>
      <c r="BZ224" s="284"/>
      <c r="CA224" s="284"/>
      <c r="CB224" s="284"/>
      <c r="CC224" s="284"/>
      <c r="CD224" s="284"/>
      <c r="CE224" s="284"/>
      <c r="CF224" s="284"/>
      <c r="CG224" s="284"/>
      <c r="CH224" s="284"/>
      <c r="CI224" s="284"/>
      <c r="CJ224" s="284"/>
      <c r="CK224" s="284"/>
      <c r="CL224" s="284"/>
      <c r="CM224" s="284"/>
      <c r="CN224" s="284"/>
      <c r="CO224" s="284"/>
      <c r="CP224" s="284"/>
      <c r="CQ224" s="284"/>
      <c r="CR224" s="284"/>
      <c r="CS224" s="284"/>
      <c r="CT224" s="284"/>
      <c r="CU224" s="284"/>
      <c r="CV224" s="284"/>
      <c r="CW224" s="284"/>
      <c r="CX224" s="284"/>
      <c r="CY224" s="284"/>
      <c r="CZ224" s="284"/>
      <c r="DA224" s="284"/>
      <c r="DB224" s="284"/>
      <c r="DC224" s="284"/>
      <c r="DD224" s="284"/>
      <c r="DE224" s="284"/>
      <c r="DF224" s="284"/>
      <c r="DG224" s="284"/>
      <c r="DH224" s="284"/>
      <c r="DI224" s="284"/>
      <c r="DJ224" s="284"/>
      <c r="DK224" s="284"/>
      <c r="DL224" s="284"/>
      <c r="DM224" s="284"/>
      <c r="DN224" s="284"/>
      <c r="DO224" s="284"/>
      <c r="DP224" s="284"/>
      <c r="DQ224" s="284"/>
      <c r="DR224" s="284"/>
      <c r="DS224" s="284"/>
      <c r="DT224" s="284"/>
      <c r="DU224" s="284"/>
      <c r="DV224" s="284"/>
      <c r="DW224" s="284"/>
      <c r="DX224" s="284"/>
      <c r="DY224" s="284"/>
      <c r="DZ224" s="284"/>
      <c r="EA224" s="284"/>
      <c r="EB224" s="284"/>
      <c r="EC224" s="284"/>
      <c r="ED224" s="284"/>
      <c r="EE224" s="284"/>
      <c r="EF224" s="284"/>
      <c r="EG224" s="284"/>
      <c r="EH224" s="284"/>
      <c r="EI224" s="284"/>
      <c r="EJ224" s="284"/>
      <c r="EK224" s="284"/>
      <c r="EL224" s="284"/>
      <c r="EM224" s="284"/>
      <c r="EN224" s="284"/>
      <c r="EO224" s="284"/>
      <c r="EP224" s="284"/>
      <c r="EQ224" s="284"/>
      <c r="ER224" s="284"/>
      <c r="ES224" s="284"/>
      <c r="ET224" s="284"/>
      <c r="EU224" s="284"/>
      <c r="EV224" s="284"/>
      <c r="EW224" s="284"/>
      <c r="EX224" s="284"/>
      <c r="EY224" s="284"/>
      <c r="EZ224" s="284"/>
      <c r="FA224" s="284"/>
      <c r="FB224" s="284"/>
      <c r="FC224" s="284"/>
      <c r="FD224" s="284"/>
      <c r="FE224" s="284"/>
      <c r="FF224" s="284"/>
      <c r="FG224" s="284"/>
      <c r="FH224" s="284"/>
      <c r="FI224" s="284"/>
      <c r="FJ224" s="284"/>
      <c r="FK224" s="284"/>
      <c r="FL224" s="284"/>
      <c r="FM224" s="284"/>
      <c r="FN224" s="284"/>
      <c r="FO224" s="284"/>
      <c r="FP224" s="284"/>
      <c r="FQ224" s="284"/>
      <c r="FR224" s="284"/>
      <c r="FS224" s="284"/>
      <c r="FT224" s="284"/>
      <c r="FU224" s="284"/>
      <c r="FV224" s="284"/>
      <c r="FW224" s="284"/>
      <c r="FX224" s="284"/>
      <c r="FY224" s="284"/>
      <c r="FZ224" s="284"/>
      <c r="GA224" s="284"/>
      <c r="GB224" s="284"/>
      <c r="GC224" s="284"/>
      <c r="GD224" s="284"/>
      <c r="GE224" s="284"/>
      <c r="GF224" s="284"/>
      <c r="GG224" s="284"/>
      <c r="GH224" s="284"/>
      <c r="GI224" s="284"/>
      <c r="GJ224" s="284"/>
      <c r="GK224" s="284"/>
      <c r="GL224" s="284"/>
      <c r="GM224" s="284"/>
      <c r="GN224" s="284"/>
      <c r="GO224" s="284"/>
      <c r="GP224" s="284"/>
      <c r="GQ224" s="284"/>
      <c r="GR224" s="284"/>
      <c r="GS224" s="284"/>
      <c r="GT224" s="284"/>
      <c r="GU224" s="284"/>
      <c r="GV224" s="284"/>
      <c r="GW224" s="284"/>
      <c r="GX224" s="284"/>
      <c r="GY224" s="284"/>
      <c r="GZ224" s="284"/>
      <c r="HA224" s="284"/>
      <c r="HB224" s="284"/>
      <c r="HC224" s="284"/>
      <c r="HD224" s="284"/>
      <c r="HE224" s="284"/>
      <c r="HF224" s="284"/>
      <c r="HG224" s="284"/>
      <c r="HH224" s="284"/>
      <c r="HI224" s="284"/>
      <c r="HJ224" s="284"/>
      <c r="HK224" s="284"/>
      <c r="HL224" s="284"/>
      <c r="HM224" s="284"/>
      <c r="HN224" s="284"/>
      <c r="HO224" s="284"/>
      <c r="HP224" s="284"/>
      <c r="HQ224" s="284"/>
      <c r="HR224" s="284"/>
      <c r="HS224" s="284"/>
      <c r="HT224" s="284"/>
      <c r="HU224" s="284"/>
      <c r="HV224" s="284"/>
      <c r="HW224" s="284"/>
      <c r="HX224" s="284"/>
      <c r="HY224" s="284"/>
      <c r="HZ224" s="284"/>
      <c r="IA224" s="284"/>
      <c r="IB224" s="284"/>
      <c r="IC224" s="284"/>
      <c r="ID224" s="284"/>
      <c r="IE224" s="284"/>
      <c r="IF224" s="284"/>
      <c r="IG224" s="284"/>
      <c r="IH224" s="284"/>
      <c r="II224" s="284"/>
      <c r="IJ224" s="284"/>
      <c r="IK224" s="284"/>
      <c r="IL224" s="284"/>
      <c r="IM224" s="284"/>
      <c r="IN224" s="284"/>
      <c r="IO224" s="284"/>
      <c r="IP224" s="284"/>
      <c r="IQ224" s="284"/>
      <c r="IR224" s="284"/>
      <c r="IS224" s="284"/>
      <c r="IT224" s="284"/>
      <c r="IU224" s="284"/>
      <c r="IV224" s="284"/>
    </row>
    <row r="225" spans="1:256" x14ac:dyDescent="0.25">
      <c r="A225" s="284"/>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c r="AL225" s="284"/>
      <c r="AM225" s="284"/>
      <c r="AN225" s="284"/>
      <c r="AO225" s="284"/>
      <c r="AP225" s="284"/>
      <c r="AQ225" s="284"/>
      <c r="AR225" s="284"/>
      <c r="AS225" s="284"/>
      <c r="AT225" s="284"/>
      <c r="AU225" s="284"/>
      <c r="AV225" s="284"/>
      <c r="AW225" s="284"/>
      <c r="AX225" s="284"/>
      <c r="AY225" s="284"/>
      <c r="AZ225" s="284"/>
      <c r="BA225" s="284"/>
      <c r="BB225" s="284"/>
      <c r="BC225" s="284"/>
      <c r="BD225" s="284"/>
      <c r="BE225" s="284"/>
      <c r="BF225" s="284"/>
      <c r="BG225" s="284"/>
      <c r="BH225" s="284"/>
      <c r="BI225" s="284"/>
      <c r="BJ225" s="284"/>
      <c r="BK225" s="284"/>
      <c r="BL225" s="284"/>
      <c r="BM225" s="284"/>
      <c r="BN225" s="284"/>
      <c r="BO225" s="284"/>
      <c r="BP225" s="284"/>
      <c r="BQ225" s="284"/>
      <c r="BR225" s="284"/>
      <c r="BS225" s="284"/>
      <c r="BT225" s="284"/>
      <c r="BU225" s="284"/>
      <c r="BV225" s="284"/>
      <c r="BW225" s="284"/>
      <c r="BX225" s="284"/>
      <c r="BY225" s="284"/>
      <c r="BZ225" s="284"/>
      <c r="CA225" s="284"/>
      <c r="CB225" s="284"/>
      <c r="CC225" s="284"/>
      <c r="CD225" s="284"/>
      <c r="CE225" s="284"/>
      <c r="CF225" s="284"/>
      <c r="CG225" s="284"/>
      <c r="CH225" s="284"/>
      <c r="CI225" s="284"/>
      <c r="CJ225" s="284"/>
      <c r="CK225" s="284"/>
      <c r="CL225" s="284"/>
      <c r="CM225" s="284"/>
      <c r="CN225" s="284"/>
      <c r="CO225" s="284"/>
      <c r="CP225" s="284"/>
      <c r="CQ225" s="284"/>
      <c r="CR225" s="284"/>
      <c r="CS225" s="284"/>
      <c r="CT225" s="284"/>
      <c r="CU225" s="284"/>
      <c r="CV225" s="284"/>
      <c r="CW225" s="284"/>
      <c r="CX225" s="284"/>
      <c r="CY225" s="284"/>
      <c r="CZ225" s="284"/>
      <c r="DA225" s="284"/>
      <c r="DB225" s="284"/>
      <c r="DC225" s="284"/>
      <c r="DD225" s="284"/>
      <c r="DE225" s="284"/>
      <c r="DF225" s="284"/>
      <c r="DG225" s="284"/>
      <c r="DH225" s="284"/>
      <c r="DI225" s="284"/>
      <c r="DJ225" s="284"/>
      <c r="DK225" s="284"/>
      <c r="DL225" s="284"/>
      <c r="DM225" s="284"/>
      <c r="DN225" s="284"/>
      <c r="DO225" s="284"/>
      <c r="DP225" s="284"/>
      <c r="DQ225" s="284"/>
      <c r="DR225" s="284"/>
      <c r="DS225" s="284"/>
      <c r="DT225" s="284"/>
      <c r="DU225" s="284"/>
      <c r="DV225" s="284"/>
      <c r="DW225" s="284"/>
      <c r="DX225" s="284"/>
      <c r="DY225" s="284"/>
      <c r="DZ225" s="284"/>
      <c r="EA225" s="284"/>
      <c r="EB225" s="284"/>
      <c r="EC225" s="284"/>
      <c r="ED225" s="284"/>
      <c r="EE225" s="284"/>
      <c r="EF225" s="284"/>
      <c r="EG225" s="284"/>
      <c r="EH225" s="284"/>
      <c r="EI225" s="284"/>
      <c r="EJ225" s="284"/>
      <c r="EK225" s="284"/>
      <c r="EL225" s="284"/>
      <c r="EM225" s="284"/>
      <c r="EN225" s="284"/>
      <c r="EO225" s="284"/>
      <c r="EP225" s="284"/>
      <c r="EQ225" s="284"/>
      <c r="ER225" s="284"/>
      <c r="ES225" s="284"/>
      <c r="ET225" s="284"/>
      <c r="EU225" s="284"/>
      <c r="EV225" s="284"/>
      <c r="EW225" s="284"/>
      <c r="EX225" s="284"/>
      <c r="EY225" s="284"/>
      <c r="EZ225" s="284"/>
      <c r="FA225" s="284"/>
      <c r="FB225" s="284"/>
      <c r="FC225" s="284"/>
      <c r="FD225" s="284"/>
      <c r="FE225" s="284"/>
      <c r="FF225" s="284"/>
      <c r="FG225" s="284"/>
      <c r="FH225" s="284"/>
      <c r="FI225" s="284"/>
      <c r="FJ225" s="284"/>
      <c r="FK225" s="284"/>
      <c r="FL225" s="284"/>
      <c r="FM225" s="284"/>
      <c r="FN225" s="284"/>
      <c r="FO225" s="284"/>
      <c r="FP225" s="284"/>
      <c r="FQ225" s="284"/>
      <c r="FR225" s="284"/>
      <c r="FS225" s="284"/>
      <c r="FT225" s="284"/>
      <c r="FU225" s="284"/>
      <c r="FV225" s="284"/>
      <c r="FW225" s="284"/>
      <c r="FX225" s="284"/>
      <c r="FY225" s="284"/>
      <c r="FZ225" s="284"/>
      <c r="GA225" s="284"/>
      <c r="GB225" s="284"/>
      <c r="GC225" s="284"/>
      <c r="GD225" s="284"/>
      <c r="GE225" s="284"/>
      <c r="GF225" s="284"/>
      <c r="GG225" s="284"/>
      <c r="GH225" s="284"/>
      <c r="GI225" s="284"/>
      <c r="GJ225" s="284"/>
      <c r="GK225" s="284"/>
      <c r="GL225" s="284"/>
      <c r="GM225" s="284"/>
      <c r="GN225" s="284"/>
      <c r="GO225" s="284"/>
      <c r="GP225" s="284"/>
      <c r="GQ225" s="284"/>
      <c r="GR225" s="284"/>
      <c r="GS225" s="284"/>
      <c r="GT225" s="284"/>
      <c r="GU225" s="284"/>
      <c r="GV225" s="284"/>
      <c r="GW225" s="284"/>
      <c r="GX225" s="284"/>
      <c r="GY225" s="284"/>
      <c r="GZ225" s="284"/>
      <c r="HA225" s="284"/>
      <c r="HB225" s="284"/>
      <c r="HC225" s="284"/>
      <c r="HD225" s="284"/>
      <c r="HE225" s="284"/>
      <c r="HF225" s="284"/>
      <c r="HG225" s="284"/>
      <c r="HH225" s="284"/>
      <c r="HI225" s="284"/>
      <c r="HJ225" s="284"/>
      <c r="HK225" s="284"/>
      <c r="HL225" s="284"/>
      <c r="HM225" s="284"/>
      <c r="HN225" s="284"/>
      <c r="HO225" s="284"/>
      <c r="HP225" s="284"/>
      <c r="HQ225" s="284"/>
      <c r="HR225" s="284"/>
      <c r="HS225" s="284"/>
      <c r="HT225" s="284"/>
      <c r="HU225" s="284"/>
      <c r="HV225" s="284"/>
      <c r="HW225" s="284"/>
      <c r="HX225" s="284"/>
      <c r="HY225" s="284"/>
      <c r="HZ225" s="284"/>
      <c r="IA225" s="284"/>
      <c r="IB225" s="284"/>
      <c r="IC225" s="284"/>
      <c r="ID225" s="284"/>
      <c r="IE225" s="284"/>
      <c r="IF225" s="284"/>
      <c r="IG225" s="284"/>
      <c r="IH225" s="284"/>
      <c r="II225" s="284"/>
      <c r="IJ225" s="284"/>
      <c r="IK225" s="284"/>
      <c r="IL225" s="284"/>
      <c r="IM225" s="284"/>
      <c r="IN225" s="284"/>
      <c r="IO225" s="284"/>
      <c r="IP225" s="284"/>
      <c r="IQ225" s="284"/>
      <c r="IR225" s="284"/>
      <c r="IS225" s="284"/>
      <c r="IT225" s="284"/>
      <c r="IU225" s="284"/>
      <c r="IV225" s="284"/>
    </row>
    <row r="226" spans="1:256" x14ac:dyDescent="0.25">
      <c r="A226" s="284"/>
      <c r="B226" s="284"/>
      <c r="C226" s="284"/>
      <c r="D226" s="284"/>
      <c r="E226" s="284"/>
      <c r="F226" s="284"/>
      <c r="G226" s="284"/>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c r="AL226" s="284"/>
      <c r="AM226" s="284"/>
      <c r="AN226" s="284"/>
      <c r="AO226" s="284"/>
      <c r="AP226" s="284"/>
      <c r="AQ226" s="284"/>
      <c r="AR226" s="284"/>
      <c r="AS226" s="284"/>
      <c r="AT226" s="284"/>
      <c r="AU226" s="284"/>
      <c r="AV226" s="284"/>
      <c r="AW226" s="284"/>
      <c r="AX226" s="284"/>
      <c r="AY226" s="284"/>
      <c r="AZ226" s="284"/>
      <c r="BA226" s="284"/>
      <c r="BB226" s="284"/>
      <c r="BC226" s="284"/>
      <c r="BD226" s="284"/>
      <c r="BE226" s="284"/>
      <c r="BF226" s="284"/>
      <c r="BG226" s="284"/>
      <c r="BH226" s="284"/>
      <c r="BI226" s="284"/>
      <c r="BJ226" s="284"/>
      <c r="BK226" s="284"/>
      <c r="BL226" s="284"/>
      <c r="BM226" s="284"/>
      <c r="BN226" s="284"/>
      <c r="BO226" s="284"/>
      <c r="BP226" s="284"/>
      <c r="BQ226" s="284"/>
      <c r="BR226" s="284"/>
      <c r="BS226" s="284"/>
      <c r="BT226" s="284"/>
      <c r="BU226" s="284"/>
      <c r="BV226" s="284"/>
      <c r="BW226" s="284"/>
      <c r="BX226" s="284"/>
      <c r="BY226" s="284"/>
      <c r="BZ226" s="284"/>
      <c r="CA226" s="284"/>
      <c r="CB226" s="284"/>
      <c r="CC226" s="284"/>
      <c r="CD226" s="284"/>
      <c r="CE226" s="284"/>
      <c r="CF226" s="284"/>
      <c r="CG226" s="284"/>
      <c r="CH226" s="284"/>
      <c r="CI226" s="284"/>
      <c r="CJ226" s="284"/>
      <c r="CK226" s="284"/>
      <c r="CL226" s="284"/>
      <c r="CM226" s="284"/>
      <c r="CN226" s="284"/>
      <c r="CO226" s="284"/>
      <c r="CP226" s="284"/>
      <c r="CQ226" s="284"/>
      <c r="CR226" s="284"/>
      <c r="CS226" s="284"/>
      <c r="CT226" s="284"/>
      <c r="CU226" s="284"/>
      <c r="CV226" s="284"/>
      <c r="CW226" s="284"/>
      <c r="CX226" s="284"/>
      <c r="CY226" s="284"/>
      <c r="CZ226" s="284"/>
      <c r="DA226" s="284"/>
      <c r="DB226" s="284"/>
      <c r="DC226" s="284"/>
      <c r="DD226" s="284"/>
      <c r="DE226" s="284"/>
      <c r="DF226" s="284"/>
      <c r="DG226" s="284"/>
      <c r="DH226" s="284"/>
      <c r="DI226" s="284"/>
      <c r="DJ226" s="284"/>
      <c r="DK226" s="284"/>
      <c r="DL226" s="284"/>
      <c r="DM226" s="284"/>
      <c r="DN226" s="284"/>
      <c r="DO226" s="284"/>
      <c r="DP226" s="284"/>
      <c r="DQ226" s="284"/>
      <c r="DR226" s="284"/>
      <c r="DS226" s="284"/>
      <c r="DT226" s="284"/>
      <c r="DU226" s="284"/>
      <c r="DV226" s="284"/>
      <c r="DW226" s="284"/>
      <c r="DX226" s="284"/>
      <c r="DY226" s="284"/>
      <c r="DZ226" s="284"/>
      <c r="EA226" s="284"/>
      <c r="EB226" s="284"/>
      <c r="EC226" s="284"/>
      <c r="ED226" s="284"/>
      <c r="EE226" s="284"/>
      <c r="EF226" s="284"/>
      <c r="EG226" s="284"/>
      <c r="EH226" s="284"/>
      <c r="EI226" s="284"/>
      <c r="EJ226" s="284"/>
      <c r="EK226" s="284"/>
      <c r="EL226" s="284"/>
      <c r="EM226" s="284"/>
      <c r="EN226" s="284"/>
      <c r="EO226" s="284"/>
      <c r="EP226" s="284"/>
      <c r="EQ226" s="284"/>
      <c r="ER226" s="284"/>
      <c r="ES226" s="284"/>
      <c r="ET226" s="284"/>
      <c r="EU226" s="284"/>
      <c r="EV226" s="284"/>
      <c r="EW226" s="284"/>
      <c r="EX226" s="284"/>
      <c r="EY226" s="284"/>
      <c r="EZ226" s="284"/>
      <c r="FA226" s="284"/>
      <c r="FB226" s="284"/>
      <c r="FC226" s="284"/>
      <c r="FD226" s="284"/>
      <c r="FE226" s="284"/>
      <c r="FF226" s="284"/>
      <c r="FG226" s="284"/>
      <c r="FH226" s="284"/>
      <c r="FI226" s="284"/>
      <c r="FJ226" s="284"/>
      <c r="FK226" s="284"/>
      <c r="FL226" s="284"/>
      <c r="FM226" s="284"/>
      <c r="FN226" s="284"/>
      <c r="FO226" s="284"/>
      <c r="FP226" s="284"/>
      <c r="FQ226" s="284"/>
      <c r="FR226" s="284"/>
      <c r="FS226" s="284"/>
      <c r="FT226" s="284"/>
      <c r="FU226" s="284"/>
      <c r="FV226" s="284"/>
      <c r="FW226" s="284"/>
      <c r="FX226" s="284"/>
      <c r="FY226" s="284"/>
      <c r="FZ226" s="284"/>
      <c r="GA226" s="284"/>
      <c r="GB226" s="284"/>
      <c r="GC226" s="284"/>
      <c r="GD226" s="284"/>
      <c r="GE226" s="284"/>
      <c r="GF226" s="284"/>
      <c r="GG226" s="284"/>
      <c r="GH226" s="284"/>
      <c r="GI226" s="284"/>
      <c r="GJ226" s="284"/>
      <c r="GK226" s="284"/>
      <c r="GL226" s="284"/>
      <c r="GM226" s="284"/>
      <c r="GN226" s="284"/>
      <c r="GO226" s="284"/>
      <c r="GP226" s="284"/>
      <c r="GQ226" s="284"/>
      <c r="GR226" s="284"/>
      <c r="GS226" s="284"/>
      <c r="GT226" s="284"/>
      <c r="GU226" s="284"/>
      <c r="GV226" s="284"/>
      <c r="GW226" s="284"/>
      <c r="GX226" s="284"/>
      <c r="GY226" s="284"/>
      <c r="GZ226" s="284"/>
      <c r="HA226" s="284"/>
      <c r="HB226" s="284"/>
      <c r="HC226" s="284"/>
      <c r="HD226" s="284"/>
      <c r="HE226" s="284"/>
      <c r="HF226" s="284"/>
      <c r="HG226" s="284"/>
      <c r="HH226" s="284"/>
      <c r="HI226" s="284"/>
      <c r="HJ226" s="284"/>
      <c r="HK226" s="284"/>
      <c r="HL226" s="284"/>
      <c r="HM226" s="284"/>
      <c r="HN226" s="284"/>
      <c r="HO226" s="284"/>
      <c r="HP226" s="284"/>
      <c r="HQ226" s="284"/>
      <c r="HR226" s="284"/>
      <c r="HS226" s="284"/>
      <c r="HT226" s="284"/>
      <c r="HU226" s="284"/>
      <c r="HV226" s="284"/>
      <c r="HW226" s="284"/>
      <c r="HX226" s="284"/>
      <c r="HY226" s="284"/>
      <c r="HZ226" s="284"/>
      <c r="IA226" s="284"/>
      <c r="IB226" s="284"/>
      <c r="IC226" s="284"/>
      <c r="ID226" s="284"/>
      <c r="IE226" s="284"/>
      <c r="IF226" s="284"/>
      <c r="IG226" s="284"/>
      <c r="IH226" s="284"/>
      <c r="II226" s="284"/>
      <c r="IJ226" s="284"/>
      <c r="IK226" s="284"/>
      <c r="IL226" s="284"/>
      <c r="IM226" s="284"/>
      <c r="IN226" s="284"/>
      <c r="IO226" s="284"/>
      <c r="IP226" s="284"/>
      <c r="IQ226" s="284"/>
      <c r="IR226" s="284"/>
      <c r="IS226" s="284"/>
      <c r="IT226" s="284"/>
      <c r="IU226" s="284"/>
      <c r="IV226" s="284"/>
    </row>
    <row r="227" spans="1:256" x14ac:dyDescent="0.25">
      <c r="A227" s="284"/>
      <c r="B227" s="284"/>
      <c r="C227" s="284"/>
      <c r="D227" s="284"/>
      <c r="E227" s="284"/>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c r="AL227" s="284"/>
      <c r="AM227" s="284"/>
      <c r="AN227" s="284"/>
      <c r="AO227" s="284"/>
      <c r="AP227" s="284"/>
      <c r="AQ227" s="284"/>
      <c r="AR227" s="284"/>
      <c r="AS227" s="284"/>
      <c r="AT227" s="284"/>
      <c r="AU227" s="284"/>
      <c r="AV227" s="284"/>
      <c r="AW227" s="284"/>
      <c r="AX227" s="284"/>
      <c r="AY227" s="284"/>
      <c r="AZ227" s="284"/>
      <c r="BA227" s="284"/>
      <c r="BB227" s="284"/>
      <c r="BC227" s="284"/>
      <c r="BD227" s="284"/>
      <c r="BE227" s="284"/>
      <c r="BF227" s="284"/>
      <c r="BG227" s="284"/>
      <c r="BH227" s="284"/>
      <c r="BI227" s="284"/>
      <c r="BJ227" s="284"/>
      <c r="BK227" s="284"/>
      <c r="BL227" s="284"/>
      <c r="BM227" s="284"/>
      <c r="BN227" s="284"/>
      <c r="BO227" s="284"/>
      <c r="BP227" s="284"/>
      <c r="BQ227" s="284"/>
      <c r="BR227" s="284"/>
      <c r="BS227" s="284"/>
      <c r="BT227" s="284"/>
      <c r="BU227" s="284"/>
      <c r="BV227" s="284"/>
      <c r="BW227" s="284"/>
      <c r="BX227" s="284"/>
      <c r="BY227" s="284"/>
      <c r="BZ227" s="284"/>
      <c r="CA227" s="284"/>
      <c r="CB227" s="284"/>
      <c r="CC227" s="284"/>
      <c r="CD227" s="284"/>
      <c r="CE227" s="284"/>
      <c r="CF227" s="284"/>
      <c r="CG227" s="284"/>
      <c r="CH227" s="284"/>
      <c r="CI227" s="284"/>
      <c r="CJ227" s="284"/>
      <c r="CK227" s="284"/>
      <c r="CL227" s="284"/>
      <c r="CM227" s="284"/>
      <c r="CN227" s="284"/>
      <c r="CO227" s="284"/>
      <c r="CP227" s="284"/>
      <c r="CQ227" s="284"/>
      <c r="CR227" s="284"/>
      <c r="CS227" s="284"/>
      <c r="CT227" s="284"/>
      <c r="CU227" s="284"/>
      <c r="CV227" s="284"/>
      <c r="CW227" s="284"/>
      <c r="CX227" s="284"/>
      <c r="CY227" s="284"/>
      <c r="CZ227" s="284"/>
      <c r="DA227" s="284"/>
      <c r="DB227" s="284"/>
      <c r="DC227" s="284"/>
      <c r="DD227" s="284"/>
      <c r="DE227" s="284"/>
      <c r="DF227" s="284"/>
      <c r="DG227" s="284"/>
      <c r="DH227" s="284"/>
      <c r="DI227" s="284"/>
      <c r="DJ227" s="284"/>
      <c r="DK227" s="284"/>
      <c r="DL227" s="284"/>
      <c r="DM227" s="284"/>
      <c r="DN227" s="284"/>
      <c r="DO227" s="284"/>
      <c r="DP227" s="284"/>
      <c r="DQ227" s="284"/>
      <c r="DR227" s="284"/>
      <c r="DS227" s="284"/>
      <c r="DT227" s="284"/>
      <c r="DU227" s="284"/>
      <c r="DV227" s="284"/>
      <c r="DW227" s="284"/>
      <c r="DX227" s="284"/>
      <c r="DY227" s="284"/>
      <c r="DZ227" s="284"/>
      <c r="EA227" s="284"/>
      <c r="EB227" s="284"/>
      <c r="EC227" s="284"/>
      <c r="ED227" s="284"/>
      <c r="EE227" s="284"/>
      <c r="EF227" s="284"/>
      <c r="EG227" s="284"/>
      <c r="EH227" s="284"/>
      <c r="EI227" s="284"/>
      <c r="EJ227" s="284"/>
      <c r="EK227" s="284"/>
      <c r="EL227" s="284"/>
      <c r="EM227" s="284"/>
      <c r="EN227" s="284"/>
      <c r="EO227" s="284"/>
      <c r="EP227" s="284"/>
      <c r="EQ227" s="284"/>
      <c r="ER227" s="284"/>
      <c r="ES227" s="284"/>
      <c r="ET227" s="284"/>
      <c r="EU227" s="284"/>
      <c r="EV227" s="284"/>
      <c r="EW227" s="284"/>
      <c r="EX227" s="284"/>
      <c r="EY227" s="284"/>
      <c r="EZ227" s="284"/>
      <c r="FA227" s="284"/>
      <c r="FB227" s="284"/>
      <c r="FC227" s="284"/>
      <c r="FD227" s="284"/>
      <c r="FE227" s="284"/>
      <c r="FF227" s="284"/>
      <c r="FG227" s="284"/>
      <c r="FH227" s="284"/>
      <c r="FI227" s="284"/>
      <c r="FJ227" s="284"/>
      <c r="FK227" s="284"/>
      <c r="FL227" s="284"/>
      <c r="FM227" s="284"/>
      <c r="FN227" s="284"/>
      <c r="FO227" s="284"/>
      <c r="FP227" s="284"/>
      <c r="FQ227" s="284"/>
      <c r="FR227" s="284"/>
      <c r="FS227" s="284"/>
      <c r="FT227" s="284"/>
      <c r="FU227" s="284"/>
      <c r="FV227" s="284"/>
      <c r="FW227" s="284"/>
      <c r="FX227" s="284"/>
      <c r="FY227" s="284"/>
      <c r="FZ227" s="284"/>
      <c r="GA227" s="284"/>
      <c r="GB227" s="284"/>
      <c r="GC227" s="284"/>
      <c r="GD227" s="284"/>
      <c r="GE227" s="284"/>
      <c r="GF227" s="284"/>
      <c r="GG227" s="284"/>
      <c r="GH227" s="284"/>
      <c r="GI227" s="284"/>
      <c r="GJ227" s="284"/>
      <c r="GK227" s="284"/>
      <c r="GL227" s="284"/>
      <c r="GM227" s="284"/>
      <c r="GN227" s="284"/>
      <c r="GO227" s="284"/>
      <c r="GP227" s="284"/>
      <c r="GQ227" s="284"/>
      <c r="GR227" s="284"/>
      <c r="GS227" s="284"/>
      <c r="GT227" s="284"/>
      <c r="GU227" s="284"/>
      <c r="GV227" s="284"/>
      <c r="GW227" s="284"/>
      <c r="GX227" s="284"/>
      <c r="GY227" s="284"/>
      <c r="GZ227" s="284"/>
      <c r="HA227" s="284"/>
      <c r="HB227" s="284"/>
      <c r="HC227" s="284"/>
      <c r="HD227" s="284"/>
      <c r="HE227" s="284"/>
      <c r="HF227" s="284"/>
      <c r="HG227" s="284"/>
      <c r="HH227" s="284"/>
      <c r="HI227" s="284"/>
      <c r="HJ227" s="284"/>
      <c r="HK227" s="284"/>
      <c r="HL227" s="284"/>
      <c r="HM227" s="284"/>
      <c r="HN227" s="284"/>
      <c r="HO227" s="284"/>
      <c r="HP227" s="284"/>
      <c r="HQ227" s="284"/>
      <c r="HR227" s="284"/>
      <c r="HS227" s="284"/>
      <c r="HT227" s="284"/>
      <c r="HU227" s="284"/>
      <c r="HV227" s="284"/>
      <c r="HW227" s="284"/>
      <c r="HX227" s="284"/>
      <c r="HY227" s="284"/>
      <c r="HZ227" s="284"/>
      <c r="IA227" s="284"/>
      <c r="IB227" s="284"/>
      <c r="IC227" s="284"/>
      <c r="ID227" s="284"/>
      <c r="IE227" s="284"/>
      <c r="IF227" s="284"/>
      <c r="IG227" s="284"/>
      <c r="IH227" s="284"/>
      <c r="II227" s="284"/>
      <c r="IJ227" s="284"/>
      <c r="IK227" s="284"/>
      <c r="IL227" s="284"/>
      <c r="IM227" s="284"/>
      <c r="IN227" s="284"/>
      <c r="IO227" s="284"/>
      <c r="IP227" s="284"/>
      <c r="IQ227" s="284"/>
      <c r="IR227" s="284"/>
      <c r="IS227" s="284"/>
      <c r="IT227" s="284"/>
      <c r="IU227" s="284"/>
      <c r="IV227" s="284"/>
    </row>
    <row r="228" spans="1:256" x14ac:dyDescent="0.25">
      <c r="A228" s="284"/>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c r="AL228" s="284"/>
      <c r="AM228" s="284"/>
      <c r="AN228" s="284"/>
      <c r="AO228" s="284"/>
      <c r="AP228" s="284"/>
      <c r="AQ228" s="284"/>
      <c r="AR228" s="284"/>
      <c r="AS228" s="284"/>
      <c r="AT228" s="284"/>
      <c r="AU228" s="284"/>
      <c r="AV228" s="284"/>
      <c r="AW228" s="284"/>
      <c r="AX228" s="284"/>
      <c r="AY228" s="284"/>
      <c r="AZ228" s="284"/>
      <c r="BA228" s="284"/>
      <c r="BB228" s="284"/>
      <c r="BC228" s="284"/>
      <c r="BD228" s="284"/>
      <c r="BE228" s="284"/>
      <c r="BF228" s="284"/>
      <c r="BG228" s="284"/>
      <c r="BH228" s="284"/>
      <c r="BI228" s="284"/>
      <c r="BJ228" s="284"/>
      <c r="BK228" s="284"/>
      <c r="BL228" s="284"/>
      <c r="BM228" s="284"/>
      <c r="BN228" s="284"/>
      <c r="BO228" s="284"/>
      <c r="BP228" s="284"/>
      <c r="BQ228" s="284"/>
      <c r="BR228" s="284"/>
      <c r="BS228" s="284"/>
      <c r="BT228" s="284"/>
      <c r="BU228" s="284"/>
      <c r="BV228" s="284"/>
      <c r="BW228" s="284"/>
      <c r="BX228" s="284"/>
      <c r="BY228" s="284"/>
      <c r="BZ228" s="284"/>
      <c r="CA228" s="284"/>
      <c r="CB228" s="284"/>
      <c r="CC228" s="284"/>
      <c r="CD228" s="284"/>
      <c r="CE228" s="284"/>
      <c r="CF228" s="284"/>
      <c r="CG228" s="284"/>
      <c r="CH228" s="284"/>
      <c r="CI228" s="284"/>
      <c r="CJ228" s="284"/>
      <c r="CK228" s="284"/>
      <c r="CL228" s="284"/>
      <c r="CM228" s="284"/>
      <c r="CN228" s="284"/>
      <c r="CO228" s="284"/>
      <c r="CP228" s="284"/>
      <c r="CQ228" s="284"/>
      <c r="CR228" s="284"/>
      <c r="CS228" s="284"/>
      <c r="CT228" s="284"/>
      <c r="CU228" s="284"/>
      <c r="CV228" s="284"/>
      <c r="CW228" s="284"/>
      <c r="CX228" s="284"/>
      <c r="CY228" s="284"/>
      <c r="CZ228" s="284"/>
      <c r="DA228" s="284"/>
      <c r="DB228" s="284"/>
      <c r="DC228" s="284"/>
      <c r="DD228" s="284"/>
      <c r="DE228" s="284"/>
      <c r="DF228" s="284"/>
      <c r="DG228" s="284"/>
      <c r="DH228" s="284"/>
      <c r="DI228" s="284"/>
      <c r="DJ228" s="284"/>
      <c r="DK228" s="284"/>
      <c r="DL228" s="284"/>
      <c r="DM228" s="284"/>
      <c r="DN228" s="284"/>
      <c r="DO228" s="284"/>
      <c r="DP228" s="284"/>
      <c r="DQ228" s="284"/>
      <c r="DR228" s="284"/>
      <c r="DS228" s="284"/>
      <c r="DT228" s="284"/>
      <c r="DU228" s="284"/>
      <c r="DV228" s="284"/>
      <c r="DW228" s="284"/>
      <c r="DX228" s="284"/>
      <c r="DY228" s="284"/>
      <c r="DZ228" s="284"/>
      <c r="EA228" s="284"/>
      <c r="EB228" s="284"/>
      <c r="EC228" s="284"/>
      <c r="ED228" s="284"/>
      <c r="EE228" s="284"/>
      <c r="EF228" s="284"/>
      <c r="EG228" s="284"/>
      <c r="EH228" s="284"/>
      <c r="EI228" s="284"/>
      <c r="EJ228" s="284"/>
      <c r="EK228" s="284"/>
      <c r="EL228" s="284"/>
      <c r="EM228" s="284"/>
      <c r="EN228" s="284"/>
      <c r="EO228" s="284"/>
      <c r="EP228" s="284"/>
      <c r="EQ228" s="284"/>
      <c r="ER228" s="284"/>
      <c r="ES228" s="284"/>
      <c r="ET228" s="284"/>
      <c r="EU228" s="284"/>
      <c r="EV228" s="284"/>
      <c r="EW228" s="284"/>
      <c r="EX228" s="284"/>
      <c r="EY228" s="284"/>
      <c r="EZ228" s="284"/>
      <c r="FA228" s="284"/>
      <c r="FB228" s="284"/>
      <c r="FC228" s="284"/>
      <c r="FD228" s="284"/>
      <c r="FE228" s="284"/>
      <c r="FF228" s="284"/>
      <c r="FG228" s="284"/>
      <c r="FH228" s="284"/>
      <c r="FI228" s="284"/>
      <c r="FJ228" s="284"/>
      <c r="FK228" s="284"/>
      <c r="FL228" s="284"/>
      <c r="FM228" s="284"/>
      <c r="FN228" s="284"/>
      <c r="FO228" s="284"/>
      <c r="FP228" s="284"/>
      <c r="FQ228" s="284"/>
      <c r="FR228" s="284"/>
      <c r="FS228" s="284"/>
      <c r="FT228" s="284"/>
      <c r="FU228" s="284"/>
      <c r="FV228" s="284"/>
      <c r="FW228" s="284"/>
      <c r="FX228" s="284"/>
      <c r="FY228" s="284"/>
      <c r="FZ228" s="284"/>
      <c r="GA228" s="284"/>
      <c r="GB228" s="284"/>
      <c r="GC228" s="284"/>
      <c r="GD228" s="284"/>
      <c r="GE228" s="284"/>
      <c r="GF228" s="284"/>
      <c r="GG228" s="284"/>
      <c r="GH228" s="284"/>
      <c r="GI228" s="284"/>
      <c r="GJ228" s="284"/>
      <c r="GK228" s="284"/>
      <c r="GL228" s="284"/>
      <c r="GM228" s="284"/>
      <c r="GN228" s="284"/>
      <c r="GO228" s="284"/>
      <c r="GP228" s="284"/>
      <c r="GQ228" s="284"/>
      <c r="GR228" s="284"/>
      <c r="GS228" s="284"/>
      <c r="GT228" s="284"/>
      <c r="GU228" s="284"/>
      <c r="GV228" s="284"/>
      <c r="GW228" s="284"/>
      <c r="GX228" s="284"/>
      <c r="GY228" s="284"/>
      <c r="GZ228" s="284"/>
      <c r="HA228" s="284"/>
      <c r="HB228" s="284"/>
      <c r="HC228" s="284"/>
      <c r="HD228" s="284"/>
      <c r="HE228" s="284"/>
      <c r="HF228" s="284"/>
      <c r="HG228" s="284"/>
      <c r="HH228" s="284"/>
      <c r="HI228" s="284"/>
      <c r="HJ228" s="284"/>
      <c r="HK228" s="284"/>
      <c r="HL228" s="284"/>
      <c r="HM228" s="284"/>
      <c r="HN228" s="284"/>
      <c r="HO228" s="284"/>
      <c r="HP228" s="284"/>
      <c r="HQ228" s="284"/>
      <c r="HR228" s="284"/>
      <c r="HS228" s="284"/>
      <c r="HT228" s="284"/>
      <c r="HU228" s="284"/>
      <c r="HV228" s="284"/>
      <c r="HW228" s="284"/>
      <c r="HX228" s="284"/>
      <c r="HY228" s="284"/>
      <c r="HZ228" s="284"/>
      <c r="IA228" s="284"/>
      <c r="IB228" s="284"/>
      <c r="IC228" s="284"/>
      <c r="ID228" s="284"/>
      <c r="IE228" s="284"/>
      <c r="IF228" s="284"/>
      <c r="IG228" s="284"/>
      <c r="IH228" s="284"/>
      <c r="II228" s="284"/>
      <c r="IJ228" s="284"/>
      <c r="IK228" s="284"/>
      <c r="IL228" s="284"/>
      <c r="IM228" s="284"/>
      <c r="IN228" s="284"/>
      <c r="IO228" s="284"/>
      <c r="IP228" s="284"/>
      <c r="IQ228" s="284"/>
      <c r="IR228" s="284"/>
      <c r="IS228" s="284"/>
      <c r="IT228" s="284"/>
      <c r="IU228" s="284"/>
      <c r="IV228" s="284"/>
    </row>
    <row r="229" spans="1:256" x14ac:dyDescent="0.25">
      <c r="A229" s="284"/>
      <c r="B229" s="284"/>
      <c r="C229" s="284"/>
      <c r="D229" s="284"/>
      <c r="E229" s="284"/>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c r="AL229" s="284"/>
      <c r="AM229" s="284"/>
      <c r="AN229" s="284"/>
      <c r="AO229" s="284"/>
      <c r="AP229" s="284"/>
      <c r="AQ229" s="284"/>
      <c r="AR229" s="284"/>
      <c r="AS229" s="284"/>
      <c r="AT229" s="284"/>
      <c r="AU229" s="284"/>
      <c r="AV229" s="284"/>
      <c r="AW229" s="284"/>
      <c r="AX229" s="284"/>
      <c r="AY229" s="284"/>
      <c r="AZ229" s="284"/>
      <c r="BA229" s="284"/>
      <c r="BB229" s="284"/>
      <c r="BC229" s="284"/>
      <c r="BD229" s="284"/>
      <c r="BE229" s="284"/>
      <c r="BF229" s="284"/>
      <c r="BG229" s="284"/>
      <c r="BH229" s="284"/>
      <c r="BI229" s="284"/>
      <c r="BJ229" s="284"/>
      <c r="BK229" s="284"/>
      <c r="BL229" s="284"/>
      <c r="BM229" s="284"/>
      <c r="BN229" s="284"/>
      <c r="BO229" s="284"/>
      <c r="BP229" s="284"/>
      <c r="BQ229" s="284"/>
      <c r="BR229" s="284"/>
      <c r="BS229" s="284"/>
      <c r="BT229" s="284"/>
      <c r="BU229" s="284"/>
      <c r="BV229" s="284"/>
      <c r="BW229" s="284"/>
      <c r="BX229" s="284"/>
      <c r="BY229" s="284"/>
      <c r="BZ229" s="284"/>
      <c r="CA229" s="284"/>
      <c r="CB229" s="284"/>
      <c r="CC229" s="284"/>
      <c r="CD229" s="284"/>
      <c r="CE229" s="284"/>
      <c r="CF229" s="284"/>
      <c r="CG229" s="284"/>
      <c r="CH229" s="284"/>
      <c r="CI229" s="284"/>
      <c r="CJ229" s="284"/>
      <c r="CK229" s="284"/>
      <c r="CL229" s="284"/>
      <c r="CM229" s="284"/>
      <c r="CN229" s="284"/>
      <c r="CO229" s="284"/>
      <c r="CP229" s="284"/>
      <c r="CQ229" s="284"/>
      <c r="CR229" s="284"/>
      <c r="CS229" s="284"/>
      <c r="CT229" s="284"/>
      <c r="CU229" s="284"/>
      <c r="CV229" s="284"/>
      <c r="CW229" s="284"/>
      <c r="CX229" s="284"/>
      <c r="CY229" s="284"/>
      <c r="CZ229" s="284"/>
      <c r="DA229" s="284"/>
      <c r="DB229" s="284"/>
      <c r="DC229" s="284"/>
      <c r="DD229" s="284"/>
      <c r="DE229" s="284"/>
      <c r="DF229" s="284"/>
      <c r="DG229" s="284"/>
      <c r="DH229" s="284"/>
      <c r="DI229" s="284"/>
      <c r="DJ229" s="284"/>
      <c r="DK229" s="284"/>
      <c r="DL229" s="284"/>
      <c r="DM229" s="284"/>
      <c r="DN229" s="284"/>
      <c r="DO229" s="284"/>
      <c r="DP229" s="284"/>
      <c r="DQ229" s="284"/>
      <c r="DR229" s="284"/>
      <c r="DS229" s="284"/>
      <c r="DT229" s="284"/>
      <c r="DU229" s="284"/>
      <c r="DV229" s="284"/>
      <c r="DW229" s="284"/>
      <c r="DX229" s="284"/>
      <c r="DY229" s="284"/>
      <c r="DZ229" s="284"/>
      <c r="EA229" s="284"/>
      <c r="EB229" s="284"/>
      <c r="EC229" s="284"/>
      <c r="ED229" s="284"/>
      <c r="EE229" s="284"/>
      <c r="EF229" s="284"/>
      <c r="EG229" s="284"/>
      <c r="EH229" s="284"/>
      <c r="EI229" s="284"/>
      <c r="EJ229" s="284"/>
      <c r="EK229" s="284"/>
      <c r="EL229" s="284"/>
      <c r="EM229" s="284"/>
      <c r="EN229" s="284"/>
      <c r="EO229" s="284"/>
      <c r="EP229" s="284"/>
      <c r="EQ229" s="284"/>
      <c r="ER229" s="284"/>
      <c r="ES229" s="284"/>
      <c r="ET229" s="284"/>
      <c r="EU229" s="284"/>
      <c r="EV229" s="284"/>
      <c r="EW229" s="284"/>
      <c r="EX229" s="284"/>
      <c r="EY229" s="284"/>
      <c r="EZ229" s="284"/>
      <c r="FA229" s="284"/>
      <c r="FB229" s="284"/>
      <c r="FC229" s="284"/>
      <c r="FD229" s="284"/>
      <c r="FE229" s="284"/>
      <c r="FF229" s="284"/>
      <c r="FG229" s="284"/>
      <c r="FH229" s="284"/>
      <c r="FI229" s="284"/>
      <c r="FJ229" s="284"/>
      <c r="FK229" s="284"/>
      <c r="FL229" s="284"/>
      <c r="FM229" s="284"/>
      <c r="FN229" s="284"/>
      <c r="FO229" s="284"/>
      <c r="FP229" s="284"/>
      <c r="FQ229" s="284"/>
      <c r="FR229" s="284"/>
      <c r="FS229" s="284"/>
      <c r="FT229" s="284"/>
      <c r="FU229" s="284"/>
      <c r="FV229" s="284"/>
      <c r="FW229" s="284"/>
      <c r="FX229" s="284"/>
      <c r="FY229" s="284"/>
      <c r="FZ229" s="284"/>
      <c r="GA229" s="284"/>
      <c r="GB229" s="284"/>
      <c r="GC229" s="284"/>
      <c r="GD229" s="284"/>
      <c r="GE229" s="284"/>
      <c r="GF229" s="284"/>
      <c r="GG229" s="284"/>
      <c r="GH229" s="284"/>
      <c r="GI229" s="284"/>
      <c r="GJ229" s="284"/>
      <c r="GK229" s="284"/>
      <c r="GL229" s="284"/>
      <c r="GM229" s="284"/>
      <c r="GN229" s="284"/>
      <c r="GO229" s="284"/>
      <c r="GP229" s="284"/>
      <c r="GQ229" s="284"/>
      <c r="GR229" s="284"/>
      <c r="GS229" s="284"/>
      <c r="GT229" s="284"/>
      <c r="GU229" s="284"/>
      <c r="GV229" s="284"/>
      <c r="GW229" s="284"/>
      <c r="GX229" s="284"/>
      <c r="GY229" s="284"/>
      <c r="GZ229" s="284"/>
      <c r="HA229" s="284"/>
      <c r="HB229" s="284"/>
      <c r="HC229" s="284"/>
      <c r="HD229" s="284"/>
      <c r="HE229" s="284"/>
      <c r="HF229" s="284"/>
      <c r="HG229" s="284"/>
      <c r="HH229" s="284"/>
      <c r="HI229" s="284"/>
      <c r="HJ229" s="284"/>
      <c r="HK229" s="284"/>
      <c r="HL229" s="284"/>
      <c r="HM229" s="284"/>
      <c r="HN229" s="284"/>
      <c r="HO229" s="284"/>
      <c r="HP229" s="284"/>
      <c r="HQ229" s="284"/>
      <c r="HR229" s="284"/>
      <c r="HS229" s="284"/>
      <c r="HT229" s="284"/>
      <c r="HU229" s="284"/>
      <c r="HV229" s="284"/>
      <c r="HW229" s="284"/>
      <c r="HX229" s="284"/>
      <c r="HY229" s="284"/>
      <c r="HZ229" s="284"/>
      <c r="IA229" s="284"/>
      <c r="IB229" s="284"/>
      <c r="IC229" s="284"/>
      <c r="ID229" s="284"/>
      <c r="IE229" s="284"/>
      <c r="IF229" s="284"/>
      <c r="IG229" s="284"/>
      <c r="IH229" s="284"/>
      <c r="II229" s="284"/>
      <c r="IJ229" s="284"/>
      <c r="IK229" s="284"/>
      <c r="IL229" s="284"/>
      <c r="IM229" s="284"/>
      <c r="IN229" s="284"/>
      <c r="IO229" s="284"/>
      <c r="IP229" s="284"/>
      <c r="IQ229" s="284"/>
      <c r="IR229" s="284"/>
      <c r="IS229" s="284"/>
      <c r="IT229" s="284"/>
      <c r="IU229" s="284"/>
      <c r="IV229" s="284"/>
    </row>
    <row r="230" spans="1:256" x14ac:dyDescent="0.25">
      <c r="A230" s="284"/>
      <c r="B230" s="284"/>
      <c r="C230" s="284"/>
      <c r="D230" s="284"/>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c r="AL230" s="284"/>
      <c r="AM230" s="284"/>
      <c r="AN230" s="284"/>
      <c r="AO230" s="284"/>
      <c r="AP230" s="284"/>
      <c r="AQ230" s="284"/>
      <c r="AR230" s="284"/>
      <c r="AS230" s="284"/>
      <c r="AT230" s="284"/>
      <c r="AU230" s="284"/>
      <c r="AV230" s="284"/>
      <c r="AW230" s="284"/>
      <c r="AX230" s="284"/>
      <c r="AY230" s="284"/>
      <c r="AZ230" s="284"/>
      <c r="BA230" s="284"/>
      <c r="BB230" s="284"/>
      <c r="BC230" s="284"/>
      <c r="BD230" s="284"/>
      <c r="BE230" s="284"/>
      <c r="BF230" s="284"/>
      <c r="BG230" s="284"/>
      <c r="BH230" s="284"/>
      <c r="BI230" s="284"/>
      <c r="BJ230" s="284"/>
      <c r="BK230" s="284"/>
      <c r="BL230" s="284"/>
      <c r="BM230" s="284"/>
      <c r="BN230" s="284"/>
      <c r="BO230" s="284"/>
      <c r="BP230" s="284"/>
      <c r="BQ230" s="284"/>
      <c r="BR230" s="284"/>
      <c r="BS230" s="284"/>
      <c r="BT230" s="284"/>
      <c r="BU230" s="284"/>
      <c r="BV230" s="284"/>
      <c r="BW230" s="284"/>
      <c r="BX230" s="284"/>
      <c r="BY230" s="284"/>
      <c r="BZ230" s="284"/>
      <c r="CA230" s="284"/>
      <c r="CB230" s="284"/>
      <c r="CC230" s="284"/>
      <c r="CD230" s="284"/>
      <c r="CE230" s="284"/>
      <c r="CF230" s="284"/>
      <c r="CG230" s="284"/>
      <c r="CH230" s="284"/>
      <c r="CI230" s="284"/>
      <c r="CJ230" s="284"/>
      <c r="CK230" s="284"/>
      <c r="CL230" s="284"/>
      <c r="CM230" s="284"/>
      <c r="CN230" s="284"/>
      <c r="CO230" s="284"/>
      <c r="CP230" s="284"/>
      <c r="CQ230" s="284"/>
      <c r="CR230" s="284"/>
      <c r="CS230" s="284"/>
      <c r="CT230" s="284"/>
      <c r="CU230" s="284"/>
      <c r="CV230" s="284"/>
      <c r="CW230" s="284"/>
      <c r="CX230" s="284"/>
      <c r="CY230" s="284"/>
      <c r="CZ230" s="284"/>
      <c r="DA230" s="284"/>
      <c r="DB230" s="284"/>
      <c r="DC230" s="284"/>
      <c r="DD230" s="284"/>
      <c r="DE230" s="284"/>
      <c r="DF230" s="284"/>
      <c r="DG230" s="284"/>
      <c r="DH230" s="284"/>
      <c r="DI230" s="284"/>
      <c r="DJ230" s="284"/>
      <c r="DK230" s="284"/>
      <c r="DL230" s="284"/>
      <c r="DM230" s="284"/>
      <c r="DN230" s="284"/>
      <c r="DO230" s="284"/>
      <c r="DP230" s="284"/>
      <c r="DQ230" s="284"/>
      <c r="DR230" s="284"/>
      <c r="DS230" s="284"/>
      <c r="DT230" s="284"/>
      <c r="DU230" s="284"/>
      <c r="DV230" s="284"/>
      <c r="DW230" s="284"/>
      <c r="DX230" s="284"/>
      <c r="DY230" s="284"/>
      <c r="DZ230" s="284"/>
      <c r="EA230" s="284"/>
      <c r="EB230" s="284"/>
      <c r="EC230" s="284"/>
      <c r="ED230" s="284"/>
      <c r="EE230" s="284"/>
      <c r="EF230" s="284"/>
      <c r="EG230" s="284"/>
      <c r="EH230" s="284"/>
      <c r="EI230" s="284"/>
      <c r="EJ230" s="284"/>
      <c r="EK230" s="284"/>
      <c r="EL230" s="284"/>
      <c r="EM230" s="284"/>
      <c r="EN230" s="284"/>
      <c r="EO230" s="284"/>
      <c r="EP230" s="284"/>
      <c r="EQ230" s="284"/>
      <c r="ER230" s="284"/>
      <c r="ES230" s="284"/>
      <c r="ET230" s="284"/>
      <c r="EU230" s="284"/>
      <c r="EV230" s="284"/>
      <c r="EW230" s="284"/>
      <c r="EX230" s="284"/>
      <c r="EY230" s="284"/>
      <c r="EZ230" s="284"/>
      <c r="FA230" s="284"/>
      <c r="FB230" s="284"/>
      <c r="FC230" s="284"/>
      <c r="FD230" s="284"/>
      <c r="FE230" s="284"/>
      <c r="FF230" s="284"/>
      <c r="FG230" s="284"/>
      <c r="FH230" s="284"/>
      <c r="FI230" s="284"/>
      <c r="FJ230" s="284"/>
      <c r="FK230" s="284"/>
      <c r="FL230" s="284"/>
      <c r="FM230" s="284"/>
      <c r="FN230" s="284"/>
      <c r="FO230" s="284"/>
      <c r="FP230" s="284"/>
      <c r="FQ230" s="284"/>
      <c r="FR230" s="284"/>
      <c r="FS230" s="284"/>
      <c r="FT230" s="284"/>
      <c r="FU230" s="284"/>
      <c r="FV230" s="284"/>
      <c r="FW230" s="284"/>
      <c r="FX230" s="284"/>
      <c r="FY230" s="284"/>
      <c r="FZ230" s="284"/>
      <c r="GA230" s="284"/>
      <c r="GB230" s="284"/>
      <c r="GC230" s="284"/>
      <c r="GD230" s="284"/>
      <c r="GE230" s="284"/>
      <c r="GF230" s="284"/>
      <c r="GG230" s="284"/>
      <c r="GH230" s="284"/>
      <c r="GI230" s="284"/>
      <c r="GJ230" s="284"/>
      <c r="GK230" s="284"/>
      <c r="GL230" s="284"/>
      <c r="GM230" s="284"/>
      <c r="GN230" s="284"/>
      <c r="GO230" s="284"/>
      <c r="GP230" s="284"/>
      <c r="GQ230" s="284"/>
      <c r="GR230" s="284"/>
      <c r="GS230" s="284"/>
      <c r="GT230" s="284"/>
      <c r="GU230" s="284"/>
      <c r="GV230" s="284"/>
      <c r="GW230" s="284"/>
      <c r="GX230" s="284"/>
      <c r="GY230" s="284"/>
      <c r="GZ230" s="284"/>
      <c r="HA230" s="284"/>
      <c r="HB230" s="284"/>
      <c r="HC230" s="284"/>
      <c r="HD230" s="284"/>
      <c r="HE230" s="284"/>
      <c r="HF230" s="284"/>
      <c r="HG230" s="284"/>
      <c r="HH230" s="284"/>
      <c r="HI230" s="284"/>
      <c r="HJ230" s="284"/>
      <c r="HK230" s="284"/>
      <c r="HL230" s="284"/>
      <c r="HM230" s="284"/>
      <c r="HN230" s="284"/>
      <c r="HO230" s="284"/>
      <c r="HP230" s="284"/>
      <c r="HQ230" s="284"/>
      <c r="HR230" s="284"/>
      <c r="HS230" s="284"/>
      <c r="HT230" s="284"/>
      <c r="HU230" s="284"/>
      <c r="HV230" s="284"/>
      <c r="HW230" s="284"/>
      <c r="HX230" s="284"/>
      <c r="HY230" s="284"/>
      <c r="HZ230" s="284"/>
      <c r="IA230" s="284"/>
      <c r="IB230" s="284"/>
      <c r="IC230" s="284"/>
      <c r="ID230" s="284"/>
      <c r="IE230" s="284"/>
      <c r="IF230" s="284"/>
      <c r="IG230" s="284"/>
      <c r="IH230" s="284"/>
      <c r="II230" s="284"/>
      <c r="IJ230" s="284"/>
      <c r="IK230" s="284"/>
      <c r="IL230" s="284"/>
      <c r="IM230" s="284"/>
      <c r="IN230" s="284"/>
      <c r="IO230" s="284"/>
      <c r="IP230" s="284"/>
      <c r="IQ230" s="284"/>
      <c r="IR230" s="284"/>
      <c r="IS230" s="284"/>
      <c r="IT230" s="284"/>
      <c r="IU230" s="284"/>
      <c r="IV230" s="284"/>
    </row>
    <row r="231" spans="1:256" x14ac:dyDescent="0.25">
      <c r="A231" s="284"/>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c r="AL231" s="284"/>
      <c r="AM231" s="284"/>
      <c r="AN231" s="284"/>
      <c r="AO231" s="284"/>
      <c r="AP231" s="284"/>
      <c r="AQ231" s="284"/>
      <c r="AR231" s="284"/>
      <c r="AS231" s="284"/>
      <c r="AT231" s="284"/>
      <c r="AU231" s="284"/>
      <c r="AV231" s="284"/>
      <c r="AW231" s="284"/>
      <c r="AX231" s="284"/>
      <c r="AY231" s="284"/>
      <c r="AZ231" s="284"/>
      <c r="BA231" s="284"/>
      <c r="BB231" s="284"/>
      <c r="BC231" s="284"/>
      <c r="BD231" s="284"/>
      <c r="BE231" s="284"/>
      <c r="BF231" s="284"/>
      <c r="BG231" s="284"/>
      <c r="BH231" s="284"/>
      <c r="BI231" s="284"/>
      <c r="BJ231" s="284"/>
      <c r="BK231" s="284"/>
      <c r="BL231" s="284"/>
      <c r="BM231" s="284"/>
      <c r="BN231" s="284"/>
      <c r="BO231" s="284"/>
      <c r="BP231" s="284"/>
      <c r="BQ231" s="284"/>
      <c r="BR231" s="284"/>
      <c r="BS231" s="284"/>
      <c r="BT231" s="284"/>
      <c r="BU231" s="284"/>
      <c r="BV231" s="284"/>
      <c r="BW231" s="284"/>
      <c r="BX231" s="284"/>
      <c r="BY231" s="284"/>
      <c r="BZ231" s="284"/>
      <c r="CA231" s="284"/>
      <c r="CB231" s="284"/>
      <c r="CC231" s="284"/>
      <c r="CD231" s="284"/>
      <c r="CE231" s="284"/>
      <c r="CF231" s="284"/>
      <c r="CG231" s="284"/>
      <c r="CH231" s="284"/>
      <c r="CI231" s="284"/>
      <c r="CJ231" s="284"/>
      <c r="CK231" s="284"/>
      <c r="CL231" s="284"/>
      <c r="CM231" s="284"/>
      <c r="CN231" s="284"/>
      <c r="CO231" s="284"/>
      <c r="CP231" s="284"/>
      <c r="CQ231" s="284"/>
      <c r="CR231" s="284"/>
      <c r="CS231" s="284"/>
      <c r="CT231" s="284"/>
      <c r="CU231" s="284"/>
      <c r="CV231" s="284"/>
      <c r="CW231" s="284"/>
      <c r="CX231" s="284"/>
      <c r="CY231" s="284"/>
      <c r="CZ231" s="284"/>
      <c r="DA231" s="284"/>
      <c r="DB231" s="284"/>
      <c r="DC231" s="284"/>
      <c r="DD231" s="284"/>
      <c r="DE231" s="284"/>
      <c r="DF231" s="284"/>
      <c r="DG231" s="284"/>
      <c r="DH231" s="284"/>
      <c r="DI231" s="284"/>
      <c r="DJ231" s="284"/>
      <c r="DK231" s="284"/>
      <c r="DL231" s="284"/>
      <c r="DM231" s="284"/>
      <c r="DN231" s="284"/>
      <c r="DO231" s="284"/>
      <c r="DP231" s="284"/>
      <c r="DQ231" s="284"/>
      <c r="DR231" s="284"/>
      <c r="DS231" s="284"/>
      <c r="DT231" s="284"/>
      <c r="DU231" s="284"/>
      <c r="DV231" s="284"/>
      <c r="DW231" s="284"/>
      <c r="DX231" s="284"/>
      <c r="DY231" s="284"/>
      <c r="DZ231" s="284"/>
      <c r="EA231" s="284"/>
      <c r="EB231" s="284"/>
      <c r="EC231" s="284"/>
      <c r="ED231" s="284"/>
      <c r="EE231" s="284"/>
      <c r="EF231" s="284"/>
      <c r="EG231" s="284"/>
      <c r="EH231" s="284"/>
      <c r="EI231" s="284"/>
      <c r="EJ231" s="284"/>
      <c r="EK231" s="284"/>
      <c r="EL231" s="284"/>
      <c r="EM231" s="284"/>
      <c r="EN231" s="284"/>
      <c r="EO231" s="284"/>
      <c r="EP231" s="284"/>
      <c r="EQ231" s="284"/>
      <c r="ER231" s="284"/>
      <c r="ES231" s="284"/>
      <c r="ET231" s="284"/>
      <c r="EU231" s="284"/>
      <c r="EV231" s="284"/>
      <c r="EW231" s="284"/>
      <c r="EX231" s="284"/>
      <c r="EY231" s="284"/>
      <c r="EZ231" s="284"/>
      <c r="FA231" s="284"/>
      <c r="FB231" s="284"/>
      <c r="FC231" s="284"/>
      <c r="FD231" s="284"/>
      <c r="FE231" s="284"/>
      <c r="FF231" s="284"/>
      <c r="FG231" s="284"/>
      <c r="FH231" s="284"/>
      <c r="FI231" s="284"/>
      <c r="FJ231" s="284"/>
      <c r="FK231" s="284"/>
      <c r="FL231" s="284"/>
      <c r="FM231" s="284"/>
      <c r="FN231" s="284"/>
      <c r="FO231" s="284"/>
      <c r="FP231" s="284"/>
      <c r="FQ231" s="284"/>
      <c r="FR231" s="284"/>
      <c r="FS231" s="284"/>
      <c r="FT231" s="284"/>
      <c r="FU231" s="284"/>
      <c r="FV231" s="284"/>
      <c r="FW231" s="284"/>
      <c r="FX231" s="284"/>
      <c r="FY231" s="284"/>
      <c r="FZ231" s="284"/>
      <c r="GA231" s="284"/>
      <c r="GB231" s="284"/>
      <c r="GC231" s="284"/>
      <c r="GD231" s="284"/>
      <c r="GE231" s="284"/>
      <c r="GF231" s="284"/>
      <c r="GG231" s="284"/>
      <c r="GH231" s="284"/>
      <c r="GI231" s="284"/>
      <c r="GJ231" s="284"/>
      <c r="GK231" s="284"/>
      <c r="GL231" s="284"/>
      <c r="GM231" s="284"/>
      <c r="GN231" s="284"/>
      <c r="GO231" s="284"/>
      <c r="GP231" s="284"/>
      <c r="GQ231" s="284"/>
      <c r="GR231" s="284"/>
      <c r="GS231" s="284"/>
      <c r="GT231" s="284"/>
      <c r="GU231" s="284"/>
      <c r="GV231" s="284"/>
      <c r="GW231" s="284"/>
      <c r="GX231" s="284"/>
      <c r="GY231" s="284"/>
      <c r="GZ231" s="284"/>
      <c r="HA231" s="284"/>
      <c r="HB231" s="284"/>
      <c r="HC231" s="284"/>
      <c r="HD231" s="284"/>
      <c r="HE231" s="284"/>
      <c r="HF231" s="284"/>
      <c r="HG231" s="284"/>
      <c r="HH231" s="284"/>
      <c r="HI231" s="284"/>
      <c r="HJ231" s="284"/>
      <c r="HK231" s="284"/>
      <c r="HL231" s="284"/>
      <c r="HM231" s="284"/>
      <c r="HN231" s="284"/>
      <c r="HO231" s="284"/>
      <c r="HP231" s="284"/>
      <c r="HQ231" s="284"/>
      <c r="HR231" s="284"/>
      <c r="HS231" s="284"/>
      <c r="HT231" s="284"/>
      <c r="HU231" s="284"/>
      <c r="HV231" s="284"/>
      <c r="HW231" s="284"/>
      <c r="HX231" s="284"/>
      <c r="HY231" s="284"/>
      <c r="HZ231" s="284"/>
      <c r="IA231" s="284"/>
      <c r="IB231" s="284"/>
      <c r="IC231" s="284"/>
      <c r="ID231" s="284"/>
      <c r="IE231" s="284"/>
      <c r="IF231" s="284"/>
      <c r="IG231" s="284"/>
      <c r="IH231" s="284"/>
      <c r="II231" s="284"/>
      <c r="IJ231" s="284"/>
      <c r="IK231" s="284"/>
      <c r="IL231" s="284"/>
      <c r="IM231" s="284"/>
      <c r="IN231" s="284"/>
      <c r="IO231" s="284"/>
      <c r="IP231" s="284"/>
      <c r="IQ231" s="284"/>
      <c r="IR231" s="284"/>
      <c r="IS231" s="284"/>
      <c r="IT231" s="284"/>
      <c r="IU231" s="284"/>
      <c r="IV231" s="284"/>
    </row>
    <row r="232" spans="1:256" x14ac:dyDescent="0.25">
      <c r="A232" s="284"/>
      <c r="B232" s="284"/>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c r="AL232" s="284"/>
      <c r="AM232" s="284"/>
      <c r="AN232" s="284"/>
      <c r="AO232" s="284"/>
      <c r="AP232" s="284"/>
      <c r="AQ232" s="284"/>
      <c r="AR232" s="284"/>
      <c r="AS232" s="284"/>
      <c r="AT232" s="284"/>
      <c r="AU232" s="284"/>
      <c r="AV232" s="284"/>
      <c r="AW232" s="284"/>
      <c r="AX232" s="284"/>
      <c r="AY232" s="284"/>
      <c r="AZ232" s="284"/>
      <c r="BA232" s="284"/>
      <c r="BB232" s="284"/>
      <c r="BC232" s="284"/>
      <c r="BD232" s="284"/>
      <c r="BE232" s="284"/>
      <c r="BF232" s="284"/>
      <c r="BG232" s="284"/>
      <c r="BH232" s="284"/>
      <c r="BI232" s="284"/>
      <c r="BJ232" s="284"/>
      <c r="BK232" s="284"/>
      <c r="BL232" s="284"/>
      <c r="BM232" s="284"/>
      <c r="BN232" s="284"/>
      <c r="BO232" s="284"/>
      <c r="BP232" s="284"/>
      <c r="BQ232" s="284"/>
      <c r="BR232" s="284"/>
      <c r="BS232" s="284"/>
      <c r="BT232" s="284"/>
      <c r="BU232" s="284"/>
      <c r="BV232" s="284"/>
      <c r="BW232" s="284"/>
      <c r="BX232" s="284"/>
      <c r="BY232" s="284"/>
      <c r="BZ232" s="284"/>
      <c r="CA232" s="284"/>
      <c r="CB232" s="284"/>
      <c r="CC232" s="284"/>
      <c r="CD232" s="284"/>
      <c r="CE232" s="284"/>
      <c r="CF232" s="284"/>
      <c r="CG232" s="284"/>
      <c r="CH232" s="284"/>
      <c r="CI232" s="284"/>
      <c r="CJ232" s="284"/>
      <c r="CK232" s="284"/>
      <c r="CL232" s="284"/>
      <c r="CM232" s="284"/>
      <c r="CN232" s="284"/>
      <c r="CO232" s="284"/>
      <c r="CP232" s="284"/>
      <c r="CQ232" s="284"/>
      <c r="CR232" s="284"/>
      <c r="CS232" s="284"/>
      <c r="CT232" s="284"/>
      <c r="CU232" s="284"/>
      <c r="CV232" s="284"/>
      <c r="CW232" s="284"/>
      <c r="CX232" s="284"/>
      <c r="CY232" s="284"/>
      <c r="CZ232" s="284"/>
      <c r="DA232" s="284"/>
      <c r="DB232" s="284"/>
      <c r="DC232" s="284"/>
      <c r="DD232" s="284"/>
      <c r="DE232" s="284"/>
      <c r="DF232" s="284"/>
      <c r="DG232" s="284"/>
      <c r="DH232" s="284"/>
      <c r="DI232" s="284"/>
      <c r="DJ232" s="284"/>
      <c r="DK232" s="284"/>
      <c r="DL232" s="284"/>
      <c r="DM232" s="284"/>
      <c r="DN232" s="284"/>
      <c r="DO232" s="284"/>
      <c r="DP232" s="284"/>
      <c r="DQ232" s="284"/>
      <c r="DR232" s="284"/>
      <c r="DS232" s="284"/>
      <c r="DT232" s="284"/>
      <c r="DU232" s="284"/>
      <c r="DV232" s="284"/>
      <c r="DW232" s="284"/>
      <c r="DX232" s="284"/>
      <c r="DY232" s="284"/>
      <c r="DZ232" s="284"/>
      <c r="EA232" s="284"/>
      <c r="EB232" s="284"/>
      <c r="EC232" s="284"/>
      <c r="ED232" s="284"/>
      <c r="EE232" s="284"/>
      <c r="EF232" s="284"/>
      <c r="EG232" s="284"/>
      <c r="EH232" s="284"/>
      <c r="EI232" s="284"/>
      <c r="EJ232" s="284"/>
      <c r="EK232" s="284"/>
      <c r="EL232" s="284"/>
      <c r="EM232" s="284"/>
      <c r="EN232" s="284"/>
      <c r="EO232" s="284"/>
      <c r="EP232" s="284"/>
      <c r="EQ232" s="284"/>
      <c r="ER232" s="284"/>
      <c r="ES232" s="284"/>
      <c r="ET232" s="284"/>
      <c r="EU232" s="284"/>
      <c r="EV232" s="284"/>
      <c r="EW232" s="284"/>
      <c r="EX232" s="284"/>
      <c r="EY232" s="284"/>
      <c r="EZ232" s="284"/>
      <c r="FA232" s="284"/>
      <c r="FB232" s="284"/>
      <c r="FC232" s="284"/>
      <c r="FD232" s="284"/>
      <c r="FE232" s="284"/>
      <c r="FF232" s="284"/>
      <c r="FG232" s="284"/>
      <c r="FH232" s="284"/>
      <c r="FI232" s="284"/>
      <c r="FJ232" s="284"/>
      <c r="FK232" s="284"/>
      <c r="FL232" s="284"/>
      <c r="FM232" s="284"/>
      <c r="FN232" s="284"/>
      <c r="FO232" s="284"/>
      <c r="FP232" s="284"/>
      <c r="FQ232" s="284"/>
      <c r="FR232" s="284"/>
      <c r="FS232" s="284"/>
      <c r="FT232" s="284"/>
      <c r="FU232" s="284"/>
      <c r="FV232" s="284"/>
      <c r="FW232" s="284"/>
      <c r="FX232" s="284"/>
      <c r="FY232" s="284"/>
      <c r="FZ232" s="284"/>
      <c r="GA232" s="284"/>
      <c r="GB232" s="284"/>
      <c r="GC232" s="284"/>
      <c r="GD232" s="284"/>
      <c r="GE232" s="284"/>
      <c r="GF232" s="284"/>
      <c r="GG232" s="284"/>
      <c r="GH232" s="284"/>
      <c r="GI232" s="284"/>
      <c r="GJ232" s="284"/>
      <c r="GK232" s="284"/>
      <c r="GL232" s="284"/>
      <c r="GM232" s="284"/>
      <c r="GN232" s="284"/>
      <c r="GO232" s="284"/>
      <c r="GP232" s="284"/>
      <c r="GQ232" s="284"/>
      <c r="GR232" s="284"/>
      <c r="GS232" s="284"/>
      <c r="GT232" s="284"/>
      <c r="GU232" s="284"/>
      <c r="GV232" s="284"/>
      <c r="GW232" s="284"/>
      <c r="GX232" s="284"/>
      <c r="GY232" s="284"/>
      <c r="GZ232" s="284"/>
      <c r="HA232" s="284"/>
      <c r="HB232" s="284"/>
      <c r="HC232" s="284"/>
      <c r="HD232" s="284"/>
      <c r="HE232" s="284"/>
      <c r="HF232" s="284"/>
      <c r="HG232" s="284"/>
      <c r="HH232" s="284"/>
      <c r="HI232" s="284"/>
      <c r="HJ232" s="284"/>
      <c r="HK232" s="284"/>
      <c r="HL232" s="284"/>
      <c r="HM232" s="284"/>
      <c r="HN232" s="284"/>
      <c r="HO232" s="284"/>
      <c r="HP232" s="284"/>
      <c r="HQ232" s="284"/>
      <c r="HR232" s="284"/>
      <c r="HS232" s="284"/>
      <c r="HT232" s="284"/>
      <c r="HU232" s="284"/>
      <c r="HV232" s="284"/>
      <c r="HW232" s="284"/>
      <c r="HX232" s="284"/>
      <c r="HY232" s="284"/>
      <c r="HZ232" s="284"/>
      <c r="IA232" s="284"/>
      <c r="IB232" s="284"/>
      <c r="IC232" s="284"/>
      <c r="ID232" s="284"/>
      <c r="IE232" s="284"/>
      <c r="IF232" s="284"/>
      <c r="IG232" s="284"/>
      <c r="IH232" s="284"/>
      <c r="II232" s="284"/>
      <c r="IJ232" s="284"/>
      <c r="IK232" s="284"/>
      <c r="IL232" s="284"/>
      <c r="IM232" s="284"/>
      <c r="IN232" s="284"/>
      <c r="IO232" s="284"/>
      <c r="IP232" s="284"/>
      <c r="IQ232" s="284"/>
      <c r="IR232" s="284"/>
      <c r="IS232" s="284"/>
      <c r="IT232" s="284"/>
      <c r="IU232" s="284"/>
      <c r="IV232" s="284"/>
    </row>
    <row r="233" spans="1:256" x14ac:dyDescent="0.25">
      <c r="A233" s="284"/>
      <c r="B233" s="284"/>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c r="AL233" s="284"/>
      <c r="AM233" s="284"/>
      <c r="AN233" s="284"/>
      <c r="AO233" s="284"/>
      <c r="AP233" s="284"/>
      <c r="AQ233" s="284"/>
      <c r="AR233" s="284"/>
      <c r="AS233" s="284"/>
      <c r="AT233" s="284"/>
      <c r="AU233" s="284"/>
      <c r="AV233" s="284"/>
      <c r="AW233" s="284"/>
      <c r="AX233" s="284"/>
      <c r="AY233" s="284"/>
      <c r="AZ233" s="284"/>
      <c r="BA233" s="284"/>
      <c r="BB233" s="284"/>
      <c r="BC233" s="284"/>
      <c r="BD233" s="284"/>
      <c r="BE233" s="284"/>
      <c r="BF233" s="284"/>
      <c r="BG233" s="284"/>
      <c r="BH233" s="284"/>
      <c r="BI233" s="284"/>
      <c r="BJ233" s="284"/>
      <c r="BK233" s="284"/>
      <c r="BL233" s="284"/>
      <c r="BM233" s="284"/>
      <c r="BN233" s="284"/>
      <c r="BO233" s="284"/>
      <c r="BP233" s="284"/>
      <c r="BQ233" s="284"/>
      <c r="BR233" s="284"/>
      <c r="BS233" s="284"/>
      <c r="BT233" s="284"/>
      <c r="BU233" s="284"/>
      <c r="BV233" s="284"/>
      <c r="BW233" s="284"/>
      <c r="BX233" s="284"/>
      <c r="BY233" s="284"/>
      <c r="BZ233" s="284"/>
      <c r="CA233" s="284"/>
      <c r="CB233" s="284"/>
      <c r="CC233" s="284"/>
      <c r="CD233" s="284"/>
      <c r="CE233" s="284"/>
      <c r="CF233" s="284"/>
      <c r="CG233" s="284"/>
      <c r="CH233" s="284"/>
      <c r="CI233" s="284"/>
      <c r="CJ233" s="284"/>
      <c r="CK233" s="284"/>
      <c r="CL233" s="284"/>
      <c r="CM233" s="284"/>
      <c r="CN233" s="284"/>
      <c r="CO233" s="284"/>
      <c r="CP233" s="284"/>
      <c r="CQ233" s="284"/>
      <c r="CR233" s="284"/>
      <c r="CS233" s="284"/>
      <c r="CT233" s="284"/>
      <c r="CU233" s="284"/>
      <c r="CV233" s="284"/>
      <c r="CW233" s="284"/>
      <c r="CX233" s="284"/>
      <c r="CY233" s="284"/>
      <c r="CZ233" s="284"/>
      <c r="DA233" s="284"/>
      <c r="DB233" s="284"/>
      <c r="DC233" s="284"/>
      <c r="DD233" s="284"/>
      <c r="DE233" s="284"/>
      <c r="DF233" s="284"/>
      <c r="DG233" s="284"/>
      <c r="DH233" s="284"/>
      <c r="DI233" s="284"/>
      <c r="DJ233" s="284"/>
      <c r="DK233" s="284"/>
      <c r="DL233" s="284"/>
      <c r="DM233" s="284"/>
      <c r="DN233" s="284"/>
      <c r="DO233" s="284"/>
      <c r="DP233" s="284"/>
      <c r="DQ233" s="284"/>
      <c r="DR233" s="284"/>
      <c r="DS233" s="284"/>
      <c r="DT233" s="284"/>
      <c r="DU233" s="284"/>
      <c r="DV233" s="284"/>
      <c r="DW233" s="284"/>
      <c r="DX233" s="284"/>
      <c r="DY233" s="284"/>
      <c r="DZ233" s="284"/>
      <c r="EA233" s="284"/>
      <c r="EB233" s="284"/>
      <c r="EC233" s="284"/>
      <c r="ED233" s="284"/>
      <c r="EE233" s="284"/>
      <c r="EF233" s="284"/>
      <c r="EG233" s="284"/>
      <c r="EH233" s="284"/>
      <c r="EI233" s="284"/>
      <c r="EJ233" s="284"/>
      <c r="EK233" s="284"/>
      <c r="EL233" s="284"/>
      <c r="EM233" s="284"/>
      <c r="EN233" s="284"/>
      <c r="EO233" s="284"/>
      <c r="EP233" s="284"/>
      <c r="EQ233" s="284"/>
      <c r="ER233" s="284"/>
      <c r="ES233" s="284"/>
      <c r="ET233" s="284"/>
      <c r="EU233" s="284"/>
      <c r="EV233" s="284"/>
      <c r="EW233" s="284"/>
      <c r="EX233" s="284"/>
      <c r="EY233" s="284"/>
      <c r="EZ233" s="284"/>
      <c r="FA233" s="284"/>
      <c r="FB233" s="284"/>
      <c r="FC233" s="284"/>
      <c r="FD233" s="284"/>
      <c r="FE233" s="284"/>
      <c r="FF233" s="284"/>
      <c r="FG233" s="284"/>
      <c r="FH233" s="284"/>
      <c r="FI233" s="284"/>
      <c r="FJ233" s="284"/>
      <c r="FK233" s="284"/>
      <c r="FL233" s="284"/>
      <c r="FM233" s="284"/>
      <c r="FN233" s="284"/>
      <c r="FO233" s="284"/>
      <c r="FP233" s="284"/>
      <c r="FQ233" s="284"/>
      <c r="FR233" s="284"/>
      <c r="FS233" s="284"/>
      <c r="FT233" s="284"/>
      <c r="FU233" s="284"/>
      <c r="FV233" s="284"/>
      <c r="FW233" s="284"/>
      <c r="FX233" s="284"/>
      <c r="FY233" s="284"/>
      <c r="FZ233" s="284"/>
      <c r="GA233" s="284"/>
      <c r="GB233" s="284"/>
      <c r="GC233" s="284"/>
      <c r="GD233" s="284"/>
      <c r="GE233" s="284"/>
      <c r="GF233" s="284"/>
      <c r="GG233" s="284"/>
      <c r="GH233" s="284"/>
      <c r="GI233" s="284"/>
      <c r="GJ233" s="284"/>
      <c r="GK233" s="284"/>
      <c r="GL233" s="284"/>
      <c r="GM233" s="284"/>
      <c r="GN233" s="284"/>
      <c r="GO233" s="284"/>
      <c r="GP233" s="284"/>
      <c r="GQ233" s="284"/>
      <c r="GR233" s="284"/>
      <c r="GS233" s="284"/>
      <c r="GT233" s="284"/>
      <c r="GU233" s="284"/>
      <c r="GV233" s="284"/>
      <c r="GW233" s="284"/>
      <c r="GX233" s="284"/>
      <c r="GY233" s="284"/>
      <c r="GZ233" s="284"/>
      <c r="HA233" s="284"/>
      <c r="HB233" s="284"/>
      <c r="HC233" s="284"/>
      <c r="HD233" s="284"/>
      <c r="HE233" s="284"/>
      <c r="HF233" s="284"/>
      <c r="HG233" s="284"/>
      <c r="HH233" s="284"/>
      <c r="HI233" s="284"/>
      <c r="HJ233" s="284"/>
      <c r="HK233" s="284"/>
      <c r="HL233" s="284"/>
      <c r="HM233" s="284"/>
      <c r="HN233" s="284"/>
      <c r="HO233" s="284"/>
      <c r="HP233" s="284"/>
      <c r="HQ233" s="284"/>
      <c r="HR233" s="284"/>
      <c r="HS233" s="284"/>
      <c r="HT233" s="284"/>
      <c r="HU233" s="284"/>
      <c r="HV233" s="284"/>
      <c r="HW233" s="284"/>
      <c r="HX233" s="284"/>
      <c r="HY233" s="284"/>
      <c r="HZ233" s="284"/>
      <c r="IA233" s="284"/>
      <c r="IB233" s="284"/>
      <c r="IC233" s="284"/>
      <c r="ID233" s="284"/>
      <c r="IE233" s="284"/>
      <c r="IF233" s="284"/>
      <c r="IG233" s="284"/>
      <c r="IH233" s="284"/>
      <c r="II233" s="284"/>
      <c r="IJ233" s="284"/>
      <c r="IK233" s="284"/>
      <c r="IL233" s="284"/>
      <c r="IM233" s="284"/>
      <c r="IN233" s="284"/>
      <c r="IO233" s="284"/>
      <c r="IP233" s="284"/>
      <c r="IQ233" s="284"/>
      <c r="IR233" s="284"/>
      <c r="IS233" s="284"/>
      <c r="IT233" s="284"/>
      <c r="IU233" s="284"/>
      <c r="IV233" s="284"/>
    </row>
    <row r="234" spans="1:256" x14ac:dyDescent="0.25">
      <c r="A234" s="284"/>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c r="AL234" s="284"/>
      <c r="AM234" s="284"/>
      <c r="AN234" s="284"/>
      <c r="AO234" s="284"/>
      <c r="AP234" s="284"/>
      <c r="AQ234" s="284"/>
      <c r="AR234" s="284"/>
      <c r="AS234" s="284"/>
      <c r="AT234" s="284"/>
      <c r="AU234" s="284"/>
      <c r="AV234" s="284"/>
      <c r="AW234" s="284"/>
      <c r="AX234" s="284"/>
      <c r="AY234" s="284"/>
      <c r="AZ234" s="284"/>
      <c r="BA234" s="284"/>
      <c r="BB234" s="284"/>
      <c r="BC234" s="284"/>
      <c r="BD234" s="284"/>
      <c r="BE234" s="284"/>
      <c r="BF234" s="284"/>
      <c r="BG234" s="284"/>
      <c r="BH234" s="284"/>
      <c r="BI234" s="284"/>
      <c r="BJ234" s="284"/>
      <c r="BK234" s="284"/>
      <c r="BL234" s="284"/>
      <c r="BM234" s="284"/>
      <c r="BN234" s="284"/>
      <c r="BO234" s="284"/>
      <c r="BP234" s="284"/>
      <c r="BQ234" s="284"/>
      <c r="BR234" s="284"/>
      <c r="BS234" s="284"/>
      <c r="BT234" s="284"/>
      <c r="BU234" s="284"/>
      <c r="BV234" s="284"/>
      <c r="BW234" s="284"/>
      <c r="BX234" s="284"/>
      <c r="BY234" s="284"/>
      <c r="BZ234" s="284"/>
      <c r="CA234" s="284"/>
      <c r="CB234" s="284"/>
      <c r="CC234" s="284"/>
      <c r="CD234" s="284"/>
      <c r="CE234" s="284"/>
      <c r="CF234" s="284"/>
      <c r="CG234" s="284"/>
      <c r="CH234" s="284"/>
      <c r="CI234" s="284"/>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84"/>
      <c r="DE234" s="284"/>
      <c r="DF234" s="284"/>
      <c r="DG234" s="284"/>
      <c r="DH234" s="284"/>
      <c r="DI234" s="284"/>
      <c r="DJ234" s="284"/>
      <c r="DK234" s="284"/>
      <c r="DL234" s="284"/>
      <c r="DM234" s="284"/>
      <c r="DN234" s="284"/>
      <c r="DO234" s="284"/>
      <c r="DP234" s="284"/>
      <c r="DQ234" s="284"/>
      <c r="DR234" s="284"/>
      <c r="DS234" s="284"/>
      <c r="DT234" s="284"/>
      <c r="DU234" s="284"/>
      <c r="DV234" s="284"/>
      <c r="DW234" s="284"/>
      <c r="DX234" s="284"/>
      <c r="DY234" s="284"/>
      <c r="DZ234" s="284"/>
      <c r="EA234" s="284"/>
      <c r="EB234" s="284"/>
      <c r="EC234" s="284"/>
      <c r="ED234" s="284"/>
      <c r="EE234" s="284"/>
      <c r="EF234" s="284"/>
      <c r="EG234" s="284"/>
      <c r="EH234" s="284"/>
      <c r="EI234" s="284"/>
      <c r="EJ234" s="284"/>
      <c r="EK234" s="284"/>
      <c r="EL234" s="284"/>
      <c r="EM234" s="284"/>
      <c r="EN234" s="284"/>
      <c r="EO234" s="284"/>
      <c r="EP234" s="284"/>
      <c r="EQ234" s="284"/>
      <c r="ER234" s="284"/>
      <c r="ES234" s="284"/>
      <c r="ET234" s="284"/>
      <c r="EU234" s="284"/>
      <c r="EV234" s="284"/>
      <c r="EW234" s="284"/>
      <c r="EX234" s="284"/>
      <c r="EY234" s="284"/>
      <c r="EZ234" s="284"/>
      <c r="FA234" s="284"/>
      <c r="FB234" s="284"/>
      <c r="FC234" s="284"/>
      <c r="FD234" s="284"/>
      <c r="FE234" s="284"/>
      <c r="FF234" s="284"/>
      <c r="FG234" s="284"/>
      <c r="FH234" s="284"/>
      <c r="FI234" s="284"/>
      <c r="FJ234" s="284"/>
      <c r="FK234" s="284"/>
      <c r="FL234" s="284"/>
      <c r="FM234" s="284"/>
      <c r="FN234" s="284"/>
      <c r="FO234" s="284"/>
      <c r="FP234" s="284"/>
      <c r="FQ234" s="284"/>
      <c r="FR234" s="284"/>
      <c r="FS234" s="284"/>
      <c r="FT234" s="284"/>
      <c r="FU234" s="284"/>
      <c r="FV234" s="284"/>
      <c r="FW234" s="284"/>
      <c r="FX234" s="284"/>
      <c r="FY234" s="284"/>
      <c r="FZ234" s="284"/>
      <c r="GA234" s="284"/>
      <c r="GB234" s="284"/>
      <c r="GC234" s="284"/>
      <c r="GD234" s="284"/>
      <c r="GE234" s="284"/>
      <c r="GF234" s="284"/>
      <c r="GG234" s="284"/>
      <c r="GH234" s="284"/>
      <c r="GI234" s="284"/>
      <c r="GJ234" s="284"/>
      <c r="GK234" s="284"/>
      <c r="GL234" s="284"/>
      <c r="GM234" s="284"/>
      <c r="GN234" s="284"/>
      <c r="GO234" s="284"/>
      <c r="GP234" s="284"/>
      <c r="GQ234" s="284"/>
      <c r="GR234" s="284"/>
      <c r="GS234" s="284"/>
      <c r="GT234" s="284"/>
      <c r="GU234" s="284"/>
      <c r="GV234" s="284"/>
      <c r="GW234" s="284"/>
      <c r="GX234" s="284"/>
      <c r="GY234" s="284"/>
      <c r="GZ234" s="284"/>
      <c r="HA234" s="284"/>
      <c r="HB234" s="284"/>
      <c r="HC234" s="284"/>
      <c r="HD234" s="284"/>
      <c r="HE234" s="284"/>
      <c r="HF234" s="284"/>
      <c r="HG234" s="284"/>
      <c r="HH234" s="284"/>
      <c r="HI234" s="284"/>
      <c r="HJ234" s="284"/>
      <c r="HK234" s="284"/>
      <c r="HL234" s="284"/>
      <c r="HM234" s="284"/>
      <c r="HN234" s="284"/>
      <c r="HO234" s="284"/>
      <c r="HP234" s="284"/>
      <c r="HQ234" s="284"/>
      <c r="HR234" s="284"/>
      <c r="HS234" s="284"/>
      <c r="HT234" s="284"/>
      <c r="HU234" s="284"/>
      <c r="HV234" s="284"/>
      <c r="HW234" s="284"/>
      <c r="HX234" s="284"/>
      <c r="HY234" s="284"/>
      <c r="HZ234" s="284"/>
      <c r="IA234" s="284"/>
      <c r="IB234" s="284"/>
      <c r="IC234" s="284"/>
      <c r="ID234" s="284"/>
      <c r="IE234" s="284"/>
      <c r="IF234" s="284"/>
      <c r="IG234" s="284"/>
      <c r="IH234" s="284"/>
      <c r="II234" s="284"/>
      <c r="IJ234" s="284"/>
      <c r="IK234" s="284"/>
      <c r="IL234" s="284"/>
      <c r="IM234" s="284"/>
      <c r="IN234" s="284"/>
      <c r="IO234" s="284"/>
      <c r="IP234" s="284"/>
      <c r="IQ234" s="284"/>
      <c r="IR234" s="284"/>
      <c r="IS234" s="284"/>
      <c r="IT234" s="284"/>
      <c r="IU234" s="284"/>
      <c r="IV234" s="284"/>
    </row>
    <row r="235" spans="1:256" x14ac:dyDescent="0.25">
      <c r="A235" s="284"/>
      <c r="B235" s="284"/>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c r="AL235" s="284"/>
      <c r="AM235" s="284"/>
      <c r="AN235" s="284"/>
      <c r="AO235" s="284"/>
      <c r="AP235" s="284"/>
      <c r="AQ235" s="284"/>
      <c r="AR235" s="284"/>
      <c r="AS235" s="284"/>
      <c r="AT235" s="284"/>
      <c r="AU235" s="284"/>
      <c r="AV235" s="284"/>
      <c r="AW235" s="284"/>
      <c r="AX235" s="284"/>
      <c r="AY235" s="284"/>
      <c r="AZ235" s="284"/>
      <c r="BA235" s="284"/>
      <c r="BB235" s="284"/>
      <c r="BC235" s="284"/>
      <c r="BD235" s="284"/>
      <c r="BE235" s="284"/>
      <c r="BF235" s="284"/>
      <c r="BG235" s="284"/>
      <c r="BH235" s="284"/>
      <c r="BI235" s="284"/>
      <c r="BJ235" s="284"/>
      <c r="BK235" s="284"/>
      <c r="BL235" s="284"/>
      <c r="BM235" s="284"/>
      <c r="BN235" s="284"/>
      <c r="BO235" s="284"/>
      <c r="BP235" s="284"/>
      <c r="BQ235" s="284"/>
      <c r="BR235" s="284"/>
      <c r="BS235" s="284"/>
      <c r="BT235" s="284"/>
      <c r="BU235" s="284"/>
      <c r="BV235" s="284"/>
      <c r="BW235" s="284"/>
      <c r="BX235" s="284"/>
      <c r="BY235" s="284"/>
      <c r="BZ235" s="284"/>
      <c r="CA235" s="284"/>
      <c r="CB235" s="284"/>
      <c r="CC235" s="284"/>
      <c r="CD235" s="284"/>
      <c r="CE235" s="284"/>
      <c r="CF235" s="284"/>
      <c r="CG235" s="284"/>
      <c r="CH235" s="284"/>
      <c r="CI235" s="284"/>
      <c r="CJ235" s="284"/>
      <c r="CK235" s="284"/>
      <c r="CL235" s="284"/>
      <c r="CM235" s="284"/>
      <c r="CN235" s="284"/>
      <c r="CO235" s="284"/>
      <c r="CP235" s="284"/>
      <c r="CQ235" s="284"/>
      <c r="CR235" s="284"/>
      <c r="CS235" s="284"/>
      <c r="CT235" s="284"/>
      <c r="CU235" s="284"/>
      <c r="CV235" s="284"/>
      <c r="CW235" s="284"/>
      <c r="CX235" s="284"/>
      <c r="CY235" s="284"/>
      <c r="CZ235" s="284"/>
      <c r="DA235" s="284"/>
      <c r="DB235" s="284"/>
      <c r="DC235" s="284"/>
      <c r="DD235" s="284"/>
      <c r="DE235" s="284"/>
      <c r="DF235" s="284"/>
      <c r="DG235" s="284"/>
      <c r="DH235" s="284"/>
      <c r="DI235" s="284"/>
      <c r="DJ235" s="284"/>
      <c r="DK235" s="284"/>
      <c r="DL235" s="284"/>
      <c r="DM235" s="284"/>
      <c r="DN235" s="284"/>
      <c r="DO235" s="284"/>
      <c r="DP235" s="284"/>
      <c r="DQ235" s="284"/>
      <c r="DR235" s="284"/>
      <c r="DS235" s="284"/>
      <c r="DT235" s="284"/>
      <c r="DU235" s="284"/>
      <c r="DV235" s="284"/>
      <c r="DW235" s="284"/>
      <c r="DX235" s="284"/>
      <c r="DY235" s="284"/>
      <c r="DZ235" s="284"/>
      <c r="EA235" s="284"/>
      <c r="EB235" s="284"/>
      <c r="EC235" s="284"/>
      <c r="ED235" s="284"/>
      <c r="EE235" s="284"/>
      <c r="EF235" s="284"/>
      <c r="EG235" s="284"/>
      <c r="EH235" s="284"/>
      <c r="EI235" s="284"/>
      <c r="EJ235" s="284"/>
      <c r="EK235" s="284"/>
      <c r="EL235" s="284"/>
      <c r="EM235" s="284"/>
      <c r="EN235" s="284"/>
      <c r="EO235" s="284"/>
      <c r="EP235" s="284"/>
      <c r="EQ235" s="284"/>
      <c r="ER235" s="284"/>
      <c r="ES235" s="284"/>
      <c r="ET235" s="284"/>
      <c r="EU235" s="284"/>
      <c r="EV235" s="284"/>
      <c r="EW235" s="284"/>
      <c r="EX235" s="284"/>
      <c r="EY235" s="284"/>
      <c r="EZ235" s="284"/>
      <c r="FA235" s="284"/>
      <c r="FB235" s="284"/>
      <c r="FC235" s="284"/>
      <c r="FD235" s="284"/>
      <c r="FE235" s="284"/>
      <c r="FF235" s="284"/>
      <c r="FG235" s="284"/>
      <c r="FH235" s="284"/>
      <c r="FI235" s="284"/>
      <c r="FJ235" s="284"/>
      <c r="FK235" s="284"/>
      <c r="FL235" s="284"/>
      <c r="FM235" s="284"/>
      <c r="FN235" s="284"/>
      <c r="FO235" s="284"/>
      <c r="FP235" s="284"/>
      <c r="FQ235" s="284"/>
      <c r="FR235" s="284"/>
      <c r="FS235" s="284"/>
      <c r="FT235" s="284"/>
      <c r="FU235" s="284"/>
      <c r="FV235" s="284"/>
      <c r="FW235" s="284"/>
      <c r="FX235" s="284"/>
      <c r="FY235" s="284"/>
      <c r="FZ235" s="284"/>
      <c r="GA235" s="284"/>
      <c r="GB235" s="284"/>
      <c r="GC235" s="284"/>
      <c r="GD235" s="284"/>
      <c r="GE235" s="284"/>
      <c r="GF235" s="284"/>
      <c r="GG235" s="284"/>
      <c r="GH235" s="284"/>
      <c r="GI235" s="284"/>
      <c r="GJ235" s="284"/>
      <c r="GK235" s="284"/>
      <c r="GL235" s="284"/>
      <c r="GM235" s="284"/>
      <c r="GN235" s="284"/>
      <c r="GO235" s="284"/>
      <c r="GP235" s="284"/>
      <c r="GQ235" s="284"/>
      <c r="GR235" s="284"/>
      <c r="GS235" s="284"/>
      <c r="GT235" s="284"/>
      <c r="GU235" s="284"/>
      <c r="GV235" s="284"/>
      <c r="GW235" s="284"/>
      <c r="GX235" s="284"/>
      <c r="GY235" s="284"/>
      <c r="GZ235" s="284"/>
      <c r="HA235" s="284"/>
      <c r="HB235" s="284"/>
      <c r="HC235" s="284"/>
      <c r="HD235" s="284"/>
      <c r="HE235" s="284"/>
      <c r="HF235" s="284"/>
      <c r="HG235" s="284"/>
      <c r="HH235" s="284"/>
      <c r="HI235" s="284"/>
      <c r="HJ235" s="284"/>
      <c r="HK235" s="284"/>
      <c r="HL235" s="284"/>
      <c r="HM235" s="284"/>
      <c r="HN235" s="284"/>
      <c r="HO235" s="284"/>
      <c r="HP235" s="284"/>
      <c r="HQ235" s="284"/>
      <c r="HR235" s="284"/>
      <c r="HS235" s="284"/>
      <c r="HT235" s="284"/>
      <c r="HU235" s="284"/>
      <c r="HV235" s="284"/>
      <c r="HW235" s="284"/>
      <c r="HX235" s="284"/>
      <c r="HY235" s="284"/>
      <c r="HZ235" s="284"/>
      <c r="IA235" s="284"/>
      <c r="IB235" s="284"/>
      <c r="IC235" s="284"/>
      <c r="ID235" s="284"/>
      <c r="IE235" s="284"/>
      <c r="IF235" s="284"/>
      <c r="IG235" s="284"/>
      <c r="IH235" s="284"/>
      <c r="II235" s="284"/>
      <c r="IJ235" s="284"/>
      <c r="IK235" s="284"/>
      <c r="IL235" s="284"/>
      <c r="IM235" s="284"/>
      <c r="IN235" s="284"/>
      <c r="IO235" s="284"/>
      <c r="IP235" s="284"/>
      <c r="IQ235" s="284"/>
      <c r="IR235" s="284"/>
      <c r="IS235" s="284"/>
      <c r="IT235" s="284"/>
      <c r="IU235" s="284"/>
      <c r="IV235" s="284"/>
    </row>
    <row r="236" spans="1:256" x14ac:dyDescent="0.25">
      <c r="A236" s="284"/>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c r="AL236" s="284"/>
      <c r="AM236" s="284"/>
      <c r="AN236" s="284"/>
      <c r="AO236" s="284"/>
      <c r="AP236" s="284"/>
      <c r="AQ236" s="284"/>
      <c r="AR236" s="284"/>
      <c r="AS236" s="284"/>
      <c r="AT236" s="284"/>
      <c r="AU236" s="284"/>
      <c r="AV236" s="284"/>
      <c r="AW236" s="284"/>
      <c r="AX236" s="284"/>
      <c r="AY236" s="284"/>
      <c r="AZ236" s="284"/>
      <c r="BA236" s="284"/>
      <c r="BB236" s="284"/>
      <c r="BC236" s="284"/>
      <c r="BD236" s="284"/>
      <c r="BE236" s="284"/>
      <c r="BF236" s="284"/>
      <c r="BG236" s="284"/>
      <c r="BH236" s="284"/>
      <c r="BI236" s="284"/>
      <c r="BJ236" s="284"/>
      <c r="BK236" s="284"/>
      <c r="BL236" s="284"/>
      <c r="BM236" s="284"/>
      <c r="BN236" s="284"/>
      <c r="BO236" s="284"/>
      <c r="BP236" s="284"/>
      <c r="BQ236" s="284"/>
      <c r="BR236" s="284"/>
      <c r="BS236" s="284"/>
      <c r="BT236" s="284"/>
      <c r="BU236" s="284"/>
      <c r="BV236" s="284"/>
      <c r="BW236" s="284"/>
      <c r="BX236" s="284"/>
      <c r="BY236" s="284"/>
      <c r="BZ236" s="284"/>
      <c r="CA236" s="284"/>
      <c r="CB236" s="284"/>
      <c r="CC236" s="284"/>
      <c r="CD236" s="284"/>
      <c r="CE236" s="284"/>
      <c r="CF236" s="284"/>
      <c r="CG236" s="284"/>
      <c r="CH236" s="284"/>
      <c r="CI236" s="284"/>
      <c r="CJ236" s="284"/>
      <c r="CK236" s="284"/>
      <c r="CL236" s="284"/>
      <c r="CM236" s="284"/>
      <c r="CN236" s="284"/>
      <c r="CO236" s="284"/>
      <c r="CP236" s="284"/>
      <c r="CQ236" s="284"/>
      <c r="CR236" s="284"/>
      <c r="CS236" s="284"/>
      <c r="CT236" s="284"/>
      <c r="CU236" s="284"/>
      <c r="CV236" s="284"/>
      <c r="CW236" s="284"/>
      <c r="CX236" s="284"/>
      <c r="CY236" s="284"/>
      <c r="CZ236" s="284"/>
      <c r="DA236" s="284"/>
      <c r="DB236" s="284"/>
      <c r="DC236" s="284"/>
      <c r="DD236" s="284"/>
      <c r="DE236" s="284"/>
      <c r="DF236" s="284"/>
      <c r="DG236" s="284"/>
      <c r="DH236" s="284"/>
      <c r="DI236" s="284"/>
      <c r="DJ236" s="284"/>
      <c r="DK236" s="284"/>
      <c r="DL236" s="284"/>
      <c r="DM236" s="284"/>
      <c r="DN236" s="284"/>
      <c r="DO236" s="284"/>
      <c r="DP236" s="284"/>
      <c r="DQ236" s="284"/>
      <c r="DR236" s="284"/>
      <c r="DS236" s="284"/>
      <c r="DT236" s="284"/>
      <c r="DU236" s="284"/>
      <c r="DV236" s="284"/>
      <c r="DW236" s="284"/>
      <c r="DX236" s="284"/>
      <c r="DY236" s="284"/>
      <c r="DZ236" s="284"/>
      <c r="EA236" s="284"/>
      <c r="EB236" s="284"/>
      <c r="EC236" s="284"/>
      <c r="ED236" s="284"/>
      <c r="EE236" s="284"/>
      <c r="EF236" s="284"/>
      <c r="EG236" s="284"/>
      <c r="EH236" s="284"/>
      <c r="EI236" s="284"/>
      <c r="EJ236" s="284"/>
      <c r="EK236" s="284"/>
      <c r="EL236" s="284"/>
      <c r="EM236" s="284"/>
      <c r="EN236" s="284"/>
      <c r="EO236" s="284"/>
      <c r="EP236" s="284"/>
      <c r="EQ236" s="284"/>
      <c r="ER236" s="284"/>
      <c r="ES236" s="284"/>
      <c r="ET236" s="284"/>
      <c r="EU236" s="284"/>
      <c r="EV236" s="284"/>
      <c r="EW236" s="284"/>
      <c r="EX236" s="284"/>
      <c r="EY236" s="284"/>
      <c r="EZ236" s="284"/>
      <c r="FA236" s="284"/>
      <c r="FB236" s="284"/>
      <c r="FC236" s="284"/>
      <c r="FD236" s="284"/>
      <c r="FE236" s="284"/>
      <c r="FF236" s="284"/>
      <c r="FG236" s="284"/>
      <c r="FH236" s="284"/>
      <c r="FI236" s="284"/>
      <c r="FJ236" s="284"/>
      <c r="FK236" s="284"/>
      <c r="FL236" s="284"/>
      <c r="FM236" s="284"/>
      <c r="FN236" s="284"/>
      <c r="FO236" s="284"/>
      <c r="FP236" s="284"/>
      <c r="FQ236" s="284"/>
      <c r="FR236" s="284"/>
      <c r="FS236" s="284"/>
      <c r="FT236" s="284"/>
      <c r="FU236" s="284"/>
      <c r="FV236" s="284"/>
      <c r="FW236" s="284"/>
      <c r="FX236" s="284"/>
      <c r="FY236" s="284"/>
      <c r="FZ236" s="284"/>
      <c r="GA236" s="284"/>
      <c r="GB236" s="284"/>
      <c r="GC236" s="284"/>
      <c r="GD236" s="284"/>
      <c r="GE236" s="284"/>
      <c r="GF236" s="284"/>
      <c r="GG236" s="284"/>
      <c r="GH236" s="284"/>
      <c r="GI236" s="284"/>
      <c r="GJ236" s="284"/>
      <c r="GK236" s="284"/>
      <c r="GL236" s="284"/>
      <c r="GM236" s="284"/>
      <c r="GN236" s="284"/>
      <c r="GO236" s="284"/>
      <c r="GP236" s="284"/>
      <c r="GQ236" s="284"/>
      <c r="GR236" s="284"/>
      <c r="GS236" s="284"/>
      <c r="GT236" s="284"/>
      <c r="GU236" s="284"/>
      <c r="GV236" s="284"/>
      <c r="GW236" s="284"/>
      <c r="GX236" s="284"/>
      <c r="GY236" s="284"/>
      <c r="GZ236" s="284"/>
      <c r="HA236" s="284"/>
      <c r="HB236" s="284"/>
      <c r="HC236" s="284"/>
      <c r="HD236" s="284"/>
      <c r="HE236" s="284"/>
      <c r="HF236" s="284"/>
      <c r="HG236" s="284"/>
      <c r="HH236" s="284"/>
      <c r="HI236" s="284"/>
      <c r="HJ236" s="284"/>
      <c r="HK236" s="284"/>
      <c r="HL236" s="284"/>
      <c r="HM236" s="284"/>
      <c r="HN236" s="284"/>
      <c r="HO236" s="284"/>
      <c r="HP236" s="284"/>
      <c r="HQ236" s="284"/>
      <c r="HR236" s="284"/>
      <c r="HS236" s="284"/>
      <c r="HT236" s="284"/>
      <c r="HU236" s="284"/>
      <c r="HV236" s="284"/>
      <c r="HW236" s="284"/>
      <c r="HX236" s="284"/>
      <c r="HY236" s="284"/>
      <c r="HZ236" s="284"/>
      <c r="IA236" s="284"/>
      <c r="IB236" s="284"/>
      <c r="IC236" s="284"/>
      <c r="ID236" s="284"/>
      <c r="IE236" s="284"/>
      <c r="IF236" s="284"/>
      <c r="IG236" s="284"/>
      <c r="IH236" s="284"/>
      <c r="II236" s="284"/>
      <c r="IJ236" s="284"/>
      <c r="IK236" s="284"/>
      <c r="IL236" s="284"/>
      <c r="IM236" s="284"/>
      <c r="IN236" s="284"/>
      <c r="IO236" s="284"/>
      <c r="IP236" s="284"/>
      <c r="IQ236" s="284"/>
      <c r="IR236" s="284"/>
      <c r="IS236" s="284"/>
      <c r="IT236" s="284"/>
      <c r="IU236" s="284"/>
      <c r="IV236" s="284"/>
    </row>
    <row r="237" spans="1:256" x14ac:dyDescent="0.25">
      <c r="A237" s="284"/>
      <c r="B237" s="284"/>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c r="AL237" s="284"/>
      <c r="AM237" s="284"/>
      <c r="AN237" s="284"/>
      <c r="AO237" s="284"/>
      <c r="AP237" s="284"/>
      <c r="AQ237" s="284"/>
      <c r="AR237" s="284"/>
      <c r="AS237" s="284"/>
      <c r="AT237" s="284"/>
      <c r="AU237" s="284"/>
      <c r="AV237" s="284"/>
      <c r="AW237" s="284"/>
      <c r="AX237" s="284"/>
      <c r="AY237" s="284"/>
      <c r="AZ237" s="284"/>
      <c r="BA237" s="284"/>
      <c r="BB237" s="284"/>
      <c r="BC237" s="284"/>
      <c r="BD237" s="284"/>
      <c r="BE237" s="284"/>
      <c r="BF237" s="284"/>
      <c r="BG237" s="284"/>
      <c r="BH237" s="284"/>
      <c r="BI237" s="284"/>
      <c r="BJ237" s="284"/>
      <c r="BK237" s="284"/>
      <c r="BL237" s="284"/>
      <c r="BM237" s="284"/>
      <c r="BN237" s="284"/>
      <c r="BO237" s="284"/>
      <c r="BP237" s="284"/>
      <c r="BQ237" s="284"/>
      <c r="BR237" s="284"/>
      <c r="BS237" s="284"/>
      <c r="BT237" s="284"/>
      <c r="BU237" s="284"/>
      <c r="BV237" s="284"/>
      <c r="BW237" s="284"/>
      <c r="BX237" s="284"/>
      <c r="BY237" s="284"/>
      <c r="BZ237" s="284"/>
      <c r="CA237" s="284"/>
      <c r="CB237" s="284"/>
      <c r="CC237" s="284"/>
      <c r="CD237" s="284"/>
      <c r="CE237" s="284"/>
      <c r="CF237" s="284"/>
      <c r="CG237" s="284"/>
      <c r="CH237" s="284"/>
      <c r="CI237" s="284"/>
      <c r="CJ237" s="284"/>
      <c r="CK237" s="284"/>
      <c r="CL237" s="284"/>
      <c r="CM237" s="284"/>
      <c r="CN237" s="284"/>
      <c r="CO237" s="284"/>
      <c r="CP237" s="284"/>
      <c r="CQ237" s="284"/>
      <c r="CR237" s="284"/>
      <c r="CS237" s="284"/>
      <c r="CT237" s="284"/>
      <c r="CU237" s="284"/>
      <c r="CV237" s="284"/>
      <c r="CW237" s="284"/>
      <c r="CX237" s="284"/>
      <c r="CY237" s="284"/>
      <c r="CZ237" s="284"/>
      <c r="DA237" s="284"/>
      <c r="DB237" s="284"/>
      <c r="DC237" s="284"/>
      <c r="DD237" s="284"/>
      <c r="DE237" s="284"/>
      <c r="DF237" s="284"/>
      <c r="DG237" s="284"/>
      <c r="DH237" s="284"/>
      <c r="DI237" s="284"/>
      <c r="DJ237" s="284"/>
      <c r="DK237" s="284"/>
      <c r="DL237" s="284"/>
      <c r="DM237" s="284"/>
      <c r="DN237" s="284"/>
      <c r="DO237" s="284"/>
      <c r="DP237" s="284"/>
      <c r="DQ237" s="284"/>
      <c r="DR237" s="284"/>
      <c r="DS237" s="284"/>
      <c r="DT237" s="284"/>
      <c r="DU237" s="284"/>
      <c r="DV237" s="284"/>
      <c r="DW237" s="284"/>
      <c r="DX237" s="284"/>
      <c r="DY237" s="284"/>
      <c r="DZ237" s="284"/>
      <c r="EA237" s="284"/>
      <c r="EB237" s="284"/>
      <c r="EC237" s="284"/>
      <c r="ED237" s="284"/>
      <c r="EE237" s="284"/>
      <c r="EF237" s="284"/>
      <c r="EG237" s="284"/>
      <c r="EH237" s="284"/>
      <c r="EI237" s="284"/>
      <c r="EJ237" s="284"/>
      <c r="EK237" s="284"/>
      <c r="EL237" s="284"/>
      <c r="EM237" s="284"/>
      <c r="EN237" s="284"/>
      <c r="EO237" s="284"/>
      <c r="EP237" s="284"/>
      <c r="EQ237" s="284"/>
      <c r="ER237" s="284"/>
      <c r="ES237" s="284"/>
      <c r="ET237" s="284"/>
      <c r="EU237" s="284"/>
      <c r="EV237" s="284"/>
      <c r="EW237" s="284"/>
      <c r="EX237" s="284"/>
      <c r="EY237" s="284"/>
      <c r="EZ237" s="284"/>
      <c r="FA237" s="284"/>
      <c r="FB237" s="284"/>
      <c r="FC237" s="284"/>
      <c r="FD237" s="284"/>
      <c r="FE237" s="284"/>
      <c r="FF237" s="284"/>
      <c r="FG237" s="284"/>
      <c r="FH237" s="284"/>
      <c r="FI237" s="284"/>
      <c r="FJ237" s="284"/>
      <c r="FK237" s="284"/>
      <c r="FL237" s="284"/>
      <c r="FM237" s="284"/>
      <c r="FN237" s="284"/>
      <c r="FO237" s="284"/>
      <c r="FP237" s="284"/>
      <c r="FQ237" s="284"/>
      <c r="FR237" s="284"/>
      <c r="FS237" s="284"/>
      <c r="FT237" s="284"/>
      <c r="FU237" s="284"/>
      <c r="FV237" s="284"/>
      <c r="FW237" s="284"/>
      <c r="FX237" s="284"/>
      <c r="FY237" s="284"/>
      <c r="FZ237" s="284"/>
      <c r="GA237" s="284"/>
      <c r="GB237" s="284"/>
      <c r="GC237" s="284"/>
      <c r="GD237" s="284"/>
      <c r="GE237" s="284"/>
      <c r="GF237" s="284"/>
      <c r="GG237" s="284"/>
      <c r="GH237" s="284"/>
      <c r="GI237" s="284"/>
      <c r="GJ237" s="284"/>
      <c r="GK237" s="284"/>
      <c r="GL237" s="284"/>
      <c r="GM237" s="284"/>
      <c r="GN237" s="284"/>
      <c r="GO237" s="284"/>
      <c r="GP237" s="284"/>
      <c r="GQ237" s="284"/>
      <c r="GR237" s="284"/>
      <c r="GS237" s="284"/>
      <c r="GT237" s="284"/>
      <c r="GU237" s="284"/>
      <c r="GV237" s="284"/>
      <c r="GW237" s="284"/>
      <c r="GX237" s="284"/>
      <c r="GY237" s="284"/>
      <c r="GZ237" s="284"/>
      <c r="HA237" s="284"/>
      <c r="HB237" s="284"/>
      <c r="HC237" s="284"/>
      <c r="HD237" s="284"/>
      <c r="HE237" s="284"/>
      <c r="HF237" s="284"/>
      <c r="HG237" s="284"/>
      <c r="HH237" s="284"/>
      <c r="HI237" s="284"/>
      <c r="HJ237" s="284"/>
      <c r="HK237" s="284"/>
      <c r="HL237" s="284"/>
      <c r="HM237" s="284"/>
      <c r="HN237" s="284"/>
      <c r="HO237" s="284"/>
      <c r="HP237" s="284"/>
      <c r="HQ237" s="284"/>
      <c r="HR237" s="284"/>
      <c r="HS237" s="284"/>
      <c r="HT237" s="284"/>
      <c r="HU237" s="284"/>
      <c r="HV237" s="284"/>
      <c r="HW237" s="284"/>
      <c r="HX237" s="284"/>
      <c r="HY237" s="284"/>
      <c r="HZ237" s="284"/>
      <c r="IA237" s="284"/>
      <c r="IB237" s="284"/>
      <c r="IC237" s="284"/>
      <c r="ID237" s="284"/>
      <c r="IE237" s="284"/>
      <c r="IF237" s="284"/>
      <c r="IG237" s="284"/>
      <c r="IH237" s="284"/>
      <c r="II237" s="284"/>
      <c r="IJ237" s="284"/>
      <c r="IK237" s="284"/>
      <c r="IL237" s="284"/>
      <c r="IM237" s="284"/>
      <c r="IN237" s="284"/>
      <c r="IO237" s="284"/>
      <c r="IP237" s="284"/>
      <c r="IQ237" s="284"/>
      <c r="IR237" s="284"/>
      <c r="IS237" s="284"/>
      <c r="IT237" s="284"/>
      <c r="IU237" s="284"/>
      <c r="IV237" s="284"/>
    </row>
    <row r="238" spans="1:256" x14ac:dyDescent="0.25">
      <c r="A238" s="284"/>
      <c r="B238" s="284"/>
      <c r="C238" s="284"/>
      <c r="D238" s="284"/>
      <c r="E238" s="284"/>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c r="AL238" s="284"/>
      <c r="AM238" s="284"/>
      <c r="AN238" s="284"/>
      <c r="AO238" s="284"/>
      <c r="AP238" s="284"/>
      <c r="AQ238" s="284"/>
      <c r="AR238" s="284"/>
      <c r="AS238" s="284"/>
      <c r="AT238" s="284"/>
      <c r="AU238" s="284"/>
      <c r="AV238" s="284"/>
      <c r="AW238" s="284"/>
      <c r="AX238" s="284"/>
      <c r="AY238" s="284"/>
      <c r="AZ238" s="284"/>
      <c r="BA238" s="284"/>
      <c r="BB238" s="284"/>
      <c r="BC238" s="284"/>
      <c r="BD238" s="284"/>
      <c r="BE238" s="284"/>
      <c r="BF238" s="284"/>
      <c r="BG238" s="284"/>
      <c r="BH238" s="284"/>
      <c r="BI238" s="284"/>
      <c r="BJ238" s="284"/>
      <c r="BK238" s="284"/>
      <c r="BL238" s="284"/>
      <c r="BM238" s="284"/>
      <c r="BN238" s="284"/>
      <c r="BO238" s="284"/>
      <c r="BP238" s="284"/>
      <c r="BQ238" s="284"/>
      <c r="BR238" s="284"/>
      <c r="BS238" s="284"/>
      <c r="BT238" s="284"/>
      <c r="BU238" s="284"/>
      <c r="BV238" s="284"/>
      <c r="BW238" s="284"/>
      <c r="BX238" s="284"/>
      <c r="BY238" s="284"/>
      <c r="BZ238" s="284"/>
      <c r="CA238" s="284"/>
      <c r="CB238" s="284"/>
      <c r="CC238" s="284"/>
      <c r="CD238" s="284"/>
      <c r="CE238" s="284"/>
      <c r="CF238" s="284"/>
      <c r="CG238" s="284"/>
      <c r="CH238" s="284"/>
      <c r="CI238" s="284"/>
      <c r="CJ238" s="284"/>
      <c r="CK238" s="284"/>
      <c r="CL238" s="284"/>
      <c r="CM238" s="284"/>
      <c r="CN238" s="284"/>
      <c r="CO238" s="284"/>
      <c r="CP238" s="284"/>
      <c r="CQ238" s="284"/>
      <c r="CR238" s="284"/>
      <c r="CS238" s="284"/>
      <c r="CT238" s="284"/>
      <c r="CU238" s="284"/>
      <c r="CV238" s="284"/>
      <c r="CW238" s="284"/>
      <c r="CX238" s="284"/>
      <c r="CY238" s="284"/>
      <c r="CZ238" s="284"/>
      <c r="DA238" s="284"/>
      <c r="DB238" s="284"/>
      <c r="DC238" s="284"/>
      <c r="DD238" s="284"/>
      <c r="DE238" s="284"/>
      <c r="DF238" s="284"/>
      <c r="DG238" s="284"/>
      <c r="DH238" s="284"/>
      <c r="DI238" s="284"/>
      <c r="DJ238" s="284"/>
      <c r="DK238" s="284"/>
      <c r="DL238" s="284"/>
      <c r="DM238" s="284"/>
      <c r="DN238" s="284"/>
      <c r="DO238" s="284"/>
      <c r="DP238" s="284"/>
      <c r="DQ238" s="284"/>
      <c r="DR238" s="284"/>
      <c r="DS238" s="284"/>
      <c r="DT238" s="284"/>
      <c r="DU238" s="284"/>
      <c r="DV238" s="284"/>
      <c r="DW238" s="284"/>
      <c r="DX238" s="284"/>
      <c r="DY238" s="284"/>
      <c r="DZ238" s="284"/>
      <c r="EA238" s="284"/>
      <c r="EB238" s="284"/>
      <c r="EC238" s="284"/>
      <c r="ED238" s="284"/>
      <c r="EE238" s="284"/>
      <c r="EF238" s="284"/>
      <c r="EG238" s="284"/>
      <c r="EH238" s="284"/>
      <c r="EI238" s="284"/>
      <c r="EJ238" s="284"/>
      <c r="EK238" s="284"/>
      <c r="EL238" s="284"/>
      <c r="EM238" s="284"/>
      <c r="EN238" s="284"/>
      <c r="EO238" s="284"/>
      <c r="EP238" s="284"/>
      <c r="EQ238" s="284"/>
      <c r="ER238" s="284"/>
      <c r="ES238" s="284"/>
      <c r="ET238" s="284"/>
      <c r="EU238" s="284"/>
      <c r="EV238" s="284"/>
      <c r="EW238" s="284"/>
      <c r="EX238" s="284"/>
      <c r="EY238" s="284"/>
      <c r="EZ238" s="284"/>
      <c r="FA238" s="284"/>
      <c r="FB238" s="284"/>
      <c r="FC238" s="284"/>
      <c r="FD238" s="284"/>
      <c r="FE238" s="284"/>
      <c r="FF238" s="284"/>
      <c r="FG238" s="284"/>
      <c r="FH238" s="284"/>
      <c r="FI238" s="284"/>
      <c r="FJ238" s="284"/>
      <c r="FK238" s="284"/>
      <c r="FL238" s="284"/>
      <c r="FM238" s="284"/>
      <c r="FN238" s="284"/>
      <c r="FO238" s="284"/>
      <c r="FP238" s="284"/>
      <c r="FQ238" s="284"/>
      <c r="FR238" s="284"/>
      <c r="FS238" s="284"/>
      <c r="FT238" s="284"/>
      <c r="FU238" s="284"/>
      <c r="FV238" s="284"/>
      <c r="FW238" s="284"/>
      <c r="FX238" s="284"/>
      <c r="FY238" s="284"/>
      <c r="FZ238" s="284"/>
      <c r="GA238" s="284"/>
      <c r="GB238" s="284"/>
      <c r="GC238" s="284"/>
      <c r="GD238" s="284"/>
      <c r="GE238" s="284"/>
      <c r="GF238" s="284"/>
      <c r="GG238" s="284"/>
      <c r="GH238" s="284"/>
      <c r="GI238" s="284"/>
      <c r="GJ238" s="284"/>
      <c r="GK238" s="284"/>
      <c r="GL238" s="284"/>
      <c r="GM238" s="284"/>
      <c r="GN238" s="284"/>
      <c r="GO238" s="284"/>
      <c r="GP238" s="284"/>
      <c r="GQ238" s="284"/>
      <c r="GR238" s="284"/>
      <c r="GS238" s="284"/>
      <c r="GT238" s="284"/>
      <c r="GU238" s="284"/>
      <c r="GV238" s="284"/>
      <c r="GW238" s="284"/>
      <c r="GX238" s="284"/>
      <c r="GY238" s="284"/>
      <c r="GZ238" s="284"/>
      <c r="HA238" s="284"/>
      <c r="HB238" s="284"/>
      <c r="HC238" s="284"/>
      <c r="HD238" s="284"/>
      <c r="HE238" s="284"/>
      <c r="HF238" s="284"/>
      <c r="HG238" s="284"/>
      <c r="HH238" s="284"/>
      <c r="HI238" s="284"/>
      <c r="HJ238" s="284"/>
      <c r="HK238" s="284"/>
      <c r="HL238" s="284"/>
      <c r="HM238" s="284"/>
      <c r="HN238" s="284"/>
      <c r="HO238" s="284"/>
      <c r="HP238" s="284"/>
      <c r="HQ238" s="284"/>
      <c r="HR238" s="284"/>
      <c r="HS238" s="284"/>
      <c r="HT238" s="284"/>
      <c r="HU238" s="284"/>
      <c r="HV238" s="284"/>
      <c r="HW238" s="284"/>
      <c r="HX238" s="284"/>
      <c r="HY238" s="284"/>
      <c r="HZ238" s="284"/>
      <c r="IA238" s="284"/>
      <c r="IB238" s="284"/>
      <c r="IC238" s="284"/>
      <c r="ID238" s="284"/>
      <c r="IE238" s="284"/>
      <c r="IF238" s="284"/>
      <c r="IG238" s="284"/>
      <c r="IH238" s="284"/>
      <c r="II238" s="284"/>
      <c r="IJ238" s="284"/>
      <c r="IK238" s="284"/>
      <c r="IL238" s="284"/>
      <c r="IM238" s="284"/>
      <c r="IN238" s="284"/>
      <c r="IO238" s="284"/>
      <c r="IP238" s="284"/>
      <c r="IQ238" s="284"/>
      <c r="IR238" s="284"/>
      <c r="IS238" s="284"/>
      <c r="IT238" s="284"/>
      <c r="IU238" s="284"/>
      <c r="IV238" s="284"/>
    </row>
    <row r="239" spans="1:256" x14ac:dyDescent="0.25">
      <c r="A239" s="284"/>
      <c r="B239" s="284"/>
      <c r="C239" s="284"/>
      <c r="D239" s="284"/>
      <c r="E239" s="284"/>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c r="AL239" s="284"/>
      <c r="AM239" s="284"/>
      <c r="AN239" s="284"/>
      <c r="AO239" s="284"/>
      <c r="AP239" s="284"/>
      <c r="AQ239" s="284"/>
      <c r="AR239" s="284"/>
      <c r="AS239" s="284"/>
      <c r="AT239" s="284"/>
      <c r="AU239" s="284"/>
      <c r="AV239" s="284"/>
      <c r="AW239" s="284"/>
      <c r="AX239" s="284"/>
      <c r="AY239" s="284"/>
      <c r="AZ239" s="284"/>
      <c r="BA239" s="284"/>
      <c r="BB239" s="284"/>
      <c r="BC239" s="284"/>
      <c r="BD239" s="284"/>
      <c r="BE239" s="284"/>
      <c r="BF239" s="284"/>
      <c r="BG239" s="284"/>
      <c r="BH239" s="284"/>
      <c r="BI239" s="284"/>
      <c r="BJ239" s="284"/>
      <c r="BK239" s="284"/>
      <c r="BL239" s="284"/>
      <c r="BM239" s="284"/>
      <c r="BN239" s="284"/>
      <c r="BO239" s="284"/>
      <c r="BP239" s="284"/>
      <c r="BQ239" s="284"/>
      <c r="BR239" s="284"/>
      <c r="BS239" s="284"/>
      <c r="BT239" s="284"/>
      <c r="BU239" s="284"/>
      <c r="BV239" s="284"/>
      <c r="BW239" s="284"/>
      <c r="BX239" s="284"/>
      <c r="BY239" s="284"/>
      <c r="BZ239" s="284"/>
      <c r="CA239" s="284"/>
      <c r="CB239" s="284"/>
      <c r="CC239" s="284"/>
      <c r="CD239" s="284"/>
      <c r="CE239" s="284"/>
      <c r="CF239" s="284"/>
      <c r="CG239" s="284"/>
      <c r="CH239" s="284"/>
      <c r="CI239" s="284"/>
      <c r="CJ239" s="284"/>
      <c r="CK239" s="284"/>
      <c r="CL239" s="284"/>
      <c r="CM239" s="284"/>
      <c r="CN239" s="284"/>
      <c r="CO239" s="284"/>
      <c r="CP239" s="284"/>
      <c r="CQ239" s="284"/>
      <c r="CR239" s="284"/>
      <c r="CS239" s="284"/>
      <c r="CT239" s="284"/>
      <c r="CU239" s="284"/>
      <c r="CV239" s="284"/>
      <c r="CW239" s="284"/>
      <c r="CX239" s="284"/>
      <c r="CY239" s="284"/>
      <c r="CZ239" s="284"/>
      <c r="DA239" s="284"/>
      <c r="DB239" s="284"/>
      <c r="DC239" s="284"/>
      <c r="DD239" s="284"/>
      <c r="DE239" s="284"/>
      <c r="DF239" s="284"/>
      <c r="DG239" s="284"/>
      <c r="DH239" s="284"/>
      <c r="DI239" s="284"/>
      <c r="DJ239" s="284"/>
      <c r="DK239" s="284"/>
      <c r="DL239" s="284"/>
      <c r="DM239" s="284"/>
      <c r="DN239" s="284"/>
      <c r="DO239" s="284"/>
      <c r="DP239" s="284"/>
      <c r="DQ239" s="284"/>
      <c r="DR239" s="284"/>
      <c r="DS239" s="284"/>
      <c r="DT239" s="284"/>
      <c r="DU239" s="284"/>
      <c r="DV239" s="284"/>
      <c r="DW239" s="284"/>
      <c r="DX239" s="284"/>
      <c r="DY239" s="284"/>
      <c r="DZ239" s="284"/>
      <c r="EA239" s="284"/>
      <c r="EB239" s="284"/>
      <c r="EC239" s="284"/>
      <c r="ED239" s="284"/>
      <c r="EE239" s="284"/>
      <c r="EF239" s="284"/>
      <c r="EG239" s="284"/>
      <c r="EH239" s="284"/>
      <c r="EI239" s="284"/>
      <c r="EJ239" s="284"/>
      <c r="EK239" s="284"/>
      <c r="EL239" s="284"/>
      <c r="EM239" s="284"/>
      <c r="EN239" s="284"/>
      <c r="EO239" s="284"/>
      <c r="EP239" s="284"/>
      <c r="EQ239" s="284"/>
      <c r="ER239" s="284"/>
      <c r="ES239" s="284"/>
      <c r="ET239" s="284"/>
      <c r="EU239" s="284"/>
      <c r="EV239" s="284"/>
      <c r="EW239" s="284"/>
      <c r="EX239" s="284"/>
      <c r="EY239" s="284"/>
      <c r="EZ239" s="284"/>
      <c r="FA239" s="284"/>
      <c r="FB239" s="284"/>
      <c r="FC239" s="284"/>
      <c r="FD239" s="284"/>
      <c r="FE239" s="284"/>
      <c r="FF239" s="284"/>
      <c r="FG239" s="284"/>
      <c r="FH239" s="284"/>
      <c r="FI239" s="284"/>
      <c r="FJ239" s="284"/>
      <c r="FK239" s="284"/>
      <c r="FL239" s="284"/>
      <c r="FM239" s="284"/>
      <c r="FN239" s="284"/>
      <c r="FO239" s="284"/>
      <c r="FP239" s="284"/>
      <c r="FQ239" s="284"/>
      <c r="FR239" s="284"/>
      <c r="FS239" s="284"/>
      <c r="FT239" s="284"/>
      <c r="FU239" s="284"/>
      <c r="FV239" s="284"/>
      <c r="FW239" s="284"/>
      <c r="FX239" s="284"/>
      <c r="FY239" s="284"/>
      <c r="FZ239" s="284"/>
      <c r="GA239" s="284"/>
      <c r="GB239" s="284"/>
      <c r="GC239" s="284"/>
      <c r="GD239" s="284"/>
      <c r="GE239" s="284"/>
      <c r="GF239" s="284"/>
      <c r="GG239" s="284"/>
      <c r="GH239" s="284"/>
      <c r="GI239" s="284"/>
      <c r="GJ239" s="284"/>
      <c r="GK239" s="284"/>
      <c r="GL239" s="284"/>
      <c r="GM239" s="284"/>
      <c r="GN239" s="284"/>
      <c r="GO239" s="284"/>
      <c r="GP239" s="284"/>
      <c r="GQ239" s="284"/>
      <c r="GR239" s="284"/>
      <c r="GS239" s="284"/>
      <c r="GT239" s="284"/>
      <c r="GU239" s="284"/>
      <c r="GV239" s="284"/>
      <c r="GW239" s="284"/>
      <c r="GX239" s="284"/>
      <c r="GY239" s="284"/>
      <c r="GZ239" s="284"/>
      <c r="HA239" s="284"/>
      <c r="HB239" s="284"/>
      <c r="HC239" s="284"/>
      <c r="HD239" s="284"/>
      <c r="HE239" s="284"/>
      <c r="HF239" s="284"/>
      <c r="HG239" s="284"/>
      <c r="HH239" s="284"/>
      <c r="HI239" s="284"/>
      <c r="HJ239" s="284"/>
      <c r="HK239" s="284"/>
      <c r="HL239" s="284"/>
      <c r="HM239" s="284"/>
      <c r="HN239" s="284"/>
      <c r="HO239" s="284"/>
      <c r="HP239" s="284"/>
      <c r="HQ239" s="284"/>
      <c r="HR239" s="284"/>
      <c r="HS239" s="284"/>
      <c r="HT239" s="284"/>
      <c r="HU239" s="284"/>
      <c r="HV239" s="284"/>
      <c r="HW239" s="284"/>
      <c r="HX239" s="284"/>
      <c r="HY239" s="284"/>
      <c r="HZ239" s="284"/>
      <c r="IA239" s="284"/>
      <c r="IB239" s="284"/>
      <c r="IC239" s="284"/>
      <c r="ID239" s="284"/>
      <c r="IE239" s="284"/>
      <c r="IF239" s="284"/>
      <c r="IG239" s="284"/>
      <c r="IH239" s="284"/>
      <c r="II239" s="284"/>
      <c r="IJ239" s="284"/>
      <c r="IK239" s="284"/>
      <c r="IL239" s="284"/>
      <c r="IM239" s="284"/>
      <c r="IN239" s="284"/>
      <c r="IO239" s="284"/>
      <c r="IP239" s="284"/>
      <c r="IQ239" s="284"/>
      <c r="IR239" s="284"/>
      <c r="IS239" s="284"/>
      <c r="IT239" s="284"/>
      <c r="IU239" s="284"/>
      <c r="IV239" s="284"/>
    </row>
    <row r="240" spans="1:256" x14ac:dyDescent="0.25">
      <c r="A240" s="284"/>
      <c r="B240" s="284"/>
      <c r="C240" s="284"/>
      <c r="D240" s="284"/>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c r="AL240" s="284"/>
      <c r="AM240" s="284"/>
      <c r="AN240" s="284"/>
      <c r="AO240" s="284"/>
      <c r="AP240" s="284"/>
      <c r="AQ240" s="284"/>
      <c r="AR240" s="284"/>
      <c r="AS240" s="284"/>
      <c r="AT240" s="284"/>
      <c r="AU240" s="284"/>
      <c r="AV240" s="284"/>
      <c r="AW240" s="284"/>
      <c r="AX240" s="284"/>
      <c r="AY240" s="284"/>
      <c r="AZ240" s="284"/>
      <c r="BA240" s="284"/>
      <c r="BB240" s="284"/>
      <c r="BC240" s="284"/>
      <c r="BD240" s="284"/>
      <c r="BE240" s="284"/>
      <c r="BF240" s="284"/>
      <c r="BG240" s="284"/>
      <c r="BH240" s="284"/>
      <c r="BI240" s="284"/>
      <c r="BJ240" s="284"/>
      <c r="BK240" s="284"/>
      <c r="BL240" s="284"/>
      <c r="BM240" s="284"/>
      <c r="BN240" s="284"/>
      <c r="BO240" s="284"/>
      <c r="BP240" s="284"/>
      <c r="BQ240" s="284"/>
      <c r="BR240" s="284"/>
      <c r="BS240" s="284"/>
      <c r="BT240" s="284"/>
      <c r="BU240" s="284"/>
      <c r="BV240" s="284"/>
      <c r="BW240" s="284"/>
      <c r="BX240" s="284"/>
      <c r="BY240" s="284"/>
      <c r="BZ240" s="284"/>
      <c r="CA240" s="284"/>
      <c r="CB240" s="284"/>
      <c r="CC240" s="284"/>
      <c r="CD240" s="284"/>
      <c r="CE240" s="284"/>
      <c r="CF240" s="284"/>
      <c r="CG240" s="284"/>
      <c r="CH240" s="284"/>
      <c r="CI240" s="284"/>
      <c r="CJ240" s="284"/>
      <c r="CK240" s="284"/>
      <c r="CL240" s="284"/>
      <c r="CM240" s="284"/>
      <c r="CN240" s="284"/>
      <c r="CO240" s="284"/>
      <c r="CP240" s="284"/>
      <c r="CQ240" s="284"/>
      <c r="CR240" s="284"/>
      <c r="CS240" s="284"/>
      <c r="CT240" s="284"/>
      <c r="CU240" s="284"/>
      <c r="CV240" s="284"/>
      <c r="CW240" s="284"/>
      <c r="CX240" s="284"/>
      <c r="CY240" s="284"/>
      <c r="CZ240" s="284"/>
      <c r="DA240" s="284"/>
      <c r="DB240" s="284"/>
      <c r="DC240" s="284"/>
      <c r="DD240" s="284"/>
      <c r="DE240" s="284"/>
      <c r="DF240" s="284"/>
      <c r="DG240" s="284"/>
      <c r="DH240" s="284"/>
      <c r="DI240" s="284"/>
      <c r="DJ240" s="284"/>
      <c r="DK240" s="284"/>
      <c r="DL240" s="284"/>
      <c r="DM240" s="284"/>
      <c r="DN240" s="284"/>
      <c r="DO240" s="284"/>
      <c r="DP240" s="284"/>
      <c r="DQ240" s="284"/>
      <c r="DR240" s="284"/>
      <c r="DS240" s="284"/>
      <c r="DT240" s="284"/>
      <c r="DU240" s="284"/>
      <c r="DV240" s="284"/>
      <c r="DW240" s="284"/>
      <c r="DX240" s="284"/>
      <c r="DY240" s="284"/>
      <c r="DZ240" s="284"/>
      <c r="EA240" s="284"/>
      <c r="EB240" s="284"/>
      <c r="EC240" s="284"/>
      <c r="ED240" s="284"/>
      <c r="EE240" s="284"/>
      <c r="EF240" s="284"/>
      <c r="EG240" s="284"/>
      <c r="EH240" s="284"/>
      <c r="EI240" s="284"/>
      <c r="EJ240" s="284"/>
      <c r="EK240" s="284"/>
      <c r="EL240" s="284"/>
      <c r="EM240" s="284"/>
      <c r="EN240" s="284"/>
      <c r="EO240" s="284"/>
      <c r="EP240" s="284"/>
      <c r="EQ240" s="284"/>
      <c r="ER240" s="284"/>
      <c r="ES240" s="284"/>
      <c r="ET240" s="284"/>
      <c r="EU240" s="284"/>
      <c r="EV240" s="284"/>
      <c r="EW240" s="284"/>
      <c r="EX240" s="284"/>
      <c r="EY240" s="284"/>
      <c r="EZ240" s="284"/>
      <c r="FA240" s="284"/>
      <c r="FB240" s="284"/>
      <c r="FC240" s="284"/>
      <c r="FD240" s="284"/>
      <c r="FE240" s="284"/>
      <c r="FF240" s="284"/>
      <c r="FG240" s="284"/>
      <c r="FH240" s="284"/>
      <c r="FI240" s="284"/>
      <c r="FJ240" s="284"/>
      <c r="FK240" s="284"/>
      <c r="FL240" s="284"/>
      <c r="FM240" s="284"/>
      <c r="FN240" s="284"/>
      <c r="FO240" s="284"/>
      <c r="FP240" s="284"/>
      <c r="FQ240" s="284"/>
      <c r="FR240" s="284"/>
      <c r="FS240" s="284"/>
      <c r="FT240" s="284"/>
      <c r="FU240" s="284"/>
      <c r="FV240" s="284"/>
      <c r="FW240" s="284"/>
      <c r="FX240" s="284"/>
      <c r="FY240" s="284"/>
      <c r="FZ240" s="284"/>
      <c r="GA240" s="284"/>
      <c r="GB240" s="284"/>
      <c r="GC240" s="284"/>
      <c r="GD240" s="284"/>
      <c r="GE240" s="284"/>
      <c r="GF240" s="284"/>
      <c r="GG240" s="284"/>
      <c r="GH240" s="284"/>
      <c r="GI240" s="284"/>
      <c r="GJ240" s="284"/>
      <c r="GK240" s="284"/>
      <c r="GL240" s="284"/>
      <c r="GM240" s="284"/>
      <c r="GN240" s="284"/>
      <c r="GO240" s="284"/>
      <c r="GP240" s="284"/>
      <c r="GQ240" s="284"/>
      <c r="GR240" s="284"/>
      <c r="GS240" s="284"/>
      <c r="GT240" s="284"/>
      <c r="GU240" s="284"/>
      <c r="GV240" s="284"/>
      <c r="GW240" s="284"/>
      <c r="GX240" s="284"/>
      <c r="GY240" s="284"/>
      <c r="GZ240" s="284"/>
      <c r="HA240" s="284"/>
      <c r="HB240" s="284"/>
      <c r="HC240" s="284"/>
      <c r="HD240" s="284"/>
      <c r="HE240" s="284"/>
      <c r="HF240" s="284"/>
      <c r="HG240" s="284"/>
      <c r="HH240" s="284"/>
      <c r="HI240" s="284"/>
      <c r="HJ240" s="284"/>
      <c r="HK240" s="284"/>
      <c r="HL240" s="284"/>
      <c r="HM240" s="284"/>
      <c r="HN240" s="284"/>
      <c r="HO240" s="284"/>
      <c r="HP240" s="284"/>
      <c r="HQ240" s="284"/>
      <c r="HR240" s="284"/>
      <c r="HS240" s="284"/>
      <c r="HT240" s="284"/>
      <c r="HU240" s="284"/>
      <c r="HV240" s="284"/>
      <c r="HW240" s="284"/>
      <c r="HX240" s="284"/>
      <c r="HY240" s="284"/>
      <c r="HZ240" s="284"/>
      <c r="IA240" s="284"/>
      <c r="IB240" s="284"/>
      <c r="IC240" s="284"/>
      <c r="ID240" s="284"/>
      <c r="IE240" s="284"/>
      <c r="IF240" s="284"/>
      <c r="IG240" s="284"/>
      <c r="IH240" s="284"/>
      <c r="II240" s="284"/>
      <c r="IJ240" s="284"/>
      <c r="IK240" s="284"/>
      <c r="IL240" s="284"/>
      <c r="IM240" s="284"/>
      <c r="IN240" s="284"/>
      <c r="IO240" s="284"/>
      <c r="IP240" s="284"/>
      <c r="IQ240" s="284"/>
      <c r="IR240" s="284"/>
      <c r="IS240" s="284"/>
      <c r="IT240" s="284"/>
      <c r="IU240" s="284"/>
      <c r="IV240" s="284"/>
    </row>
    <row r="241" spans="1:256" x14ac:dyDescent="0.25">
      <c r="A241" s="284"/>
      <c r="B241" s="284"/>
      <c r="C241" s="284"/>
      <c r="D241" s="284"/>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c r="AL241" s="284"/>
      <c r="AM241" s="284"/>
      <c r="AN241" s="284"/>
      <c r="AO241" s="284"/>
      <c r="AP241" s="284"/>
      <c r="AQ241" s="284"/>
      <c r="AR241" s="284"/>
      <c r="AS241" s="284"/>
      <c r="AT241" s="284"/>
      <c r="AU241" s="284"/>
      <c r="AV241" s="284"/>
      <c r="AW241" s="284"/>
      <c r="AX241" s="284"/>
      <c r="AY241" s="284"/>
      <c r="AZ241" s="284"/>
      <c r="BA241" s="284"/>
      <c r="BB241" s="284"/>
      <c r="BC241" s="284"/>
      <c r="BD241" s="284"/>
      <c r="BE241" s="284"/>
      <c r="BF241" s="284"/>
      <c r="BG241" s="284"/>
      <c r="BH241" s="284"/>
      <c r="BI241" s="284"/>
      <c r="BJ241" s="284"/>
      <c r="BK241" s="284"/>
      <c r="BL241" s="284"/>
      <c r="BM241" s="284"/>
      <c r="BN241" s="284"/>
      <c r="BO241" s="284"/>
      <c r="BP241" s="284"/>
      <c r="BQ241" s="284"/>
      <c r="BR241" s="284"/>
      <c r="BS241" s="284"/>
      <c r="BT241" s="284"/>
      <c r="BU241" s="284"/>
      <c r="BV241" s="284"/>
      <c r="BW241" s="284"/>
      <c r="BX241" s="284"/>
      <c r="BY241" s="284"/>
      <c r="BZ241" s="284"/>
      <c r="CA241" s="284"/>
      <c r="CB241" s="284"/>
      <c r="CC241" s="284"/>
      <c r="CD241" s="284"/>
      <c r="CE241" s="284"/>
      <c r="CF241" s="284"/>
      <c r="CG241" s="284"/>
      <c r="CH241" s="284"/>
      <c r="CI241" s="284"/>
      <c r="CJ241" s="284"/>
      <c r="CK241" s="284"/>
      <c r="CL241" s="284"/>
      <c r="CM241" s="284"/>
      <c r="CN241" s="284"/>
      <c r="CO241" s="284"/>
      <c r="CP241" s="284"/>
      <c r="CQ241" s="284"/>
      <c r="CR241" s="284"/>
      <c r="CS241" s="284"/>
      <c r="CT241" s="284"/>
      <c r="CU241" s="284"/>
      <c r="CV241" s="284"/>
      <c r="CW241" s="284"/>
      <c r="CX241" s="284"/>
      <c r="CY241" s="284"/>
      <c r="CZ241" s="284"/>
      <c r="DA241" s="284"/>
      <c r="DB241" s="284"/>
      <c r="DC241" s="284"/>
      <c r="DD241" s="284"/>
      <c r="DE241" s="284"/>
      <c r="DF241" s="284"/>
      <c r="DG241" s="284"/>
      <c r="DH241" s="284"/>
      <c r="DI241" s="284"/>
      <c r="DJ241" s="284"/>
      <c r="DK241" s="284"/>
      <c r="DL241" s="284"/>
      <c r="DM241" s="284"/>
      <c r="DN241" s="284"/>
      <c r="DO241" s="284"/>
      <c r="DP241" s="284"/>
      <c r="DQ241" s="284"/>
      <c r="DR241" s="284"/>
      <c r="DS241" s="284"/>
      <c r="DT241" s="284"/>
      <c r="DU241" s="284"/>
      <c r="DV241" s="284"/>
      <c r="DW241" s="284"/>
      <c r="DX241" s="284"/>
      <c r="DY241" s="284"/>
      <c r="DZ241" s="284"/>
      <c r="EA241" s="284"/>
      <c r="EB241" s="284"/>
      <c r="EC241" s="284"/>
      <c r="ED241" s="284"/>
      <c r="EE241" s="284"/>
      <c r="EF241" s="284"/>
      <c r="EG241" s="284"/>
      <c r="EH241" s="284"/>
      <c r="EI241" s="284"/>
      <c r="EJ241" s="284"/>
      <c r="EK241" s="284"/>
      <c r="EL241" s="284"/>
      <c r="EM241" s="284"/>
      <c r="EN241" s="284"/>
      <c r="EO241" s="284"/>
      <c r="EP241" s="284"/>
      <c r="EQ241" s="284"/>
      <c r="ER241" s="284"/>
      <c r="ES241" s="284"/>
      <c r="ET241" s="284"/>
      <c r="EU241" s="284"/>
      <c r="EV241" s="284"/>
      <c r="EW241" s="284"/>
      <c r="EX241" s="284"/>
      <c r="EY241" s="284"/>
      <c r="EZ241" s="284"/>
      <c r="FA241" s="284"/>
      <c r="FB241" s="284"/>
      <c r="FC241" s="284"/>
      <c r="FD241" s="284"/>
      <c r="FE241" s="284"/>
      <c r="FF241" s="284"/>
      <c r="FG241" s="284"/>
      <c r="FH241" s="284"/>
      <c r="FI241" s="284"/>
      <c r="FJ241" s="284"/>
      <c r="FK241" s="284"/>
      <c r="FL241" s="284"/>
      <c r="FM241" s="284"/>
      <c r="FN241" s="284"/>
      <c r="FO241" s="284"/>
      <c r="FP241" s="284"/>
      <c r="FQ241" s="284"/>
      <c r="FR241" s="284"/>
      <c r="FS241" s="284"/>
      <c r="FT241" s="284"/>
      <c r="FU241" s="284"/>
      <c r="FV241" s="284"/>
      <c r="FW241" s="284"/>
      <c r="FX241" s="284"/>
      <c r="FY241" s="284"/>
      <c r="FZ241" s="284"/>
      <c r="GA241" s="284"/>
      <c r="GB241" s="284"/>
      <c r="GC241" s="284"/>
      <c r="GD241" s="284"/>
      <c r="GE241" s="284"/>
      <c r="GF241" s="284"/>
      <c r="GG241" s="284"/>
      <c r="GH241" s="284"/>
      <c r="GI241" s="284"/>
      <c r="GJ241" s="284"/>
      <c r="GK241" s="284"/>
      <c r="GL241" s="284"/>
      <c r="GM241" s="284"/>
      <c r="GN241" s="284"/>
      <c r="GO241" s="284"/>
      <c r="GP241" s="284"/>
      <c r="GQ241" s="284"/>
      <c r="GR241" s="284"/>
      <c r="GS241" s="284"/>
      <c r="GT241" s="284"/>
      <c r="GU241" s="284"/>
      <c r="GV241" s="284"/>
      <c r="GW241" s="284"/>
      <c r="GX241" s="284"/>
      <c r="GY241" s="284"/>
      <c r="GZ241" s="284"/>
      <c r="HA241" s="284"/>
      <c r="HB241" s="284"/>
      <c r="HC241" s="284"/>
      <c r="HD241" s="284"/>
      <c r="HE241" s="284"/>
      <c r="HF241" s="284"/>
      <c r="HG241" s="284"/>
      <c r="HH241" s="284"/>
      <c r="HI241" s="284"/>
      <c r="HJ241" s="284"/>
      <c r="HK241" s="284"/>
      <c r="HL241" s="284"/>
      <c r="HM241" s="284"/>
      <c r="HN241" s="284"/>
      <c r="HO241" s="284"/>
      <c r="HP241" s="284"/>
      <c r="HQ241" s="284"/>
      <c r="HR241" s="284"/>
      <c r="HS241" s="284"/>
      <c r="HT241" s="284"/>
      <c r="HU241" s="284"/>
      <c r="HV241" s="284"/>
      <c r="HW241" s="284"/>
      <c r="HX241" s="284"/>
      <c r="HY241" s="284"/>
      <c r="HZ241" s="284"/>
      <c r="IA241" s="284"/>
      <c r="IB241" s="284"/>
      <c r="IC241" s="284"/>
      <c r="ID241" s="284"/>
      <c r="IE241" s="284"/>
      <c r="IF241" s="284"/>
      <c r="IG241" s="284"/>
      <c r="IH241" s="284"/>
      <c r="II241" s="284"/>
      <c r="IJ241" s="284"/>
      <c r="IK241" s="284"/>
      <c r="IL241" s="284"/>
      <c r="IM241" s="284"/>
      <c r="IN241" s="284"/>
      <c r="IO241" s="284"/>
      <c r="IP241" s="284"/>
      <c r="IQ241" s="284"/>
      <c r="IR241" s="284"/>
      <c r="IS241" s="284"/>
      <c r="IT241" s="284"/>
      <c r="IU241" s="284"/>
      <c r="IV241" s="284"/>
    </row>
    <row r="242" spans="1:256" x14ac:dyDescent="0.25">
      <c r="A242" s="284"/>
      <c r="B242" s="284"/>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c r="AL242" s="284"/>
      <c r="AM242" s="284"/>
      <c r="AN242" s="284"/>
      <c r="AO242" s="284"/>
      <c r="AP242" s="284"/>
      <c r="AQ242" s="284"/>
      <c r="AR242" s="284"/>
      <c r="AS242" s="284"/>
      <c r="AT242" s="284"/>
      <c r="AU242" s="284"/>
      <c r="AV242" s="284"/>
      <c r="AW242" s="284"/>
      <c r="AX242" s="284"/>
      <c r="AY242" s="284"/>
      <c r="AZ242" s="284"/>
      <c r="BA242" s="284"/>
      <c r="BB242" s="284"/>
      <c r="BC242" s="284"/>
      <c r="BD242" s="284"/>
      <c r="BE242" s="284"/>
      <c r="BF242" s="284"/>
      <c r="BG242" s="284"/>
      <c r="BH242" s="284"/>
      <c r="BI242" s="284"/>
      <c r="BJ242" s="284"/>
      <c r="BK242" s="284"/>
      <c r="BL242" s="284"/>
      <c r="BM242" s="284"/>
      <c r="BN242" s="284"/>
      <c r="BO242" s="284"/>
      <c r="BP242" s="284"/>
      <c r="BQ242" s="284"/>
      <c r="BR242" s="284"/>
      <c r="BS242" s="284"/>
      <c r="BT242" s="284"/>
      <c r="BU242" s="284"/>
      <c r="BV242" s="284"/>
      <c r="BW242" s="284"/>
      <c r="BX242" s="284"/>
      <c r="BY242" s="284"/>
      <c r="BZ242" s="284"/>
      <c r="CA242" s="284"/>
      <c r="CB242" s="284"/>
      <c r="CC242" s="284"/>
      <c r="CD242" s="284"/>
      <c r="CE242" s="284"/>
      <c r="CF242" s="284"/>
      <c r="CG242" s="284"/>
      <c r="CH242" s="284"/>
      <c r="CI242" s="284"/>
      <c r="CJ242" s="284"/>
      <c r="CK242" s="284"/>
      <c r="CL242" s="284"/>
      <c r="CM242" s="284"/>
      <c r="CN242" s="284"/>
      <c r="CO242" s="284"/>
      <c r="CP242" s="284"/>
      <c r="CQ242" s="284"/>
      <c r="CR242" s="284"/>
      <c r="CS242" s="284"/>
      <c r="CT242" s="284"/>
      <c r="CU242" s="284"/>
      <c r="CV242" s="284"/>
      <c r="CW242" s="284"/>
      <c r="CX242" s="284"/>
      <c r="CY242" s="284"/>
      <c r="CZ242" s="284"/>
      <c r="DA242" s="284"/>
      <c r="DB242" s="284"/>
      <c r="DC242" s="284"/>
      <c r="DD242" s="284"/>
      <c r="DE242" s="284"/>
      <c r="DF242" s="284"/>
      <c r="DG242" s="284"/>
      <c r="DH242" s="284"/>
      <c r="DI242" s="284"/>
      <c r="DJ242" s="284"/>
      <c r="DK242" s="284"/>
      <c r="DL242" s="284"/>
      <c r="DM242" s="284"/>
      <c r="DN242" s="284"/>
      <c r="DO242" s="284"/>
      <c r="DP242" s="284"/>
      <c r="DQ242" s="284"/>
      <c r="DR242" s="284"/>
      <c r="DS242" s="284"/>
      <c r="DT242" s="284"/>
      <c r="DU242" s="284"/>
      <c r="DV242" s="284"/>
      <c r="DW242" s="284"/>
      <c r="DX242" s="284"/>
      <c r="DY242" s="284"/>
      <c r="DZ242" s="284"/>
      <c r="EA242" s="284"/>
      <c r="EB242" s="284"/>
      <c r="EC242" s="284"/>
      <c r="ED242" s="284"/>
      <c r="EE242" s="284"/>
      <c r="EF242" s="284"/>
      <c r="EG242" s="284"/>
      <c r="EH242" s="284"/>
      <c r="EI242" s="284"/>
      <c r="EJ242" s="284"/>
      <c r="EK242" s="284"/>
      <c r="EL242" s="284"/>
      <c r="EM242" s="284"/>
      <c r="EN242" s="284"/>
      <c r="EO242" s="284"/>
      <c r="EP242" s="284"/>
      <c r="EQ242" s="284"/>
      <c r="ER242" s="284"/>
      <c r="ES242" s="284"/>
      <c r="ET242" s="284"/>
      <c r="EU242" s="284"/>
      <c r="EV242" s="284"/>
      <c r="EW242" s="284"/>
      <c r="EX242" s="284"/>
      <c r="EY242" s="284"/>
      <c r="EZ242" s="284"/>
      <c r="FA242" s="284"/>
      <c r="FB242" s="284"/>
      <c r="FC242" s="284"/>
      <c r="FD242" s="284"/>
      <c r="FE242" s="284"/>
      <c r="FF242" s="284"/>
      <c r="FG242" s="284"/>
      <c r="FH242" s="284"/>
      <c r="FI242" s="284"/>
      <c r="FJ242" s="284"/>
      <c r="FK242" s="284"/>
      <c r="FL242" s="284"/>
      <c r="FM242" s="284"/>
      <c r="FN242" s="284"/>
      <c r="FO242" s="284"/>
      <c r="FP242" s="284"/>
      <c r="FQ242" s="284"/>
      <c r="FR242" s="284"/>
      <c r="FS242" s="284"/>
      <c r="FT242" s="284"/>
      <c r="FU242" s="284"/>
      <c r="FV242" s="284"/>
      <c r="FW242" s="284"/>
      <c r="FX242" s="284"/>
      <c r="FY242" s="284"/>
      <c r="FZ242" s="284"/>
      <c r="GA242" s="284"/>
      <c r="GB242" s="284"/>
      <c r="GC242" s="284"/>
      <c r="GD242" s="284"/>
      <c r="GE242" s="284"/>
      <c r="GF242" s="284"/>
      <c r="GG242" s="284"/>
      <c r="GH242" s="284"/>
      <c r="GI242" s="284"/>
      <c r="GJ242" s="284"/>
      <c r="GK242" s="284"/>
      <c r="GL242" s="284"/>
      <c r="GM242" s="284"/>
      <c r="GN242" s="284"/>
      <c r="GO242" s="284"/>
      <c r="GP242" s="284"/>
      <c r="GQ242" s="284"/>
      <c r="GR242" s="284"/>
      <c r="GS242" s="284"/>
      <c r="GT242" s="284"/>
      <c r="GU242" s="284"/>
      <c r="GV242" s="284"/>
      <c r="GW242" s="284"/>
      <c r="GX242" s="284"/>
      <c r="GY242" s="284"/>
      <c r="GZ242" s="284"/>
      <c r="HA242" s="284"/>
      <c r="HB242" s="284"/>
      <c r="HC242" s="284"/>
      <c r="HD242" s="284"/>
      <c r="HE242" s="284"/>
      <c r="HF242" s="284"/>
      <c r="HG242" s="284"/>
      <c r="HH242" s="284"/>
      <c r="HI242" s="284"/>
      <c r="HJ242" s="284"/>
      <c r="HK242" s="284"/>
      <c r="HL242" s="284"/>
      <c r="HM242" s="284"/>
      <c r="HN242" s="284"/>
      <c r="HO242" s="284"/>
      <c r="HP242" s="284"/>
      <c r="HQ242" s="284"/>
      <c r="HR242" s="284"/>
      <c r="HS242" s="284"/>
      <c r="HT242" s="284"/>
      <c r="HU242" s="284"/>
      <c r="HV242" s="284"/>
      <c r="HW242" s="284"/>
      <c r="HX242" s="284"/>
      <c r="HY242" s="284"/>
      <c r="HZ242" s="284"/>
      <c r="IA242" s="284"/>
      <c r="IB242" s="284"/>
      <c r="IC242" s="284"/>
      <c r="ID242" s="284"/>
      <c r="IE242" s="284"/>
      <c r="IF242" s="284"/>
      <c r="IG242" s="284"/>
      <c r="IH242" s="284"/>
      <c r="II242" s="284"/>
      <c r="IJ242" s="284"/>
      <c r="IK242" s="284"/>
      <c r="IL242" s="284"/>
      <c r="IM242" s="284"/>
      <c r="IN242" s="284"/>
      <c r="IO242" s="284"/>
      <c r="IP242" s="284"/>
      <c r="IQ242" s="284"/>
      <c r="IR242" s="284"/>
      <c r="IS242" s="284"/>
      <c r="IT242" s="284"/>
      <c r="IU242" s="284"/>
      <c r="IV242" s="284"/>
    </row>
    <row r="243" spans="1:256" x14ac:dyDescent="0.25">
      <c r="A243" s="284"/>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c r="AL243" s="284"/>
      <c r="AM243" s="284"/>
      <c r="AN243" s="284"/>
      <c r="AO243" s="284"/>
      <c r="AP243" s="284"/>
      <c r="AQ243" s="284"/>
      <c r="AR243" s="284"/>
      <c r="AS243" s="284"/>
      <c r="AT243" s="284"/>
      <c r="AU243" s="284"/>
      <c r="AV243" s="284"/>
      <c r="AW243" s="284"/>
      <c r="AX243" s="284"/>
      <c r="AY243" s="284"/>
      <c r="AZ243" s="284"/>
      <c r="BA243" s="284"/>
      <c r="BB243" s="284"/>
      <c r="BC243" s="284"/>
      <c r="BD243" s="284"/>
      <c r="BE243" s="284"/>
      <c r="BF243" s="284"/>
      <c r="BG243" s="284"/>
      <c r="BH243" s="284"/>
      <c r="BI243" s="284"/>
      <c r="BJ243" s="284"/>
      <c r="BK243" s="284"/>
      <c r="BL243" s="284"/>
      <c r="BM243" s="284"/>
      <c r="BN243" s="284"/>
      <c r="BO243" s="284"/>
      <c r="BP243" s="284"/>
      <c r="BQ243" s="284"/>
      <c r="BR243" s="284"/>
      <c r="BS243" s="284"/>
      <c r="BT243" s="284"/>
      <c r="BU243" s="284"/>
      <c r="BV243" s="284"/>
      <c r="BW243" s="284"/>
      <c r="BX243" s="284"/>
      <c r="BY243" s="284"/>
      <c r="BZ243" s="284"/>
      <c r="CA243" s="284"/>
      <c r="CB243" s="284"/>
      <c r="CC243" s="284"/>
      <c r="CD243" s="284"/>
      <c r="CE243" s="284"/>
      <c r="CF243" s="284"/>
      <c r="CG243" s="284"/>
      <c r="CH243" s="284"/>
      <c r="CI243" s="284"/>
      <c r="CJ243" s="284"/>
      <c r="CK243" s="284"/>
      <c r="CL243" s="284"/>
      <c r="CM243" s="284"/>
      <c r="CN243" s="284"/>
      <c r="CO243" s="284"/>
      <c r="CP243" s="284"/>
      <c r="CQ243" s="284"/>
      <c r="CR243" s="284"/>
      <c r="CS243" s="284"/>
      <c r="CT243" s="284"/>
      <c r="CU243" s="284"/>
      <c r="CV243" s="284"/>
      <c r="CW243" s="284"/>
      <c r="CX243" s="284"/>
      <c r="CY243" s="284"/>
      <c r="CZ243" s="284"/>
      <c r="DA243" s="284"/>
      <c r="DB243" s="284"/>
      <c r="DC243" s="284"/>
      <c r="DD243" s="284"/>
      <c r="DE243" s="284"/>
      <c r="DF243" s="284"/>
      <c r="DG243" s="284"/>
      <c r="DH243" s="284"/>
      <c r="DI243" s="284"/>
      <c r="DJ243" s="284"/>
      <c r="DK243" s="284"/>
      <c r="DL243" s="284"/>
      <c r="DM243" s="284"/>
      <c r="DN243" s="284"/>
      <c r="DO243" s="284"/>
      <c r="DP243" s="284"/>
      <c r="DQ243" s="284"/>
      <c r="DR243" s="284"/>
      <c r="DS243" s="284"/>
      <c r="DT243" s="284"/>
      <c r="DU243" s="284"/>
      <c r="DV243" s="284"/>
      <c r="DW243" s="284"/>
      <c r="DX243" s="284"/>
      <c r="DY243" s="284"/>
      <c r="DZ243" s="284"/>
      <c r="EA243" s="284"/>
      <c r="EB243" s="284"/>
      <c r="EC243" s="284"/>
      <c r="ED243" s="284"/>
      <c r="EE243" s="284"/>
      <c r="EF243" s="284"/>
      <c r="EG243" s="284"/>
      <c r="EH243" s="284"/>
      <c r="EI243" s="284"/>
      <c r="EJ243" s="284"/>
      <c r="EK243" s="284"/>
      <c r="EL243" s="284"/>
      <c r="EM243" s="284"/>
      <c r="EN243" s="284"/>
      <c r="EO243" s="284"/>
      <c r="EP243" s="284"/>
      <c r="EQ243" s="284"/>
      <c r="ER243" s="284"/>
      <c r="ES243" s="284"/>
      <c r="ET243" s="284"/>
      <c r="EU243" s="284"/>
      <c r="EV243" s="284"/>
      <c r="EW243" s="284"/>
      <c r="EX243" s="284"/>
      <c r="EY243" s="284"/>
      <c r="EZ243" s="284"/>
      <c r="FA243" s="284"/>
      <c r="FB243" s="284"/>
      <c r="FC243" s="284"/>
      <c r="FD243" s="284"/>
      <c r="FE243" s="284"/>
      <c r="FF243" s="284"/>
      <c r="FG243" s="284"/>
      <c r="FH243" s="284"/>
      <c r="FI243" s="284"/>
      <c r="FJ243" s="284"/>
      <c r="FK243" s="284"/>
      <c r="FL243" s="284"/>
      <c r="FM243" s="284"/>
      <c r="FN243" s="284"/>
      <c r="FO243" s="284"/>
      <c r="FP243" s="284"/>
      <c r="FQ243" s="284"/>
      <c r="FR243" s="284"/>
      <c r="FS243" s="284"/>
      <c r="FT243" s="284"/>
      <c r="FU243" s="284"/>
      <c r="FV243" s="284"/>
      <c r="FW243" s="284"/>
      <c r="FX243" s="284"/>
      <c r="FY243" s="284"/>
      <c r="FZ243" s="284"/>
      <c r="GA243" s="284"/>
      <c r="GB243" s="284"/>
      <c r="GC243" s="284"/>
      <c r="GD243" s="284"/>
      <c r="GE243" s="284"/>
      <c r="GF243" s="284"/>
      <c r="GG243" s="284"/>
      <c r="GH243" s="284"/>
      <c r="GI243" s="284"/>
      <c r="GJ243" s="284"/>
      <c r="GK243" s="284"/>
      <c r="GL243" s="284"/>
      <c r="GM243" s="284"/>
      <c r="GN243" s="284"/>
      <c r="GO243" s="284"/>
      <c r="GP243" s="284"/>
      <c r="GQ243" s="284"/>
      <c r="GR243" s="284"/>
      <c r="GS243" s="284"/>
      <c r="GT243" s="284"/>
      <c r="GU243" s="284"/>
      <c r="GV243" s="284"/>
      <c r="GW243" s="284"/>
      <c r="GX243" s="284"/>
      <c r="GY243" s="284"/>
      <c r="GZ243" s="284"/>
      <c r="HA243" s="284"/>
      <c r="HB243" s="284"/>
      <c r="HC243" s="284"/>
      <c r="HD243" s="284"/>
      <c r="HE243" s="284"/>
      <c r="HF243" s="284"/>
      <c r="HG243" s="284"/>
      <c r="HH243" s="284"/>
      <c r="HI243" s="284"/>
      <c r="HJ243" s="284"/>
      <c r="HK243" s="284"/>
      <c r="HL243" s="284"/>
      <c r="HM243" s="284"/>
      <c r="HN243" s="284"/>
      <c r="HO243" s="284"/>
      <c r="HP243" s="284"/>
      <c r="HQ243" s="284"/>
      <c r="HR243" s="284"/>
      <c r="HS243" s="284"/>
      <c r="HT243" s="284"/>
      <c r="HU243" s="284"/>
      <c r="HV243" s="284"/>
      <c r="HW243" s="284"/>
      <c r="HX243" s="284"/>
      <c r="HY243" s="284"/>
      <c r="HZ243" s="284"/>
      <c r="IA243" s="284"/>
      <c r="IB243" s="284"/>
      <c r="IC243" s="284"/>
      <c r="ID243" s="284"/>
      <c r="IE243" s="284"/>
      <c r="IF243" s="284"/>
      <c r="IG243" s="284"/>
      <c r="IH243" s="284"/>
      <c r="II243" s="284"/>
      <c r="IJ243" s="284"/>
      <c r="IK243" s="284"/>
      <c r="IL243" s="284"/>
      <c r="IM243" s="284"/>
      <c r="IN243" s="284"/>
      <c r="IO243" s="284"/>
      <c r="IP243" s="284"/>
      <c r="IQ243" s="284"/>
      <c r="IR243" s="284"/>
      <c r="IS243" s="284"/>
      <c r="IT243" s="284"/>
      <c r="IU243" s="284"/>
      <c r="IV243" s="284"/>
    </row>
    <row r="244" spans="1:256" x14ac:dyDescent="0.25">
      <c r="A244" s="284"/>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c r="AL244" s="284"/>
      <c r="AM244" s="284"/>
      <c r="AN244" s="284"/>
      <c r="AO244" s="284"/>
      <c r="AP244" s="284"/>
      <c r="AQ244" s="284"/>
      <c r="AR244" s="284"/>
      <c r="AS244" s="284"/>
      <c r="AT244" s="284"/>
      <c r="AU244" s="284"/>
      <c r="AV244" s="284"/>
      <c r="AW244" s="284"/>
      <c r="AX244" s="284"/>
      <c r="AY244" s="284"/>
      <c r="AZ244" s="284"/>
      <c r="BA244" s="284"/>
      <c r="BB244" s="284"/>
      <c r="BC244" s="284"/>
      <c r="BD244" s="284"/>
      <c r="BE244" s="284"/>
      <c r="BF244" s="284"/>
      <c r="BG244" s="284"/>
      <c r="BH244" s="284"/>
      <c r="BI244" s="284"/>
      <c r="BJ244" s="284"/>
      <c r="BK244" s="284"/>
      <c r="BL244" s="284"/>
      <c r="BM244" s="284"/>
      <c r="BN244" s="284"/>
      <c r="BO244" s="284"/>
      <c r="BP244" s="284"/>
      <c r="BQ244" s="284"/>
      <c r="BR244" s="284"/>
      <c r="BS244" s="284"/>
      <c r="BT244" s="284"/>
      <c r="BU244" s="284"/>
      <c r="BV244" s="284"/>
      <c r="BW244" s="284"/>
      <c r="BX244" s="284"/>
      <c r="BY244" s="284"/>
      <c r="BZ244" s="284"/>
      <c r="CA244" s="284"/>
      <c r="CB244" s="284"/>
      <c r="CC244" s="284"/>
      <c r="CD244" s="284"/>
      <c r="CE244" s="284"/>
      <c r="CF244" s="284"/>
      <c r="CG244" s="284"/>
      <c r="CH244" s="284"/>
      <c r="CI244" s="284"/>
      <c r="CJ244" s="284"/>
      <c r="CK244" s="284"/>
      <c r="CL244" s="284"/>
      <c r="CM244" s="284"/>
      <c r="CN244" s="284"/>
      <c r="CO244" s="284"/>
      <c r="CP244" s="284"/>
      <c r="CQ244" s="284"/>
      <c r="CR244" s="284"/>
      <c r="CS244" s="284"/>
      <c r="CT244" s="284"/>
      <c r="CU244" s="284"/>
      <c r="CV244" s="284"/>
      <c r="CW244" s="284"/>
      <c r="CX244" s="284"/>
      <c r="CY244" s="284"/>
      <c r="CZ244" s="284"/>
      <c r="DA244" s="284"/>
      <c r="DB244" s="284"/>
      <c r="DC244" s="284"/>
      <c r="DD244" s="284"/>
      <c r="DE244" s="284"/>
      <c r="DF244" s="284"/>
      <c r="DG244" s="284"/>
      <c r="DH244" s="284"/>
      <c r="DI244" s="284"/>
      <c r="DJ244" s="284"/>
      <c r="DK244" s="284"/>
      <c r="DL244" s="284"/>
      <c r="DM244" s="284"/>
      <c r="DN244" s="284"/>
      <c r="DO244" s="284"/>
      <c r="DP244" s="284"/>
      <c r="DQ244" s="284"/>
      <c r="DR244" s="284"/>
      <c r="DS244" s="284"/>
      <c r="DT244" s="284"/>
      <c r="DU244" s="284"/>
      <c r="DV244" s="284"/>
      <c r="DW244" s="284"/>
      <c r="DX244" s="284"/>
      <c r="DY244" s="284"/>
      <c r="DZ244" s="284"/>
      <c r="EA244" s="284"/>
      <c r="EB244" s="284"/>
      <c r="EC244" s="284"/>
      <c r="ED244" s="284"/>
      <c r="EE244" s="284"/>
      <c r="EF244" s="284"/>
      <c r="EG244" s="284"/>
      <c r="EH244" s="284"/>
      <c r="EI244" s="284"/>
      <c r="EJ244" s="284"/>
      <c r="EK244" s="284"/>
      <c r="EL244" s="284"/>
      <c r="EM244" s="284"/>
      <c r="EN244" s="284"/>
      <c r="EO244" s="284"/>
      <c r="EP244" s="284"/>
      <c r="EQ244" s="284"/>
      <c r="ER244" s="284"/>
      <c r="ES244" s="284"/>
      <c r="ET244" s="284"/>
      <c r="EU244" s="284"/>
      <c r="EV244" s="284"/>
      <c r="EW244" s="284"/>
      <c r="EX244" s="284"/>
      <c r="EY244" s="284"/>
      <c r="EZ244" s="284"/>
      <c r="FA244" s="284"/>
      <c r="FB244" s="284"/>
      <c r="FC244" s="284"/>
      <c r="FD244" s="284"/>
      <c r="FE244" s="284"/>
      <c r="FF244" s="284"/>
      <c r="FG244" s="284"/>
      <c r="FH244" s="284"/>
      <c r="FI244" s="284"/>
      <c r="FJ244" s="284"/>
      <c r="FK244" s="284"/>
      <c r="FL244" s="284"/>
      <c r="FM244" s="284"/>
      <c r="FN244" s="284"/>
      <c r="FO244" s="284"/>
      <c r="FP244" s="284"/>
      <c r="FQ244" s="284"/>
      <c r="FR244" s="284"/>
      <c r="FS244" s="284"/>
      <c r="FT244" s="284"/>
      <c r="FU244" s="284"/>
      <c r="FV244" s="284"/>
      <c r="FW244" s="284"/>
      <c r="FX244" s="284"/>
      <c r="FY244" s="284"/>
      <c r="FZ244" s="284"/>
      <c r="GA244" s="284"/>
      <c r="GB244" s="284"/>
      <c r="GC244" s="284"/>
      <c r="GD244" s="284"/>
      <c r="GE244" s="284"/>
      <c r="GF244" s="284"/>
      <c r="GG244" s="284"/>
      <c r="GH244" s="284"/>
      <c r="GI244" s="284"/>
      <c r="GJ244" s="284"/>
      <c r="GK244" s="284"/>
      <c r="GL244" s="284"/>
      <c r="GM244" s="284"/>
      <c r="GN244" s="284"/>
      <c r="GO244" s="284"/>
      <c r="GP244" s="284"/>
      <c r="GQ244" s="284"/>
      <c r="GR244" s="284"/>
      <c r="GS244" s="284"/>
      <c r="GT244" s="284"/>
      <c r="GU244" s="284"/>
      <c r="GV244" s="284"/>
      <c r="GW244" s="284"/>
      <c r="GX244" s="284"/>
      <c r="GY244" s="284"/>
      <c r="GZ244" s="284"/>
      <c r="HA244" s="284"/>
      <c r="HB244" s="284"/>
      <c r="HC244" s="284"/>
      <c r="HD244" s="284"/>
      <c r="HE244" s="284"/>
      <c r="HF244" s="284"/>
      <c r="HG244" s="284"/>
      <c r="HH244" s="284"/>
      <c r="HI244" s="284"/>
      <c r="HJ244" s="284"/>
      <c r="HK244" s="284"/>
      <c r="HL244" s="284"/>
      <c r="HM244" s="284"/>
      <c r="HN244" s="284"/>
      <c r="HO244" s="284"/>
      <c r="HP244" s="284"/>
      <c r="HQ244" s="284"/>
      <c r="HR244" s="284"/>
      <c r="HS244" s="284"/>
      <c r="HT244" s="284"/>
      <c r="HU244" s="284"/>
      <c r="HV244" s="284"/>
      <c r="HW244" s="284"/>
      <c r="HX244" s="284"/>
      <c r="HY244" s="284"/>
      <c r="HZ244" s="284"/>
      <c r="IA244" s="284"/>
      <c r="IB244" s="284"/>
      <c r="IC244" s="284"/>
      <c r="ID244" s="284"/>
      <c r="IE244" s="284"/>
      <c r="IF244" s="284"/>
      <c r="IG244" s="284"/>
      <c r="IH244" s="284"/>
      <c r="II244" s="284"/>
      <c r="IJ244" s="284"/>
      <c r="IK244" s="284"/>
      <c r="IL244" s="284"/>
      <c r="IM244" s="284"/>
      <c r="IN244" s="284"/>
      <c r="IO244" s="284"/>
      <c r="IP244" s="284"/>
      <c r="IQ244" s="284"/>
      <c r="IR244" s="284"/>
      <c r="IS244" s="284"/>
      <c r="IT244" s="284"/>
      <c r="IU244" s="284"/>
      <c r="IV244" s="284"/>
    </row>
    <row r="245" spans="1:256" x14ac:dyDescent="0.25">
      <c r="A245" s="284"/>
      <c r="B245" s="284"/>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c r="AL245" s="284"/>
      <c r="AM245" s="284"/>
      <c r="AN245" s="284"/>
      <c r="AO245" s="284"/>
      <c r="AP245" s="284"/>
      <c r="AQ245" s="284"/>
      <c r="AR245" s="284"/>
      <c r="AS245" s="284"/>
      <c r="AT245" s="284"/>
      <c r="AU245" s="284"/>
      <c r="AV245" s="284"/>
      <c r="AW245" s="284"/>
      <c r="AX245" s="284"/>
      <c r="AY245" s="284"/>
      <c r="AZ245" s="284"/>
      <c r="BA245" s="284"/>
      <c r="BB245" s="284"/>
      <c r="BC245" s="284"/>
      <c r="BD245" s="284"/>
      <c r="BE245" s="284"/>
      <c r="BF245" s="284"/>
      <c r="BG245" s="284"/>
      <c r="BH245" s="284"/>
      <c r="BI245" s="284"/>
      <c r="BJ245" s="284"/>
      <c r="BK245" s="284"/>
      <c r="BL245" s="284"/>
      <c r="BM245" s="284"/>
      <c r="BN245" s="284"/>
      <c r="BO245" s="284"/>
      <c r="BP245" s="284"/>
      <c r="BQ245" s="284"/>
      <c r="BR245" s="284"/>
      <c r="BS245" s="284"/>
      <c r="BT245" s="284"/>
      <c r="BU245" s="284"/>
      <c r="BV245" s="284"/>
      <c r="BW245" s="284"/>
      <c r="BX245" s="284"/>
      <c r="BY245" s="284"/>
      <c r="BZ245" s="284"/>
      <c r="CA245" s="284"/>
      <c r="CB245" s="284"/>
      <c r="CC245" s="284"/>
      <c r="CD245" s="284"/>
      <c r="CE245" s="284"/>
      <c r="CF245" s="284"/>
      <c r="CG245" s="284"/>
      <c r="CH245" s="284"/>
      <c r="CI245" s="284"/>
      <c r="CJ245" s="284"/>
      <c r="CK245" s="284"/>
      <c r="CL245" s="284"/>
      <c r="CM245" s="284"/>
      <c r="CN245" s="284"/>
      <c r="CO245" s="284"/>
      <c r="CP245" s="284"/>
      <c r="CQ245" s="284"/>
      <c r="CR245" s="284"/>
      <c r="CS245" s="284"/>
      <c r="CT245" s="284"/>
      <c r="CU245" s="284"/>
      <c r="CV245" s="284"/>
      <c r="CW245" s="284"/>
      <c r="CX245" s="284"/>
      <c r="CY245" s="284"/>
      <c r="CZ245" s="284"/>
      <c r="DA245" s="284"/>
      <c r="DB245" s="284"/>
      <c r="DC245" s="284"/>
      <c r="DD245" s="284"/>
      <c r="DE245" s="284"/>
      <c r="DF245" s="284"/>
      <c r="DG245" s="284"/>
      <c r="DH245" s="284"/>
      <c r="DI245" s="284"/>
      <c r="DJ245" s="284"/>
      <c r="DK245" s="284"/>
      <c r="DL245" s="284"/>
      <c r="DM245" s="284"/>
      <c r="DN245" s="284"/>
      <c r="DO245" s="284"/>
      <c r="DP245" s="284"/>
      <c r="DQ245" s="284"/>
      <c r="DR245" s="284"/>
      <c r="DS245" s="284"/>
      <c r="DT245" s="284"/>
      <c r="DU245" s="284"/>
      <c r="DV245" s="284"/>
      <c r="DW245" s="284"/>
      <c r="DX245" s="284"/>
      <c r="DY245" s="284"/>
      <c r="DZ245" s="284"/>
      <c r="EA245" s="284"/>
      <c r="EB245" s="284"/>
      <c r="EC245" s="284"/>
      <c r="ED245" s="284"/>
      <c r="EE245" s="284"/>
      <c r="EF245" s="284"/>
      <c r="EG245" s="284"/>
      <c r="EH245" s="284"/>
      <c r="EI245" s="284"/>
      <c r="EJ245" s="284"/>
      <c r="EK245" s="284"/>
      <c r="EL245" s="284"/>
      <c r="EM245" s="284"/>
      <c r="EN245" s="284"/>
      <c r="EO245" s="284"/>
      <c r="EP245" s="284"/>
      <c r="EQ245" s="284"/>
      <c r="ER245" s="284"/>
      <c r="ES245" s="284"/>
      <c r="ET245" s="284"/>
      <c r="EU245" s="284"/>
      <c r="EV245" s="284"/>
      <c r="EW245" s="284"/>
      <c r="EX245" s="284"/>
      <c r="EY245" s="284"/>
      <c r="EZ245" s="284"/>
      <c r="FA245" s="284"/>
      <c r="FB245" s="284"/>
      <c r="FC245" s="284"/>
      <c r="FD245" s="284"/>
      <c r="FE245" s="284"/>
      <c r="FF245" s="284"/>
      <c r="FG245" s="284"/>
      <c r="FH245" s="284"/>
      <c r="FI245" s="284"/>
      <c r="FJ245" s="284"/>
      <c r="FK245" s="284"/>
      <c r="FL245" s="284"/>
      <c r="FM245" s="284"/>
      <c r="FN245" s="284"/>
      <c r="FO245" s="284"/>
      <c r="FP245" s="284"/>
      <c r="FQ245" s="284"/>
      <c r="FR245" s="284"/>
      <c r="FS245" s="284"/>
      <c r="FT245" s="284"/>
      <c r="FU245" s="284"/>
      <c r="FV245" s="284"/>
      <c r="FW245" s="284"/>
      <c r="FX245" s="284"/>
      <c r="FY245" s="284"/>
      <c r="FZ245" s="284"/>
      <c r="GA245" s="284"/>
      <c r="GB245" s="284"/>
      <c r="GC245" s="284"/>
      <c r="GD245" s="284"/>
      <c r="GE245" s="284"/>
      <c r="GF245" s="284"/>
      <c r="GG245" s="284"/>
      <c r="GH245" s="284"/>
      <c r="GI245" s="284"/>
      <c r="GJ245" s="284"/>
      <c r="GK245" s="284"/>
      <c r="GL245" s="284"/>
      <c r="GM245" s="284"/>
      <c r="GN245" s="284"/>
      <c r="GO245" s="284"/>
      <c r="GP245" s="284"/>
      <c r="GQ245" s="284"/>
      <c r="GR245" s="284"/>
      <c r="GS245" s="284"/>
      <c r="GT245" s="284"/>
      <c r="GU245" s="284"/>
      <c r="GV245" s="284"/>
      <c r="GW245" s="284"/>
      <c r="GX245" s="284"/>
      <c r="GY245" s="284"/>
      <c r="GZ245" s="284"/>
      <c r="HA245" s="284"/>
      <c r="HB245" s="284"/>
      <c r="HC245" s="284"/>
      <c r="HD245" s="284"/>
      <c r="HE245" s="284"/>
      <c r="HF245" s="284"/>
      <c r="HG245" s="284"/>
      <c r="HH245" s="284"/>
      <c r="HI245" s="284"/>
      <c r="HJ245" s="284"/>
      <c r="HK245" s="284"/>
      <c r="HL245" s="284"/>
      <c r="HM245" s="284"/>
      <c r="HN245" s="284"/>
      <c r="HO245" s="284"/>
      <c r="HP245" s="284"/>
      <c r="HQ245" s="284"/>
      <c r="HR245" s="284"/>
      <c r="HS245" s="284"/>
      <c r="HT245" s="284"/>
      <c r="HU245" s="284"/>
      <c r="HV245" s="284"/>
      <c r="HW245" s="284"/>
      <c r="HX245" s="284"/>
      <c r="HY245" s="284"/>
      <c r="HZ245" s="284"/>
      <c r="IA245" s="284"/>
      <c r="IB245" s="284"/>
      <c r="IC245" s="284"/>
      <c r="ID245" s="284"/>
      <c r="IE245" s="284"/>
      <c r="IF245" s="284"/>
      <c r="IG245" s="284"/>
      <c r="IH245" s="284"/>
      <c r="II245" s="284"/>
      <c r="IJ245" s="284"/>
      <c r="IK245" s="284"/>
      <c r="IL245" s="284"/>
      <c r="IM245" s="284"/>
      <c r="IN245" s="284"/>
      <c r="IO245" s="284"/>
      <c r="IP245" s="284"/>
      <c r="IQ245" s="284"/>
      <c r="IR245" s="284"/>
      <c r="IS245" s="284"/>
      <c r="IT245" s="284"/>
      <c r="IU245" s="284"/>
      <c r="IV245" s="284"/>
    </row>
    <row r="246" spans="1:256" x14ac:dyDescent="0.25">
      <c r="A246" s="284"/>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c r="AL246" s="284"/>
      <c r="AM246" s="284"/>
      <c r="AN246" s="284"/>
      <c r="AO246" s="284"/>
      <c r="AP246" s="284"/>
      <c r="AQ246" s="284"/>
      <c r="AR246" s="284"/>
      <c r="AS246" s="284"/>
      <c r="AT246" s="284"/>
      <c r="AU246" s="284"/>
      <c r="AV246" s="284"/>
      <c r="AW246" s="284"/>
      <c r="AX246" s="284"/>
      <c r="AY246" s="284"/>
      <c r="AZ246" s="284"/>
      <c r="BA246" s="284"/>
      <c r="BB246" s="284"/>
      <c r="BC246" s="284"/>
      <c r="BD246" s="284"/>
      <c r="BE246" s="284"/>
      <c r="BF246" s="284"/>
      <c r="BG246" s="284"/>
      <c r="BH246" s="284"/>
      <c r="BI246" s="284"/>
      <c r="BJ246" s="284"/>
      <c r="BK246" s="284"/>
      <c r="BL246" s="284"/>
      <c r="BM246" s="284"/>
      <c r="BN246" s="284"/>
      <c r="BO246" s="284"/>
      <c r="BP246" s="284"/>
      <c r="BQ246" s="284"/>
      <c r="BR246" s="284"/>
      <c r="BS246" s="284"/>
      <c r="BT246" s="284"/>
      <c r="BU246" s="284"/>
      <c r="BV246" s="284"/>
      <c r="BW246" s="284"/>
      <c r="BX246" s="284"/>
      <c r="BY246" s="284"/>
      <c r="BZ246" s="284"/>
      <c r="CA246" s="284"/>
      <c r="CB246" s="284"/>
      <c r="CC246" s="284"/>
      <c r="CD246" s="284"/>
      <c r="CE246" s="284"/>
      <c r="CF246" s="284"/>
      <c r="CG246" s="284"/>
      <c r="CH246" s="284"/>
      <c r="CI246" s="284"/>
      <c r="CJ246" s="284"/>
      <c r="CK246" s="284"/>
      <c r="CL246" s="284"/>
      <c r="CM246" s="284"/>
      <c r="CN246" s="284"/>
      <c r="CO246" s="284"/>
      <c r="CP246" s="284"/>
      <c r="CQ246" s="284"/>
      <c r="CR246" s="284"/>
      <c r="CS246" s="284"/>
      <c r="CT246" s="284"/>
      <c r="CU246" s="284"/>
      <c r="CV246" s="284"/>
      <c r="CW246" s="284"/>
      <c r="CX246" s="284"/>
      <c r="CY246" s="284"/>
      <c r="CZ246" s="284"/>
      <c r="DA246" s="284"/>
      <c r="DB246" s="284"/>
      <c r="DC246" s="284"/>
      <c r="DD246" s="284"/>
      <c r="DE246" s="284"/>
      <c r="DF246" s="284"/>
      <c r="DG246" s="284"/>
      <c r="DH246" s="284"/>
      <c r="DI246" s="284"/>
      <c r="DJ246" s="284"/>
      <c r="DK246" s="284"/>
      <c r="DL246" s="284"/>
      <c r="DM246" s="284"/>
      <c r="DN246" s="284"/>
      <c r="DO246" s="284"/>
      <c r="DP246" s="284"/>
      <c r="DQ246" s="284"/>
      <c r="DR246" s="284"/>
      <c r="DS246" s="284"/>
      <c r="DT246" s="284"/>
      <c r="DU246" s="284"/>
      <c r="DV246" s="284"/>
      <c r="DW246" s="284"/>
      <c r="DX246" s="284"/>
      <c r="DY246" s="284"/>
      <c r="DZ246" s="284"/>
      <c r="EA246" s="284"/>
      <c r="EB246" s="284"/>
      <c r="EC246" s="284"/>
      <c r="ED246" s="284"/>
      <c r="EE246" s="284"/>
      <c r="EF246" s="284"/>
      <c r="EG246" s="284"/>
      <c r="EH246" s="284"/>
      <c r="EI246" s="284"/>
      <c r="EJ246" s="284"/>
      <c r="EK246" s="284"/>
      <c r="EL246" s="284"/>
      <c r="EM246" s="284"/>
      <c r="EN246" s="284"/>
      <c r="EO246" s="284"/>
      <c r="EP246" s="284"/>
      <c r="EQ246" s="284"/>
      <c r="ER246" s="284"/>
      <c r="ES246" s="284"/>
      <c r="ET246" s="284"/>
      <c r="EU246" s="284"/>
      <c r="EV246" s="284"/>
      <c r="EW246" s="284"/>
      <c r="EX246" s="284"/>
      <c r="EY246" s="284"/>
      <c r="EZ246" s="284"/>
      <c r="FA246" s="284"/>
      <c r="FB246" s="284"/>
      <c r="FC246" s="284"/>
      <c r="FD246" s="284"/>
      <c r="FE246" s="284"/>
      <c r="FF246" s="284"/>
      <c r="FG246" s="284"/>
      <c r="FH246" s="284"/>
      <c r="FI246" s="284"/>
      <c r="FJ246" s="284"/>
      <c r="FK246" s="284"/>
      <c r="FL246" s="284"/>
      <c r="FM246" s="284"/>
      <c r="FN246" s="284"/>
      <c r="FO246" s="284"/>
      <c r="FP246" s="284"/>
      <c r="FQ246" s="284"/>
      <c r="FR246" s="284"/>
      <c r="FS246" s="284"/>
      <c r="FT246" s="284"/>
      <c r="FU246" s="284"/>
      <c r="FV246" s="284"/>
      <c r="FW246" s="284"/>
      <c r="FX246" s="284"/>
      <c r="FY246" s="284"/>
      <c r="FZ246" s="284"/>
      <c r="GA246" s="284"/>
      <c r="GB246" s="284"/>
      <c r="GC246" s="284"/>
      <c r="GD246" s="284"/>
      <c r="GE246" s="284"/>
      <c r="GF246" s="284"/>
      <c r="GG246" s="284"/>
      <c r="GH246" s="284"/>
      <c r="GI246" s="284"/>
      <c r="GJ246" s="284"/>
      <c r="GK246" s="284"/>
      <c r="GL246" s="284"/>
      <c r="GM246" s="284"/>
      <c r="GN246" s="284"/>
      <c r="GO246" s="284"/>
      <c r="GP246" s="284"/>
      <c r="GQ246" s="284"/>
      <c r="GR246" s="284"/>
      <c r="GS246" s="284"/>
      <c r="GT246" s="284"/>
      <c r="GU246" s="284"/>
      <c r="GV246" s="284"/>
      <c r="GW246" s="284"/>
      <c r="GX246" s="284"/>
      <c r="GY246" s="284"/>
      <c r="GZ246" s="284"/>
      <c r="HA246" s="284"/>
      <c r="HB246" s="284"/>
      <c r="HC246" s="284"/>
      <c r="HD246" s="284"/>
      <c r="HE246" s="284"/>
      <c r="HF246" s="284"/>
      <c r="HG246" s="284"/>
      <c r="HH246" s="284"/>
      <c r="HI246" s="284"/>
      <c r="HJ246" s="284"/>
      <c r="HK246" s="284"/>
      <c r="HL246" s="284"/>
      <c r="HM246" s="284"/>
      <c r="HN246" s="284"/>
      <c r="HO246" s="284"/>
      <c r="HP246" s="284"/>
      <c r="HQ246" s="284"/>
      <c r="HR246" s="284"/>
      <c r="HS246" s="284"/>
      <c r="HT246" s="284"/>
      <c r="HU246" s="284"/>
      <c r="HV246" s="284"/>
      <c r="HW246" s="284"/>
      <c r="HX246" s="284"/>
      <c r="HY246" s="284"/>
      <c r="HZ246" s="284"/>
      <c r="IA246" s="284"/>
      <c r="IB246" s="284"/>
      <c r="IC246" s="284"/>
      <c r="ID246" s="284"/>
      <c r="IE246" s="284"/>
      <c r="IF246" s="284"/>
      <c r="IG246" s="284"/>
      <c r="IH246" s="284"/>
      <c r="II246" s="284"/>
      <c r="IJ246" s="284"/>
      <c r="IK246" s="284"/>
      <c r="IL246" s="284"/>
      <c r="IM246" s="284"/>
      <c r="IN246" s="284"/>
      <c r="IO246" s="284"/>
      <c r="IP246" s="284"/>
      <c r="IQ246" s="284"/>
      <c r="IR246" s="284"/>
      <c r="IS246" s="284"/>
      <c r="IT246" s="284"/>
      <c r="IU246" s="284"/>
      <c r="IV246" s="284"/>
    </row>
    <row r="247" spans="1:256" x14ac:dyDescent="0.25">
      <c r="A247" s="284"/>
      <c r="B247" s="284"/>
      <c r="C247" s="284"/>
      <c r="D247" s="284"/>
      <c r="E247" s="284"/>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c r="AL247" s="284"/>
      <c r="AM247" s="284"/>
      <c r="AN247" s="284"/>
      <c r="AO247" s="284"/>
      <c r="AP247" s="284"/>
      <c r="AQ247" s="284"/>
      <c r="AR247" s="284"/>
      <c r="AS247" s="284"/>
      <c r="AT247" s="284"/>
      <c r="AU247" s="284"/>
      <c r="AV247" s="284"/>
      <c r="AW247" s="284"/>
      <c r="AX247" s="284"/>
      <c r="AY247" s="284"/>
      <c r="AZ247" s="284"/>
      <c r="BA247" s="284"/>
      <c r="BB247" s="284"/>
      <c r="BC247" s="284"/>
      <c r="BD247" s="284"/>
      <c r="BE247" s="284"/>
      <c r="BF247" s="284"/>
      <c r="BG247" s="284"/>
      <c r="BH247" s="284"/>
      <c r="BI247" s="284"/>
      <c r="BJ247" s="284"/>
      <c r="BK247" s="284"/>
      <c r="BL247" s="284"/>
      <c r="BM247" s="284"/>
      <c r="BN247" s="284"/>
      <c r="BO247" s="284"/>
      <c r="BP247" s="284"/>
      <c r="BQ247" s="284"/>
      <c r="BR247" s="284"/>
      <c r="BS247" s="284"/>
      <c r="BT247" s="284"/>
      <c r="BU247" s="284"/>
      <c r="BV247" s="284"/>
      <c r="BW247" s="284"/>
      <c r="BX247" s="284"/>
      <c r="BY247" s="284"/>
      <c r="BZ247" s="284"/>
      <c r="CA247" s="284"/>
      <c r="CB247" s="284"/>
      <c r="CC247" s="284"/>
      <c r="CD247" s="284"/>
      <c r="CE247" s="284"/>
      <c r="CF247" s="284"/>
      <c r="CG247" s="284"/>
      <c r="CH247" s="284"/>
      <c r="CI247" s="284"/>
      <c r="CJ247" s="284"/>
      <c r="CK247" s="284"/>
      <c r="CL247" s="284"/>
      <c r="CM247" s="284"/>
      <c r="CN247" s="284"/>
      <c r="CO247" s="284"/>
      <c r="CP247" s="284"/>
      <c r="CQ247" s="284"/>
      <c r="CR247" s="284"/>
      <c r="CS247" s="284"/>
      <c r="CT247" s="284"/>
      <c r="CU247" s="284"/>
      <c r="CV247" s="284"/>
      <c r="CW247" s="284"/>
      <c r="CX247" s="284"/>
      <c r="CY247" s="284"/>
      <c r="CZ247" s="284"/>
      <c r="DA247" s="284"/>
      <c r="DB247" s="284"/>
      <c r="DC247" s="284"/>
      <c r="DD247" s="284"/>
      <c r="DE247" s="284"/>
      <c r="DF247" s="284"/>
      <c r="DG247" s="284"/>
      <c r="DH247" s="284"/>
      <c r="DI247" s="284"/>
      <c r="DJ247" s="284"/>
      <c r="DK247" s="284"/>
      <c r="DL247" s="284"/>
      <c r="DM247" s="284"/>
      <c r="DN247" s="284"/>
      <c r="DO247" s="284"/>
      <c r="DP247" s="284"/>
      <c r="DQ247" s="284"/>
      <c r="DR247" s="284"/>
      <c r="DS247" s="284"/>
      <c r="DT247" s="284"/>
      <c r="DU247" s="284"/>
      <c r="DV247" s="284"/>
      <c r="DW247" s="284"/>
      <c r="DX247" s="284"/>
      <c r="DY247" s="284"/>
      <c r="DZ247" s="284"/>
      <c r="EA247" s="284"/>
      <c r="EB247" s="284"/>
      <c r="EC247" s="284"/>
      <c r="ED247" s="284"/>
      <c r="EE247" s="284"/>
      <c r="EF247" s="284"/>
      <c r="EG247" s="284"/>
      <c r="EH247" s="284"/>
      <c r="EI247" s="284"/>
      <c r="EJ247" s="284"/>
      <c r="EK247" s="284"/>
      <c r="EL247" s="284"/>
      <c r="EM247" s="284"/>
      <c r="EN247" s="284"/>
      <c r="EO247" s="284"/>
      <c r="EP247" s="284"/>
      <c r="EQ247" s="284"/>
      <c r="ER247" s="284"/>
      <c r="ES247" s="284"/>
      <c r="ET247" s="284"/>
      <c r="EU247" s="284"/>
      <c r="EV247" s="284"/>
      <c r="EW247" s="284"/>
      <c r="EX247" s="284"/>
      <c r="EY247" s="284"/>
      <c r="EZ247" s="284"/>
      <c r="FA247" s="284"/>
      <c r="FB247" s="284"/>
      <c r="FC247" s="284"/>
      <c r="FD247" s="284"/>
      <c r="FE247" s="284"/>
      <c r="FF247" s="284"/>
      <c r="FG247" s="284"/>
      <c r="FH247" s="284"/>
      <c r="FI247" s="284"/>
      <c r="FJ247" s="284"/>
      <c r="FK247" s="284"/>
      <c r="FL247" s="284"/>
      <c r="FM247" s="284"/>
      <c r="FN247" s="284"/>
      <c r="FO247" s="284"/>
      <c r="FP247" s="284"/>
      <c r="FQ247" s="284"/>
      <c r="FR247" s="284"/>
      <c r="FS247" s="284"/>
      <c r="FT247" s="284"/>
      <c r="FU247" s="284"/>
      <c r="FV247" s="284"/>
      <c r="FW247" s="284"/>
      <c r="FX247" s="284"/>
      <c r="FY247" s="284"/>
      <c r="FZ247" s="284"/>
      <c r="GA247" s="284"/>
      <c r="GB247" s="284"/>
      <c r="GC247" s="284"/>
      <c r="GD247" s="284"/>
      <c r="GE247" s="284"/>
      <c r="GF247" s="284"/>
      <c r="GG247" s="284"/>
      <c r="GH247" s="284"/>
      <c r="GI247" s="284"/>
      <c r="GJ247" s="284"/>
      <c r="GK247" s="284"/>
      <c r="GL247" s="284"/>
      <c r="GM247" s="284"/>
      <c r="GN247" s="284"/>
      <c r="GO247" s="284"/>
      <c r="GP247" s="284"/>
      <c r="GQ247" s="284"/>
      <c r="GR247" s="284"/>
      <c r="GS247" s="284"/>
      <c r="GT247" s="284"/>
      <c r="GU247" s="284"/>
      <c r="GV247" s="284"/>
      <c r="GW247" s="284"/>
      <c r="GX247" s="284"/>
      <c r="GY247" s="284"/>
      <c r="GZ247" s="284"/>
      <c r="HA247" s="284"/>
      <c r="HB247" s="284"/>
      <c r="HC247" s="284"/>
      <c r="HD247" s="284"/>
      <c r="HE247" s="284"/>
      <c r="HF247" s="284"/>
      <c r="HG247" s="284"/>
      <c r="HH247" s="284"/>
      <c r="HI247" s="284"/>
      <c r="HJ247" s="284"/>
      <c r="HK247" s="284"/>
      <c r="HL247" s="284"/>
      <c r="HM247" s="284"/>
      <c r="HN247" s="284"/>
      <c r="HO247" s="284"/>
      <c r="HP247" s="284"/>
      <c r="HQ247" s="284"/>
      <c r="HR247" s="284"/>
      <c r="HS247" s="284"/>
      <c r="HT247" s="284"/>
      <c r="HU247" s="284"/>
      <c r="HV247" s="284"/>
      <c r="HW247" s="284"/>
      <c r="HX247" s="284"/>
      <c r="HY247" s="284"/>
      <c r="HZ247" s="284"/>
      <c r="IA247" s="284"/>
      <c r="IB247" s="284"/>
      <c r="IC247" s="284"/>
      <c r="ID247" s="284"/>
      <c r="IE247" s="284"/>
      <c r="IF247" s="284"/>
      <c r="IG247" s="284"/>
      <c r="IH247" s="284"/>
      <c r="II247" s="284"/>
      <c r="IJ247" s="284"/>
      <c r="IK247" s="284"/>
      <c r="IL247" s="284"/>
      <c r="IM247" s="284"/>
      <c r="IN247" s="284"/>
      <c r="IO247" s="284"/>
      <c r="IP247" s="284"/>
      <c r="IQ247" s="284"/>
      <c r="IR247" s="284"/>
      <c r="IS247" s="284"/>
      <c r="IT247" s="284"/>
      <c r="IU247" s="284"/>
      <c r="IV247" s="284"/>
    </row>
    <row r="248" spans="1:256" x14ac:dyDescent="0.25">
      <c r="A248" s="284"/>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c r="AL248" s="284"/>
      <c r="AM248" s="284"/>
      <c r="AN248" s="284"/>
      <c r="AO248" s="284"/>
      <c r="AP248" s="284"/>
      <c r="AQ248" s="284"/>
      <c r="AR248" s="284"/>
      <c r="AS248" s="284"/>
      <c r="AT248" s="284"/>
      <c r="AU248" s="284"/>
      <c r="AV248" s="284"/>
      <c r="AW248" s="284"/>
      <c r="AX248" s="284"/>
      <c r="AY248" s="284"/>
      <c r="AZ248" s="284"/>
      <c r="BA248" s="284"/>
      <c r="BB248" s="284"/>
      <c r="BC248" s="284"/>
      <c r="BD248" s="284"/>
      <c r="BE248" s="284"/>
      <c r="BF248" s="284"/>
      <c r="BG248" s="284"/>
      <c r="BH248" s="284"/>
      <c r="BI248" s="284"/>
      <c r="BJ248" s="284"/>
      <c r="BK248" s="284"/>
      <c r="BL248" s="284"/>
      <c r="BM248" s="284"/>
      <c r="BN248" s="284"/>
      <c r="BO248" s="284"/>
      <c r="BP248" s="284"/>
      <c r="BQ248" s="284"/>
      <c r="BR248" s="284"/>
      <c r="BS248" s="284"/>
      <c r="BT248" s="284"/>
      <c r="BU248" s="284"/>
      <c r="BV248" s="284"/>
      <c r="BW248" s="284"/>
      <c r="BX248" s="284"/>
      <c r="BY248" s="284"/>
      <c r="BZ248" s="284"/>
      <c r="CA248" s="284"/>
      <c r="CB248" s="284"/>
      <c r="CC248" s="284"/>
      <c r="CD248" s="284"/>
      <c r="CE248" s="284"/>
      <c r="CF248" s="284"/>
      <c r="CG248" s="284"/>
      <c r="CH248" s="284"/>
      <c r="CI248" s="284"/>
      <c r="CJ248" s="284"/>
      <c r="CK248" s="284"/>
      <c r="CL248" s="284"/>
      <c r="CM248" s="284"/>
      <c r="CN248" s="284"/>
      <c r="CO248" s="284"/>
      <c r="CP248" s="284"/>
      <c r="CQ248" s="284"/>
      <c r="CR248" s="284"/>
      <c r="CS248" s="284"/>
      <c r="CT248" s="284"/>
      <c r="CU248" s="284"/>
      <c r="CV248" s="284"/>
      <c r="CW248" s="284"/>
      <c r="CX248" s="284"/>
      <c r="CY248" s="284"/>
      <c r="CZ248" s="284"/>
      <c r="DA248" s="284"/>
      <c r="DB248" s="284"/>
      <c r="DC248" s="284"/>
      <c r="DD248" s="284"/>
      <c r="DE248" s="284"/>
      <c r="DF248" s="284"/>
      <c r="DG248" s="284"/>
      <c r="DH248" s="284"/>
      <c r="DI248" s="284"/>
      <c r="DJ248" s="284"/>
      <c r="DK248" s="284"/>
      <c r="DL248" s="284"/>
      <c r="DM248" s="284"/>
      <c r="DN248" s="284"/>
      <c r="DO248" s="284"/>
      <c r="DP248" s="284"/>
      <c r="DQ248" s="284"/>
      <c r="DR248" s="284"/>
      <c r="DS248" s="284"/>
      <c r="DT248" s="284"/>
      <c r="DU248" s="284"/>
      <c r="DV248" s="284"/>
      <c r="DW248" s="284"/>
      <c r="DX248" s="284"/>
      <c r="DY248" s="284"/>
      <c r="DZ248" s="284"/>
      <c r="EA248" s="284"/>
      <c r="EB248" s="284"/>
      <c r="EC248" s="284"/>
      <c r="ED248" s="284"/>
      <c r="EE248" s="284"/>
      <c r="EF248" s="284"/>
      <c r="EG248" s="284"/>
      <c r="EH248" s="284"/>
      <c r="EI248" s="284"/>
      <c r="EJ248" s="284"/>
      <c r="EK248" s="284"/>
      <c r="EL248" s="284"/>
      <c r="EM248" s="284"/>
      <c r="EN248" s="284"/>
      <c r="EO248" s="284"/>
      <c r="EP248" s="284"/>
      <c r="EQ248" s="284"/>
      <c r="ER248" s="284"/>
      <c r="ES248" s="284"/>
      <c r="ET248" s="284"/>
      <c r="EU248" s="284"/>
      <c r="EV248" s="284"/>
      <c r="EW248" s="284"/>
      <c r="EX248" s="284"/>
      <c r="EY248" s="284"/>
      <c r="EZ248" s="284"/>
      <c r="FA248" s="284"/>
      <c r="FB248" s="284"/>
      <c r="FC248" s="284"/>
      <c r="FD248" s="284"/>
      <c r="FE248" s="284"/>
      <c r="FF248" s="284"/>
      <c r="FG248" s="284"/>
      <c r="FH248" s="284"/>
      <c r="FI248" s="284"/>
      <c r="FJ248" s="284"/>
      <c r="FK248" s="284"/>
      <c r="FL248" s="284"/>
      <c r="FM248" s="284"/>
      <c r="FN248" s="284"/>
      <c r="FO248" s="284"/>
      <c r="FP248" s="284"/>
      <c r="FQ248" s="284"/>
      <c r="FR248" s="284"/>
      <c r="FS248" s="284"/>
      <c r="FT248" s="284"/>
      <c r="FU248" s="284"/>
      <c r="FV248" s="284"/>
      <c r="FW248" s="284"/>
      <c r="FX248" s="284"/>
      <c r="FY248" s="284"/>
      <c r="FZ248" s="284"/>
      <c r="GA248" s="284"/>
      <c r="GB248" s="284"/>
      <c r="GC248" s="284"/>
      <c r="GD248" s="284"/>
      <c r="GE248" s="284"/>
      <c r="GF248" s="284"/>
      <c r="GG248" s="284"/>
      <c r="GH248" s="284"/>
      <c r="GI248" s="284"/>
      <c r="GJ248" s="284"/>
      <c r="GK248" s="284"/>
      <c r="GL248" s="284"/>
      <c r="GM248" s="284"/>
      <c r="GN248" s="284"/>
      <c r="GO248" s="284"/>
      <c r="GP248" s="284"/>
      <c r="GQ248" s="284"/>
      <c r="GR248" s="284"/>
      <c r="GS248" s="284"/>
      <c r="GT248" s="284"/>
      <c r="GU248" s="284"/>
      <c r="GV248" s="284"/>
      <c r="GW248" s="284"/>
      <c r="GX248" s="284"/>
      <c r="GY248" s="284"/>
      <c r="GZ248" s="284"/>
      <c r="HA248" s="284"/>
      <c r="HB248" s="284"/>
      <c r="HC248" s="284"/>
      <c r="HD248" s="284"/>
      <c r="HE248" s="284"/>
      <c r="HF248" s="284"/>
      <c r="HG248" s="284"/>
      <c r="HH248" s="284"/>
      <c r="HI248" s="284"/>
      <c r="HJ248" s="284"/>
      <c r="HK248" s="284"/>
      <c r="HL248" s="284"/>
      <c r="HM248" s="284"/>
      <c r="HN248" s="284"/>
      <c r="HO248" s="284"/>
      <c r="HP248" s="284"/>
      <c r="HQ248" s="284"/>
      <c r="HR248" s="284"/>
      <c r="HS248" s="284"/>
      <c r="HT248" s="284"/>
      <c r="HU248" s="284"/>
      <c r="HV248" s="284"/>
      <c r="HW248" s="284"/>
      <c r="HX248" s="284"/>
      <c r="HY248" s="284"/>
      <c r="HZ248" s="284"/>
      <c r="IA248" s="284"/>
      <c r="IB248" s="284"/>
      <c r="IC248" s="284"/>
      <c r="ID248" s="284"/>
      <c r="IE248" s="284"/>
      <c r="IF248" s="284"/>
      <c r="IG248" s="284"/>
      <c r="IH248" s="284"/>
      <c r="II248" s="284"/>
      <c r="IJ248" s="284"/>
      <c r="IK248" s="284"/>
      <c r="IL248" s="284"/>
      <c r="IM248" s="284"/>
      <c r="IN248" s="284"/>
      <c r="IO248" s="284"/>
      <c r="IP248" s="284"/>
      <c r="IQ248" s="284"/>
      <c r="IR248" s="284"/>
      <c r="IS248" s="284"/>
      <c r="IT248" s="284"/>
      <c r="IU248" s="284"/>
      <c r="IV248" s="284"/>
    </row>
    <row r="249" spans="1:256" x14ac:dyDescent="0.25">
      <c r="A249" s="284"/>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c r="AL249" s="284"/>
      <c r="AM249" s="284"/>
      <c r="AN249" s="284"/>
      <c r="AO249" s="284"/>
      <c r="AP249" s="284"/>
      <c r="AQ249" s="284"/>
      <c r="AR249" s="284"/>
      <c r="AS249" s="284"/>
      <c r="AT249" s="284"/>
      <c r="AU249" s="284"/>
      <c r="AV249" s="284"/>
      <c r="AW249" s="284"/>
      <c r="AX249" s="284"/>
      <c r="AY249" s="284"/>
      <c r="AZ249" s="284"/>
      <c r="BA249" s="284"/>
      <c r="BB249" s="284"/>
      <c r="BC249" s="284"/>
      <c r="BD249" s="284"/>
      <c r="BE249" s="284"/>
      <c r="BF249" s="284"/>
      <c r="BG249" s="284"/>
      <c r="BH249" s="284"/>
      <c r="BI249" s="284"/>
      <c r="BJ249" s="284"/>
      <c r="BK249" s="284"/>
      <c r="BL249" s="284"/>
      <c r="BM249" s="284"/>
      <c r="BN249" s="284"/>
      <c r="BO249" s="284"/>
      <c r="BP249" s="284"/>
      <c r="BQ249" s="284"/>
      <c r="BR249" s="284"/>
      <c r="BS249" s="284"/>
      <c r="BT249" s="284"/>
      <c r="BU249" s="284"/>
      <c r="BV249" s="284"/>
      <c r="BW249" s="284"/>
      <c r="BX249" s="284"/>
      <c r="BY249" s="284"/>
      <c r="BZ249" s="284"/>
      <c r="CA249" s="284"/>
      <c r="CB249" s="284"/>
      <c r="CC249" s="284"/>
      <c r="CD249" s="284"/>
      <c r="CE249" s="284"/>
      <c r="CF249" s="284"/>
      <c r="CG249" s="284"/>
      <c r="CH249" s="284"/>
      <c r="CI249" s="284"/>
      <c r="CJ249" s="284"/>
      <c r="CK249" s="284"/>
      <c r="CL249" s="284"/>
      <c r="CM249" s="284"/>
      <c r="CN249" s="284"/>
      <c r="CO249" s="284"/>
      <c r="CP249" s="284"/>
      <c r="CQ249" s="284"/>
      <c r="CR249" s="284"/>
      <c r="CS249" s="284"/>
      <c r="CT249" s="284"/>
      <c r="CU249" s="284"/>
      <c r="CV249" s="284"/>
      <c r="CW249" s="284"/>
      <c r="CX249" s="284"/>
      <c r="CY249" s="284"/>
      <c r="CZ249" s="284"/>
      <c r="DA249" s="284"/>
      <c r="DB249" s="284"/>
      <c r="DC249" s="284"/>
      <c r="DD249" s="284"/>
      <c r="DE249" s="284"/>
      <c r="DF249" s="284"/>
      <c r="DG249" s="284"/>
      <c r="DH249" s="284"/>
      <c r="DI249" s="284"/>
      <c r="DJ249" s="284"/>
      <c r="DK249" s="284"/>
      <c r="DL249" s="284"/>
      <c r="DM249" s="284"/>
      <c r="DN249" s="284"/>
      <c r="DO249" s="284"/>
      <c r="DP249" s="284"/>
      <c r="DQ249" s="284"/>
      <c r="DR249" s="284"/>
      <c r="DS249" s="284"/>
      <c r="DT249" s="284"/>
      <c r="DU249" s="284"/>
      <c r="DV249" s="284"/>
      <c r="DW249" s="284"/>
      <c r="DX249" s="284"/>
      <c r="DY249" s="284"/>
      <c r="DZ249" s="284"/>
      <c r="EA249" s="284"/>
      <c r="EB249" s="284"/>
      <c r="EC249" s="284"/>
      <c r="ED249" s="284"/>
      <c r="EE249" s="284"/>
      <c r="EF249" s="284"/>
      <c r="EG249" s="284"/>
      <c r="EH249" s="284"/>
      <c r="EI249" s="284"/>
      <c r="EJ249" s="284"/>
      <c r="EK249" s="284"/>
      <c r="EL249" s="284"/>
      <c r="EM249" s="284"/>
      <c r="EN249" s="284"/>
      <c r="EO249" s="284"/>
      <c r="EP249" s="284"/>
      <c r="EQ249" s="284"/>
      <c r="ER249" s="284"/>
      <c r="ES249" s="284"/>
      <c r="ET249" s="284"/>
      <c r="EU249" s="284"/>
      <c r="EV249" s="284"/>
      <c r="EW249" s="284"/>
      <c r="EX249" s="284"/>
      <c r="EY249" s="284"/>
      <c r="EZ249" s="284"/>
      <c r="FA249" s="284"/>
      <c r="FB249" s="284"/>
      <c r="FC249" s="284"/>
      <c r="FD249" s="284"/>
      <c r="FE249" s="284"/>
      <c r="FF249" s="284"/>
      <c r="FG249" s="284"/>
      <c r="FH249" s="284"/>
      <c r="FI249" s="284"/>
      <c r="FJ249" s="284"/>
      <c r="FK249" s="284"/>
      <c r="FL249" s="284"/>
      <c r="FM249" s="284"/>
      <c r="FN249" s="284"/>
      <c r="FO249" s="284"/>
      <c r="FP249" s="284"/>
      <c r="FQ249" s="284"/>
      <c r="FR249" s="284"/>
      <c r="FS249" s="284"/>
      <c r="FT249" s="284"/>
      <c r="FU249" s="284"/>
      <c r="FV249" s="284"/>
      <c r="FW249" s="284"/>
      <c r="FX249" s="284"/>
      <c r="FY249" s="284"/>
      <c r="FZ249" s="284"/>
      <c r="GA249" s="284"/>
      <c r="GB249" s="284"/>
      <c r="GC249" s="284"/>
      <c r="GD249" s="284"/>
      <c r="GE249" s="284"/>
      <c r="GF249" s="284"/>
      <c r="GG249" s="284"/>
      <c r="GH249" s="284"/>
      <c r="GI249" s="284"/>
      <c r="GJ249" s="284"/>
      <c r="GK249" s="284"/>
      <c r="GL249" s="284"/>
      <c r="GM249" s="284"/>
      <c r="GN249" s="284"/>
      <c r="GO249" s="284"/>
      <c r="GP249" s="284"/>
      <c r="GQ249" s="284"/>
      <c r="GR249" s="284"/>
      <c r="GS249" s="284"/>
      <c r="GT249" s="284"/>
      <c r="GU249" s="284"/>
      <c r="GV249" s="284"/>
      <c r="GW249" s="284"/>
      <c r="GX249" s="284"/>
      <c r="GY249" s="284"/>
      <c r="GZ249" s="284"/>
      <c r="HA249" s="284"/>
      <c r="HB249" s="284"/>
      <c r="HC249" s="284"/>
      <c r="HD249" s="284"/>
      <c r="HE249" s="284"/>
      <c r="HF249" s="284"/>
      <c r="HG249" s="284"/>
      <c r="HH249" s="284"/>
      <c r="HI249" s="284"/>
      <c r="HJ249" s="284"/>
      <c r="HK249" s="284"/>
      <c r="HL249" s="284"/>
      <c r="HM249" s="284"/>
      <c r="HN249" s="284"/>
      <c r="HO249" s="284"/>
      <c r="HP249" s="284"/>
      <c r="HQ249" s="284"/>
      <c r="HR249" s="284"/>
      <c r="HS249" s="284"/>
      <c r="HT249" s="284"/>
      <c r="HU249" s="284"/>
      <c r="HV249" s="284"/>
      <c r="HW249" s="284"/>
      <c r="HX249" s="284"/>
      <c r="HY249" s="284"/>
      <c r="HZ249" s="284"/>
      <c r="IA249" s="284"/>
      <c r="IB249" s="284"/>
      <c r="IC249" s="284"/>
      <c r="ID249" s="284"/>
      <c r="IE249" s="284"/>
      <c r="IF249" s="284"/>
      <c r="IG249" s="284"/>
      <c r="IH249" s="284"/>
      <c r="II249" s="284"/>
      <c r="IJ249" s="284"/>
      <c r="IK249" s="284"/>
      <c r="IL249" s="284"/>
      <c r="IM249" s="284"/>
      <c r="IN249" s="284"/>
      <c r="IO249" s="284"/>
      <c r="IP249" s="284"/>
      <c r="IQ249" s="284"/>
      <c r="IR249" s="284"/>
      <c r="IS249" s="284"/>
      <c r="IT249" s="284"/>
      <c r="IU249" s="284"/>
      <c r="IV249" s="284"/>
    </row>
    <row r="250" spans="1:256" x14ac:dyDescent="0.25">
      <c r="A250" s="284"/>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c r="AL250" s="284"/>
      <c r="AM250" s="284"/>
      <c r="AN250" s="284"/>
      <c r="AO250" s="284"/>
      <c r="AP250" s="284"/>
      <c r="AQ250" s="284"/>
      <c r="AR250" s="284"/>
      <c r="AS250" s="284"/>
      <c r="AT250" s="284"/>
      <c r="AU250" s="284"/>
      <c r="AV250" s="284"/>
      <c r="AW250" s="284"/>
      <c r="AX250" s="284"/>
      <c r="AY250" s="284"/>
      <c r="AZ250" s="284"/>
      <c r="BA250" s="284"/>
      <c r="BB250" s="284"/>
      <c r="BC250" s="284"/>
      <c r="BD250" s="284"/>
      <c r="BE250" s="284"/>
      <c r="BF250" s="284"/>
      <c r="BG250" s="284"/>
      <c r="BH250" s="284"/>
      <c r="BI250" s="284"/>
      <c r="BJ250" s="284"/>
      <c r="BK250" s="284"/>
      <c r="BL250" s="284"/>
      <c r="BM250" s="284"/>
      <c r="BN250" s="284"/>
      <c r="BO250" s="284"/>
      <c r="BP250" s="284"/>
      <c r="BQ250" s="284"/>
      <c r="BR250" s="284"/>
      <c r="BS250" s="284"/>
      <c r="BT250" s="284"/>
      <c r="BU250" s="284"/>
      <c r="BV250" s="284"/>
      <c r="BW250" s="284"/>
      <c r="BX250" s="284"/>
      <c r="BY250" s="284"/>
      <c r="BZ250" s="284"/>
      <c r="CA250" s="284"/>
      <c r="CB250" s="284"/>
      <c r="CC250" s="284"/>
      <c r="CD250" s="284"/>
      <c r="CE250" s="284"/>
      <c r="CF250" s="284"/>
      <c r="CG250" s="284"/>
      <c r="CH250" s="284"/>
      <c r="CI250" s="284"/>
      <c r="CJ250" s="284"/>
      <c r="CK250" s="284"/>
      <c r="CL250" s="284"/>
      <c r="CM250" s="284"/>
      <c r="CN250" s="284"/>
      <c r="CO250" s="284"/>
      <c r="CP250" s="284"/>
      <c r="CQ250" s="284"/>
      <c r="CR250" s="284"/>
      <c r="CS250" s="284"/>
      <c r="CT250" s="284"/>
      <c r="CU250" s="284"/>
      <c r="CV250" s="284"/>
      <c r="CW250" s="284"/>
      <c r="CX250" s="284"/>
      <c r="CY250" s="284"/>
      <c r="CZ250" s="284"/>
      <c r="DA250" s="284"/>
      <c r="DB250" s="284"/>
      <c r="DC250" s="284"/>
      <c r="DD250" s="284"/>
      <c r="DE250" s="284"/>
      <c r="DF250" s="284"/>
      <c r="DG250" s="284"/>
      <c r="DH250" s="284"/>
      <c r="DI250" s="284"/>
      <c r="DJ250" s="284"/>
      <c r="DK250" s="284"/>
      <c r="DL250" s="284"/>
      <c r="DM250" s="284"/>
      <c r="DN250" s="284"/>
      <c r="DO250" s="284"/>
      <c r="DP250" s="284"/>
      <c r="DQ250" s="284"/>
      <c r="DR250" s="284"/>
      <c r="DS250" s="284"/>
      <c r="DT250" s="284"/>
      <c r="DU250" s="284"/>
      <c r="DV250" s="284"/>
      <c r="DW250" s="284"/>
      <c r="DX250" s="284"/>
      <c r="DY250" s="284"/>
      <c r="DZ250" s="284"/>
      <c r="EA250" s="284"/>
      <c r="EB250" s="284"/>
      <c r="EC250" s="284"/>
      <c r="ED250" s="284"/>
      <c r="EE250" s="284"/>
      <c r="EF250" s="284"/>
      <c r="EG250" s="284"/>
      <c r="EH250" s="284"/>
      <c r="EI250" s="284"/>
      <c r="EJ250" s="284"/>
      <c r="EK250" s="284"/>
      <c r="EL250" s="284"/>
      <c r="EM250" s="284"/>
      <c r="EN250" s="284"/>
      <c r="EO250" s="284"/>
      <c r="EP250" s="284"/>
      <c r="EQ250" s="284"/>
      <c r="ER250" s="284"/>
      <c r="ES250" s="284"/>
      <c r="ET250" s="284"/>
      <c r="EU250" s="284"/>
      <c r="EV250" s="284"/>
      <c r="EW250" s="284"/>
      <c r="EX250" s="284"/>
      <c r="EY250" s="284"/>
      <c r="EZ250" s="284"/>
      <c r="FA250" s="284"/>
      <c r="FB250" s="284"/>
      <c r="FC250" s="284"/>
      <c r="FD250" s="284"/>
      <c r="FE250" s="284"/>
      <c r="FF250" s="284"/>
      <c r="FG250" s="284"/>
      <c r="FH250" s="284"/>
      <c r="FI250" s="284"/>
      <c r="FJ250" s="284"/>
      <c r="FK250" s="284"/>
      <c r="FL250" s="284"/>
      <c r="FM250" s="284"/>
      <c r="FN250" s="284"/>
      <c r="FO250" s="284"/>
      <c r="FP250" s="284"/>
      <c r="FQ250" s="284"/>
      <c r="FR250" s="284"/>
      <c r="FS250" s="284"/>
      <c r="FT250" s="284"/>
      <c r="FU250" s="284"/>
      <c r="FV250" s="284"/>
      <c r="FW250" s="284"/>
      <c r="FX250" s="284"/>
      <c r="FY250" s="284"/>
      <c r="FZ250" s="284"/>
      <c r="GA250" s="284"/>
      <c r="GB250" s="284"/>
      <c r="GC250" s="284"/>
      <c r="GD250" s="284"/>
      <c r="GE250" s="284"/>
      <c r="GF250" s="284"/>
      <c r="GG250" s="284"/>
      <c r="GH250" s="284"/>
      <c r="GI250" s="284"/>
      <c r="GJ250" s="284"/>
      <c r="GK250" s="284"/>
      <c r="GL250" s="284"/>
      <c r="GM250" s="284"/>
      <c r="GN250" s="284"/>
      <c r="GO250" s="284"/>
      <c r="GP250" s="284"/>
      <c r="GQ250" s="284"/>
      <c r="GR250" s="284"/>
      <c r="GS250" s="284"/>
      <c r="GT250" s="284"/>
      <c r="GU250" s="284"/>
      <c r="GV250" s="284"/>
      <c r="GW250" s="284"/>
      <c r="GX250" s="284"/>
      <c r="GY250" s="284"/>
      <c r="GZ250" s="284"/>
      <c r="HA250" s="284"/>
      <c r="HB250" s="284"/>
      <c r="HC250" s="284"/>
      <c r="HD250" s="284"/>
      <c r="HE250" s="284"/>
      <c r="HF250" s="284"/>
      <c r="HG250" s="284"/>
      <c r="HH250" s="284"/>
      <c r="HI250" s="284"/>
      <c r="HJ250" s="284"/>
      <c r="HK250" s="284"/>
      <c r="HL250" s="284"/>
      <c r="HM250" s="284"/>
      <c r="HN250" s="284"/>
      <c r="HO250" s="284"/>
      <c r="HP250" s="284"/>
      <c r="HQ250" s="284"/>
      <c r="HR250" s="284"/>
      <c r="HS250" s="284"/>
      <c r="HT250" s="284"/>
      <c r="HU250" s="284"/>
      <c r="HV250" s="284"/>
      <c r="HW250" s="284"/>
      <c r="HX250" s="284"/>
      <c r="HY250" s="284"/>
      <c r="HZ250" s="284"/>
      <c r="IA250" s="284"/>
      <c r="IB250" s="284"/>
      <c r="IC250" s="284"/>
      <c r="ID250" s="284"/>
      <c r="IE250" s="284"/>
      <c r="IF250" s="284"/>
      <c r="IG250" s="284"/>
      <c r="IH250" s="284"/>
      <c r="II250" s="284"/>
      <c r="IJ250" s="284"/>
      <c r="IK250" s="284"/>
      <c r="IL250" s="284"/>
      <c r="IM250" s="284"/>
      <c r="IN250" s="284"/>
      <c r="IO250" s="284"/>
      <c r="IP250" s="284"/>
      <c r="IQ250" s="284"/>
      <c r="IR250" s="284"/>
      <c r="IS250" s="284"/>
      <c r="IT250" s="284"/>
      <c r="IU250" s="284"/>
      <c r="IV250" s="284"/>
    </row>
    <row r="251" spans="1:256" x14ac:dyDescent="0.25">
      <c r="A251" s="284"/>
      <c r="B251" s="284"/>
      <c r="C251" s="284"/>
      <c r="D251" s="284"/>
      <c r="E251" s="284"/>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c r="AL251" s="284"/>
      <c r="AM251" s="284"/>
      <c r="AN251" s="284"/>
      <c r="AO251" s="284"/>
      <c r="AP251" s="284"/>
      <c r="AQ251" s="284"/>
      <c r="AR251" s="284"/>
      <c r="AS251" s="284"/>
      <c r="AT251" s="284"/>
      <c r="AU251" s="284"/>
      <c r="AV251" s="284"/>
      <c r="AW251" s="284"/>
      <c r="AX251" s="284"/>
      <c r="AY251" s="284"/>
      <c r="AZ251" s="284"/>
      <c r="BA251" s="284"/>
      <c r="BB251" s="284"/>
      <c r="BC251" s="284"/>
      <c r="BD251" s="284"/>
      <c r="BE251" s="284"/>
      <c r="BF251" s="284"/>
      <c r="BG251" s="284"/>
      <c r="BH251" s="284"/>
      <c r="BI251" s="284"/>
      <c r="BJ251" s="284"/>
      <c r="BK251" s="284"/>
      <c r="BL251" s="284"/>
      <c r="BM251" s="284"/>
      <c r="BN251" s="284"/>
      <c r="BO251" s="284"/>
      <c r="BP251" s="284"/>
      <c r="BQ251" s="284"/>
      <c r="BR251" s="284"/>
      <c r="BS251" s="284"/>
      <c r="BT251" s="284"/>
      <c r="BU251" s="284"/>
      <c r="BV251" s="284"/>
      <c r="BW251" s="284"/>
      <c r="BX251" s="284"/>
      <c r="BY251" s="284"/>
      <c r="BZ251" s="284"/>
      <c r="CA251" s="284"/>
      <c r="CB251" s="284"/>
      <c r="CC251" s="284"/>
      <c r="CD251" s="284"/>
      <c r="CE251" s="284"/>
      <c r="CF251" s="284"/>
      <c r="CG251" s="284"/>
      <c r="CH251" s="284"/>
      <c r="CI251" s="284"/>
      <c r="CJ251" s="284"/>
      <c r="CK251" s="284"/>
      <c r="CL251" s="284"/>
      <c r="CM251" s="284"/>
      <c r="CN251" s="284"/>
      <c r="CO251" s="284"/>
      <c r="CP251" s="284"/>
      <c r="CQ251" s="284"/>
      <c r="CR251" s="284"/>
      <c r="CS251" s="284"/>
      <c r="CT251" s="284"/>
      <c r="CU251" s="284"/>
      <c r="CV251" s="284"/>
      <c r="CW251" s="284"/>
      <c r="CX251" s="284"/>
      <c r="CY251" s="284"/>
      <c r="CZ251" s="284"/>
      <c r="DA251" s="284"/>
      <c r="DB251" s="284"/>
      <c r="DC251" s="284"/>
      <c r="DD251" s="284"/>
      <c r="DE251" s="284"/>
      <c r="DF251" s="284"/>
      <c r="DG251" s="284"/>
      <c r="DH251" s="284"/>
      <c r="DI251" s="284"/>
      <c r="DJ251" s="284"/>
      <c r="DK251" s="284"/>
      <c r="DL251" s="284"/>
      <c r="DM251" s="284"/>
      <c r="DN251" s="284"/>
      <c r="DO251" s="284"/>
      <c r="DP251" s="284"/>
      <c r="DQ251" s="284"/>
      <c r="DR251" s="284"/>
      <c r="DS251" s="284"/>
      <c r="DT251" s="284"/>
      <c r="DU251" s="284"/>
      <c r="DV251" s="284"/>
      <c r="DW251" s="284"/>
      <c r="DX251" s="284"/>
      <c r="DY251" s="284"/>
      <c r="DZ251" s="284"/>
      <c r="EA251" s="284"/>
      <c r="EB251" s="284"/>
      <c r="EC251" s="284"/>
      <c r="ED251" s="284"/>
      <c r="EE251" s="284"/>
      <c r="EF251" s="284"/>
      <c r="EG251" s="284"/>
      <c r="EH251" s="284"/>
      <c r="EI251" s="284"/>
      <c r="EJ251" s="284"/>
      <c r="EK251" s="284"/>
      <c r="EL251" s="284"/>
      <c r="EM251" s="284"/>
      <c r="EN251" s="284"/>
      <c r="EO251" s="284"/>
      <c r="EP251" s="284"/>
      <c r="EQ251" s="284"/>
      <c r="ER251" s="284"/>
      <c r="ES251" s="284"/>
      <c r="ET251" s="284"/>
      <c r="EU251" s="284"/>
      <c r="EV251" s="284"/>
      <c r="EW251" s="284"/>
      <c r="EX251" s="284"/>
      <c r="EY251" s="284"/>
      <c r="EZ251" s="284"/>
      <c r="FA251" s="284"/>
      <c r="FB251" s="284"/>
      <c r="FC251" s="284"/>
      <c r="FD251" s="284"/>
      <c r="FE251" s="284"/>
      <c r="FF251" s="284"/>
      <c r="FG251" s="284"/>
      <c r="FH251" s="284"/>
      <c r="FI251" s="284"/>
      <c r="FJ251" s="284"/>
      <c r="FK251" s="284"/>
      <c r="FL251" s="284"/>
      <c r="FM251" s="284"/>
      <c r="FN251" s="284"/>
      <c r="FO251" s="284"/>
      <c r="FP251" s="284"/>
      <c r="FQ251" s="284"/>
      <c r="FR251" s="284"/>
      <c r="FS251" s="284"/>
      <c r="FT251" s="284"/>
      <c r="FU251" s="284"/>
      <c r="FV251" s="284"/>
      <c r="FW251" s="284"/>
      <c r="FX251" s="284"/>
      <c r="FY251" s="284"/>
      <c r="FZ251" s="284"/>
      <c r="GA251" s="284"/>
      <c r="GB251" s="284"/>
      <c r="GC251" s="284"/>
      <c r="GD251" s="284"/>
      <c r="GE251" s="284"/>
      <c r="GF251" s="284"/>
      <c r="GG251" s="284"/>
      <c r="GH251" s="284"/>
      <c r="GI251" s="284"/>
      <c r="GJ251" s="284"/>
      <c r="GK251" s="284"/>
      <c r="GL251" s="284"/>
      <c r="GM251" s="284"/>
      <c r="GN251" s="284"/>
      <c r="GO251" s="284"/>
      <c r="GP251" s="284"/>
      <c r="GQ251" s="284"/>
      <c r="GR251" s="284"/>
      <c r="GS251" s="284"/>
      <c r="GT251" s="284"/>
      <c r="GU251" s="284"/>
      <c r="GV251" s="284"/>
      <c r="GW251" s="284"/>
      <c r="GX251" s="284"/>
      <c r="GY251" s="284"/>
      <c r="GZ251" s="284"/>
      <c r="HA251" s="284"/>
      <c r="HB251" s="284"/>
      <c r="HC251" s="284"/>
      <c r="HD251" s="284"/>
      <c r="HE251" s="284"/>
      <c r="HF251" s="284"/>
      <c r="HG251" s="284"/>
      <c r="HH251" s="284"/>
      <c r="HI251" s="284"/>
      <c r="HJ251" s="284"/>
      <c r="HK251" s="284"/>
      <c r="HL251" s="284"/>
      <c r="HM251" s="284"/>
      <c r="HN251" s="284"/>
      <c r="HO251" s="284"/>
      <c r="HP251" s="284"/>
      <c r="HQ251" s="284"/>
      <c r="HR251" s="284"/>
      <c r="HS251" s="284"/>
      <c r="HT251" s="284"/>
      <c r="HU251" s="284"/>
      <c r="HV251" s="284"/>
      <c r="HW251" s="284"/>
      <c r="HX251" s="284"/>
      <c r="HY251" s="284"/>
      <c r="HZ251" s="284"/>
      <c r="IA251" s="284"/>
      <c r="IB251" s="284"/>
      <c r="IC251" s="284"/>
      <c r="ID251" s="284"/>
      <c r="IE251" s="284"/>
      <c r="IF251" s="284"/>
      <c r="IG251" s="284"/>
      <c r="IH251" s="284"/>
      <c r="II251" s="284"/>
      <c r="IJ251" s="284"/>
      <c r="IK251" s="284"/>
      <c r="IL251" s="284"/>
      <c r="IM251" s="284"/>
      <c r="IN251" s="284"/>
      <c r="IO251" s="284"/>
      <c r="IP251" s="284"/>
      <c r="IQ251" s="284"/>
      <c r="IR251" s="284"/>
      <c r="IS251" s="284"/>
      <c r="IT251" s="284"/>
      <c r="IU251" s="284"/>
      <c r="IV251" s="284"/>
    </row>
    <row r="252" spans="1:256" x14ac:dyDescent="0.25">
      <c r="A252" s="284"/>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c r="AL252" s="284"/>
      <c r="AM252" s="284"/>
      <c r="AN252" s="284"/>
      <c r="AO252" s="284"/>
      <c r="AP252" s="284"/>
      <c r="AQ252" s="284"/>
      <c r="AR252" s="284"/>
      <c r="AS252" s="284"/>
      <c r="AT252" s="284"/>
      <c r="AU252" s="284"/>
      <c r="AV252" s="284"/>
      <c r="AW252" s="284"/>
      <c r="AX252" s="284"/>
      <c r="AY252" s="284"/>
      <c r="AZ252" s="284"/>
      <c r="BA252" s="284"/>
      <c r="BB252" s="284"/>
      <c r="BC252" s="284"/>
      <c r="BD252" s="284"/>
      <c r="BE252" s="284"/>
      <c r="BF252" s="284"/>
      <c r="BG252" s="284"/>
      <c r="BH252" s="284"/>
      <c r="BI252" s="284"/>
      <c r="BJ252" s="284"/>
      <c r="BK252" s="284"/>
      <c r="BL252" s="284"/>
      <c r="BM252" s="284"/>
      <c r="BN252" s="284"/>
      <c r="BO252" s="284"/>
      <c r="BP252" s="284"/>
      <c r="BQ252" s="284"/>
      <c r="BR252" s="284"/>
      <c r="BS252" s="284"/>
      <c r="BT252" s="284"/>
      <c r="BU252" s="284"/>
      <c r="BV252" s="284"/>
      <c r="BW252" s="284"/>
      <c r="BX252" s="284"/>
      <c r="BY252" s="284"/>
      <c r="BZ252" s="284"/>
      <c r="CA252" s="284"/>
      <c r="CB252" s="284"/>
      <c r="CC252" s="284"/>
      <c r="CD252" s="284"/>
      <c r="CE252" s="284"/>
      <c r="CF252" s="284"/>
      <c r="CG252" s="284"/>
      <c r="CH252" s="284"/>
      <c r="CI252" s="284"/>
      <c r="CJ252" s="284"/>
      <c r="CK252" s="284"/>
      <c r="CL252" s="284"/>
      <c r="CM252" s="284"/>
      <c r="CN252" s="284"/>
      <c r="CO252" s="284"/>
      <c r="CP252" s="284"/>
      <c r="CQ252" s="284"/>
      <c r="CR252" s="284"/>
      <c r="CS252" s="284"/>
      <c r="CT252" s="284"/>
      <c r="CU252" s="284"/>
      <c r="CV252" s="284"/>
      <c r="CW252" s="284"/>
      <c r="CX252" s="284"/>
      <c r="CY252" s="284"/>
      <c r="CZ252" s="284"/>
      <c r="DA252" s="284"/>
      <c r="DB252" s="284"/>
      <c r="DC252" s="284"/>
      <c r="DD252" s="284"/>
      <c r="DE252" s="284"/>
      <c r="DF252" s="284"/>
      <c r="DG252" s="284"/>
      <c r="DH252" s="284"/>
      <c r="DI252" s="284"/>
      <c r="DJ252" s="284"/>
      <c r="DK252" s="284"/>
      <c r="DL252" s="284"/>
      <c r="DM252" s="284"/>
      <c r="DN252" s="284"/>
      <c r="DO252" s="284"/>
      <c r="DP252" s="284"/>
      <c r="DQ252" s="284"/>
      <c r="DR252" s="284"/>
      <c r="DS252" s="284"/>
      <c r="DT252" s="284"/>
      <c r="DU252" s="284"/>
      <c r="DV252" s="284"/>
      <c r="DW252" s="284"/>
      <c r="DX252" s="284"/>
      <c r="DY252" s="284"/>
      <c r="DZ252" s="284"/>
      <c r="EA252" s="284"/>
      <c r="EB252" s="284"/>
      <c r="EC252" s="284"/>
      <c r="ED252" s="284"/>
      <c r="EE252" s="284"/>
      <c r="EF252" s="284"/>
      <c r="EG252" s="284"/>
      <c r="EH252" s="284"/>
      <c r="EI252" s="284"/>
      <c r="EJ252" s="284"/>
      <c r="EK252" s="284"/>
      <c r="EL252" s="284"/>
      <c r="EM252" s="284"/>
      <c r="EN252" s="284"/>
      <c r="EO252" s="284"/>
      <c r="EP252" s="284"/>
      <c r="EQ252" s="284"/>
      <c r="ER252" s="284"/>
      <c r="ES252" s="284"/>
      <c r="ET252" s="284"/>
      <c r="EU252" s="284"/>
      <c r="EV252" s="284"/>
      <c r="EW252" s="284"/>
      <c r="EX252" s="284"/>
      <c r="EY252" s="284"/>
      <c r="EZ252" s="284"/>
      <c r="FA252" s="284"/>
      <c r="FB252" s="284"/>
      <c r="FC252" s="284"/>
      <c r="FD252" s="284"/>
      <c r="FE252" s="284"/>
      <c r="FF252" s="284"/>
      <c r="FG252" s="284"/>
      <c r="FH252" s="284"/>
      <c r="FI252" s="284"/>
      <c r="FJ252" s="284"/>
      <c r="FK252" s="284"/>
      <c r="FL252" s="284"/>
      <c r="FM252" s="284"/>
      <c r="FN252" s="284"/>
      <c r="FO252" s="284"/>
      <c r="FP252" s="284"/>
      <c r="FQ252" s="284"/>
      <c r="FR252" s="284"/>
      <c r="FS252" s="284"/>
      <c r="FT252" s="284"/>
      <c r="FU252" s="284"/>
      <c r="FV252" s="284"/>
      <c r="FW252" s="284"/>
      <c r="FX252" s="284"/>
      <c r="FY252" s="284"/>
      <c r="FZ252" s="284"/>
      <c r="GA252" s="284"/>
      <c r="GB252" s="284"/>
      <c r="GC252" s="284"/>
      <c r="GD252" s="284"/>
      <c r="GE252" s="284"/>
      <c r="GF252" s="284"/>
      <c r="GG252" s="284"/>
      <c r="GH252" s="284"/>
      <c r="GI252" s="284"/>
      <c r="GJ252" s="284"/>
      <c r="GK252" s="284"/>
      <c r="GL252" s="284"/>
      <c r="GM252" s="284"/>
      <c r="GN252" s="284"/>
      <c r="GO252" s="284"/>
      <c r="GP252" s="284"/>
      <c r="GQ252" s="284"/>
      <c r="GR252" s="284"/>
      <c r="GS252" s="284"/>
      <c r="GT252" s="284"/>
      <c r="GU252" s="284"/>
      <c r="GV252" s="284"/>
      <c r="GW252" s="284"/>
      <c r="GX252" s="284"/>
      <c r="GY252" s="284"/>
      <c r="GZ252" s="284"/>
      <c r="HA252" s="284"/>
      <c r="HB252" s="284"/>
      <c r="HC252" s="284"/>
      <c r="HD252" s="284"/>
      <c r="HE252" s="284"/>
      <c r="HF252" s="284"/>
      <c r="HG252" s="284"/>
      <c r="HH252" s="284"/>
      <c r="HI252" s="284"/>
      <c r="HJ252" s="284"/>
      <c r="HK252" s="284"/>
      <c r="HL252" s="284"/>
      <c r="HM252" s="284"/>
      <c r="HN252" s="284"/>
      <c r="HO252" s="284"/>
      <c r="HP252" s="284"/>
      <c r="HQ252" s="284"/>
      <c r="HR252" s="284"/>
      <c r="HS252" s="284"/>
      <c r="HT252" s="284"/>
      <c r="HU252" s="284"/>
      <c r="HV252" s="284"/>
      <c r="HW252" s="284"/>
      <c r="HX252" s="284"/>
      <c r="HY252" s="284"/>
      <c r="HZ252" s="284"/>
      <c r="IA252" s="284"/>
      <c r="IB252" s="284"/>
      <c r="IC252" s="284"/>
      <c r="ID252" s="284"/>
      <c r="IE252" s="284"/>
      <c r="IF252" s="284"/>
      <c r="IG252" s="284"/>
      <c r="IH252" s="284"/>
      <c r="II252" s="284"/>
      <c r="IJ252" s="284"/>
      <c r="IK252" s="284"/>
      <c r="IL252" s="284"/>
      <c r="IM252" s="284"/>
      <c r="IN252" s="284"/>
      <c r="IO252" s="284"/>
      <c r="IP252" s="284"/>
      <c r="IQ252" s="284"/>
      <c r="IR252" s="284"/>
      <c r="IS252" s="284"/>
      <c r="IT252" s="284"/>
      <c r="IU252" s="284"/>
      <c r="IV252" s="284"/>
    </row>
    <row r="253" spans="1:256" x14ac:dyDescent="0.25">
      <c r="A253" s="284"/>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c r="AL253" s="284"/>
      <c r="AM253" s="284"/>
      <c r="AN253" s="284"/>
      <c r="AO253" s="284"/>
      <c r="AP253" s="284"/>
      <c r="AQ253" s="284"/>
      <c r="AR253" s="284"/>
      <c r="AS253" s="284"/>
      <c r="AT253" s="284"/>
      <c r="AU253" s="284"/>
      <c r="AV253" s="284"/>
      <c r="AW253" s="284"/>
      <c r="AX253" s="284"/>
      <c r="AY253" s="284"/>
      <c r="AZ253" s="284"/>
      <c r="BA253" s="284"/>
      <c r="BB253" s="284"/>
      <c r="BC253" s="284"/>
      <c r="BD253" s="284"/>
      <c r="BE253" s="284"/>
      <c r="BF253" s="284"/>
      <c r="BG253" s="284"/>
      <c r="BH253" s="284"/>
      <c r="BI253" s="284"/>
      <c r="BJ253" s="284"/>
      <c r="BK253" s="284"/>
      <c r="BL253" s="284"/>
      <c r="BM253" s="284"/>
      <c r="BN253" s="284"/>
      <c r="BO253" s="284"/>
      <c r="BP253" s="284"/>
      <c r="BQ253" s="284"/>
      <c r="BR253" s="284"/>
      <c r="BS253" s="284"/>
      <c r="BT253" s="284"/>
      <c r="BU253" s="284"/>
      <c r="BV253" s="284"/>
      <c r="BW253" s="284"/>
      <c r="BX253" s="284"/>
      <c r="BY253" s="284"/>
      <c r="BZ253" s="284"/>
      <c r="CA253" s="284"/>
      <c r="CB253" s="284"/>
      <c r="CC253" s="284"/>
      <c r="CD253" s="284"/>
      <c r="CE253" s="284"/>
      <c r="CF253" s="284"/>
      <c r="CG253" s="284"/>
      <c r="CH253" s="284"/>
      <c r="CI253" s="284"/>
      <c r="CJ253" s="284"/>
      <c r="CK253" s="284"/>
      <c r="CL253" s="284"/>
      <c r="CM253" s="284"/>
      <c r="CN253" s="284"/>
      <c r="CO253" s="284"/>
      <c r="CP253" s="284"/>
      <c r="CQ253" s="284"/>
      <c r="CR253" s="284"/>
      <c r="CS253" s="284"/>
      <c r="CT253" s="284"/>
      <c r="CU253" s="284"/>
      <c r="CV253" s="284"/>
      <c r="CW253" s="284"/>
      <c r="CX253" s="284"/>
      <c r="CY253" s="284"/>
      <c r="CZ253" s="284"/>
      <c r="DA253" s="284"/>
      <c r="DB253" s="284"/>
      <c r="DC253" s="284"/>
      <c r="DD253" s="284"/>
      <c r="DE253" s="284"/>
      <c r="DF253" s="284"/>
      <c r="DG253" s="284"/>
      <c r="DH253" s="284"/>
      <c r="DI253" s="284"/>
      <c r="DJ253" s="284"/>
      <c r="DK253" s="284"/>
      <c r="DL253" s="284"/>
      <c r="DM253" s="284"/>
      <c r="DN253" s="284"/>
      <c r="DO253" s="284"/>
      <c r="DP253" s="284"/>
      <c r="DQ253" s="284"/>
      <c r="DR253" s="284"/>
      <c r="DS253" s="284"/>
      <c r="DT253" s="284"/>
      <c r="DU253" s="284"/>
      <c r="DV253" s="284"/>
      <c r="DW253" s="284"/>
      <c r="DX253" s="284"/>
      <c r="DY253" s="284"/>
      <c r="DZ253" s="284"/>
      <c r="EA253" s="284"/>
      <c r="EB253" s="284"/>
      <c r="EC253" s="284"/>
      <c r="ED253" s="284"/>
      <c r="EE253" s="284"/>
      <c r="EF253" s="284"/>
      <c r="EG253" s="284"/>
      <c r="EH253" s="284"/>
      <c r="EI253" s="284"/>
      <c r="EJ253" s="284"/>
      <c r="EK253" s="284"/>
      <c r="EL253" s="284"/>
      <c r="EM253" s="284"/>
      <c r="EN253" s="284"/>
      <c r="EO253" s="284"/>
      <c r="EP253" s="284"/>
      <c r="EQ253" s="284"/>
      <c r="ER253" s="284"/>
      <c r="ES253" s="284"/>
      <c r="ET253" s="284"/>
      <c r="EU253" s="284"/>
      <c r="EV253" s="284"/>
      <c r="EW253" s="284"/>
      <c r="EX253" s="284"/>
      <c r="EY253" s="284"/>
      <c r="EZ253" s="284"/>
      <c r="FA253" s="284"/>
      <c r="FB253" s="284"/>
      <c r="FC253" s="284"/>
      <c r="FD253" s="284"/>
      <c r="FE253" s="284"/>
      <c r="FF253" s="284"/>
      <c r="FG253" s="284"/>
      <c r="FH253" s="284"/>
      <c r="FI253" s="284"/>
      <c r="FJ253" s="284"/>
      <c r="FK253" s="284"/>
      <c r="FL253" s="284"/>
      <c r="FM253" s="284"/>
      <c r="FN253" s="284"/>
      <c r="FO253" s="284"/>
      <c r="FP253" s="284"/>
      <c r="FQ253" s="284"/>
      <c r="FR253" s="284"/>
      <c r="FS253" s="284"/>
      <c r="FT253" s="284"/>
      <c r="FU253" s="284"/>
      <c r="FV253" s="284"/>
      <c r="FW253" s="284"/>
      <c r="FX253" s="284"/>
      <c r="FY253" s="284"/>
      <c r="FZ253" s="284"/>
      <c r="GA253" s="284"/>
      <c r="GB253" s="284"/>
      <c r="GC253" s="284"/>
      <c r="GD253" s="284"/>
      <c r="GE253" s="284"/>
      <c r="GF253" s="284"/>
      <c r="GG253" s="284"/>
      <c r="GH253" s="284"/>
      <c r="GI253" s="284"/>
      <c r="GJ253" s="284"/>
      <c r="GK253" s="284"/>
      <c r="GL253" s="284"/>
      <c r="GM253" s="284"/>
      <c r="GN253" s="284"/>
      <c r="GO253" s="284"/>
      <c r="GP253" s="284"/>
      <c r="GQ253" s="284"/>
      <c r="GR253" s="284"/>
      <c r="GS253" s="284"/>
      <c r="GT253" s="284"/>
      <c r="GU253" s="284"/>
      <c r="GV253" s="284"/>
      <c r="GW253" s="284"/>
      <c r="GX253" s="284"/>
      <c r="GY253" s="284"/>
      <c r="GZ253" s="284"/>
      <c r="HA253" s="284"/>
      <c r="HB253" s="284"/>
      <c r="HC253" s="284"/>
      <c r="HD253" s="284"/>
      <c r="HE253" s="284"/>
      <c r="HF253" s="284"/>
      <c r="HG253" s="284"/>
      <c r="HH253" s="284"/>
      <c r="HI253" s="284"/>
      <c r="HJ253" s="284"/>
      <c r="HK253" s="284"/>
      <c r="HL253" s="284"/>
      <c r="HM253" s="284"/>
      <c r="HN253" s="284"/>
      <c r="HO253" s="284"/>
      <c r="HP253" s="284"/>
      <c r="HQ253" s="284"/>
      <c r="HR253" s="284"/>
      <c r="HS253" s="284"/>
      <c r="HT253" s="284"/>
      <c r="HU253" s="284"/>
      <c r="HV253" s="284"/>
      <c r="HW253" s="284"/>
      <c r="HX253" s="284"/>
      <c r="HY253" s="284"/>
      <c r="HZ253" s="284"/>
      <c r="IA253" s="284"/>
      <c r="IB253" s="284"/>
      <c r="IC253" s="284"/>
      <c r="ID253" s="284"/>
      <c r="IE253" s="284"/>
      <c r="IF253" s="284"/>
      <c r="IG253" s="284"/>
      <c r="IH253" s="284"/>
      <c r="II253" s="284"/>
      <c r="IJ253" s="284"/>
      <c r="IK253" s="284"/>
      <c r="IL253" s="284"/>
      <c r="IM253" s="284"/>
      <c r="IN253" s="284"/>
      <c r="IO253" s="284"/>
      <c r="IP253" s="284"/>
      <c r="IQ253" s="284"/>
      <c r="IR253" s="284"/>
      <c r="IS253" s="284"/>
      <c r="IT253" s="284"/>
      <c r="IU253" s="284"/>
      <c r="IV253" s="284"/>
    </row>
    <row r="254" spans="1:256" x14ac:dyDescent="0.25">
      <c r="A254" s="284"/>
      <c r="B254" s="284"/>
      <c r="C254" s="284"/>
      <c r="D254" s="284"/>
      <c r="E254" s="284"/>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c r="AL254" s="284"/>
      <c r="AM254" s="284"/>
      <c r="AN254" s="284"/>
      <c r="AO254" s="284"/>
      <c r="AP254" s="284"/>
      <c r="AQ254" s="284"/>
      <c r="AR254" s="284"/>
      <c r="AS254" s="284"/>
      <c r="AT254" s="284"/>
      <c r="AU254" s="284"/>
      <c r="AV254" s="284"/>
      <c r="AW254" s="284"/>
      <c r="AX254" s="284"/>
      <c r="AY254" s="284"/>
      <c r="AZ254" s="284"/>
      <c r="BA254" s="284"/>
      <c r="BB254" s="284"/>
      <c r="BC254" s="284"/>
      <c r="BD254" s="284"/>
      <c r="BE254" s="284"/>
      <c r="BF254" s="284"/>
      <c r="BG254" s="284"/>
      <c r="BH254" s="284"/>
      <c r="BI254" s="284"/>
      <c r="BJ254" s="284"/>
      <c r="BK254" s="284"/>
      <c r="BL254" s="284"/>
      <c r="BM254" s="284"/>
      <c r="BN254" s="284"/>
      <c r="BO254" s="284"/>
      <c r="BP254" s="284"/>
      <c r="BQ254" s="284"/>
      <c r="BR254" s="284"/>
      <c r="BS254" s="284"/>
      <c r="BT254" s="284"/>
      <c r="BU254" s="284"/>
      <c r="BV254" s="284"/>
      <c r="BW254" s="284"/>
      <c r="BX254" s="284"/>
      <c r="BY254" s="284"/>
      <c r="BZ254" s="284"/>
      <c r="CA254" s="284"/>
      <c r="CB254" s="284"/>
      <c r="CC254" s="284"/>
      <c r="CD254" s="284"/>
      <c r="CE254" s="284"/>
      <c r="CF254" s="284"/>
      <c r="CG254" s="284"/>
      <c r="CH254" s="284"/>
      <c r="CI254" s="284"/>
      <c r="CJ254" s="284"/>
      <c r="CK254" s="284"/>
      <c r="CL254" s="284"/>
      <c r="CM254" s="284"/>
      <c r="CN254" s="284"/>
      <c r="CO254" s="284"/>
      <c r="CP254" s="284"/>
      <c r="CQ254" s="284"/>
      <c r="CR254" s="284"/>
      <c r="CS254" s="284"/>
      <c r="CT254" s="284"/>
      <c r="CU254" s="284"/>
      <c r="CV254" s="284"/>
      <c r="CW254" s="284"/>
      <c r="CX254" s="284"/>
      <c r="CY254" s="284"/>
      <c r="CZ254" s="284"/>
      <c r="DA254" s="284"/>
      <c r="DB254" s="284"/>
      <c r="DC254" s="284"/>
      <c r="DD254" s="284"/>
      <c r="DE254" s="284"/>
      <c r="DF254" s="284"/>
      <c r="DG254" s="284"/>
      <c r="DH254" s="284"/>
      <c r="DI254" s="284"/>
      <c r="DJ254" s="284"/>
      <c r="DK254" s="284"/>
      <c r="DL254" s="284"/>
      <c r="DM254" s="284"/>
      <c r="DN254" s="284"/>
      <c r="DO254" s="284"/>
      <c r="DP254" s="284"/>
      <c r="DQ254" s="284"/>
      <c r="DR254" s="284"/>
      <c r="DS254" s="284"/>
      <c r="DT254" s="284"/>
      <c r="DU254" s="284"/>
      <c r="DV254" s="284"/>
      <c r="DW254" s="284"/>
      <c r="DX254" s="284"/>
      <c r="DY254" s="284"/>
      <c r="DZ254" s="284"/>
      <c r="EA254" s="284"/>
      <c r="EB254" s="284"/>
      <c r="EC254" s="284"/>
      <c r="ED254" s="284"/>
      <c r="EE254" s="284"/>
      <c r="EF254" s="284"/>
      <c r="EG254" s="284"/>
      <c r="EH254" s="284"/>
      <c r="EI254" s="284"/>
      <c r="EJ254" s="284"/>
      <c r="EK254" s="284"/>
      <c r="EL254" s="284"/>
      <c r="EM254" s="284"/>
      <c r="EN254" s="284"/>
      <c r="EO254" s="284"/>
      <c r="EP254" s="284"/>
      <c r="EQ254" s="284"/>
      <c r="ER254" s="284"/>
      <c r="ES254" s="284"/>
      <c r="ET254" s="284"/>
      <c r="EU254" s="284"/>
      <c r="EV254" s="284"/>
      <c r="EW254" s="284"/>
      <c r="EX254" s="284"/>
      <c r="EY254" s="284"/>
      <c r="EZ254" s="284"/>
      <c r="FA254" s="284"/>
      <c r="FB254" s="284"/>
      <c r="FC254" s="284"/>
      <c r="FD254" s="284"/>
      <c r="FE254" s="284"/>
      <c r="FF254" s="284"/>
      <c r="FG254" s="284"/>
      <c r="FH254" s="284"/>
      <c r="FI254" s="284"/>
      <c r="FJ254" s="284"/>
      <c r="FK254" s="284"/>
      <c r="FL254" s="284"/>
      <c r="FM254" s="284"/>
      <c r="FN254" s="284"/>
      <c r="FO254" s="284"/>
      <c r="FP254" s="284"/>
      <c r="FQ254" s="284"/>
      <c r="FR254" s="284"/>
      <c r="FS254" s="284"/>
      <c r="FT254" s="284"/>
      <c r="FU254" s="284"/>
      <c r="FV254" s="284"/>
      <c r="FW254" s="284"/>
      <c r="FX254" s="284"/>
      <c r="FY254" s="284"/>
      <c r="FZ254" s="284"/>
      <c r="GA254" s="284"/>
      <c r="GB254" s="284"/>
      <c r="GC254" s="284"/>
      <c r="GD254" s="284"/>
      <c r="GE254" s="284"/>
      <c r="GF254" s="284"/>
      <c r="GG254" s="284"/>
      <c r="GH254" s="284"/>
      <c r="GI254" s="284"/>
      <c r="GJ254" s="284"/>
      <c r="GK254" s="284"/>
      <c r="GL254" s="284"/>
      <c r="GM254" s="284"/>
      <c r="GN254" s="284"/>
      <c r="GO254" s="284"/>
      <c r="GP254" s="284"/>
      <c r="GQ254" s="284"/>
      <c r="GR254" s="284"/>
      <c r="GS254" s="284"/>
      <c r="GT254" s="284"/>
      <c r="GU254" s="284"/>
      <c r="GV254" s="284"/>
      <c r="GW254" s="284"/>
      <c r="GX254" s="284"/>
      <c r="GY254" s="284"/>
      <c r="GZ254" s="284"/>
      <c r="HA254" s="284"/>
      <c r="HB254" s="284"/>
      <c r="HC254" s="284"/>
      <c r="HD254" s="284"/>
      <c r="HE254" s="284"/>
      <c r="HF254" s="284"/>
      <c r="HG254" s="284"/>
      <c r="HH254" s="284"/>
      <c r="HI254" s="284"/>
      <c r="HJ254" s="284"/>
      <c r="HK254" s="284"/>
      <c r="HL254" s="284"/>
      <c r="HM254" s="284"/>
      <c r="HN254" s="284"/>
      <c r="HO254" s="284"/>
      <c r="HP254" s="284"/>
      <c r="HQ254" s="284"/>
      <c r="HR254" s="284"/>
      <c r="HS254" s="284"/>
      <c r="HT254" s="284"/>
      <c r="HU254" s="284"/>
      <c r="HV254" s="284"/>
      <c r="HW254" s="284"/>
      <c r="HX254" s="284"/>
      <c r="HY254" s="284"/>
      <c r="HZ254" s="284"/>
      <c r="IA254" s="284"/>
      <c r="IB254" s="284"/>
      <c r="IC254" s="284"/>
      <c r="ID254" s="284"/>
      <c r="IE254" s="284"/>
      <c r="IF254" s="284"/>
      <c r="IG254" s="284"/>
      <c r="IH254" s="284"/>
      <c r="II254" s="284"/>
      <c r="IJ254" s="284"/>
      <c r="IK254" s="284"/>
      <c r="IL254" s="284"/>
      <c r="IM254" s="284"/>
      <c r="IN254" s="284"/>
      <c r="IO254" s="284"/>
      <c r="IP254" s="284"/>
      <c r="IQ254" s="284"/>
      <c r="IR254" s="284"/>
      <c r="IS254" s="284"/>
      <c r="IT254" s="284"/>
      <c r="IU254" s="284"/>
      <c r="IV254" s="284"/>
    </row>
    <row r="255" spans="1:256" x14ac:dyDescent="0.25">
      <c r="A255" s="284"/>
      <c r="B255" s="284"/>
      <c r="C255" s="284"/>
      <c r="D255" s="284"/>
      <c r="E255" s="284"/>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c r="AL255" s="284"/>
      <c r="AM255" s="284"/>
      <c r="AN255" s="284"/>
      <c r="AO255" s="284"/>
      <c r="AP255" s="284"/>
      <c r="AQ255" s="284"/>
      <c r="AR255" s="284"/>
      <c r="AS255" s="284"/>
      <c r="AT255" s="284"/>
      <c r="AU255" s="284"/>
      <c r="AV255" s="284"/>
      <c r="AW255" s="284"/>
      <c r="AX255" s="284"/>
      <c r="AY255" s="284"/>
      <c r="AZ255" s="284"/>
      <c r="BA255" s="284"/>
      <c r="BB255" s="284"/>
      <c r="BC255" s="284"/>
      <c r="BD255" s="284"/>
      <c r="BE255" s="284"/>
      <c r="BF255" s="284"/>
      <c r="BG255" s="284"/>
      <c r="BH255" s="284"/>
      <c r="BI255" s="284"/>
      <c r="BJ255" s="284"/>
      <c r="BK255" s="284"/>
      <c r="BL255" s="284"/>
      <c r="BM255" s="284"/>
      <c r="BN255" s="284"/>
      <c r="BO255" s="284"/>
      <c r="BP255" s="284"/>
      <c r="BQ255" s="284"/>
      <c r="BR255" s="284"/>
      <c r="BS255" s="284"/>
      <c r="BT255" s="284"/>
      <c r="BU255" s="284"/>
      <c r="BV255" s="284"/>
      <c r="BW255" s="284"/>
      <c r="BX255" s="284"/>
      <c r="BY255" s="284"/>
      <c r="BZ255" s="284"/>
      <c r="CA255" s="284"/>
      <c r="CB255" s="284"/>
      <c r="CC255" s="284"/>
      <c r="CD255" s="284"/>
      <c r="CE255" s="284"/>
      <c r="CF255" s="284"/>
      <c r="CG255" s="284"/>
      <c r="CH255" s="284"/>
      <c r="CI255" s="284"/>
      <c r="CJ255" s="284"/>
      <c r="CK255" s="284"/>
      <c r="CL255" s="284"/>
      <c r="CM255" s="284"/>
      <c r="CN255" s="284"/>
      <c r="CO255" s="284"/>
      <c r="CP255" s="284"/>
      <c r="CQ255" s="284"/>
      <c r="CR255" s="284"/>
      <c r="CS255" s="284"/>
      <c r="CT255" s="284"/>
      <c r="CU255" s="284"/>
      <c r="CV255" s="284"/>
      <c r="CW255" s="284"/>
      <c r="CX255" s="284"/>
      <c r="CY255" s="284"/>
      <c r="CZ255" s="284"/>
      <c r="DA255" s="284"/>
      <c r="DB255" s="284"/>
      <c r="DC255" s="284"/>
      <c r="DD255" s="284"/>
      <c r="DE255" s="284"/>
      <c r="DF255" s="284"/>
      <c r="DG255" s="284"/>
      <c r="DH255" s="284"/>
      <c r="DI255" s="284"/>
      <c r="DJ255" s="284"/>
      <c r="DK255" s="284"/>
      <c r="DL255" s="284"/>
      <c r="DM255" s="284"/>
      <c r="DN255" s="284"/>
      <c r="DO255" s="284"/>
      <c r="DP255" s="284"/>
      <c r="DQ255" s="284"/>
      <c r="DR255" s="284"/>
      <c r="DS255" s="284"/>
      <c r="DT255" s="284"/>
      <c r="DU255" s="284"/>
      <c r="DV255" s="284"/>
      <c r="DW255" s="284"/>
      <c r="DX255" s="284"/>
      <c r="DY255" s="284"/>
      <c r="DZ255" s="284"/>
      <c r="EA255" s="284"/>
      <c r="EB255" s="284"/>
      <c r="EC255" s="284"/>
      <c r="ED255" s="284"/>
      <c r="EE255" s="284"/>
      <c r="EF255" s="284"/>
      <c r="EG255" s="284"/>
      <c r="EH255" s="284"/>
      <c r="EI255" s="284"/>
      <c r="EJ255" s="284"/>
      <c r="EK255" s="284"/>
      <c r="EL255" s="284"/>
      <c r="EM255" s="284"/>
      <c r="EN255" s="284"/>
      <c r="EO255" s="284"/>
      <c r="EP255" s="284"/>
      <c r="EQ255" s="284"/>
      <c r="ER255" s="284"/>
      <c r="ES255" s="284"/>
      <c r="ET255" s="284"/>
      <c r="EU255" s="284"/>
      <c r="EV255" s="284"/>
      <c r="EW255" s="284"/>
      <c r="EX255" s="284"/>
      <c r="EY255" s="284"/>
      <c r="EZ255" s="284"/>
      <c r="FA255" s="284"/>
      <c r="FB255" s="284"/>
      <c r="FC255" s="284"/>
      <c r="FD255" s="284"/>
      <c r="FE255" s="284"/>
      <c r="FF255" s="284"/>
      <c r="FG255" s="284"/>
      <c r="FH255" s="284"/>
      <c r="FI255" s="284"/>
      <c r="FJ255" s="284"/>
      <c r="FK255" s="284"/>
      <c r="FL255" s="284"/>
      <c r="FM255" s="284"/>
      <c r="FN255" s="284"/>
      <c r="FO255" s="284"/>
      <c r="FP255" s="284"/>
      <c r="FQ255" s="284"/>
      <c r="FR255" s="284"/>
      <c r="FS255" s="284"/>
      <c r="FT255" s="284"/>
      <c r="FU255" s="284"/>
      <c r="FV255" s="284"/>
      <c r="FW255" s="284"/>
      <c r="FX255" s="284"/>
      <c r="FY255" s="284"/>
      <c r="FZ255" s="284"/>
      <c r="GA255" s="284"/>
      <c r="GB255" s="284"/>
      <c r="GC255" s="284"/>
      <c r="GD255" s="284"/>
      <c r="GE255" s="284"/>
      <c r="GF255" s="284"/>
      <c r="GG255" s="284"/>
      <c r="GH255" s="284"/>
      <c r="GI255" s="284"/>
      <c r="GJ255" s="284"/>
      <c r="GK255" s="284"/>
      <c r="GL255" s="284"/>
      <c r="GM255" s="284"/>
      <c r="GN255" s="284"/>
      <c r="GO255" s="284"/>
      <c r="GP255" s="284"/>
      <c r="GQ255" s="284"/>
      <c r="GR255" s="284"/>
      <c r="GS255" s="284"/>
      <c r="GT255" s="284"/>
      <c r="GU255" s="284"/>
      <c r="GV255" s="284"/>
      <c r="GW255" s="284"/>
      <c r="GX255" s="284"/>
      <c r="GY255" s="284"/>
      <c r="GZ255" s="284"/>
      <c r="HA255" s="284"/>
      <c r="HB255" s="284"/>
      <c r="HC255" s="284"/>
      <c r="HD255" s="284"/>
      <c r="HE255" s="284"/>
      <c r="HF255" s="284"/>
      <c r="HG255" s="284"/>
      <c r="HH255" s="284"/>
      <c r="HI255" s="284"/>
      <c r="HJ255" s="284"/>
      <c r="HK255" s="284"/>
      <c r="HL255" s="284"/>
      <c r="HM255" s="284"/>
      <c r="HN255" s="284"/>
      <c r="HO255" s="284"/>
      <c r="HP255" s="284"/>
      <c r="HQ255" s="284"/>
      <c r="HR255" s="284"/>
      <c r="HS255" s="284"/>
      <c r="HT255" s="284"/>
      <c r="HU255" s="284"/>
      <c r="HV255" s="284"/>
      <c r="HW255" s="284"/>
      <c r="HX255" s="284"/>
      <c r="HY255" s="284"/>
      <c r="HZ255" s="284"/>
      <c r="IA255" s="284"/>
      <c r="IB255" s="284"/>
      <c r="IC255" s="284"/>
      <c r="ID255" s="284"/>
      <c r="IE255" s="284"/>
      <c r="IF255" s="284"/>
      <c r="IG255" s="284"/>
      <c r="IH255" s="284"/>
      <c r="II255" s="284"/>
      <c r="IJ255" s="284"/>
      <c r="IK255" s="284"/>
      <c r="IL255" s="284"/>
      <c r="IM255" s="284"/>
      <c r="IN255" s="284"/>
      <c r="IO255" s="284"/>
      <c r="IP255" s="284"/>
      <c r="IQ255" s="284"/>
      <c r="IR255" s="284"/>
      <c r="IS255" s="284"/>
      <c r="IT255" s="284"/>
      <c r="IU255" s="284"/>
      <c r="IV255" s="284"/>
    </row>
    <row r="256" spans="1:256" x14ac:dyDescent="0.25">
      <c r="A256" s="284"/>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c r="AL256" s="284"/>
      <c r="AM256" s="284"/>
      <c r="AN256" s="284"/>
      <c r="AO256" s="284"/>
      <c r="AP256" s="284"/>
      <c r="AQ256" s="284"/>
      <c r="AR256" s="284"/>
      <c r="AS256" s="284"/>
      <c r="AT256" s="284"/>
      <c r="AU256" s="284"/>
      <c r="AV256" s="284"/>
      <c r="AW256" s="284"/>
      <c r="AX256" s="284"/>
      <c r="AY256" s="284"/>
      <c r="AZ256" s="284"/>
      <c r="BA256" s="284"/>
      <c r="BB256" s="284"/>
      <c r="BC256" s="284"/>
      <c r="BD256" s="284"/>
      <c r="BE256" s="284"/>
      <c r="BF256" s="284"/>
      <c r="BG256" s="284"/>
      <c r="BH256" s="284"/>
      <c r="BI256" s="284"/>
      <c r="BJ256" s="284"/>
      <c r="BK256" s="284"/>
      <c r="BL256" s="284"/>
      <c r="BM256" s="284"/>
      <c r="BN256" s="284"/>
      <c r="BO256" s="284"/>
      <c r="BP256" s="284"/>
      <c r="BQ256" s="284"/>
      <c r="BR256" s="284"/>
      <c r="BS256" s="284"/>
      <c r="BT256" s="284"/>
      <c r="BU256" s="284"/>
      <c r="BV256" s="284"/>
      <c r="BW256" s="284"/>
      <c r="BX256" s="284"/>
      <c r="BY256" s="284"/>
      <c r="BZ256" s="284"/>
      <c r="CA256" s="284"/>
      <c r="CB256" s="284"/>
      <c r="CC256" s="284"/>
      <c r="CD256" s="284"/>
      <c r="CE256" s="284"/>
      <c r="CF256" s="284"/>
      <c r="CG256" s="284"/>
      <c r="CH256" s="284"/>
      <c r="CI256" s="284"/>
      <c r="CJ256" s="284"/>
      <c r="CK256" s="284"/>
      <c r="CL256" s="284"/>
      <c r="CM256" s="284"/>
      <c r="CN256" s="284"/>
      <c r="CO256" s="284"/>
      <c r="CP256" s="284"/>
      <c r="CQ256" s="284"/>
      <c r="CR256" s="284"/>
      <c r="CS256" s="284"/>
      <c r="CT256" s="284"/>
      <c r="CU256" s="284"/>
      <c r="CV256" s="284"/>
      <c r="CW256" s="284"/>
      <c r="CX256" s="284"/>
      <c r="CY256" s="284"/>
      <c r="CZ256" s="284"/>
      <c r="DA256" s="284"/>
      <c r="DB256" s="284"/>
      <c r="DC256" s="284"/>
      <c r="DD256" s="284"/>
      <c r="DE256" s="284"/>
      <c r="DF256" s="284"/>
      <c r="DG256" s="284"/>
      <c r="DH256" s="284"/>
      <c r="DI256" s="284"/>
      <c r="DJ256" s="284"/>
      <c r="DK256" s="284"/>
      <c r="DL256" s="284"/>
      <c r="DM256" s="284"/>
      <c r="DN256" s="284"/>
      <c r="DO256" s="284"/>
      <c r="DP256" s="284"/>
      <c r="DQ256" s="284"/>
      <c r="DR256" s="284"/>
      <c r="DS256" s="284"/>
      <c r="DT256" s="284"/>
      <c r="DU256" s="284"/>
      <c r="DV256" s="284"/>
      <c r="DW256" s="284"/>
      <c r="DX256" s="284"/>
      <c r="DY256" s="284"/>
      <c r="DZ256" s="284"/>
      <c r="EA256" s="284"/>
      <c r="EB256" s="284"/>
      <c r="EC256" s="284"/>
      <c r="ED256" s="284"/>
      <c r="EE256" s="284"/>
      <c r="EF256" s="284"/>
      <c r="EG256" s="284"/>
      <c r="EH256" s="284"/>
      <c r="EI256" s="284"/>
      <c r="EJ256" s="284"/>
      <c r="EK256" s="284"/>
      <c r="EL256" s="284"/>
      <c r="EM256" s="284"/>
      <c r="EN256" s="284"/>
      <c r="EO256" s="284"/>
      <c r="EP256" s="284"/>
      <c r="EQ256" s="284"/>
      <c r="ER256" s="284"/>
      <c r="ES256" s="284"/>
      <c r="ET256" s="284"/>
      <c r="EU256" s="284"/>
      <c r="EV256" s="284"/>
      <c r="EW256" s="284"/>
      <c r="EX256" s="284"/>
      <c r="EY256" s="284"/>
      <c r="EZ256" s="284"/>
      <c r="FA256" s="284"/>
      <c r="FB256" s="284"/>
      <c r="FC256" s="284"/>
      <c r="FD256" s="284"/>
      <c r="FE256" s="284"/>
      <c r="FF256" s="284"/>
      <c r="FG256" s="284"/>
      <c r="FH256" s="284"/>
      <c r="FI256" s="284"/>
      <c r="FJ256" s="284"/>
      <c r="FK256" s="284"/>
      <c r="FL256" s="284"/>
      <c r="FM256" s="284"/>
      <c r="FN256" s="284"/>
      <c r="FO256" s="284"/>
      <c r="FP256" s="284"/>
      <c r="FQ256" s="284"/>
      <c r="FR256" s="284"/>
      <c r="FS256" s="284"/>
      <c r="FT256" s="284"/>
      <c r="FU256" s="284"/>
      <c r="FV256" s="284"/>
      <c r="FW256" s="284"/>
      <c r="FX256" s="284"/>
      <c r="FY256" s="284"/>
      <c r="FZ256" s="284"/>
      <c r="GA256" s="284"/>
      <c r="GB256" s="284"/>
      <c r="GC256" s="284"/>
      <c r="GD256" s="284"/>
      <c r="GE256" s="284"/>
      <c r="GF256" s="284"/>
      <c r="GG256" s="284"/>
      <c r="GH256" s="284"/>
      <c r="GI256" s="284"/>
      <c r="GJ256" s="284"/>
      <c r="GK256" s="284"/>
      <c r="GL256" s="284"/>
      <c r="GM256" s="284"/>
      <c r="GN256" s="284"/>
      <c r="GO256" s="284"/>
      <c r="GP256" s="284"/>
      <c r="GQ256" s="284"/>
      <c r="GR256" s="284"/>
      <c r="GS256" s="284"/>
      <c r="GT256" s="284"/>
      <c r="GU256" s="284"/>
      <c r="GV256" s="284"/>
      <c r="GW256" s="284"/>
      <c r="GX256" s="284"/>
      <c r="GY256" s="284"/>
      <c r="GZ256" s="284"/>
      <c r="HA256" s="284"/>
      <c r="HB256" s="284"/>
      <c r="HC256" s="284"/>
      <c r="HD256" s="284"/>
      <c r="HE256" s="284"/>
      <c r="HF256" s="284"/>
      <c r="HG256" s="284"/>
      <c r="HH256" s="284"/>
      <c r="HI256" s="284"/>
      <c r="HJ256" s="284"/>
      <c r="HK256" s="284"/>
      <c r="HL256" s="284"/>
      <c r="HM256" s="284"/>
      <c r="HN256" s="284"/>
      <c r="HO256" s="284"/>
      <c r="HP256" s="284"/>
      <c r="HQ256" s="284"/>
      <c r="HR256" s="284"/>
      <c r="HS256" s="284"/>
      <c r="HT256" s="284"/>
      <c r="HU256" s="284"/>
      <c r="HV256" s="284"/>
      <c r="HW256" s="284"/>
      <c r="HX256" s="284"/>
      <c r="HY256" s="284"/>
      <c r="HZ256" s="284"/>
      <c r="IA256" s="284"/>
      <c r="IB256" s="284"/>
      <c r="IC256" s="284"/>
      <c r="ID256" s="284"/>
      <c r="IE256" s="284"/>
      <c r="IF256" s="284"/>
      <c r="IG256" s="284"/>
      <c r="IH256" s="284"/>
      <c r="II256" s="284"/>
      <c r="IJ256" s="284"/>
      <c r="IK256" s="284"/>
      <c r="IL256" s="284"/>
      <c r="IM256" s="284"/>
      <c r="IN256" s="284"/>
      <c r="IO256" s="284"/>
      <c r="IP256" s="284"/>
      <c r="IQ256" s="284"/>
      <c r="IR256" s="284"/>
      <c r="IS256" s="284"/>
      <c r="IT256" s="284"/>
      <c r="IU256" s="284"/>
      <c r="IV256" s="284"/>
    </row>
    <row r="257" spans="1:256" x14ac:dyDescent="0.25">
      <c r="A257" s="284"/>
      <c r="B257" s="284"/>
      <c r="C257" s="284"/>
      <c r="D257" s="284"/>
      <c r="E257" s="284"/>
      <c r="F257" s="284"/>
      <c r="G257" s="284"/>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c r="AL257" s="284"/>
      <c r="AM257" s="284"/>
      <c r="AN257" s="284"/>
      <c r="AO257" s="284"/>
      <c r="AP257" s="284"/>
      <c r="AQ257" s="284"/>
      <c r="AR257" s="284"/>
      <c r="AS257" s="284"/>
      <c r="AT257" s="284"/>
      <c r="AU257" s="284"/>
      <c r="AV257" s="284"/>
      <c r="AW257" s="284"/>
      <c r="AX257" s="284"/>
      <c r="AY257" s="284"/>
      <c r="AZ257" s="284"/>
      <c r="BA257" s="284"/>
      <c r="BB257" s="284"/>
      <c r="BC257" s="284"/>
      <c r="BD257" s="284"/>
      <c r="BE257" s="284"/>
      <c r="BF257" s="284"/>
      <c r="BG257" s="284"/>
      <c r="BH257" s="284"/>
      <c r="BI257" s="284"/>
      <c r="BJ257" s="284"/>
      <c r="BK257" s="284"/>
      <c r="BL257" s="284"/>
      <c r="BM257" s="284"/>
      <c r="BN257" s="284"/>
      <c r="BO257" s="284"/>
      <c r="BP257" s="284"/>
      <c r="BQ257" s="284"/>
      <c r="BR257" s="284"/>
      <c r="BS257" s="284"/>
      <c r="BT257" s="284"/>
      <c r="BU257" s="284"/>
      <c r="BV257" s="284"/>
      <c r="BW257" s="284"/>
      <c r="BX257" s="284"/>
      <c r="BY257" s="284"/>
      <c r="BZ257" s="284"/>
      <c r="CA257" s="284"/>
      <c r="CB257" s="284"/>
      <c r="CC257" s="284"/>
      <c r="CD257" s="284"/>
      <c r="CE257" s="284"/>
      <c r="CF257" s="284"/>
      <c r="CG257" s="284"/>
      <c r="CH257" s="284"/>
      <c r="CI257" s="284"/>
      <c r="CJ257" s="284"/>
      <c r="CK257" s="284"/>
      <c r="CL257" s="284"/>
      <c r="CM257" s="284"/>
      <c r="CN257" s="284"/>
      <c r="CO257" s="284"/>
      <c r="CP257" s="284"/>
      <c r="CQ257" s="284"/>
      <c r="CR257" s="284"/>
      <c r="CS257" s="284"/>
      <c r="CT257" s="284"/>
      <c r="CU257" s="284"/>
      <c r="CV257" s="284"/>
      <c r="CW257" s="284"/>
      <c r="CX257" s="284"/>
      <c r="CY257" s="284"/>
      <c r="CZ257" s="284"/>
      <c r="DA257" s="284"/>
      <c r="DB257" s="284"/>
      <c r="DC257" s="284"/>
      <c r="DD257" s="284"/>
      <c r="DE257" s="284"/>
      <c r="DF257" s="284"/>
      <c r="DG257" s="284"/>
      <c r="DH257" s="284"/>
      <c r="DI257" s="284"/>
      <c r="DJ257" s="284"/>
      <c r="DK257" s="284"/>
      <c r="DL257" s="284"/>
      <c r="DM257" s="284"/>
      <c r="DN257" s="284"/>
      <c r="DO257" s="284"/>
      <c r="DP257" s="284"/>
      <c r="DQ257" s="284"/>
      <c r="DR257" s="284"/>
      <c r="DS257" s="284"/>
      <c r="DT257" s="284"/>
      <c r="DU257" s="284"/>
      <c r="DV257" s="284"/>
      <c r="DW257" s="284"/>
      <c r="DX257" s="284"/>
      <c r="DY257" s="284"/>
      <c r="DZ257" s="284"/>
      <c r="EA257" s="284"/>
      <c r="EB257" s="284"/>
      <c r="EC257" s="284"/>
      <c r="ED257" s="284"/>
      <c r="EE257" s="284"/>
      <c r="EF257" s="284"/>
      <c r="EG257" s="284"/>
      <c r="EH257" s="284"/>
      <c r="EI257" s="284"/>
      <c r="EJ257" s="284"/>
      <c r="EK257" s="284"/>
      <c r="EL257" s="284"/>
      <c r="EM257" s="284"/>
      <c r="EN257" s="284"/>
      <c r="EO257" s="284"/>
      <c r="EP257" s="284"/>
      <c r="EQ257" s="284"/>
      <c r="ER257" s="284"/>
      <c r="ES257" s="284"/>
      <c r="ET257" s="284"/>
      <c r="EU257" s="284"/>
      <c r="EV257" s="284"/>
      <c r="EW257" s="284"/>
      <c r="EX257" s="284"/>
      <c r="EY257" s="284"/>
      <c r="EZ257" s="284"/>
      <c r="FA257" s="284"/>
      <c r="FB257" s="284"/>
      <c r="FC257" s="284"/>
      <c r="FD257" s="284"/>
      <c r="FE257" s="284"/>
      <c r="FF257" s="284"/>
      <c r="FG257" s="284"/>
      <c r="FH257" s="284"/>
      <c r="FI257" s="284"/>
      <c r="FJ257" s="284"/>
      <c r="FK257" s="284"/>
      <c r="FL257" s="284"/>
      <c r="FM257" s="284"/>
      <c r="FN257" s="284"/>
      <c r="FO257" s="284"/>
      <c r="FP257" s="284"/>
      <c r="FQ257" s="284"/>
      <c r="FR257" s="284"/>
      <c r="FS257" s="284"/>
      <c r="FT257" s="284"/>
      <c r="FU257" s="284"/>
      <c r="FV257" s="284"/>
      <c r="FW257" s="284"/>
      <c r="FX257" s="284"/>
      <c r="FY257" s="284"/>
      <c r="FZ257" s="284"/>
      <c r="GA257" s="284"/>
      <c r="GB257" s="284"/>
      <c r="GC257" s="284"/>
      <c r="GD257" s="284"/>
      <c r="GE257" s="284"/>
      <c r="GF257" s="284"/>
      <c r="GG257" s="284"/>
      <c r="GH257" s="284"/>
      <c r="GI257" s="284"/>
      <c r="GJ257" s="284"/>
      <c r="GK257" s="284"/>
      <c r="GL257" s="284"/>
      <c r="GM257" s="284"/>
      <c r="GN257" s="284"/>
      <c r="GO257" s="284"/>
      <c r="GP257" s="284"/>
      <c r="GQ257" s="284"/>
      <c r="GR257" s="284"/>
      <c r="GS257" s="284"/>
      <c r="GT257" s="284"/>
      <c r="GU257" s="284"/>
      <c r="GV257" s="284"/>
      <c r="GW257" s="284"/>
      <c r="GX257" s="284"/>
      <c r="GY257" s="284"/>
      <c r="GZ257" s="284"/>
      <c r="HA257" s="284"/>
      <c r="HB257" s="284"/>
      <c r="HC257" s="284"/>
      <c r="HD257" s="284"/>
      <c r="HE257" s="284"/>
      <c r="HF257" s="284"/>
      <c r="HG257" s="284"/>
      <c r="HH257" s="284"/>
      <c r="HI257" s="284"/>
      <c r="HJ257" s="284"/>
      <c r="HK257" s="284"/>
      <c r="HL257" s="284"/>
      <c r="HM257" s="284"/>
      <c r="HN257" s="284"/>
      <c r="HO257" s="284"/>
      <c r="HP257" s="284"/>
      <c r="HQ257" s="284"/>
      <c r="HR257" s="284"/>
      <c r="HS257" s="284"/>
      <c r="HT257" s="284"/>
      <c r="HU257" s="284"/>
      <c r="HV257" s="284"/>
      <c r="HW257" s="284"/>
      <c r="HX257" s="284"/>
      <c r="HY257" s="284"/>
      <c r="HZ257" s="284"/>
      <c r="IA257" s="284"/>
      <c r="IB257" s="284"/>
      <c r="IC257" s="284"/>
      <c r="ID257" s="284"/>
      <c r="IE257" s="284"/>
      <c r="IF257" s="284"/>
      <c r="IG257" s="284"/>
      <c r="IH257" s="284"/>
      <c r="II257" s="284"/>
      <c r="IJ257" s="284"/>
      <c r="IK257" s="284"/>
      <c r="IL257" s="284"/>
      <c r="IM257" s="284"/>
      <c r="IN257" s="284"/>
      <c r="IO257" s="284"/>
      <c r="IP257" s="284"/>
      <c r="IQ257" s="284"/>
      <c r="IR257" s="284"/>
      <c r="IS257" s="284"/>
      <c r="IT257" s="284"/>
      <c r="IU257" s="284"/>
      <c r="IV257" s="284"/>
    </row>
    <row r="258" spans="1:256" x14ac:dyDescent="0.25">
      <c r="A258" s="284"/>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c r="AL258" s="284"/>
      <c r="AM258" s="284"/>
      <c r="AN258" s="284"/>
      <c r="AO258" s="284"/>
      <c r="AP258" s="284"/>
      <c r="AQ258" s="284"/>
      <c r="AR258" s="284"/>
      <c r="AS258" s="284"/>
      <c r="AT258" s="284"/>
      <c r="AU258" s="284"/>
      <c r="AV258" s="284"/>
      <c r="AW258" s="284"/>
      <c r="AX258" s="284"/>
      <c r="AY258" s="284"/>
      <c r="AZ258" s="284"/>
      <c r="BA258" s="284"/>
      <c r="BB258" s="284"/>
      <c r="BC258" s="284"/>
      <c r="BD258" s="284"/>
      <c r="BE258" s="284"/>
      <c r="BF258" s="284"/>
      <c r="BG258" s="284"/>
      <c r="BH258" s="284"/>
      <c r="BI258" s="284"/>
      <c r="BJ258" s="284"/>
      <c r="BK258" s="284"/>
      <c r="BL258" s="284"/>
      <c r="BM258" s="284"/>
      <c r="BN258" s="284"/>
      <c r="BO258" s="284"/>
      <c r="BP258" s="284"/>
      <c r="BQ258" s="284"/>
      <c r="BR258" s="284"/>
      <c r="BS258" s="284"/>
      <c r="BT258" s="284"/>
      <c r="BU258" s="284"/>
      <c r="BV258" s="284"/>
      <c r="BW258" s="284"/>
      <c r="BX258" s="284"/>
      <c r="BY258" s="284"/>
      <c r="BZ258" s="284"/>
      <c r="CA258" s="284"/>
      <c r="CB258" s="284"/>
      <c r="CC258" s="284"/>
      <c r="CD258" s="284"/>
      <c r="CE258" s="284"/>
      <c r="CF258" s="284"/>
      <c r="CG258" s="284"/>
      <c r="CH258" s="284"/>
      <c r="CI258" s="284"/>
      <c r="CJ258" s="284"/>
      <c r="CK258" s="284"/>
      <c r="CL258" s="284"/>
      <c r="CM258" s="284"/>
      <c r="CN258" s="284"/>
      <c r="CO258" s="284"/>
      <c r="CP258" s="284"/>
      <c r="CQ258" s="284"/>
      <c r="CR258" s="284"/>
      <c r="CS258" s="284"/>
      <c r="CT258" s="284"/>
      <c r="CU258" s="284"/>
      <c r="CV258" s="284"/>
      <c r="CW258" s="284"/>
      <c r="CX258" s="284"/>
      <c r="CY258" s="284"/>
      <c r="CZ258" s="284"/>
      <c r="DA258" s="284"/>
      <c r="DB258" s="284"/>
      <c r="DC258" s="284"/>
      <c r="DD258" s="284"/>
      <c r="DE258" s="284"/>
      <c r="DF258" s="284"/>
      <c r="DG258" s="284"/>
      <c r="DH258" s="284"/>
      <c r="DI258" s="284"/>
      <c r="DJ258" s="284"/>
      <c r="DK258" s="284"/>
      <c r="DL258" s="284"/>
      <c r="DM258" s="284"/>
      <c r="DN258" s="284"/>
      <c r="DO258" s="284"/>
      <c r="DP258" s="284"/>
      <c r="DQ258" s="284"/>
      <c r="DR258" s="284"/>
      <c r="DS258" s="284"/>
      <c r="DT258" s="284"/>
      <c r="DU258" s="284"/>
      <c r="DV258" s="284"/>
      <c r="DW258" s="284"/>
      <c r="DX258" s="284"/>
      <c r="DY258" s="284"/>
      <c r="DZ258" s="284"/>
      <c r="EA258" s="284"/>
      <c r="EB258" s="284"/>
      <c r="EC258" s="284"/>
      <c r="ED258" s="284"/>
      <c r="EE258" s="284"/>
      <c r="EF258" s="284"/>
      <c r="EG258" s="284"/>
      <c r="EH258" s="284"/>
      <c r="EI258" s="284"/>
      <c r="EJ258" s="284"/>
      <c r="EK258" s="284"/>
      <c r="EL258" s="284"/>
      <c r="EM258" s="284"/>
      <c r="EN258" s="284"/>
      <c r="EO258" s="284"/>
      <c r="EP258" s="284"/>
      <c r="EQ258" s="284"/>
      <c r="ER258" s="284"/>
      <c r="ES258" s="284"/>
      <c r="ET258" s="284"/>
      <c r="EU258" s="284"/>
      <c r="EV258" s="284"/>
      <c r="EW258" s="284"/>
      <c r="EX258" s="284"/>
      <c r="EY258" s="284"/>
      <c r="EZ258" s="284"/>
      <c r="FA258" s="284"/>
      <c r="FB258" s="284"/>
      <c r="FC258" s="284"/>
      <c r="FD258" s="284"/>
      <c r="FE258" s="284"/>
      <c r="FF258" s="284"/>
      <c r="FG258" s="284"/>
      <c r="FH258" s="284"/>
      <c r="FI258" s="284"/>
      <c r="FJ258" s="284"/>
      <c r="FK258" s="284"/>
      <c r="FL258" s="284"/>
      <c r="FM258" s="284"/>
      <c r="FN258" s="284"/>
      <c r="FO258" s="284"/>
      <c r="FP258" s="284"/>
      <c r="FQ258" s="284"/>
      <c r="FR258" s="284"/>
      <c r="FS258" s="284"/>
      <c r="FT258" s="284"/>
      <c r="FU258" s="284"/>
      <c r="FV258" s="284"/>
      <c r="FW258" s="284"/>
      <c r="FX258" s="284"/>
      <c r="FY258" s="284"/>
      <c r="FZ258" s="284"/>
      <c r="GA258" s="284"/>
      <c r="GB258" s="284"/>
      <c r="GC258" s="284"/>
      <c r="GD258" s="284"/>
      <c r="GE258" s="284"/>
      <c r="GF258" s="284"/>
      <c r="GG258" s="284"/>
      <c r="GH258" s="284"/>
      <c r="GI258" s="284"/>
      <c r="GJ258" s="284"/>
      <c r="GK258" s="284"/>
      <c r="GL258" s="284"/>
      <c r="GM258" s="284"/>
      <c r="GN258" s="284"/>
      <c r="GO258" s="284"/>
      <c r="GP258" s="284"/>
      <c r="GQ258" s="284"/>
      <c r="GR258" s="284"/>
      <c r="GS258" s="284"/>
      <c r="GT258" s="284"/>
      <c r="GU258" s="284"/>
      <c r="GV258" s="284"/>
      <c r="GW258" s="284"/>
      <c r="GX258" s="284"/>
      <c r="GY258" s="284"/>
      <c r="GZ258" s="284"/>
      <c r="HA258" s="284"/>
      <c r="HB258" s="284"/>
      <c r="HC258" s="284"/>
      <c r="HD258" s="284"/>
      <c r="HE258" s="284"/>
      <c r="HF258" s="284"/>
      <c r="HG258" s="284"/>
      <c r="HH258" s="284"/>
      <c r="HI258" s="284"/>
      <c r="HJ258" s="284"/>
      <c r="HK258" s="284"/>
      <c r="HL258" s="284"/>
      <c r="HM258" s="284"/>
      <c r="HN258" s="284"/>
      <c r="HO258" s="284"/>
      <c r="HP258" s="284"/>
      <c r="HQ258" s="284"/>
      <c r="HR258" s="284"/>
      <c r="HS258" s="284"/>
      <c r="HT258" s="284"/>
      <c r="HU258" s="284"/>
      <c r="HV258" s="284"/>
      <c r="HW258" s="284"/>
      <c r="HX258" s="284"/>
      <c r="HY258" s="284"/>
      <c r="HZ258" s="284"/>
      <c r="IA258" s="284"/>
      <c r="IB258" s="284"/>
      <c r="IC258" s="284"/>
      <c r="ID258" s="284"/>
      <c r="IE258" s="284"/>
      <c r="IF258" s="284"/>
      <c r="IG258" s="284"/>
      <c r="IH258" s="284"/>
      <c r="II258" s="284"/>
      <c r="IJ258" s="284"/>
      <c r="IK258" s="284"/>
      <c r="IL258" s="284"/>
      <c r="IM258" s="284"/>
      <c r="IN258" s="284"/>
      <c r="IO258" s="284"/>
      <c r="IP258" s="284"/>
      <c r="IQ258" s="284"/>
      <c r="IR258" s="284"/>
      <c r="IS258" s="284"/>
      <c r="IT258" s="284"/>
      <c r="IU258" s="284"/>
      <c r="IV258" s="284"/>
    </row>
    <row r="259" spans="1:256" x14ac:dyDescent="0.25">
      <c r="A259" s="284"/>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c r="AL259" s="284"/>
      <c r="AM259" s="284"/>
      <c r="AN259" s="284"/>
      <c r="AO259" s="284"/>
      <c r="AP259" s="284"/>
      <c r="AQ259" s="284"/>
      <c r="AR259" s="284"/>
      <c r="AS259" s="284"/>
      <c r="AT259" s="284"/>
      <c r="AU259" s="284"/>
      <c r="AV259" s="284"/>
      <c r="AW259" s="284"/>
      <c r="AX259" s="284"/>
      <c r="AY259" s="284"/>
      <c r="AZ259" s="284"/>
      <c r="BA259" s="284"/>
      <c r="BB259" s="284"/>
      <c r="BC259" s="284"/>
      <c r="BD259" s="284"/>
      <c r="BE259" s="284"/>
      <c r="BF259" s="284"/>
      <c r="BG259" s="284"/>
      <c r="BH259" s="284"/>
      <c r="BI259" s="284"/>
      <c r="BJ259" s="284"/>
      <c r="BK259" s="284"/>
      <c r="BL259" s="284"/>
      <c r="BM259" s="284"/>
      <c r="BN259" s="284"/>
      <c r="BO259" s="284"/>
      <c r="BP259" s="284"/>
      <c r="BQ259" s="284"/>
      <c r="BR259" s="284"/>
      <c r="BS259" s="284"/>
      <c r="BT259" s="284"/>
      <c r="BU259" s="284"/>
      <c r="BV259" s="284"/>
      <c r="BW259" s="284"/>
      <c r="BX259" s="284"/>
      <c r="BY259" s="284"/>
      <c r="BZ259" s="284"/>
      <c r="CA259" s="284"/>
      <c r="CB259" s="284"/>
      <c r="CC259" s="284"/>
      <c r="CD259" s="284"/>
      <c r="CE259" s="284"/>
      <c r="CF259" s="284"/>
      <c r="CG259" s="284"/>
      <c r="CH259" s="284"/>
      <c r="CI259" s="284"/>
      <c r="CJ259" s="284"/>
      <c r="CK259" s="284"/>
      <c r="CL259" s="284"/>
      <c r="CM259" s="284"/>
      <c r="CN259" s="284"/>
      <c r="CO259" s="284"/>
      <c r="CP259" s="284"/>
      <c r="CQ259" s="284"/>
      <c r="CR259" s="284"/>
      <c r="CS259" s="284"/>
      <c r="CT259" s="284"/>
      <c r="CU259" s="284"/>
      <c r="CV259" s="284"/>
      <c r="CW259" s="284"/>
      <c r="CX259" s="284"/>
      <c r="CY259" s="284"/>
      <c r="CZ259" s="284"/>
      <c r="DA259" s="284"/>
      <c r="DB259" s="284"/>
      <c r="DC259" s="284"/>
      <c r="DD259" s="284"/>
      <c r="DE259" s="284"/>
      <c r="DF259" s="284"/>
      <c r="DG259" s="284"/>
      <c r="DH259" s="284"/>
      <c r="DI259" s="284"/>
      <c r="DJ259" s="284"/>
      <c r="DK259" s="284"/>
      <c r="DL259" s="284"/>
      <c r="DM259" s="284"/>
      <c r="DN259" s="284"/>
      <c r="DO259" s="284"/>
      <c r="DP259" s="284"/>
      <c r="DQ259" s="284"/>
      <c r="DR259" s="284"/>
      <c r="DS259" s="284"/>
      <c r="DT259" s="284"/>
      <c r="DU259" s="284"/>
      <c r="DV259" s="284"/>
      <c r="DW259" s="284"/>
      <c r="DX259" s="284"/>
      <c r="DY259" s="284"/>
      <c r="DZ259" s="284"/>
      <c r="EA259" s="284"/>
      <c r="EB259" s="284"/>
      <c r="EC259" s="284"/>
      <c r="ED259" s="284"/>
      <c r="EE259" s="284"/>
      <c r="EF259" s="284"/>
      <c r="EG259" s="284"/>
      <c r="EH259" s="284"/>
      <c r="EI259" s="284"/>
      <c r="EJ259" s="284"/>
      <c r="EK259" s="284"/>
      <c r="EL259" s="284"/>
      <c r="EM259" s="284"/>
      <c r="EN259" s="284"/>
      <c r="EO259" s="284"/>
      <c r="EP259" s="284"/>
      <c r="EQ259" s="284"/>
      <c r="ER259" s="284"/>
      <c r="ES259" s="284"/>
      <c r="ET259" s="284"/>
      <c r="EU259" s="284"/>
      <c r="EV259" s="284"/>
      <c r="EW259" s="284"/>
      <c r="EX259" s="284"/>
      <c r="EY259" s="284"/>
      <c r="EZ259" s="284"/>
      <c r="FA259" s="284"/>
      <c r="FB259" s="284"/>
      <c r="FC259" s="284"/>
      <c r="FD259" s="284"/>
      <c r="FE259" s="284"/>
      <c r="FF259" s="284"/>
      <c r="FG259" s="284"/>
      <c r="FH259" s="284"/>
      <c r="FI259" s="284"/>
      <c r="FJ259" s="284"/>
      <c r="FK259" s="284"/>
      <c r="FL259" s="284"/>
      <c r="FM259" s="284"/>
      <c r="FN259" s="284"/>
      <c r="FO259" s="284"/>
      <c r="FP259" s="284"/>
      <c r="FQ259" s="284"/>
      <c r="FR259" s="284"/>
      <c r="FS259" s="284"/>
      <c r="FT259" s="284"/>
      <c r="FU259" s="284"/>
      <c r="FV259" s="284"/>
      <c r="FW259" s="284"/>
      <c r="FX259" s="284"/>
      <c r="FY259" s="284"/>
      <c r="FZ259" s="284"/>
      <c r="GA259" s="284"/>
      <c r="GB259" s="284"/>
      <c r="GC259" s="284"/>
      <c r="GD259" s="284"/>
      <c r="GE259" s="284"/>
      <c r="GF259" s="284"/>
      <c r="GG259" s="284"/>
      <c r="GH259" s="284"/>
      <c r="GI259" s="284"/>
      <c r="GJ259" s="284"/>
      <c r="GK259" s="284"/>
      <c r="GL259" s="284"/>
      <c r="GM259" s="284"/>
      <c r="GN259" s="284"/>
      <c r="GO259" s="284"/>
      <c r="GP259" s="284"/>
      <c r="GQ259" s="284"/>
      <c r="GR259" s="284"/>
      <c r="GS259" s="284"/>
      <c r="GT259" s="284"/>
      <c r="GU259" s="284"/>
      <c r="GV259" s="284"/>
      <c r="GW259" s="284"/>
      <c r="GX259" s="284"/>
      <c r="GY259" s="284"/>
      <c r="GZ259" s="284"/>
      <c r="HA259" s="284"/>
      <c r="HB259" s="284"/>
      <c r="HC259" s="284"/>
      <c r="HD259" s="284"/>
      <c r="HE259" s="284"/>
      <c r="HF259" s="284"/>
      <c r="HG259" s="284"/>
      <c r="HH259" s="284"/>
      <c r="HI259" s="284"/>
      <c r="HJ259" s="284"/>
      <c r="HK259" s="284"/>
      <c r="HL259" s="284"/>
      <c r="HM259" s="284"/>
      <c r="HN259" s="284"/>
      <c r="HO259" s="284"/>
      <c r="HP259" s="284"/>
      <c r="HQ259" s="284"/>
      <c r="HR259" s="284"/>
      <c r="HS259" s="284"/>
      <c r="HT259" s="284"/>
      <c r="HU259" s="284"/>
      <c r="HV259" s="284"/>
      <c r="HW259" s="284"/>
      <c r="HX259" s="284"/>
      <c r="HY259" s="284"/>
      <c r="HZ259" s="284"/>
      <c r="IA259" s="284"/>
      <c r="IB259" s="284"/>
      <c r="IC259" s="284"/>
      <c r="ID259" s="284"/>
      <c r="IE259" s="284"/>
      <c r="IF259" s="284"/>
      <c r="IG259" s="284"/>
      <c r="IH259" s="284"/>
      <c r="II259" s="284"/>
      <c r="IJ259" s="284"/>
      <c r="IK259" s="284"/>
      <c r="IL259" s="284"/>
      <c r="IM259" s="284"/>
      <c r="IN259" s="284"/>
      <c r="IO259" s="284"/>
      <c r="IP259" s="284"/>
      <c r="IQ259" s="284"/>
      <c r="IR259" s="284"/>
      <c r="IS259" s="284"/>
      <c r="IT259" s="284"/>
      <c r="IU259" s="284"/>
      <c r="IV259" s="284"/>
    </row>
    <row r="260" spans="1:256" x14ac:dyDescent="0.25">
      <c r="A260" s="284"/>
      <c r="B260" s="284"/>
      <c r="C260" s="284"/>
      <c r="D260" s="284"/>
      <c r="E260" s="284"/>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c r="AL260" s="284"/>
      <c r="AM260" s="284"/>
      <c r="AN260" s="284"/>
      <c r="AO260" s="284"/>
      <c r="AP260" s="284"/>
      <c r="AQ260" s="284"/>
      <c r="AR260" s="284"/>
      <c r="AS260" s="284"/>
      <c r="AT260" s="284"/>
      <c r="AU260" s="284"/>
      <c r="AV260" s="284"/>
      <c r="AW260" s="284"/>
      <c r="AX260" s="284"/>
      <c r="AY260" s="284"/>
      <c r="AZ260" s="284"/>
      <c r="BA260" s="284"/>
      <c r="BB260" s="284"/>
      <c r="BC260" s="284"/>
      <c r="BD260" s="284"/>
      <c r="BE260" s="284"/>
      <c r="BF260" s="284"/>
      <c r="BG260" s="284"/>
      <c r="BH260" s="284"/>
      <c r="BI260" s="284"/>
      <c r="BJ260" s="284"/>
      <c r="BK260" s="284"/>
      <c r="BL260" s="284"/>
      <c r="BM260" s="284"/>
      <c r="BN260" s="284"/>
      <c r="BO260" s="284"/>
      <c r="BP260" s="284"/>
      <c r="BQ260" s="284"/>
      <c r="BR260" s="284"/>
      <c r="BS260" s="284"/>
      <c r="BT260" s="284"/>
      <c r="BU260" s="284"/>
      <c r="BV260" s="284"/>
      <c r="BW260" s="284"/>
      <c r="BX260" s="284"/>
      <c r="BY260" s="284"/>
      <c r="BZ260" s="284"/>
      <c r="CA260" s="284"/>
      <c r="CB260" s="284"/>
      <c r="CC260" s="284"/>
      <c r="CD260" s="284"/>
      <c r="CE260" s="284"/>
      <c r="CF260" s="284"/>
      <c r="CG260" s="284"/>
      <c r="CH260" s="284"/>
      <c r="CI260" s="284"/>
      <c r="CJ260" s="284"/>
      <c r="CK260" s="284"/>
      <c r="CL260" s="284"/>
      <c r="CM260" s="284"/>
      <c r="CN260" s="284"/>
      <c r="CO260" s="284"/>
      <c r="CP260" s="284"/>
      <c r="CQ260" s="284"/>
      <c r="CR260" s="284"/>
      <c r="CS260" s="284"/>
      <c r="CT260" s="284"/>
      <c r="CU260" s="284"/>
      <c r="CV260" s="284"/>
      <c r="CW260" s="284"/>
      <c r="CX260" s="284"/>
      <c r="CY260" s="284"/>
      <c r="CZ260" s="284"/>
      <c r="DA260" s="284"/>
      <c r="DB260" s="284"/>
      <c r="DC260" s="284"/>
      <c r="DD260" s="284"/>
      <c r="DE260" s="284"/>
      <c r="DF260" s="284"/>
      <c r="DG260" s="284"/>
      <c r="DH260" s="284"/>
      <c r="DI260" s="284"/>
      <c r="DJ260" s="284"/>
      <c r="DK260" s="284"/>
      <c r="DL260" s="284"/>
      <c r="DM260" s="284"/>
      <c r="DN260" s="284"/>
      <c r="DO260" s="284"/>
      <c r="DP260" s="284"/>
      <c r="DQ260" s="284"/>
      <c r="DR260" s="284"/>
      <c r="DS260" s="284"/>
      <c r="DT260" s="284"/>
      <c r="DU260" s="284"/>
      <c r="DV260" s="284"/>
      <c r="DW260" s="284"/>
      <c r="DX260" s="284"/>
      <c r="DY260" s="284"/>
      <c r="DZ260" s="284"/>
      <c r="EA260" s="284"/>
      <c r="EB260" s="284"/>
      <c r="EC260" s="284"/>
      <c r="ED260" s="284"/>
      <c r="EE260" s="284"/>
      <c r="EF260" s="284"/>
      <c r="EG260" s="284"/>
      <c r="EH260" s="284"/>
      <c r="EI260" s="284"/>
      <c r="EJ260" s="284"/>
      <c r="EK260" s="284"/>
      <c r="EL260" s="284"/>
      <c r="EM260" s="284"/>
      <c r="EN260" s="284"/>
      <c r="EO260" s="284"/>
      <c r="EP260" s="284"/>
      <c r="EQ260" s="284"/>
      <c r="ER260" s="284"/>
      <c r="ES260" s="284"/>
      <c r="ET260" s="284"/>
      <c r="EU260" s="284"/>
      <c r="EV260" s="284"/>
      <c r="EW260" s="284"/>
      <c r="EX260" s="284"/>
      <c r="EY260" s="284"/>
      <c r="EZ260" s="284"/>
      <c r="FA260" s="284"/>
      <c r="FB260" s="284"/>
      <c r="FC260" s="284"/>
      <c r="FD260" s="284"/>
      <c r="FE260" s="284"/>
      <c r="FF260" s="284"/>
      <c r="FG260" s="284"/>
      <c r="FH260" s="284"/>
      <c r="FI260" s="284"/>
      <c r="FJ260" s="284"/>
      <c r="FK260" s="284"/>
      <c r="FL260" s="284"/>
      <c r="FM260" s="284"/>
      <c r="FN260" s="284"/>
      <c r="FO260" s="284"/>
      <c r="FP260" s="284"/>
      <c r="FQ260" s="284"/>
      <c r="FR260" s="284"/>
      <c r="FS260" s="284"/>
      <c r="FT260" s="284"/>
      <c r="FU260" s="284"/>
      <c r="FV260" s="284"/>
      <c r="FW260" s="284"/>
      <c r="FX260" s="284"/>
      <c r="FY260" s="284"/>
      <c r="FZ260" s="284"/>
      <c r="GA260" s="284"/>
      <c r="GB260" s="284"/>
      <c r="GC260" s="284"/>
      <c r="GD260" s="284"/>
      <c r="GE260" s="284"/>
      <c r="GF260" s="284"/>
      <c r="GG260" s="284"/>
      <c r="GH260" s="284"/>
      <c r="GI260" s="284"/>
      <c r="GJ260" s="284"/>
      <c r="GK260" s="284"/>
      <c r="GL260" s="284"/>
      <c r="GM260" s="284"/>
      <c r="GN260" s="284"/>
      <c r="GO260" s="284"/>
      <c r="GP260" s="284"/>
      <c r="GQ260" s="284"/>
      <c r="GR260" s="284"/>
      <c r="GS260" s="284"/>
      <c r="GT260" s="284"/>
      <c r="GU260" s="284"/>
      <c r="GV260" s="284"/>
      <c r="GW260" s="284"/>
      <c r="GX260" s="284"/>
      <c r="GY260" s="284"/>
      <c r="GZ260" s="284"/>
      <c r="HA260" s="284"/>
      <c r="HB260" s="284"/>
      <c r="HC260" s="284"/>
      <c r="HD260" s="284"/>
      <c r="HE260" s="284"/>
      <c r="HF260" s="284"/>
      <c r="HG260" s="284"/>
      <c r="HH260" s="284"/>
      <c r="HI260" s="284"/>
      <c r="HJ260" s="284"/>
      <c r="HK260" s="284"/>
      <c r="HL260" s="284"/>
      <c r="HM260" s="284"/>
      <c r="HN260" s="284"/>
      <c r="HO260" s="284"/>
      <c r="HP260" s="284"/>
      <c r="HQ260" s="284"/>
      <c r="HR260" s="284"/>
      <c r="HS260" s="284"/>
      <c r="HT260" s="284"/>
      <c r="HU260" s="284"/>
      <c r="HV260" s="284"/>
      <c r="HW260" s="284"/>
      <c r="HX260" s="284"/>
      <c r="HY260" s="284"/>
      <c r="HZ260" s="284"/>
      <c r="IA260" s="284"/>
      <c r="IB260" s="284"/>
      <c r="IC260" s="284"/>
      <c r="ID260" s="284"/>
      <c r="IE260" s="284"/>
      <c r="IF260" s="284"/>
      <c r="IG260" s="284"/>
      <c r="IH260" s="284"/>
      <c r="II260" s="284"/>
      <c r="IJ260" s="284"/>
      <c r="IK260" s="284"/>
      <c r="IL260" s="284"/>
      <c r="IM260" s="284"/>
      <c r="IN260" s="284"/>
      <c r="IO260" s="284"/>
      <c r="IP260" s="284"/>
      <c r="IQ260" s="284"/>
      <c r="IR260" s="284"/>
      <c r="IS260" s="284"/>
      <c r="IT260" s="284"/>
      <c r="IU260" s="284"/>
      <c r="IV260" s="284"/>
    </row>
    <row r="261" spans="1:256" x14ac:dyDescent="0.25">
      <c r="A261" s="284"/>
      <c r="B261" s="284"/>
      <c r="C261" s="284"/>
      <c r="D261" s="284"/>
      <c r="E261" s="284"/>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c r="AL261" s="284"/>
      <c r="AM261" s="284"/>
      <c r="AN261" s="284"/>
      <c r="AO261" s="284"/>
      <c r="AP261" s="284"/>
      <c r="AQ261" s="284"/>
      <c r="AR261" s="284"/>
      <c r="AS261" s="284"/>
      <c r="AT261" s="284"/>
      <c r="AU261" s="284"/>
      <c r="AV261" s="284"/>
      <c r="AW261" s="284"/>
      <c r="AX261" s="284"/>
      <c r="AY261" s="284"/>
      <c r="AZ261" s="284"/>
      <c r="BA261" s="284"/>
      <c r="BB261" s="284"/>
      <c r="BC261" s="284"/>
      <c r="BD261" s="284"/>
      <c r="BE261" s="284"/>
      <c r="BF261" s="284"/>
      <c r="BG261" s="284"/>
      <c r="BH261" s="284"/>
      <c r="BI261" s="284"/>
      <c r="BJ261" s="284"/>
      <c r="BK261" s="284"/>
      <c r="BL261" s="284"/>
      <c r="BM261" s="284"/>
      <c r="BN261" s="284"/>
      <c r="BO261" s="284"/>
      <c r="BP261" s="284"/>
      <c r="BQ261" s="284"/>
      <c r="BR261" s="284"/>
      <c r="BS261" s="284"/>
      <c r="BT261" s="284"/>
      <c r="BU261" s="284"/>
      <c r="BV261" s="284"/>
      <c r="BW261" s="284"/>
      <c r="BX261" s="284"/>
      <c r="BY261" s="284"/>
      <c r="BZ261" s="284"/>
      <c r="CA261" s="284"/>
      <c r="CB261" s="284"/>
      <c r="CC261" s="284"/>
      <c r="CD261" s="284"/>
      <c r="CE261" s="284"/>
      <c r="CF261" s="284"/>
      <c r="CG261" s="284"/>
      <c r="CH261" s="284"/>
      <c r="CI261" s="284"/>
      <c r="CJ261" s="284"/>
      <c r="CK261" s="284"/>
      <c r="CL261" s="284"/>
      <c r="CM261" s="284"/>
      <c r="CN261" s="284"/>
      <c r="CO261" s="284"/>
      <c r="CP261" s="284"/>
      <c r="CQ261" s="284"/>
      <c r="CR261" s="284"/>
      <c r="CS261" s="284"/>
      <c r="CT261" s="284"/>
      <c r="CU261" s="284"/>
      <c r="CV261" s="284"/>
      <c r="CW261" s="284"/>
      <c r="CX261" s="284"/>
      <c r="CY261" s="284"/>
      <c r="CZ261" s="284"/>
      <c r="DA261" s="284"/>
      <c r="DB261" s="284"/>
      <c r="DC261" s="284"/>
      <c r="DD261" s="284"/>
      <c r="DE261" s="284"/>
      <c r="DF261" s="284"/>
      <c r="DG261" s="284"/>
      <c r="DH261" s="284"/>
      <c r="DI261" s="284"/>
      <c r="DJ261" s="284"/>
      <c r="DK261" s="284"/>
      <c r="DL261" s="284"/>
      <c r="DM261" s="284"/>
      <c r="DN261" s="284"/>
      <c r="DO261" s="284"/>
      <c r="DP261" s="284"/>
      <c r="DQ261" s="284"/>
      <c r="DR261" s="284"/>
      <c r="DS261" s="284"/>
      <c r="DT261" s="284"/>
      <c r="DU261" s="284"/>
      <c r="DV261" s="284"/>
      <c r="DW261" s="284"/>
      <c r="DX261" s="284"/>
      <c r="DY261" s="284"/>
      <c r="DZ261" s="284"/>
      <c r="EA261" s="284"/>
      <c r="EB261" s="284"/>
      <c r="EC261" s="284"/>
      <c r="ED261" s="284"/>
      <c r="EE261" s="284"/>
      <c r="EF261" s="284"/>
      <c r="EG261" s="284"/>
      <c r="EH261" s="284"/>
      <c r="EI261" s="284"/>
      <c r="EJ261" s="284"/>
      <c r="EK261" s="284"/>
      <c r="EL261" s="284"/>
      <c r="EM261" s="284"/>
      <c r="EN261" s="284"/>
      <c r="EO261" s="284"/>
      <c r="EP261" s="284"/>
      <c r="EQ261" s="284"/>
      <c r="ER261" s="284"/>
      <c r="ES261" s="284"/>
      <c r="ET261" s="284"/>
      <c r="EU261" s="284"/>
      <c r="EV261" s="284"/>
      <c r="EW261" s="284"/>
      <c r="EX261" s="284"/>
      <c r="EY261" s="284"/>
      <c r="EZ261" s="284"/>
      <c r="FA261" s="284"/>
      <c r="FB261" s="284"/>
      <c r="FC261" s="284"/>
      <c r="FD261" s="284"/>
      <c r="FE261" s="284"/>
      <c r="FF261" s="284"/>
      <c r="FG261" s="284"/>
      <c r="FH261" s="284"/>
      <c r="FI261" s="284"/>
      <c r="FJ261" s="284"/>
      <c r="FK261" s="284"/>
      <c r="FL261" s="284"/>
      <c r="FM261" s="284"/>
      <c r="FN261" s="284"/>
      <c r="FO261" s="284"/>
      <c r="FP261" s="284"/>
      <c r="FQ261" s="284"/>
      <c r="FR261" s="284"/>
      <c r="FS261" s="284"/>
      <c r="FT261" s="284"/>
      <c r="FU261" s="284"/>
      <c r="FV261" s="284"/>
      <c r="FW261" s="284"/>
      <c r="FX261" s="284"/>
      <c r="FY261" s="284"/>
      <c r="FZ261" s="284"/>
      <c r="GA261" s="284"/>
      <c r="GB261" s="284"/>
      <c r="GC261" s="284"/>
      <c r="GD261" s="284"/>
      <c r="GE261" s="284"/>
      <c r="GF261" s="284"/>
      <c r="GG261" s="284"/>
      <c r="GH261" s="284"/>
      <c r="GI261" s="284"/>
      <c r="GJ261" s="284"/>
      <c r="GK261" s="284"/>
      <c r="GL261" s="284"/>
      <c r="GM261" s="284"/>
      <c r="GN261" s="284"/>
      <c r="GO261" s="284"/>
      <c r="GP261" s="284"/>
      <c r="GQ261" s="284"/>
      <c r="GR261" s="284"/>
      <c r="GS261" s="284"/>
      <c r="GT261" s="284"/>
      <c r="GU261" s="284"/>
      <c r="GV261" s="284"/>
      <c r="GW261" s="284"/>
      <c r="GX261" s="284"/>
      <c r="GY261" s="284"/>
      <c r="GZ261" s="284"/>
      <c r="HA261" s="284"/>
      <c r="HB261" s="284"/>
      <c r="HC261" s="284"/>
      <c r="HD261" s="284"/>
      <c r="HE261" s="284"/>
      <c r="HF261" s="284"/>
      <c r="HG261" s="284"/>
      <c r="HH261" s="284"/>
      <c r="HI261" s="284"/>
      <c r="HJ261" s="284"/>
      <c r="HK261" s="284"/>
      <c r="HL261" s="284"/>
      <c r="HM261" s="284"/>
      <c r="HN261" s="284"/>
      <c r="HO261" s="284"/>
      <c r="HP261" s="284"/>
      <c r="HQ261" s="284"/>
      <c r="HR261" s="284"/>
      <c r="HS261" s="284"/>
      <c r="HT261" s="284"/>
      <c r="HU261" s="284"/>
      <c r="HV261" s="284"/>
      <c r="HW261" s="284"/>
      <c r="HX261" s="284"/>
      <c r="HY261" s="284"/>
      <c r="HZ261" s="284"/>
      <c r="IA261" s="284"/>
      <c r="IB261" s="284"/>
      <c r="IC261" s="284"/>
      <c r="ID261" s="284"/>
      <c r="IE261" s="284"/>
      <c r="IF261" s="284"/>
      <c r="IG261" s="284"/>
      <c r="IH261" s="284"/>
      <c r="II261" s="284"/>
      <c r="IJ261" s="284"/>
      <c r="IK261" s="284"/>
      <c r="IL261" s="284"/>
      <c r="IM261" s="284"/>
      <c r="IN261" s="284"/>
      <c r="IO261" s="284"/>
      <c r="IP261" s="284"/>
      <c r="IQ261" s="284"/>
      <c r="IR261" s="284"/>
      <c r="IS261" s="284"/>
      <c r="IT261" s="284"/>
      <c r="IU261" s="284"/>
      <c r="IV261" s="284"/>
    </row>
    <row r="262" spans="1:256" x14ac:dyDescent="0.25">
      <c r="A262" s="284"/>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c r="AL262" s="284"/>
      <c r="AM262" s="284"/>
      <c r="AN262" s="284"/>
      <c r="AO262" s="284"/>
      <c r="AP262" s="284"/>
      <c r="AQ262" s="284"/>
      <c r="AR262" s="284"/>
      <c r="AS262" s="284"/>
      <c r="AT262" s="284"/>
      <c r="AU262" s="284"/>
      <c r="AV262" s="284"/>
      <c r="AW262" s="284"/>
      <c r="AX262" s="284"/>
      <c r="AY262" s="284"/>
      <c r="AZ262" s="284"/>
      <c r="BA262" s="284"/>
      <c r="BB262" s="284"/>
      <c r="BC262" s="284"/>
      <c r="BD262" s="284"/>
      <c r="BE262" s="284"/>
      <c r="BF262" s="284"/>
      <c r="BG262" s="284"/>
      <c r="BH262" s="284"/>
      <c r="BI262" s="284"/>
      <c r="BJ262" s="284"/>
      <c r="BK262" s="284"/>
      <c r="BL262" s="284"/>
      <c r="BM262" s="284"/>
      <c r="BN262" s="284"/>
      <c r="BO262" s="284"/>
      <c r="BP262" s="284"/>
      <c r="BQ262" s="284"/>
      <c r="BR262" s="284"/>
      <c r="BS262" s="284"/>
      <c r="BT262" s="284"/>
      <c r="BU262" s="284"/>
      <c r="BV262" s="284"/>
      <c r="BW262" s="284"/>
      <c r="BX262" s="284"/>
      <c r="BY262" s="284"/>
      <c r="BZ262" s="284"/>
      <c r="CA262" s="284"/>
      <c r="CB262" s="284"/>
      <c r="CC262" s="284"/>
      <c r="CD262" s="284"/>
      <c r="CE262" s="284"/>
      <c r="CF262" s="284"/>
      <c r="CG262" s="284"/>
      <c r="CH262" s="284"/>
      <c r="CI262" s="284"/>
      <c r="CJ262" s="284"/>
      <c r="CK262" s="284"/>
      <c r="CL262" s="284"/>
      <c r="CM262" s="284"/>
      <c r="CN262" s="284"/>
      <c r="CO262" s="284"/>
      <c r="CP262" s="284"/>
      <c r="CQ262" s="284"/>
      <c r="CR262" s="284"/>
      <c r="CS262" s="284"/>
      <c r="CT262" s="284"/>
      <c r="CU262" s="284"/>
      <c r="CV262" s="284"/>
      <c r="CW262" s="284"/>
      <c r="CX262" s="284"/>
      <c r="CY262" s="284"/>
      <c r="CZ262" s="284"/>
      <c r="DA262" s="284"/>
      <c r="DB262" s="284"/>
      <c r="DC262" s="284"/>
      <c r="DD262" s="284"/>
      <c r="DE262" s="284"/>
      <c r="DF262" s="284"/>
      <c r="DG262" s="284"/>
      <c r="DH262" s="284"/>
      <c r="DI262" s="284"/>
      <c r="DJ262" s="284"/>
      <c r="DK262" s="284"/>
      <c r="DL262" s="284"/>
      <c r="DM262" s="284"/>
      <c r="DN262" s="284"/>
      <c r="DO262" s="284"/>
      <c r="DP262" s="284"/>
      <c r="DQ262" s="284"/>
      <c r="DR262" s="284"/>
      <c r="DS262" s="284"/>
      <c r="DT262" s="284"/>
      <c r="DU262" s="284"/>
      <c r="DV262" s="284"/>
      <c r="DW262" s="284"/>
      <c r="DX262" s="284"/>
      <c r="DY262" s="284"/>
      <c r="DZ262" s="284"/>
      <c r="EA262" s="284"/>
      <c r="EB262" s="284"/>
      <c r="EC262" s="284"/>
      <c r="ED262" s="284"/>
      <c r="EE262" s="284"/>
      <c r="EF262" s="284"/>
      <c r="EG262" s="284"/>
      <c r="EH262" s="284"/>
      <c r="EI262" s="284"/>
      <c r="EJ262" s="284"/>
      <c r="EK262" s="284"/>
      <c r="EL262" s="284"/>
      <c r="EM262" s="284"/>
      <c r="EN262" s="284"/>
      <c r="EO262" s="284"/>
      <c r="EP262" s="284"/>
      <c r="EQ262" s="284"/>
      <c r="ER262" s="284"/>
      <c r="ES262" s="284"/>
      <c r="ET262" s="284"/>
      <c r="EU262" s="284"/>
      <c r="EV262" s="284"/>
      <c r="EW262" s="284"/>
      <c r="EX262" s="284"/>
      <c r="EY262" s="284"/>
      <c r="EZ262" s="284"/>
      <c r="FA262" s="284"/>
      <c r="FB262" s="284"/>
      <c r="FC262" s="284"/>
      <c r="FD262" s="284"/>
      <c r="FE262" s="284"/>
      <c r="FF262" s="284"/>
      <c r="FG262" s="284"/>
      <c r="FH262" s="284"/>
      <c r="FI262" s="284"/>
      <c r="FJ262" s="284"/>
      <c r="FK262" s="284"/>
      <c r="FL262" s="284"/>
      <c r="FM262" s="284"/>
      <c r="FN262" s="284"/>
      <c r="FO262" s="284"/>
      <c r="FP262" s="284"/>
      <c r="FQ262" s="284"/>
      <c r="FR262" s="284"/>
      <c r="FS262" s="284"/>
      <c r="FT262" s="284"/>
      <c r="FU262" s="284"/>
      <c r="FV262" s="284"/>
      <c r="FW262" s="284"/>
      <c r="FX262" s="284"/>
      <c r="FY262" s="284"/>
      <c r="FZ262" s="284"/>
      <c r="GA262" s="284"/>
      <c r="GB262" s="284"/>
      <c r="GC262" s="284"/>
      <c r="GD262" s="284"/>
      <c r="GE262" s="284"/>
      <c r="GF262" s="284"/>
      <c r="GG262" s="284"/>
      <c r="GH262" s="284"/>
      <c r="GI262" s="284"/>
      <c r="GJ262" s="284"/>
      <c r="GK262" s="284"/>
      <c r="GL262" s="284"/>
      <c r="GM262" s="284"/>
      <c r="GN262" s="284"/>
      <c r="GO262" s="284"/>
      <c r="GP262" s="284"/>
      <c r="GQ262" s="284"/>
      <c r="GR262" s="284"/>
      <c r="GS262" s="284"/>
      <c r="GT262" s="284"/>
      <c r="GU262" s="284"/>
      <c r="GV262" s="284"/>
      <c r="GW262" s="284"/>
      <c r="GX262" s="284"/>
      <c r="GY262" s="284"/>
      <c r="GZ262" s="284"/>
      <c r="HA262" s="284"/>
      <c r="HB262" s="284"/>
      <c r="HC262" s="284"/>
      <c r="HD262" s="284"/>
      <c r="HE262" s="284"/>
      <c r="HF262" s="284"/>
      <c r="HG262" s="284"/>
      <c r="HH262" s="284"/>
      <c r="HI262" s="284"/>
      <c r="HJ262" s="284"/>
      <c r="HK262" s="284"/>
      <c r="HL262" s="284"/>
      <c r="HM262" s="284"/>
      <c r="HN262" s="284"/>
      <c r="HO262" s="284"/>
      <c r="HP262" s="284"/>
      <c r="HQ262" s="284"/>
      <c r="HR262" s="284"/>
      <c r="HS262" s="284"/>
      <c r="HT262" s="284"/>
      <c r="HU262" s="284"/>
      <c r="HV262" s="284"/>
      <c r="HW262" s="284"/>
      <c r="HX262" s="284"/>
      <c r="HY262" s="284"/>
      <c r="HZ262" s="284"/>
      <c r="IA262" s="284"/>
      <c r="IB262" s="284"/>
      <c r="IC262" s="284"/>
      <c r="ID262" s="284"/>
      <c r="IE262" s="284"/>
      <c r="IF262" s="284"/>
      <c r="IG262" s="284"/>
      <c r="IH262" s="284"/>
      <c r="II262" s="284"/>
      <c r="IJ262" s="284"/>
      <c r="IK262" s="284"/>
      <c r="IL262" s="284"/>
      <c r="IM262" s="284"/>
      <c r="IN262" s="284"/>
      <c r="IO262" s="284"/>
      <c r="IP262" s="284"/>
      <c r="IQ262" s="284"/>
      <c r="IR262" s="284"/>
      <c r="IS262" s="284"/>
      <c r="IT262" s="284"/>
      <c r="IU262" s="284"/>
      <c r="IV262" s="284"/>
    </row>
    <row r="263" spans="1:256" x14ac:dyDescent="0.25">
      <c r="A263" s="284"/>
      <c r="B263" s="284"/>
      <c r="C263" s="284"/>
      <c r="D263" s="284"/>
      <c r="E263" s="284"/>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c r="AL263" s="284"/>
      <c r="AM263" s="284"/>
      <c r="AN263" s="284"/>
      <c r="AO263" s="284"/>
      <c r="AP263" s="284"/>
      <c r="AQ263" s="284"/>
      <c r="AR263" s="284"/>
      <c r="AS263" s="284"/>
      <c r="AT263" s="284"/>
      <c r="AU263" s="284"/>
      <c r="AV263" s="284"/>
      <c r="AW263" s="284"/>
      <c r="AX263" s="284"/>
      <c r="AY263" s="284"/>
      <c r="AZ263" s="284"/>
      <c r="BA263" s="284"/>
      <c r="BB263" s="284"/>
      <c r="BC263" s="284"/>
      <c r="BD263" s="284"/>
      <c r="BE263" s="284"/>
      <c r="BF263" s="284"/>
      <c r="BG263" s="284"/>
      <c r="BH263" s="284"/>
      <c r="BI263" s="284"/>
      <c r="BJ263" s="284"/>
      <c r="BK263" s="284"/>
      <c r="BL263" s="284"/>
      <c r="BM263" s="284"/>
      <c r="BN263" s="284"/>
      <c r="BO263" s="284"/>
      <c r="BP263" s="284"/>
      <c r="BQ263" s="284"/>
      <c r="BR263" s="284"/>
      <c r="BS263" s="284"/>
      <c r="BT263" s="284"/>
      <c r="BU263" s="284"/>
      <c r="BV263" s="284"/>
      <c r="BW263" s="284"/>
      <c r="BX263" s="284"/>
      <c r="BY263" s="284"/>
      <c r="BZ263" s="284"/>
      <c r="CA263" s="284"/>
      <c r="CB263" s="284"/>
      <c r="CC263" s="284"/>
      <c r="CD263" s="284"/>
      <c r="CE263" s="284"/>
      <c r="CF263" s="284"/>
      <c r="CG263" s="284"/>
      <c r="CH263" s="284"/>
      <c r="CI263" s="284"/>
      <c r="CJ263" s="284"/>
      <c r="CK263" s="284"/>
      <c r="CL263" s="284"/>
      <c r="CM263" s="284"/>
      <c r="CN263" s="284"/>
      <c r="CO263" s="284"/>
      <c r="CP263" s="284"/>
      <c r="CQ263" s="284"/>
      <c r="CR263" s="284"/>
      <c r="CS263" s="284"/>
      <c r="CT263" s="284"/>
      <c r="CU263" s="284"/>
      <c r="CV263" s="284"/>
      <c r="CW263" s="284"/>
      <c r="CX263" s="284"/>
      <c r="CY263" s="284"/>
      <c r="CZ263" s="284"/>
      <c r="DA263" s="284"/>
      <c r="DB263" s="284"/>
      <c r="DC263" s="284"/>
      <c r="DD263" s="284"/>
      <c r="DE263" s="284"/>
      <c r="DF263" s="284"/>
      <c r="DG263" s="284"/>
      <c r="DH263" s="284"/>
      <c r="DI263" s="284"/>
      <c r="DJ263" s="284"/>
      <c r="DK263" s="284"/>
      <c r="DL263" s="284"/>
      <c r="DM263" s="284"/>
      <c r="DN263" s="284"/>
      <c r="DO263" s="284"/>
      <c r="DP263" s="284"/>
      <c r="DQ263" s="284"/>
      <c r="DR263" s="284"/>
      <c r="DS263" s="284"/>
      <c r="DT263" s="284"/>
      <c r="DU263" s="284"/>
      <c r="DV263" s="284"/>
      <c r="DW263" s="284"/>
      <c r="DX263" s="284"/>
      <c r="DY263" s="284"/>
      <c r="DZ263" s="284"/>
      <c r="EA263" s="284"/>
      <c r="EB263" s="284"/>
      <c r="EC263" s="284"/>
      <c r="ED263" s="284"/>
      <c r="EE263" s="284"/>
      <c r="EF263" s="284"/>
      <c r="EG263" s="284"/>
      <c r="EH263" s="284"/>
      <c r="EI263" s="284"/>
      <c r="EJ263" s="284"/>
      <c r="EK263" s="284"/>
      <c r="EL263" s="284"/>
      <c r="EM263" s="284"/>
      <c r="EN263" s="284"/>
      <c r="EO263" s="284"/>
      <c r="EP263" s="284"/>
      <c r="EQ263" s="284"/>
      <c r="ER263" s="284"/>
      <c r="ES263" s="284"/>
      <c r="ET263" s="284"/>
      <c r="EU263" s="284"/>
      <c r="EV263" s="284"/>
      <c r="EW263" s="284"/>
      <c r="EX263" s="284"/>
      <c r="EY263" s="284"/>
      <c r="EZ263" s="284"/>
      <c r="FA263" s="284"/>
      <c r="FB263" s="284"/>
      <c r="FC263" s="284"/>
      <c r="FD263" s="284"/>
      <c r="FE263" s="284"/>
      <c r="FF263" s="284"/>
      <c r="FG263" s="284"/>
      <c r="FH263" s="284"/>
      <c r="FI263" s="284"/>
      <c r="FJ263" s="284"/>
      <c r="FK263" s="284"/>
      <c r="FL263" s="284"/>
      <c r="FM263" s="284"/>
      <c r="FN263" s="284"/>
      <c r="FO263" s="284"/>
      <c r="FP263" s="284"/>
      <c r="FQ263" s="284"/>
      <c r="FR263" s="284"/>
      <c r="FS263" s="284"/>
      <c r="FT263" s="284"/>
      <c r="FU263" s="284"/>
      <c r="FV263" s="284"/>
      <c r="FW263" s="284"/>
      <c r="FX263" s="284"/>
      <c r="FY263" s="284"/>
      <c r="FZ263" s="284"/>
      <c r="GA263" s="284"/>
      <c r="GB263" s="284"/>
      <c r="GC263" s="284"/>
      <c r="GD263" s="284"/>
      <c r="GE263" s="284"/>
      <c r="GF263" s="284"/>
      <c r="GG263" s="284"/>
      <c r="GH263" s="284"/>
      <c r="GI263" s="284"/>
      <c r="GJ263" s="284"/>
      <c r="GK263" s="284"/>
      <c r="GL263" s="284"/>
      <c r="GM263" s="284"/>
      <c r="GN263" s="284"/>
      <c r="GO263" s="284"/>
      <c r="GP263" s="284"/>
      <c r="GQ263" s="284"/>
      <c r="GR263" s="284"/>
      <c r="GS263" s="284"/>
      <c r="GT263" s="284"/>
      <c r="GU263" s="284"/>
      <c r="GV263" s="284"/>
      <c r="GW263" s="284"/>
      <c r="GX263" s="284"/>
      <c r="GY263" s="284"/>
      <c r="GZ263" s="284"/>
      <c r="HA263" s="284"/>
      <c r="HB263" s="284"/>
      <c r="HC263" s="284"/>
      <c r="HD263" s="284"/>
      <c r="HE263" s="284"/>
      <c r="HF263" s="284"/>
      <c r="HG263" s="284"/>
      <c r="HH263" s="284"/>
      <c r="HI263" s="284"/>
      <c r="HJ263" s="284"/>
      <c r="HK263" s="284"/>
      <c r="HL263" s="284"/>
      <c r="HM263" s="284"/>
      <c r="HN263" s="284"/>
      <c r="HO263" s="284"/>
      <c r="HP263" s="284"/>
      <c r="HQ263" s="284"/>
      <c r="HR263" s="284"/>
      <c r="HS263" s="284"/>
      <c r="HT263" s="284"/>
      <c r="HU263" s="284"/>
      <c r="HV263" s="284"/>
      <c r="HW263" s="284"/>
      <c r="HX263" s="284"/>
      <c r="HY263" s="284"/>
      <c r="HZ263" s="284"/>
      <c r="IA263" s="284"/>
      <c r="IB263" s="284"/>
      <c r="IC263" s="284"/>
      <c r="ID263" s="284"/>
      <c r="IE263" s="284"/>
      <c r="IF263" s="284"/>
      <c r="IG263" s="284"/>
      <c r="IH263" s="284"/>
      <c r="II263" s="284"/>
      <c r="IJ263" s="284"/>
      <c r="IK263" s="284"/>
      <c r="IL263" s="284"/>
      <c r="IM263" s="284"/>
      <c r="IN263" s="284"/>
      <c r="IO263" s="284"/>
      <c r="IP263" s="284"/>
      <c r="IQ263" s="284"/>
      <c r="IR263" s="284"/>
      <c r="IS263" s="284"/>
      <c r="IT263" s="284"/>
      <c r="IU263" s="284"/>
      <c r="IV263" s="284"/>
    </row>
    <row r="264" spans="1:256" x14ac:dyDescent="0.25">
      <c r="A264" s="284"/>
      <c r="B264" s="284"/>
      <c r="C264" s="284"/>
      <c r="D264" s="284"/>
      <c r="E264" s="284"/>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c r="AL264" s="284"/>
      <c r="AM264" s="284"/>
      <c r="AN264" s="284"/>
      <c r="AO264" s="284"/>
      <c r="AP264" s="284"/>
      <c r="AQ264" s="284"/>
      <c r="AR264" s="284"/>
      <c r="AS264" s="284"/>
      <c r="AT264" s="284"/>
      <c r="AU264" s="284"/>
      <c r="AV264" s="284"/>
      <c r="AW264" s="284"/>
      <c r="AX264" s="284"/>
      <c r="AY264" s="284"/>
      <c r="AZ264" s="284"/>
      <c r="BA264" s="284"/>
      <c r="BB264" s="284"/>
      <c r="BC264" s="284"/>
      <c r="BD264" s="284"/>
      <c r="BE264" s="284"/>
      <c r="BF264" s="284"/>
      <c r="BG264" s="284"/>
      <c r="BH264" s="284"/>
      <c r="BI264" s="284"/>
      <c r="BJ264" s="284"/>
      <c r="BK264" s="284"/>
      <c r="BL264" s="284"/>
      <c r="BM264" s="284"/>
      <c r="BN264" s="284"/>
      <c r="BO264" s="284"/>
      <c r="BP264" s="284"/>
      <c r="BQ264" s="284"/>
      <c r="BR264" s="284"/>
      <c r="BS264" s="284"/>
      <c r="BT264" s="284"/>
      <c r="BU264" s="284"/>
      <c r="BV264" s="284"/>
      <c r="BW264" s="284"/>
      <c r="BX264" s="284"/>
      <c r="BY264" s="284"/>
      <c r="BZ264" s="284"/>
      <c r="CA264" s="284"/>
      <c r="CB264" s="284"/>
      <c r="CC264" s="284"/>
      <c r="CD264" s="284"/>
      <c r="CE264" s="284"/>
      <c r="CF264" s="284"/>
      <c r="CG264" s="284"/>
      <c r="CH264" s="284"/>
      <c r="CI264" s="284"/>
      <c r="CJ264" s="284"/>
      <c r="CK264" s="284"/>
      <c r="CL264" s="284"/>
      <c r="CM264" s="284"/>
      <c r="CN264" s="284"/>
      <c r="CO264" s="284"/>
      <c r="CP264" s="284"/>
      <c r="CQ264" s="284"/>
      <c r="CR264" s="284"/>
      <c r="CS264" s="284"/>
      <c r="CT264" s="284"/>
      <c r="CU264" s="284"/>
      <c r="CV264" s="284"/>
      <c r="CW264" s="284"/>
      <c r="CX264" s="284"/>
      <c r="CY264" s="284"/>
      <c r="CZ264" s="284"/>
      <c r="DA264" s="284"/>
      <c r="DB264" s="284"/>
      <c r="DC264" s="284"/>
      <c r="DD264" s="284"/>
      <c r="DE264" s="284"/>
      <c r="DF264" s="284"/>
      <c r="DG264" s="284"/>
      <c r="DH264" s="284"/>
      <c r="DI264" s="284"/>
      <c r="DJ264" s="284"/>
      <c r="DK264" s="284"/>
      <c r="DL264" s="284"/>
      <c r="DM264" s="284"/>
      <c r="DN264" s="284"/>
      <c r="DO264" s="284"/>
      <c r="DP264" s="284"/>
      <c r="DQ264" s="284"/>
      <c r="DR264" s="284"/>
      <c r="DS264" s="284"/>
      <c r="DT264" s="284"/>
      <c r="DU264" s="284"/>
      <c r="DV264" s="284"/>
      <c r="DW264" s="284"/>
      <c r="DX264" s="284"/>
      <c r="DY264" s="284"/>
      <c r="DZ264" s="284"/>
      <c r="EA264" s="284"/>
      <c r="EB264" s="284"/>
      <c r="EC264" s="284"/>
      <c r="ED264" s="284"/>
      <c r="EE264" s="284"/>
      <c r="EF264" s="284"/>
      <c r="EG264" s="284"/>
      <c r="EH264" s="284"/>
      <c r="EI264" s="284"/>
      <c r="EJ264" s="284"/>
      <c r="EK264" s="284"/>
      <c r="EL264" s="284"/>
      <c r="EM264" s="284"/>
      <c r="EN264" s="284"/>
      <c r="EO264" s="284"/>
      <c r="EP264" s="284"/>
      <c r="EQ264" s="284"/>
      <c r="ER264" s="284"/>
      <c r="ES264" s="284"/>
      <c r="ET264" s="284"/>
      <c r="EU264" s="284"/>
      <c r="EV264" s="284"/>
      <c r="EW264" s="284"/>
      <c r="EX264" s="284"/>
      <c r="EY264" s="284"/>
      <c r="EZ264" s="284"/>
      <c r="FA264" s="284"/>
      <c r="FB264" s="284"/>
      <c r="FC264" s="284"/>
      <c r="FD264" s="284"/>
      <c r="FE264" s="284"/>
      <c r="FF264" s="284"/>
      <c r="FG264" s="284"/>
      <c r="FH264" s="284"/>
      <c r="FI264" s="284"/>
      <c r="FJ264" s="284"/>
      <c r="FK264" s="284"/>
      <c r="FL264" s="284"/>
      <c r="FM264" s="284"/>
      <c r="FN264" s="284"/>
      <c r="FO264" s="284"/>
      <c r="FP264" s="284"/>
      <c r="FQ264" s="284"/>
      <c r="FR264" s="284"/>
      <c r="FS264" s="284"/>
      <c r="FT264" s="284"/>
      <c r="FU264" s="284"/>
      <c r="FV264" s="284"/>
      <c r="FW264" s="284"/>
      <c r="FX264" s="284"/>
      <c r="FY264" s="284"/>
      <c r="FZ264" s="284"/>
      <c r="GA264" s="284"/>
      <c r="GB264" s="284"/>
      <c r="GC264" s="284"/>
      <c r="GD264" s="284"/>
      <c r="GE264" s="284"/>
      <c r="GF264" s="284"/>
      <c r="GG264" s="284"/>
      <c r="GH264" s="284"/>
      <c r="GI264" s="284"/>
      <c r="GJ264" s="284"/>
      <c r="GK264" s="284"/>
      <c r="GL264" s="284"/>
      <c r="GM264" s="284"/>
      <c r="GN264" s="284"/>
      <c r="GO264" s="284"/>
      <c r="GP264" s="284"/>
      <c r="GQ264" s="284"/>
      <c r="GR264" s="284"/>
      <c r="GS264" s="284"/>
      <c r="GT264" s="284"/>
      <c r="GU264" s="284"/>
      <c r="GV264" s="284"/>
      <c r="GW264" s="284"/>
      <c r="GX264" s="284"/>
      <c r="GY264" s="284"/>
      <c r="GZ264" s="284"/>
      <c r="HA264" s="284"/>
      <c r="HB264" s="284"/>
      <c r="HC264" s="284"/>
      <c r="HD264" s="284"/>
      <c r="HE264" s="284"/>
      <c r="HF264" s="284"/>
      <c r="HG264" s="284"/>
      <c r="HH264" s="284"/>
      <c r="HI264" s="284"/>
      <c r="HJ264" s="284"/>
      <c r="HK264" s="284"/>
      <c r="HL264" s="284"/>
      <c r="HM264" s="284"/>
      <c r="HN264" s="284"/>
      <c r="HO264" s="284"/>
      <c r="HP264" s="284"/>
      <c r="HQ264" s="284"/>
      <c r="HR264" s="284"/>
      <c r="HS264" s="284"/>
      <c r="HT264" s="284"/>
      <c r="HU264" s="284"/>
      <c r="HV264" s="284"/>
      <c r="HW264" s="284"/>
      <c r="HX264" s="284"/>
      <c r="HY264" s="284"/>
      <c r="HZ264" s="284"/>
      <c r="IA264" s="284"/>
      <c r="IB264" s="284"/>
      <c r="IC264" s="284"/>
      <c r="ID264" s="284"/>
      <c r="IE264" s="284"/>
      <c r="IF264" s="284"/>
      <c r="IG264" s="284"/>
      <c r="IH264" s="284"/>
      <c r="II264" s="284"/>
      <c r="IJ264" s="284"/>
      <c r="IK264" s="284"/>
      <c r="IL264" s="284"/>
      <c r="IM264" s="284"/>
      <c r="IN264" s="284"/>
      <c r="IO264" s="284"/>
      <c r="IP264" s="284"/>
      <c r="IQ264" s="284"/>
      <c r="IR264" s="284"/>
      <c r="IS264" s="284"/>
      <c r="IT264" s="284"/>
      <c r="IU264" s="284"/>
      <c r="IV264" s="284"/>
    </row>
    <row r="265" spans="1:256" x14ac:dyDescent="0.25">
      <c r="A265" s="284"/>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c r="AL265" s="284"/>
      <c r="AM265" s="284"/>
      <c r="AN265" s="284"/>
      <c r="AO265" s="284"/>
      <c r="AP265" s="284"/>
      <c r="AQ265" s="284"/>
      <c r="AR265" s="284"/>
      <c r="AS265" s="284"/>
      <c r="AT265" s="284"/>
      <c r="AU265" s="284"/>
      <c r="AV265" s="284"/>
      <c r="AW265" s="284"/>
      <c r="AX265" s="284"/>
      <c r="AY265" s="284"/>
      <c r="AZ265" s="284"/>
      <c r="BA265" s="284"/>
      <c r="BB265" s="284"/>
      <c r="BC265" s="284"/>
      <c r="BD265" s="284"/>
      <c r="BE265" s="284"/>
      <c r="BF265" s="284"/>
      <c r="BG265" s="284"/>
      <c r="BH265" s="284"/>
      <c r="BI265" s="284"/>
      <c r="BJ265" s="284"/>
      <c r="BK265" s="284"/>
      <c r="BL265" s="284"/>
      <c r="BM265" s="284"/>
      <c r="BN265" s="284"/>
      <c r="BO265" s="284"/>
      <c r="BP265" s="284"/>
      <c r="BQ265" s="284"/>
      <c r="BR265" s="284"/>
      <c r="BS265" s="284"/>
      <c r="BT265" s="284"/>
      <c r="BU265" s="284"/>
      <c r="BV265" s="284"/>
      <c r="BW265" s="284"/>
      <c r="BX265" s="284"/>
      <c r="BY265" s="284"/>
      <c r="BZ265" s="284"/>
      <c r="CA265" s="284"/>
      <c r="CB265" s="284"/>
      <c r="CC265" s="284"/>
      <c r="CD265" s="284"/>
      <c r="CE265" s="284"/>
      <c r="CF265" s="284"/>
      <c r="CG265" s="284"/>
      <c r="CH265" s="284"/>
      <c r="CI265" s="284"/>
      <c r="CJ265" s="284"/>
      <c r="CK265" s="284"/>
      <c r="CL265" s="284"/>
      <c r="CM265" s="284"/>
      <c r="CN265" s="284"/>
      <c r="CO265" s="284"/>
      <c r="CP265" s="284"/>
      <c r="CQ265" s="284"/>
      <c r="CR265" s="284"/>
      <c r="CS265" s="284"/>
      <c r="CT265" s="284"/>
      <c r="CU265" s="284"/>
      <c r="CV265" s="284"/>
      <c r="CW265" s="284"/>
      <c r="CX265" s="284"/>
      <c r="CY265" s="284"/>
      <c r="CZ265" s="284"/>
      <c r="DA265" s="284"/>
      <c r="DB265" s="284"/>
      <c r="DC265" s="284"/>
      <c r="DD265" s="284"/>
      <c r="DE265" s="284"/>
      <c r="DF265" s="284"/>
      <c r="DG265" s="284"/>
      <c r="DH265" s="284"/>
      <c r="DI265" s="284"/>
      <c r="DJ265" s="284"/>
      <c r="DK265" s="284"/>
      <c r="DL265" s="284"/>
      <c r="DM265" s="284"/>
      <c r="DN265" s="284"/>
      <c r="DO265" s="284"/>
      <c r="DP265" s="284"/>
      <c r="DQ265" s="284"/>
      <c r="DR265" s="284"/>
      <c r="DS265" s="284"/>
      <c r="DT265" s="284"/>
      <c r="DU265" s="284"/>
      <c r="DV265" s="284"/>
      <c r="DW265" s="284"/>
      <c r="DX265" s="284"/>
      <c r="DY265" s="284"/>
      <c r="DZ265" s="284"/>
      <c r="EA265" s="284"/>
      <c r="EB265" s="284"/>
      <c r="EC265" s="284"/>
      <c r="ED265" s="284"/>
      <c r="EE265" s="284"/>
      <c r="EF265" s="284"/>
      <c r="EG265" s="284"/>
      <c r="EH265" s="284"/>
      <c r="EI265" s="284"/>
      <c r="EJ265" s="284"/>
      <c r="EK265" s="284"/>
      <c r="EL265" s="284"/>
      <c r="EM265" s="284"/>
      <c r="EN265" s="284"/>
      <c r="EO265" s="284"/>
      <c r="EP265" s="284"/>
      <c r="EQ265" s="284"/>
      <c r="ER265" s="284"/>
      <c r="ES265" s="284"/>
      <c r="ET265" s="284"/>
      <c r="EU265" s="284"/>
      <c r="EV265" s="284"/>
      <c r="EW265" s="284"/>
      <c r="EX265" s="284"/>
      <c r="EY265" s="284"/>
      <c r="EZ265" s="284"/>
      <c r="FA265" s="284"/>
      <c r="FB265" s="284"/>
      <c r="FC265" s="284"/>
      <c r="FD265" s="284"/>
      <c r="FE265" s="284"/>
      <c r="FF265" s="284"/>
      <c r="FG265" s="284"/>
      <c r="FH265" s="284"/>
      <c r="FI265" s="284"/>
      <c r="FJ265" s="284"/>
      <c r="FK265" s="284"/>
      <c r="FL265" s="284"/>
      <c r="FM265" s="284"/>
      <c r="FN265" s="284"/>
      <c r="FO265" s="284"/>
      <c r="FP265" s="284"/>
      <c r="FQ265" s="284"/>
      <c r="FR265" s="284"/>
      <c r="FS265" s="284"/>
      <c r="FT265" s="284"/>
      <c r="FU265" s="284"/>
      <c r="FV265" s="284"/>
      <c r="FW265" s="284"/>
      <c r="FX265" s="284"/>
      <c r="FY265" s="284"/>
      <c r="FZ265" s="284"/>
      <c r="GA265" s="284"/>
      <c r="GB265" s="284"/>
      <c r="GC265" s="284"/>
      <c r="GD265" s="284"/>
      <c r="GE265" s="284"/>
      <c r="GF265" s="284"/>
      <c r="GG265" s="284"/>
      <c r="GH265" s="284"/>
      <c r="GI265" s="284"/>
      <c r="GJ265" s="284"/>
      <c r="GK265" s="284"/>
      <c r="GL265" s="284"/>
      <c r="GM265" s="284"/>
      <c r="GN265" s="284"/>
      <c r="GO265" s="284"/>
      <c r="GP265" s="284"/>
      <c r="GQ265" s="284"/>
      <c r="GR265" s="284"/>
      <c r="GS265" s="284"/>
      <c r="GT265" s="284"/>
      <c r="GU265" s="284"/>
      <c r="GV265" s="284"/>
      <c r="GW265" s="284"/>
      <c r="GX265" s="284"/>
      <c r="GY265" s="284"/>
      <c r="GZ265" s="284"/>
      <c r="HA265" s="284"/>
      <c r="HB265" s="284"/>
      <c r="HC265" s="284"/>
      <c r="HD265" s="284"/>
      <c r="HE265" s="284"/>
      <c r="HF265" s="284"/>
      <c r="HG265" s="284"/>
      <c r="HH265" s="284"/>
      <c r="HI265" s="284"/>
      <c r="HJ265" s="284"/>
      <c r="HK265" s="284"/>
      <c r="HL265" s="284"/>
      <c r="HM265" s="284"/>
      <c r="HN265" s="284"/>
      <c r="HO265" s="284"/>
      <c r="HP265" s="284"/>
      <c r="HQ265" s="284"/>
      <c r="HR265" s="284"/>
      <c r="HS265" s="284"/>
      <c r="HT265" s="284"/>
      <c r="HU265" s="284"/>
      <c r="HV265" s="284"/>
      <c r="HW265" s="284"/>
      <c r="HX265" s="284"/>
      <c r="HY265" s="284"/>
      <c r="HZ265" s="284"/>
      <c r="IA265" s="284"/>
      <c r="IB265" s="284"/>
      <c r="IC265" s="284"/>
      <c r="ID265" s="284"/>
      <c r="IE265" s="284"/>
      <c r="IF265" s="284"/>
      <c r="IG265" s="284"/>
      <c r="IH265" s="284"/>
      <c r="II265" s="284"/>
      <c r="IJ265" s="284"/>
      <c r="IK265" s="284"/>
      <c r="IL265" s="284"/>
      <c r="IM265" s="284"/>
      <c r="IN265" s="284"/>
      <c r="IO265" s="284"/>
      <c r="IP265" s="284"/>
      <c r="IQ265" s="284"/>
      <c r="IR265" s="284"/>
      <c r="IS265" s="284"/>
      <c r="IT265" s="284"/>
      <c r="IU265" s="284"/>
      <c r="IV265" s="284"/>
    </row>
    <row r="266" spans="1:256" x14ac:dyDescent="0.25">
      <c r="A266" s="284"/>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c r="AL266" s="284"/>
      <c r="AM266" s="284"/>
      <c r="AN266" s="284"/>
      <c r="AO266" s="284"/>
      <c r="AP266" s="284"/>
      <c r="AQ266" s="284"/>
      <c r="AR266" s="284"/>
      <c r="AS266" s="284"/>
      <c r="AT266" s="284"/>
      <c r="AU266" s="284"/>
      <c r="AV266" s="284"/>
      <c r="AW266" s="284"/>
      <c r="AX266" s="284"/>
      <c r="AY266" s="284"/>
      <c r="AZ266" s="284"/>
      <c r="BA266" s="284"/>
      <c r="BB266" s="284"/>
      <c r="BC266" s="284"/>
      <c r="BD266" s="284"/>
      <c r="BE266" s="284"/>
      <c r="BF266" s="284"/>
      <c r="BG266" s="284"/>
      <c r="BH266" s="284"/>
      <c r="BI266" s="284"/>
      <c r="BJ266" s="284"/>
      <c r="BK266" s="284"/>
      <c r="BL266" s="284"/>
      <c r="BM266" s="284"/>
      <c r="BN266" s="284"/>
      <c r="BO266" s="284"/>
      <c r="BP266" s="284"/>
      <c r="BQ266" s="284"/>
      <c r="BR266" s="284"/>
      <c r="BS266" s="284"/>
      <c r="BT266" s="284"/>
      <c r="BU266" s="284"/>
      <c r="BV266" s="284"/>
      <c r="BW266" s="284"/>
      <c r="BX266" s="284"/>
      <c r="BY266" s="284"/>
      <c r="BZ266" s="284"/>
      <c r="CA266" s="284"/>
      <c r="CB266" s="284"/>
      <c r="CC266" s="284"/>
      <c r="CD266" s="284"/>
      <c r="CE266" s="284"/>
      <c r="CF266" s="284"/>
      <c r="CG266" s="284"/>
      <c r="CH266" s="284"/>
      <c r="CI266" s="284"/>
      <c r="CJ266" s="284"/>
      <c r="CK266" s="284"/>
      <c r="CL266" s="284"/>
      <c r="CM266" s="284"/>
      <c r="CN266" s="284"/>
      <c r="CO266" s="284"/>
      <c r="CP266" s="284"/>
      <c r="CQ266" s="284"/>
      <c r="CR266" s="284"/>
      <c r="CS266" s="284"/>
      <c r="CT266" s="284"/>
      <c r="CU266" s="284"/>
      <c r="CV266" s="284"/>
      <c r="CW266" s="284"/>
      <c r="CX266" s="284"/>
      <c r="CY266" s="284"/>
      <c r="CZ266" s="284"/>
      <c r="DA266" s="284"/>
      <c r="DB266" s="284"/>
      <c r="DC266" s="284"/>
      <c r="DD266" s="284"/>
      <c r="DE266" s="284"/>
      <c r="DF266" s="284"/>
      <c r="DG266" s="284"/>
      <c r="DH266" s="284"/>
      <c r="DI266" s="284"/>
      <c r="DJ266" s="284"/>
      <c r="DK266" s="284"/>
      <c r="DL266" s="284"/>
      <c r="DM266" s="284"/>
      <c r="DN266" s="284"/>
      <c r="DO266" s="284"/>
      <c r="DP266" s="284"/>
      <c r="DQ266" s="284"/>
      <c r="DR266" s="284"/>
      <c r="DS266" s="284"/>
      <c r="DT266" s="284"/>
      <c r="DU266" s="284"/>
      <c r="DV266" s="284"/>
      <c r="DW266" s="284"/>
      <c r="DX266" s="284"/>
      <c r="DY266" s="284"/>
      <c r="DZ266" s="284"/>
      <c r="EA266" s="284"/>
      <c r="EB266" s="284"/>
      <c r="EC266" s="284"/>
      <c r="ED266" s="284"/>
      <c r="EE266" s="284"/>
      <c r="EF266" s="284"/>
      <c r="EG266" s="284"/>
      <c r="EH266" s="284"/>
      <c r="EI266" s="284"/>
      <c r="EJ266" s="284"/>
      <c r="EK266" s="284"/>
      <c r="EL266" s="284"/>
      <c r="EM266" s="284"/>
      <c r="EN266" s="284"/>
      <c r="EO266" s="284"/>
      <c r="EP266" s="284"/>
      <c r="EQ266" s="284"/>
      <c r="ER266" s="284"/>
      <c r="ES266" s="284"/>
      <c r="ET266" s="284"/>
      <c r="EU266" s="284"/>
      <c r="EV266" s="284"/>
      <c r="EW266" s="284"/>
      <c r="EX266" s="284"/>
      <c r="EY266" s="284"/>
      <c r="EZ266" s="284"/>
      <c r="FA266" s="284"/>
      <c r="FB266" s="284"/>
      <c r="FC266" s="284"/>
      <c r="FD266" s="284"/>
      <c r="FE266" s="284"/>
      <c r="FF266" s="284"/>
      <c r="FG266" s="284"/>
      <c r="FH266" s="284"/>
      <c r="FI266" s="284"/>
      <c r="FJ266" s="284"/>
      <c r="FK266" s="284"/>
      <c r="FL266" s="284"/>
      <c r="FM266" s="284"/>
      <c r="FN266" s="284"/>
      <c r="FO266" s="284"/>
      <c r="FP266" s="284"/>
      <c r="FQ266" s="284"/>
      <c r="FR266" s="284"/>
      <c r="FS266" s="284"/>
      <c r="FT266" s="284"/>
      <c r="FU266" s="284"/>
      <c r="FV266" s="284"/>
      <c r="FW266" s="284"/>
      <c r="FX266" s="284"/>
      <c r="FY266" s="284"/>
      <c r="FZ266" s="284"/>
      <c r="GA266" s="284"/>
      <c r="GB266" s="284"/>
      <c r="GC266" s="284"/>
      <c r="GD266" s="284"/>
      <c r="GE266" s="284"/>
      <c r="GF266" s="284"/>
      <c r="GG266" s="284"/>
      <c r="GH266" s="284"/>
      <c r="GI266" s="284"/>
      <c r="GJ266" s="284"/>
      <c r="GK266" s="284"/>
      <c r="GL266" s="284"/>
      <c r="GM266" s="284"/>
      <c r="GN266" s="284"/>
      <c r="GO266" s="284"/>
      <c r="GP266" s="284"/>
      <c r="GQ266" s="284"/>
      <c r="GR266" s="284"/>
      <c r="GS266" s="284"/>
      <c r="GT266" s="284"/>
      <c r="GU266" s="284"/>
      <c r="GV266" s="284"/>
      <c r="GW266" s="284"/>
      <c r="GX266" s="284"/>
      <c r="GY266" s="284"/>
      <c r="GZ266" s="284"/>
      <c r="HA266" s="284"/>
      <c r="HB266" s="284"/>
      <c r="HC266" s="284"/>
      <c r="HD266" s="284"/>
      <c r="HE266" s="284"/>
      <c r="HF266" s="284"/>
      <c r="HG266" s="284"/>
      <c r="HH266" s="284"/>
      <c r="HI266" s="284"/>
      <c r="HJ266" s="284"/>
      <c r="HK266" s="284"/>
      <c r="HL266" s="284"/>
      <c r="HM266" s="284"/>
      <c r="HN266" s="284"/>
      <c r="HO266" s="284"/>
      <c r="HP266" s="284"/>
      <c r="HQ266" s="284"/>
      <c r="HR266" s="284"/>
      <c r="HS266" s="284"/>
      <c r="HT266" s="284"/>
      <c r="HU266" s="284"/>
      <c r="HV266" s="284"/>
      <c r="HW266" s="284"/>
      <c r="HX266" s="284"/>
      <c r="HY266" s="284"/>
      <c r="HZ266" s="284"/>
      <c r="IA266" s="284"/>
      <c r="IB266" s="284"/>
      <c r="IC266" s="284"/>
      <c r="ID266" s="284"/>
      <c r="IE266" s="284"/>
      <c r="IF266" s="284"/>
      <c r="IG266" s="284"/>
      <c r="IH266" s="284"/>
      <c r="II266" s="284"/>
      <c r="IJ266" s="284"/>
      <c r="IK266" s="284"/>
      <c r="IL266" s="284"/>
      <c r="IM266" s="284"/>
      <c r="IN266" s="284"/>
      <c r="IO266" s="284"/>
      <c r="IP266" s="284"/>
      <c r="IQ266" s="284"/>
      <c r="IR266" s="284"/>
      <c r="IS266" s="284"/>
      <c r="IT266" s="284"/>
      <c r="IU266" s="284"/>
      <c r="IV266" s="284"/>
    </row>
    <row r="267" spans="1:256" x14ac:dyDescent="0.25">
      <c r="A267" s="284"/>
      <c r="B267" s="284"/>
      <c r="C267" s="284"/>
      <c r="D267" s="284"/>
      <c r="E267" s="284"/>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c r="AL267" s="284"/>
      <c r="AM267" s="284"/>
      <c r="AN267" s="284"/>
      <c r="AO267" s="284"/>
      <c r="AP267" s="284"/>
      <c r="AQ267" s="284"/>
      <c r="AR267" s="284"/>
      <c r="AS267" s="284"/>
      <c r="AT267" s="284"/>
      <c r="AU267" s="284"/>
      <c r="AV267" s="284"/>
      <c r="AW267" s="284"/>
      <c r="AX267" s="284"/>
      <c r="AY267" s="284"/>
      <c r="AZ267" s="284"/>
      <c r="BA267" s="284"/>
      <c r="BB267" s="284"/>
      <c r="BC267" s="284"/>
      <c r="BD267" s="284"/>
      <c r="BE267" s="284"/>
      <c r="BF267" s="284"/>
      <c r="BG267" s="284"/>
      <c r="BH267" s="284"/>
      <c r="BI267" s="284"/>
      <c r="BJ267" s="284"/>
      <c r="BK267" s="284"/>
      <c r="BL267" s="284"/>
      <c r="BM267" s="284"/>
      <c r="BN267" s="284"/>
      <c r="BO267" s="284"/>
      <c r="BP267" s="284"/>
      <c r="BQ267" s="284"/>
      <c r="BR267" s="284"/>
      <c r="BS267" s="284"/>
      <c r="BT267" s="284"/>
      <c r="BU267" s="284"/>
      <c r="BV267" s="284"/>
      <c r="BW267" s="284"/>
      <c r="BX267" s="284"/>
      <c r="BY267" s="284"/>
      <c r="BZ267" s="284"/>
      <c r="CA267" s="284"/>
      <c r="CB267" s="284"/>
      <c r="CC267" s="284"/>
      <c r="CD267" s="284"/>
      <c r="CE267" s="284"/>
      <c r="CF267" s="284"/>
      <c r="CG267" s="284"/>
      <c r="CH267" s="284"/>
      <c r="CI267" s="284"/>
      <c r="CJ267" s="284"/>
      <c r="CK267" s="284"/>
      <c r="CL267" s="284"/>
      <c r="CM267" s="284"/>
      <c r="CN267" s="284"/>
      <c r="CO267" s="284"/>
      <c r="CP267" s="284"/>
      <c r="CQ267" s="284"/>
      <c r="CR267" s="284"/>
      <c r="CS267" s="284"/>
      <c r="CT267" s="284"/>
      <c r="CU267" s="284"/>
      <c r="CV267" s="284"/>
      <c r="CW267" s="284"/>
      <c r="CX267" s="284"/>
      <c r="CY267" s="284"/>
      <c r="CZ267" s="284"/>
      <c r="DA267" s="284"/>
      <c r="DB267" s="284"/>
      <c r="DC267" s="284"/>
      <c r="DD267" s="284"/>
      <c r="DE267" s="284"/>
      <c r="DF267" s="284"/>
      <c r="DG267" s="284"/>
      <c r="DH267" s="284"/>
      <c r="DI267" s="284"/>
      <c r="DJ267" s="284"/>
      <c r="DK267" s="284"/>
      <c r="DL267" s="284"/>
      <c r="DM267" s="284"/>
      <c r="DN267" s="284"/>
      <c r="DO267" s="284"/>
      <c r="DP267" s="284"/>
      <c r="DQ267" s="284"/>
      <c r="DR267" s="284"/>
      <c r="DS267" s="284"/>
      <c r="DT267" s="284"/>
      <c r="DU267" s="284"/>
      <c r="DV267" s="284"/>
      <c r="DW267" s="284"/>
      <c r="DX267" s="284"/>
      <c r="DY267" s="284"/>
      <c r="DZ267" s="284"/>
      <c r="EA267" s="284"/>
      <c r="EB267" s="284"/>
      <c r="EC267" s="284"/>
      <c r="ED267" s="284"/>
      <c r="EE267" s="284"/>
      <c r="EF267" s="284"/>
      <c r="EG267" s="284"/>
      <c r="EH267" s="284"/>
      <c r="EI267" s="284"/>
      <c r="EJ267" s="284"/>
      <c r="EK267" s="284"/>
      <c r="EL267" s="284"/>
      <c r="EM267" s="284"/>
      <c r="EN267" s="284"/>
      <c r="EO267" s="284"/>
      <c r="EP267" s="284"/>
      <c r="EQ267" s="284"/>
      <c r="ER267" s="284"/>
      <c r="ES267" s="284"/>
      <c r="ET267" s="284"/>
      <c r="EU267" s="284"/>
      <c r="EV267" s="284"/>
      <c r="EW267" s="284"/>
      <c r="EX267" s="284"/>
      <c r="EY267" s="284"/>
      <c r="EZ267" s="284"/>
      <c r="FA267" s="284"/>
      <c r="FB267" s="284"/>
      <c r="FC267" s="284"/>
      <c r="FD267" s="284"/>
      <c r="FE267" s="284"/>
      <c r="FF267" s="284"/>
      <c r="FG267" s="284"/>
      <c r="FH267" s="284"/>
      <c r="FI267" s="284"/>
      <c r="FJ267" s="284"/>
      <c r="FK267" s="284"/>
      <c r="FL267" s="284"/>
      <c r="FM267" s="284"/>
      <c r="FN267" s="284"/>
      <c r="FO267" s="284"/>
      <c r="FP267" s="284"/>
      <c r="FQ267" s="284"/>
      <c r="FR267" s="284"/>
      <c r="FS267" s="284"/>
      <c r="FT267" s="284"/>
      <c r="FU267" s="284"/>
      <c r="FV267" s="284"/>
      <c r="FW267" s="284"/>
      <c r="FX267" s="284"/>
      <c r="FY267" s="284"/>
      <c r="FZ267" s="284"/>
      <c r="GA267" s="284"/>
      <c r="GB267" s="284"/>
      <c r="GC267" s="284"/>
      <c r="GD267" s="284"/>
      <c r="GE267" s="284"/>
      <c r="GF267" s="284"/>
      <c r="GG267" s="284"/>
      <c r="GH267" s="284"/>
      <c r="GI267" s="284"/>
      <c r="GJ267" s="284"/>
      <c r="GK267" s="284"/>
      <c r="GL267" s="284"/>
      <c r="GM267" s="284"/>
      <c r="GN267" s="284"/>
      <c r="GO267" s="284"/>
      <c r="GP267" s="284"/>
      <c r="GQ267" s="284"/>
      <c r="GR267" s="284"/>
      <c r="GS267" s="284"/>
      <c r="GT267" s="284"/>
      <c r="GU267" s="284"/>
      <c r="GV267" s="284"/>
      <c r="GW267" s="284"/>
      <c r="GX267" s="284"/>
      <c r="GY267" s="284"/>
      <c r="GZ267" s="284"/>
      <c r="HA267" s="284"/>
      <c r="HB267" s="284"/>
      <c r="HC267" s="284"/>
      <c r="HD267" s="284"/>
      <c r="HE267" s="284"/>
      <c r="HF267" s="284"/>
      <c r="HG267" s="284"/>
      <c r="HH267" s="284"/>
      <c r="HI267" s="284"/>
      <c r="HJ267" s="284"/>
      <c r="HK267" s="284"/>
      <c r="HL267" s="284"/>
      <c r="HM267" s="284"/>
      <c r="HN267" s="284"/>
      <c r="HO267" s="284"/>
      <c r="HP267" s="284"/>
      <c r="HQ267" s="284"/>
      <c r="HR267" s="284"/>
      <c r="HS267" s="284"/>
      <c r="HT267" s="284"/>
      <c r="HU267" s="284"/>
      <c r="HV267" s="284"/>
      <c r="HW267" s="284"/>
      <c r="HX267" s="284"/>
      <c r="HY267" s="284"/>
      <c r="HZ267" s="284"/>
      <c r="IA267" s="284"/>
      <c r="IB267" s="284"/>
      <c r="IC267" s="284"/>
      <c r="ID267" s="284"/>
      <c r="IE267" s="284"/>
      <c r="IF267" s="284"/>
      <c r="IG267" s="284"/>
      <c r="IH267" s="284"/>
      <c r="II267" s="284"/>
      <c r="IJ267" s="284"/>
      <c r="IK267" s="284"/>
      <c r="IL267" s="284"/>
      <c r="IM267" s="284"/>
      <c r="IN267" s="284"/>
      <c r="IO267" s="284"/>
      <c r="IP267" s="284"/>
      <c r="IQ267" s="284"/>
      <c r="IR267" s="284"/>
      <c r="IS267" s="284"/>
      <c r="IT267" s="284"/>
      <c r="IU267" s="284"/>
      <c r="IV267" s="284"/>
    </row>
    <row r="268" spans="1:256" x14ac:dyDescent="0.25">
      <c r="A268" s="284"/>
      <c r="B268" s="284"/>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c r="AL268" s="284"/>
      <c r="AM268" s="284"/>
      <c r="AN268" s="284"/>
      <c r="AO268" s="284"/>
      <c r="AP268" s="284"/>
      <c r="AQ268" s="284"/>
      <c r="AR268" s="284"/>
      <c r="AS268" s="284"/>
      <c r="AT268" s="284"/>
      <c r="AU268" s="284"/>
      <c r="AV268" s="284"/>
      <c r="AW268" s="284"/>
      <c r="AX268" s="284"/>
      <c r="AY268" s="284"/>
      <c r="AZ268" s="284"/>
      <c r="BA268" s="284"/>
      <c r="BB268" s="284"/>
      <c r="BC268" s="284"/>
      <c r="BD268" s="284"/>
      <c r="BE268" s="284"/>
      <c r="BF268" s="284"/>
      <c r="BG268" s="284"/>
      <c r="BH268" s="284"/>
      <c r="BI268" s="284"/>
      <c r="BJ268" s="284"/>
      <c r="BK268" s="284"/>
      <c r="BL268" s="284"/>
      <c r="BM268" s="284"/>
      <c r="BN268" s="284"/>
      <c r="BO268" s="284"/>
      <c r="BP268" s="284"/>
      <c r="BQ268" s="284"/>
      <c r="BR268" s="284"/>
      <c r="BS268" s="284"/>
      <c r="BT268" s="284"/>
      <c r="BU268" s="284"/>
      <c r="BV268" s="284"/>
      <c r="BW268" s="284"/>
      <c r="BX268" s="284"/>
      <c r="BY268" s="284"/>
      <c r="BZ268" s="284"/>
      <c r="CA268" s="284"/>
      <c r="CB268" s="284"/>
      <c r="CC268" s="284"/>
      <c r="CD268" s="284"/>
      <c r="CE268" s="284"/>
      <c r="CF268" s="284"/>
      <c r="CG268" s="284"/>
      <c r="CH268" s="284"/>
      <c r="CI268" s="284"/>
      <c r="CJ268" s="284"/>
      <c r="CK268" s="284"/>
      <c r="CL268" s="284"/>
      <c r="CM268" s="284"/>
      <c r="CN268" s="284"/>
      <c r="CO268" s="284"/>
      <c r="CP268" s="284"/>
      <c r="CQ268" s="284"/>
      <c r="CR268" s="284"/>
      <c r="CS268" s="284"/>
      <c r="CT268" s="284"/>
      <c r="CU268" s="284"/>
      <c r="CV268" s="284"/>
      <c r="CW268" s="284"/>
      <c r="CX268" s="284"/>
      <c r="CY268" s="284"/>
      <c r="CZ268" s="284"/>
      <c r="DA268" s="284"/>
      <c r="DB268" s="284"/>
      <c r="DC268" s="284"/>
      <c r="DD268" s="284"/>
      <c r="DE268" s="284"/>
      <c r="DF268" s="284"/>
      <c r="DG268" s="284"/>
      <c r="DH268" s="284"/>
      <c r="DI268" s="284"/>
      <c r="DJ268" s="284"/>
      <c r="DK268" s="284"/>
      <c r="DL268" s="284"/>
      <c r="DM268" s="284"/>
      <c r="DN268" s="284"/>
      <c r="DO268" s="284"/>
      <c r="DP268" s="284"/>
      <c r="DQ268" s="284"/>
      <c r="DR268" s="284"/>
      <c r="DS268" s="284"/>
      <c r="DT268" s="284"/>
      <c r="DU268" s="284"/>
      <c r="DV268" s="284"/>
      <c r="DW268" s="284"/>
      <c r="DX268" s="284"/>
      <c r="DY268" s="284"/>
      <c r="DZ268" s="284"/>
      <c r="EA268" s="284"/>
      <c r="EB268" s="284"/>
      <c r="EC268" s="284"/>
      <c r="ED268" s="284"/>
      <c r="EE268" s="284"/>
      <c r="EF268" s="284"/>
      <c r="EG268" s="284"/>
      <c r="EH268" s="284"/>
      <c r="EI268" s="284"/>
      <c r="EJ268" s="284"/>
      <c r="EK268" s="284"/>
      <c r="EL268" s="284"/>
      <c r="EM268" s="284"/>
      <c r="EN268" s="284"/>
      <c r="EO268" s="284"/>
      <c r="EP268" s="284"/>
      <c r="EQ268" s="284"/>
      <c r="ER268" s="284"/>
      <c r="ES268" s="284"/>
      <c r="ET268" s="284"/>
      <c r="EU268" s="284"/>
      <c r="EV268" s="284"/>
      <c r="EW268" s="284"/>
      <c r="EX268" s="284"/>
      <c r="EY268" s="284"/>
      <c r="EZ268" s="284"/>
      <c r="FA268" s="284"/>
      <c r="FB268" s="284"/>
      <c r="FC268" s="284"/>
      <c r="FD268" s="284"/>
      <c r="FE268" s="284"/>
      <c r="FF268" s="284"/>
      <c r="FG268" s="284"/>
      <c r="FH268" s="284"/>
      <c r="FI268" s="284"/>
      <c r="FJ268" s="284"/>
      <c r="FK268" s="284"/>
      <c r="FL268" s="284"/>
      <c r="FM268" s="284"/>
      <c r="FN268" s="284"/>
      <c r="FO268" s="284"/>
      <c r="FP268" s="284"/>
      <c r="FQ268" s="284"/>
      <c r="FR268" s="284"/>
      <c r="FS268" s="284"/>
      <c r="FT268" s="284"/>
      <c r="FU268" s="284"/>
      <c r="FV268" s="284"/>
      <c r="FW268" s="284"/>
      <c r="FX268" s="284"/>
      <c r="FY268" s="284"/>
      <c r="FZ268" s="284"/>
      <c r="GA268" s="284"/>
      <c r="GB268" s="284"/>
      <c r="GC268" s="284"/>
      <c r="GD268" s="284"/>
      <c r="GE268" s="284"/>
      <c r="GF268" s="284"/>
      <c r="GG268" s="284"/>
      <c r="GH268" s="284"/>
      <c r="GI268" s="284"/>
      <c r="GJ268" s="284"/>
      <c r="GK268" s="284"/>
      <c r="GL268" s="284"/>
      <c r="GM268" s="284"/>
      <c r="GN268" s="284"/>
      <c r="GO268" s="284"/>
      <c r="GP268" s="284"/>
      <c r="GQ268" s="284"/>
      <c r="GR268" s="284"/>
      <c r="GS268" s="284"/>
      <c r="GT268" s="284"/>
      <c r="GU268" s="284"/>
      <c r="GV268" s="284"/>
      <c r="GW268" s="284"/>
      <c r="GX268" s="284"/>
      <c r="GY268" s="284"/>
      <c r="GZ268" s="284"/>
      <c r="HA268" s="284"/>
      <c r="HB268" s="284"/>
      <c r="HC268" s="284"/>
      <c r="HD268" s="284"/>
      <c r="HE268" s="284"/>
      <c r="HF268" s="284"/>
      <c r="HG268" s="284"/>
      <c r="HH268" s="284"/>
      <c r="HI268" s="284"/>
      <c r="HJ268" s="284"/>
      <c r="HK268" s="284"/>
      <c r="HL268" s="284"/>
      <c r="HM268" s="284"/>
      <c r="HN268" s="284"/>
      <c r="HO268" s="284"/>
      <c r="HP268" s="284"/>
      <c r="HQ268" s="284"/>
      <c r="HR268" s="284"/>
      <c r="HS268" s="284"/>
      <c r="HT268" s="284"/>
      <c r="HU268" s="284"/>
      <c r="HV268" s="284"/>
      <c r="HW268" s="284"/>
      <c r="HX268" s="284"/>
      <c r="HY268" s="284"/>
      <c r="HZ268" s="284"/>
      <c r="IA268" s="284"/>
      <c r="IB268" s="284"/>
      <c r="IC268" s="284"/>
      <c r="ID268" s="284"/>
      <c r="IE268" s="284"/>
      <c r="IF268" s="284"/>
      <c r="IG268" s="284"/>
      <c r="IH268" s="284"/>
      <c r="II268" s="284"/>
      <c r="IJ268" s="284"/>
      <c r="IK268" s="284"/>
      <c r="IL268" s="284"/>
      <c r="IM268" s="284"/>
      <c r="IN268" s="284"/>
      <c r="IO268" s="284"/>
      <c r="IP268" s="284"/>
      <c r="IQ268" s="284"/>
      <c r="IR268" s="284"/>
      <c r="IS268" s="284"/>
      <c r="IT268" s="284"/>
      <c r="IU268" s="284"/>
      <c r="IV268" s="284"/>
    </row>
    <row r="269" spans="1:256" x14ac:dyDescent="0.25">
      <c r="A269" s="284"/>
      <c r="B269" s="284"/>
      <c r="C269" s="284"/>
      <c r="D269" s="284"/>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c r="AL269" s="284"/>
      <c r="AM269" s="284"/>
      <c r="AN269" s="284"/>
      <c r="AO269" s="284"/>
      <c r="AP269" s="284"/>
      <c r="AQ269" s="284"/>
      <c r="AR269" s="284"/>
      <c r="AS269" s="284"/>
      <c r="AT269" s="284"/>
      <c r="AU269" s="284"/>
      <c r="AV269" s="284"/>
      <c r="AW269" s="284"/>
      <c r="AX269" s="284"/>
      <c r="AY269" s="284"/>
      <c r="AZ269" s="284"/>
      <c r="BA269" s="284"/>
      <c r="BB269" s="284"/>
      <c r="BC269" s="284"/>
      <c r="BD269" s="284"/>
      <c r="BE269" s="284"/>
      <c r="BF269" s="284"/>
      <c r="BG269" s="284"/>
      <c r="BH269" s="284"/>
      <c r="BI269" s="284"/>
      <c r="BJ269" s="284"/>
      <c r="BK269" s="284"/>
      <c r="BL269" s="284"/>
      <c r="BM269" s="284"/>
      <c r="BN269" s="284"/>
      <c r="BO269" s="284"/>
      <c r="BP269" s="284"/>
      <c r="BQ269" s="284"/>
      <c r="BR269" s="284"/>
      <c r="BS269" s="284"/>
      <c r="BT269" s="284"/>
      <c r="BU269" s="284"/>
      <c r="BV269" s="284"/>
      <c r="BW269" s="284"/>
      <c r="BX269" s="284"/>
      <c r="BY269" s="284"/>
      <c r="BZ269" s="284"/>
      <c r="CA269" s="284"/>
      <c r="CB269" s="284"/>
      <c r="CC269" s="284"/>
      <c r="CD269" s="284"/>
      <c r="CE269" s="284"/>
      <c r="CF269" s="284"/>
      <c r="CG269" s="284"/>
      <c r="CH269" s="284"/>
      <c r="CI269" s="284"/>
      <c r="CJ269" s="284"/>
      <c r="CK269" s="284"/>
      <c r="CL269" s="284"/>
      <c r="CM269" s="284"/>
      <c r="CN269" s="284"/>
      <c r="CO269" s="284"/>
      <c r="CP269" s="284"/>
      <c r="CQ269" s="284"/>
      <c r="CR269" s="284"/>
      <c r="CS269" s="284"/>
      <c r="CT269" s="284"/>
      <c r="CU269" s="284"/>
      <c r="CV269" s="284"/>
      <c r="CW269" s="284"/>
      <c r="CX269" s="284"/>
      <c r="CY269" s="284"/>
      <c r="CZ269" s="284"/>
      <c r="DA269" s="284"/>
      <c r="DB269" s="284"/>
      <c r="DC269" s="284"/>
      <c r="DD269" s="284"/>
      <c r="DE269" s="284"/>
      <c r="DF269" s="284"/>
      <c r="DG269" s="284"/>
      <c r="DH269" s="284"/>
      <c r="DI269" s="284"/>
      <c r="DJ269" s="284"/>
      <c r="DK269" s="284"/>
      <c r="DL269" s="284"/>
      <c r="DM269" s="284"/>
      <c r="DN269" s="284"/>
      <c r="DO269" s="284"/>
      <c r="DP269" s="284"/>
      <c r="DQ269" s="284"/>
      <c r="DR269" s="284"/>
      <c r="DS269" s="284"/>
      <c r="DT269" s="284"/>
      <c r="DU269" s="284"/>
      <c r="DV269" s="284"/>
      <c r="DW269" s="284"/>
      <c r="DX269" s="284"/>
      <c r="DY269" s="284"/>
      <c r="DZ269" s="284"/>
      <c r="EA269" s="284"/>
      <c r="EB269" s="284"/>
      <c r="EC269" s="284"/>
      <c r="ED269" s="284"/>
      <c r="EE269" s="284"/>
      <c r="EF269" s="284"/>
      <c r="EG269" s="284"/>
      <c r="EH269" s="284"/>
      <c r="EI269" s="284"/>
      <c r="EJ269" s="284"/>
      <c r="EK269" s="284"/>
      <c r="EL269" s="284"/>
      <c r="EM269" s="284"/>
      <c r="EN269" s="284"/>
      <c r="EO269" s="284"/>
      <c r="EP269" s="284"/>
      <c r="EQ269" s="284"/>
      <c r="ER269" s="284"/>
      <c r="ES269" s="284"/>
      <c r="ET269" s="284"/>
      <c r="EU269" s="284"/>
      <c r="EV269" s="284"/>
      <c r="EW269" s="284"/>
      <c r="EX269" s="284"/>
      <c r="EY269" s="284"/>
      <c r="EZ269" s="284"/>
      <c r="FA269" s="284"/>
      <c r="FB269" s="284"/>
      <c r="FC269" s="284"/>
      <c r="FD269" s="284"/>
      <c r="FE269" s="284"/>
      <c r="FF269" s="284"/>
      <c r="FG269" s="284"/>
      <c r="FH269" s="284"/>
      <c r="FI269" s="284"/>
      <c r="FJ269" s="284"/>
      <c r="FK269" s="284"/>
      <c r="FL269" s="284"/>
      <c r="FM269" s="284"/>
      <c r="FN269" s="284"/>
      <c r="FO269" s="284"/>
      <c r="FP269" s="284"/>
      <c r="FQ269" s="284"/>
      <c r="FR269" s="284"/>
      <c r="FS269" s="284"/>
      <c r="FT269" s="284"/>
      <c r="FU269" s="284"/>
      <c r="FV269" s="284"/>
      <c r="FW269" s="284"/>
      <c r="FX269" s="284"/>
      <c r="FY269" s="284"/>
      <c r="FZ269" s="284"/>
      <c r="GA269" s="284"/>
      <c r="GB269" s="284"/>
      <c r="GC269" s="284"/>
      <c r="GD269" s="284"/>
      <c r="GE269" s="284"/>
      <c r="GF269" s="284"/>
      <c r="GG269" s="284"/>
      <c r="GH269" s="284"/>
      <c r="GI269" s="284"/>
      <c r="GJ269" s="284"/>
      <c r="GK269" s="284"/>
      <c r="GL269" s="284"/>
      <c r="GM269" s="284"/>
      <c r="GN269" s="284"/>
      <c r="GO269" s="284"/>
      <c r="GP269" s="284"/>
      <c r="GQ269" s="284"/>
      <c r="GR269" s="284"/>
      <c r="GS269" s="284"/>
      <c r="GT269" s="284"/>
      <c r="GU269" s="284"/>
      <c r="GV269" s="284"/>
      <c r="GW269" s="284"/>
      <c r="GX269" s="284"/>
      <c r="GY269" s="284"/>
      <c r="GZ269" s="284"/>
      <c r="HA269" s="284"/>
      <c r="HB269" s="284"/>
      <c r="HC269" s="284"/>
      <c r="HD269" s="284"/>
      <c r="HE269" s="284"/>
      <c r="HF269" s="284"/>
      <c r="HG269" s="284"/>
      <c r="HH269" s="284"/>
      <c r="HI269" s="284"/>
      <c r="HJ269" s="284"/>
      <c r="HK269" s="284"/>
      <c r="HL269" s="284"/>
      <c r="HM269" s="284"/>
      <c r="HN269" s="284"/>
      <c r="HO269" s="284"/>
      <c r="HP269" s="284"/>
      <c r="HQ269" s="284"/>
      <c r="HR269" s="284"/>
      <c r="HS269" s="284"/>
      <c r="HT269" s="284"/>
      <c r="HU269" s="284"/>
      <c r="HV269" s="284"/>
      <c r="HW269" s="284"/>
      <c r="HX269" s="284"/>
      <c r="HY269" s="284"/>
      <c r="HZ269" s="284"/>
      <c r="IA269" s="284"/>
      <c r="IB269" s="284"/>
      <c r="IC269" s="284"/>
      <c r="ID269" s="284"/>
      <c r="IE269" s="284"/>
      <c r="IF269" s="284"/>
      <c r="IG269" s="284"/>
      <c r="IH269" s="284"/>
      <c r="II269" s="284"/>
      <c r="IJ269" s="284"/>
      <c r="IK269" s="284"/>
      <c r="IL269" s="284"/>
      <c r="IM269" s="284"/>
      <c r="IN269" s="284"/>
      <c r="IO269" s="284"/>
      <c r="IP269" s="284"/>
      <c r="IQ269" s="284"/>
      <c r="IR269" s="284"/>
      <c r="IS269" s="284"/>
      <c r="IT269" s="284"/>
      <c r="IU269" s="284"/>
      <c r="IV269" s="284"/>
    </row>
    <row r="270" spans="1:256" x14ac:dyDescent="0.25">
      <c r="A270" s="284"/>
      <c r="B270" s="284"/>
      <c r="C270" s="284"/>
      <c r="D270" s="284"/>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c r="AL270" s="284"/>
      <c r="AM270" s="284"/>
      <c r="AN270" s="284"/>
      <c r="AO270" s="284"/>
      <c r="AP270" s="284"/>
      <c r="AQ270" s="284"/>
      <c r="AR270" s="284"/>
      <c r="AS270" s="284"/>
      <c r="AT270" s="284"/>
      <c r="AU270" s="284"/>
      <c r="AV270" s="284"/>
      <c r="AW270" s="284"/>
      <c r="AX270" s="284"/>
      <c r="AY270" s="284"/>
      <c r="AZ270" s="284"/>
      <c r="BA270" s="284"/>
      <c r="BB270" s="284"/>
      <c r="BC270" s="284"/>
      <c r="BD270" s="284"/>
      <c r="BE270" s="284"/>
      <c r="BF270" s="284"/>
      <c r="BG270" s="284"/>
      <c r="BH270" s="284"/>
      <c r="BI270" s="284"/>
      <c r="BJ270" s="284"/>
      <c r="BK270" s="284"/>
      <c r="BL270" s="284"/>
      <c r="BM270" s="284"/>
      <c r="BN270" s="284"/>
      <c r="BO270" s="284"/>
      <c r="BP270" s="284"/>
      <c r="BQ270" s="284"/>
      <c r="BR270" s="284"/>
      <c r="BS270" s="284"/>
      <c r="BT270" s="284"/>
      <c r="BU270" s="284"/>
      <c r="BV270" s="284"/>
      <c r="BW270" s="284"/>
      <c r="BX270" s="284"/>
      <c r="BY270" s="284"/>
      <c r="BZ270" s="284"/>
      <c r="CA270" s="284"/>
      <c r="CB270" s="284"/>
      <c r="CC270" s="284"/>
      <c r="CD270" s="284"/>
      <c r="CE270" s="284"/>
      <c r="CF270" s="284"/>
      <c r="CG270" s="284"/>
      <c r="CH270" s="284"/>
      <c r="CI270" s="284"/>
      <c r="CJ270" s="284"/>
      <c r="CK270" s="284"/>
      <c r="CL270" s="284"/>
      <c r="CM270" s="284"/>
      <c r="CN270" s="284"/>
      <c r="CO270" s="284"/>
      <c r="CP270" s="284"/>
      <c r="CQ270" s="284"/>
      <c r="CR270" s="284"/>
      <c r="CS270" s="284"/>
      <c r="CT270" s="284"/>
      <c r="CU270" s="284"/>
      <c r="CV270" s="284"/>
      <c r="CW270" s="284"/>
      <c r="CX270" s="284"/>
      <c r="CY270" s="284"/>
      <c r="CZ270" s="284"/>
      <c r="DA270" s="284"/>
      <c r="DB270" s="284"/>
      <c r="DC270" s="284"/>
      <c r="DD270" s="284"/>
      <c r="DE270" s="284"/>
      <c r="DF270" s="284"/>
      <c r="DG270" s="284"/>
      <c r="DH270" s="284"/>
      <c r="DI270" s="284"/>
      <c r="DJ270" s="284"/>
      <c r="DK270" s="284"/>
      <c r="DL270" s="284"/>
      <c r="DM270" s="284"/>
      <c r="DN270" s="284"/>
      <c r="DO270" s="284"/>
      <c r="DP270" s="284"/>
      <c r="DQ270" s="284"/>
      <c r="DR270" s="284"/>
      <c r="DS270" s="284"/>
      <c r="DT270" s="284"/>
      <c r="DU270" s="284"/>
      <c r="DV270" s="284"/>
      <c r="DW270" s="284"/>
      <c r="DX270" s="284"/>
      <c r="DY270" s="284"/>
      <c r="DZ270" s="284"/>
      <c r="EA270" s="284"/>
      <c r="EB270" s="284"/>
      <c r="EC270" s="284"/>
      <c r="ED270" s="284"/>
      <c r="EE270" s="284"/>
      <c r="EF270" s="284"/>
      <c r="EG270" s="284"/>
      <c r="EH270" s="284"/>
      <c r="EI270" s="284"/>
      <c r="EJ270" s="284"/>
      <c r="EK270" s="284"/>
      <c r="EL270" s="284"/>
      <c r="EM270" s="284"/>
      <c r="EN270" s="284"/>
      <c r="EO270" s="284"/>
      <c r="EP270" s="284"/>
      <c r="EQ270" s="284"/>
      <c r="ER270" s="284"/>
      <c r="ES270" s="284"/>
      <c r="ET270" s="284"/>
      <c r="EU270" s="284"/>
      <c r="EV270" s="284"/>
      <c r="EW270" s="284"/>
      <c r="EX270" s="284"/>
      <c r="EY270" s="284"/>
      <c r="EZ270" s="284"/>
      <c r="FA270" s="284"/>
      <c r="FB270" s="284"/>
      <c r="FC270" s="284"/>
      <c r="FD270" s="284"/>
      <c r="FE270" s="284"/>
      <c r="FF270" s="284"/>
      <c r="FG270" s="284"/>
      <c r="FH270" s="284"/>
      <c r="FI270" s="284"/>
      <c r="FJ270" s="284"/>
      <c r="FK270" s="284"/>
      <c r="FL270" s="284"/>
      <c r="FM270" s="284"/>
      <c r="FN270" s="284"/>
      <c r="FO270" s="284"/>
      <c r="FP270" s="284"/>
      <c r="FQ270" s="284"/>
      <c r="FR270" s="284"/>
      <c r="FS270" s="284"/>
      <c r="FT270" s="284"/>
      <c r="FU270" s="284"/>
      <c r="FV270" s="284"/>
      <c r="FW270" s="284"/>
      <c r="FX270" s="284"/>
      <c r="FY270" s="284"/>
      <c r="FZ270" s="284"/>
      <c r="GA270" s="284"/>
      <c r="GB270" s="284"/>
      <c r="GC270" s="284"/>
      <c r="GD270" s="284"/>
      <c r="GE270" s="284"/>
      <c r="GF270" s="284"/>
      <c r="GG270" s="284"/>
      <c r="GH270" s="284"/>
      <c r="GI270" s="284"/>
      <c r="GJ270" s="284"/>
      <c r="GK270" s="284"/>
      <c r="GL270" s="284"/>
      <c r="GM270" s="284"/>
      <c r="GN270" s="284"/>
      <c r="GO270" s="284"/>
      <c r="GP270" s="284"/>
      <c r="GQ270" s="284"/>
      <c r="GR270" s="284"/>
      <c r="GS270" s="284"/>
      <c r="GT270" s="284"/>
      <c r="GU270" s="284"/>
      <c r="GV270" s="284"/>
      <c r="GW270" s="284"/>
      <c r="GX270" s="284"/>
      <c r="GY270" s="284"/>
      <c r="GZ270" s="284"/>
      <c r="HA270" s="284"/>
      <c r="HB270" s="284"/>
      <c r="HC270" s="284"/>
      <c r="HD270" s="284"/>
      <c r="HE270" s="284"/>
      <c r="HF270" s="284"/>
      <c r="HG270" s="284"/>
      <c r="HH270" s="284"/>
      <c r="HI270" s="284"/>
      <c r="HJ270" s="284"/>
      <c r="HK270" s="284"/>
      <c r="HL270" s="284"/>
      <c r="HM270" s="284"/>
      <c r="HN270" s="284"/>
      <c r="HO270" s="284"/>
      <c r="HP270" s="284"/>
      <c r="HQ270" s="284"/>
      <c r="HR270" s="284"/>
      <c r="HS270" s="284"/>
      <c r="HT270" s="284"/>
      <c r="HU270" s="284"/>
      <c r="HV270" s="284"/>
      <c r="HW270" s="284"/>
      <c r="HX270" s="284"/>
      <c r="HY270" s="284"/>
      <c r="HZ270" s="284"/>
      <c r="IA270" s="284"/>
      <c r="IB270" s="284"/>
      <c r="IC270" s="284"/>
      <c r="ID270" s="284"/>
      <c r="IE270" s="284"/>
      <c r="IF270" s="284"/>
      <c r="IG270" s="284"/>
      <c r="IH270" s="284"/>
      <c r="II270" s="284"/>
      <c r="IJ270" s="284"/>
      <c r="IK270" s="284"/>
      <c r="IL270" s="284"/>
      <c r="IM270" s="284"/>
      <c r="IN270" s="284"/>
      <c r="IO270" s="284"/>
      <c r="IP270" s="284"/>
      <c r="IQ270" s="284"/>
      <c r="IR270" s="284"/>
      <c r="IS270" s="284"/>
      <c r="IT270" s="284"/>
      <c r="IU270" s="284"/>
      <c r="IV270" s="284"/>
    </row>
    <row r="271" spans="1:256" x14ac:dyDescent="0.25">
      <c r="A271" s="284"/>
      <c r="B271" s="284"/>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c r="AL271" s="284"/>
      <c r="AM271" s="284"/>
      <c r="AN271" s="284"/>
      <c r="AO271" s="284"/>
      <c r="AP271" s="284"/>
      <c r="AQ271" s="284"/>
      <c r="AR271" s="284"/>
      <c r="AS271" s="284"/>
      <c r="AT271" s="284"/>
      <c r="AU271" s="284"/>
      <c r="AV271" s="284"/>
      <c r="AW271" s="284"/>
      <c r="AX271" s="284"/>
      <c r="AY271" s="284"/>
      <c r="AZ271" s="284"/>
      <c r="BA271" s="284"/>
      <c r="BB271" s="284"/>
      <c r="BC271" s="284"/>
      <c r="BD271" s="284"/>
      <c r="BE271" s="284"/>
      <c r="BF271" s="284"/>
      <c r="BG271" s="284"/>
      <c r="BH271" s="284"/>
      <c r="BI271" s="284"/>
      <c r="BJ271" s="284"/>
      <c r="BK271" s="284"/>
      <c r="BL271" s="284"/>
      <c r="BM271" s="284"/>
      <c r="BN271" s="284"/>
      <c r="BO271" s="284"/>
      <c r="BP271" s="284"/>
      <c r="BQ271" s="284"/>
      <c r="BR271" s="284"/>
      <c r="BS271" s="284"/>
      <c r="BT271" s="284"/>
      <c r="BU271" s="284"/>
      <c r="BV271" s="284"/>
      <c r="BW271" s="284"/>
      <c r="BX271" s="284"/>
      <c r="BY271" s="284"/>
      <c r="BZ271" s="284"/>
      <c r="CA271" s="284"/>
      <c r="CB271" s="284"/>
      <c r="CC271" s="284"/>
      <c r="CD271" s="284"/>
      <c r="CE271" s="284"/>
      <c r="CF271" s="284"/>
      <c r="CG271" s="284"/>
      <c r="CH271" s="284"/>
      <c r="CI271" s="284"/>
      <c r="CJ271" s="284"/>
      <c r="CK271" s="284"/>
      <c r="CL271" s="284"/>
      <c r="CM271" s="284"/>
      <c r="CN271" s="284"/>
      <c r="CO271" s="284"/>
      <c r="CP271" s="284"/>
      <c r="CQ271" s="284"/>
      <c r="CR271" s="284"/>
      <c r="CS271" s="284"/>
      <c r="CT271" s="284"/>
      <c r="CU271" s="284"/>
      <c r="CV271" s="284"/>
      <c r="CW271" s="284"/>
      <c r="CX271" s="284"/>
      <c r="CY271" s="284"/>
      <c r="CZ271" s="284"/>
      <c r="DA271" s="284"/>
      <c r="DB271" s="284"/>
      <c r="DC271" s="284"/>
      <c r="DD271" s="284"/>
      <c r="DE271" s="284"/>
      <c r="DF271" s="284"/>
      <c r="DG271" s="284"/>
      <c r="DH271" s="284"/>
      <c r="DI271" s="284"/>
      <c r="DJ271" s="284"/>
      <c r="DK271" s="284"/>
      <c r="DL271" s="284"/>
      <c r="DM271" s="284"/>
      <c r="DN271" s="284"/>
      <c r="DO271" s="284"/>
      <c r="DP271" s="284"/>
      <c r="DQ271" s="284"/>
      <c r="DR271" s="284"/>
      <c r="DS271" s="284"/>
      <c r="DT271" s="284"/>
      <c r="DU271" s="284"/>
      <c r="DV271" s="284"/>
      <c r="DW271" s="284"/>
      <c r="DX271" s="284"/>
      <c r="DY271" s="284"/>
      <c r="DZ271" s="284"/>
      <c r="EA271" s="284"/>
      <c r="EB271" s="284"/>
      <c r="EC271" s="284"/>
      <c r="ED271" s="284"/>
      <c r="EE271" s="284"/>
      <c r="EF271" s="284"/>
      <c r="EG271" s="284"/>
      <c r="EH271" s="284"/>
      <c r="EI271" s="284"/>
      <c r="EJ271" s="284"/>
      <c r="EK271" s="284"/>
      <c r="EL271" s="284"/>
      <c r="EM271" s="284"/>
      <c r="EN271" s="284"/>
      <c r="EO271" s="284"/>
      <c r="EP271" s="284"/>
      <c r="EQ271" s="284"/>
      <c r="ER271" s="284"/>
      <c r="ES271" s="284"/>
      <c r="ET271" s="284"/>
      <c r="EU271" s="284"/>
      <c r="EV271" s="284"/>
      <c r="EW271" s="284"/>
      <c r="EX271" s="284"/>
      <c r="EY271" s="284"/>
      <c r="EZ271" s="284"/>
      <c r="FA271" s="284"/>
      <c r="FB271" s="284"/>
      <c r="FC271" s="284"/>
      <c r="FD271" s="284"/>
      <c r="FE271" s="284"/>
      <c r="FF271" s="284"/>
      <c r="FG271" s="284"/>
      <c r="FH271" s="284"/>
      <c r="FI271" s="284"/>
      <c r="FJ271" s="284"/>
      <c r="FK271" s="284"/>
      <c r="FL271" s="284"/>
      <c r="FM271" s="284"/>
      <c r="FN271" s="284"/>
      <c r="FO271" s="284"/>
      <c r="FP271" s="284"/>
      <c r="FQ271" s="284"/>
      <c r="FR271" s="284"/>
      <c r="FS271" s="284"/>
      <c r="FT271" s="284"/>
      <c r="FU271" s="284"/>
      <c r="FV271" s="284"/>
      <c r="FW271" s="284"/>
      <c r="FX271" s="284"/>
      <c r="FY271" s="284"/>
      <c r="FZ271" s="284"/>
      <c r="GA271" s="284"/>
      <c r="GB271" s="284"/>
      <c r="GC271" s="284"/>
      <c r="GD271" s="284"/>
      <c r="GE271" s="284"/>
      <c r="GF271" s="284"/>
      <c r="GG271" s="284"/>
      <c r="GH271" s="284"/>
      <c r="GI271" s="284"/>
      <c r="GJ271" s="284"/>
      <c r="GK271" s="284"/>
      <c r="GL271" s="284"/>
      <c r="GM271" s="284"/>
      <c r="GN271" s="284"/>
      <c r="GO271" s="284"/>
      <c r="GP271" s="284"/>
      <c r="GQ271" s="284"/>
      <c r="GR271" s="284"/>
      <c r="GS271" s="284"/>
      <c r="GT271" s="284"/>
      <c r="GU271" s="284"/>
      <c r="GV271" s="284"/>
      <c r="GW271" s="284"/>
      <c r="GX271" s="284"/>
      <c r="GY271" s="284"/>
      <c r="GZ271" s="284"/>
      <c r="HA271" s="284"/>
      <c r="HB271" s="284"/>
      <c r="HC271" s="284"/>
      <c r="HD271" s="284"/>
      <c r="HE271" s="284"/>
      <c r="HF271" s="284"/>
      <c r="HG271" s="284"/>
      <c r="HH271" s="284"/>
      <c r="HI271" s="284"/>
      <c r="HJ271" s="284"/>
      <c r="HK271" s="284"/>
      <c r="HL271" s="284"/>
      <c r="HM271" s="284"/>
      <c r="HN271" s="284"/>
      <c r="HO271" s="284"/>
      <c r="HP271" s="284"/>
      <c r="HQ271" s="284"/>
      <c r="HR271" s="284"/>
      <c r="HS271" s="284"/>
      <c r="HT271" s="284"/>
      <c r="HU271" s="284"/>
      <c r="HV271" s="284"/>
      <c r="HW271" s="284"/>
      <c r="HX271" s="284"/>
      <c r="HY271" s="284"/>
      <c r="HZ271" s="284"/>
      <c r="IA271" s="284"/>
      <c r="IB271" s="284"/>
      <c r="IC271" s="284"/>
      <c r="ID271" s="284"/>
      <c r="IE271" s="284"/>
      <c r="IF271" s="284"/>
      <c r="IG271" s="284"/>
      <c r="IH271" s="284"/>
      <c r="II271" s="284"/>
      <c r="IJ271" s="284"/>
      <c r="IK271" s="284"/>
      <c r="IL271" s="284"/>
      <c r="IM271" s="284"/>
      <c r="IN271" s="284"/>
      <c r="IO271" s="284"/>
      <c r="IP271" s="284"/>
      <c r="IQ271" s="284"/>
      <c r="IR271" s="284"/>
      <c r="IS271" s="284"/>
      <c r="IT271" s="284"/>
      <c r="IU271" s="284"/>
      <c r="IV271" s="284"/>
    </row>
    <row r="272" spans="1:256" x14ac:dyDescent="0.25">
      <c r="A272" s="284"/>
      <c r="B272" s="284"/>
      <c r="C272" s="284"/>
      <c r="D272" s="284"/>
      <c r="E272" s="284"/>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c r="AL272" s="284"/>
      <c r="AM272" s="284"/>
      <c r="AN272" s="284"/>
      <c r="AO272" s="284"/>
      <c r="AP272" s="284"/>
      <c r="AQ272" s="284"/>
      <c r="AR272" s="284"/>
      <c r="AS272" s="284"/>
      <c r="AT272" s="284"/>
      <c r="AU272" s="284"/>
      <c r="AV272" s="284"/>
      <c r="AW272" s="284"/>
      <c r="AX272" s="284"/>
      <c r="AY272" s="284"/>
      <c r="AZ272" s="284"/>
      <c r="BA272" s="284"/>
      <c r="BB272" s="284"/>
      <c r="BC272" s="284"/>
      <c r="BD272" s="284"/>
      <c r="BE272" s="284"/>
      <c r="BF272" s="284"/>
      <c r="BG272" s="284"/>
      <c r="BH272" s="284"/>
      <c r="BI272" s="284"/>
      <c r="BJ272" s="284"/>
      <c r="BK272" s="284"/>
      <c r="BL272" s="284"/>
      <c r="BM272" s="284"/>
      <c r="BN272" s="284"/>
      <c r="BO272" s="284"/>
      <c r="BP272" s="284"/>
      <c r="BQ272" s="284"/>
      <c r="BR272" s="284"/>
      <c r="BS272" s="284"/>
      <c r="BT272" s="284"/>
      <c r="BU272" s="284"/>
      <c r="BV272" s="284"/>
      <c r="BW272" s="284"/>
      <c r="BX272" s="284"/>
      <c r="BY272" s="284"/>
      <c r="BZ272" s="284"/>
      <c r="CA272" s="284"/>
      <c r="CB272" s="284"/>
      <c r="CC272" s="284"/>
      <c r="CD272" s="284"/>
      <c r="CE272" s="284"/>
      <c r="CF272" s="284"/>
      <c r="CG272" s="284"/>
      <c r="CH272" s="284"/>
      <c r="CI272" s="284"/>
      <c r="CJ272" s="284"/>
      <c r="CK272" s="284"/>
      <c r="CL272" s="284"/>
      <c r="CM272" s="284"/>
      <c r="CN272" s="284"/>
      <c r="CO272" s="284"/>
      <c r="CP272" s="284"/>
      <c r="CQ272" s="284"/>
      <c r="CR272" s="284"/>
      <c r="CS272" s="284"/>
      <c r="CT272" s="284"/>
      <c r="CU272" s="284"/>
      <c r="CV272" s="284"/>
      <c r="CW272" s="284"/>
      <c r="CX272" s="284"/>
      <c r="CY272" s="284"/>
      <c r="CZ272" s="284"/>
      <c r="DA272" s="284"/>
      <c r="DB272" s="284"/>
      <c r="DC272" s="284"/>
      <c r="DD272" s="284"/>
      <c r="DE272" s="284"/>
      <c r="DF272" s="284"/>
      <c r="DG272" s="284"/>
      <c r="DH272" s="284"/>
      <c r="DI272" s="284"/>
      <c r="DJ272" s="284"/>
      <c r="DK272" s="284"/>
      <c r="DL272" s="284"/>
      <c r="DM272" s="284"/>
      <c r="DN272" s="284"/>
      <c r="DO272" s="284"/>
      <c r="DP272" s="284"/>
      <c r="DQ272" s="284"/>
      <c r="DR272" s="284"/>
      <c r="DS272" s="284"/>
      <c r="DT272" s="284"/>
      <c r="DU272" s="284"/>
      <c r="DV272" s="284"/>
      <c r="DW272" s="284"/>
      <c r="DX272" s="284"/>
      <c r="DY272" s="284"/>
      <c r="DZ272" s="284"/>
      <c r="EA272" s="284"/>
      <c r="EB272" s="284"/>
      <c r="EC272" s="284"/>
      <c r="ED272" s="284"/>
      <c r="EE272" s="284"/>
      <c r="EF272" s="284"/>
      <c r="EG272" s="284"/>
      <c r="EH272" s="284"/>
      <c r="EI272" s="284"/>
      <c r="EJ272" s="284"/>
      <c r="EK272" s="284"/>
      <c r="EL272" s="284"/>
      <c r="EM272" s="284"/>
      <c r="EN272" s="284"/>
      <c r="EO272" s="284"/>
      <c r="EP272" s="284"/>
      <c r="EQ272" s="284"/>
      <c r="ER272" s="284"/>
      <c r="ES272" s="284"/>
      <c r="ET272" s="284"/>
      <c r="EU272" s="284"/>
      <c r="EV272" s="284"/>
      <c r="EW272" s="284"/>
      <c r="EX272" s="284"/>
      <c r="EY272" s="284"/>
      <c r="EZ272" s="284"/>
      <c r="FA272" s="284"/>
      <c r="FB272" s="284"/>
      <c r="FC272" s="284"/>
      <c r="FD272" s="284"/>
      <c r="FE272" s="284"/>
      <c r="FF272" s="284"/>
      <c r="FG272" s="284"/>
      <c r="FH272" s="284"/>
      <c r="FI272" s="284"/>
      <c r="FJ272" s="284"/>
      <c r="FK272" s="284"/>
      <c r="FL272" s="284"/>
      <c r="FM272" s="284"/>
      <c r="FN272" s="284"/>
      <c r="FO272" s="284"/>
      <c r="FP272" s="284"/>
      <c r="FQ272" s="284"/>
      <c r="FR272" s="284"/>
      <c r="FS272" s="284"/>
      <c r="FT272" s="284"/>
      <c r="FU272" s="284"/>
      <c r="FV272" s="284"/>
      <c r="FW272" s="284"/>
      <c r="FX272" s="284"/>
      <c r="FY272" s="284"/>
      <c r="FZ272" s="284"/>
      <c r="GA272" s="284"/>
      <c r="GB272" s="284"/>
      <c r="GC272" s="284"/>
      <c r="GD272" s="284"/>
      <c r="GE272" s="284"/>
      <c r="GF272" s="284"/>
      <c r="GG272" s="284"/>
      <c r="GH272" s="284"/>
      <c r="GI272" s="284"/>
      <c r="GJ272" s="284"/>
      <c r="GK272" s="284"/>
      <c r="GL272" s="284"/>
      <c r="GM272" s="284"/>
      <c r="GN272" s="284"/>
      <c r="GO272" s="284"/>
      <c r="GP272" s="284"/>
      <c r="GQ272" s="284"/>
      <c r="GR272" s="284"/>
      <c r="GS272" s="284"/>
      <c r="GT272" s="284"/>
      <c r="GU272" s="284"/>
      <c r="GV272" s="284"/>
      <c r="GW272" s="284"/>
      <c r="GX272" s="284"/>
      <c r="GY272" s="284"/>
      <c r="GZ272" s="284"/>
      <c r="HA272" s="284"/>
      <c r="HB272" s="284"/>
      <c r="HC272" s="284"/>
      <c r="HD272" s="284"/>
      <c r="HE272" s="284"/>
      <c r="HF272" s="284"/>
      <c r="HG272" s="284"/>
      <c r="HH272" s="284"/>
      <c r="HI272" s="284"/>
      <c r="HJ272" s="284"/>
      <c r="HK272" s="284"/>
      <c r="HL272" s="284"/>
      <c r="HM272" s="284"/>
      <c r="HN272" s="284"/>
      <c r="HO272" s="284"/>
      <c r="HP272" s="284"/>
      <c r="HQ272" s="284"/>
      <c r="HR272" s="284"/>
      <c r="HS272" s="284"/>
      <c r="HT272" s="284"/>
      <c r="HU272" s="284"/>
      <c r="HV272" s="284"/>
      <c r="HW272" s="284"/>
      <c r="HX272" s="284"/>
      <c r="HY272" s="284"/>
      <c r="HZ272" s="284"/>
      <c r="IA272" s="284"/>
      <c r="IB272" s="284"/>
      <c r="IC272" s="284"/>
      <c r="ID272" s="284"/>
      <c r="IE272" s="284"/>
      <c r="IF272" s="284"/>
      <c r="IG272" s="284"/>
      <c r="IH272" s="284"/>
      <c r="II272" s="284"/>
      <c r="IJ272" s="284"/>
      <c r="IK272" s="284"/>
      <c r="IL272" s="284"/>
      <c r="IM272" s="284"/>
      <c r="IN272" s="284"/>
      <c r="IO272" s="284"/>
      <c r="IP272" s="284"/>
      <c r="IQ272" s="284"/>
      <c r="IR272" s="284"/>
      <c r="IS272" s="284"/>
      <c r="IT272" s="284"/>
      <c r="IU272" s="284"/>
      <c r="IV272" s="284"/>
    </row>
    <row r="273" spans="1:256" x14ac:dyDescent="0.25">
      <c r="A273" s="284"/>
      <c r="B273" s="284"/>
      <c r="C273" s="284"/>
      <c r="D273" s="284"/>
      <c r="E273" s="284"/>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c r="AL273" s="284"/>
      <c r="AM273" s="284"/>
      <c r="AN273" s="284"/>
      <c r="AO273" s="284"/>
      <c r="AP273" s="284"/>
      <c r="AQ273" s="284"/>
      <c r="AR273" s="284"/>
      <c r="AS273" s="284"/>
      <c r="AT273" s="284"/>
      <c r="AU273" s="284"/>
      <c r="AV273" s="284"/>
      <c r="AW273" s="284"/>
      <c r="AX273" s="284"/>
      <c r="AY273" s="284"/>
      <c r="AZ273" s="284"/>
      <c r="BA273" s="284"/>
      <c r="BB273" s="284"/>
      <c r="BC273" s="284"/>
      <c r="BD273" s="284"/>
      <c r="BE273" s="284"/>
      <c r="BF273" s="284"/>
      <c r="BG273" s="284"/>
      <c r="BH273" s="284"/>
      <c r="BI273" s="284"/>
      <c r="BJ273" s="284"/>
      <c r="BK273" s="284"/>
      <c r="BL273" s="284"/>
      <c r="BM273" s="284"/>
      <c r="BN273" s="284"/>
      <c r="BO273" s="284"/>
      <c r="BP273" s="284"/>
      <c r="BQ273" s="284"/>
      <c r="BR273" s="284"/>
      <c r="BS273" s="284"/>
      <c r="BT273" s="284"/>
      <c r="BU273" s="284"/>
      <c r="BV273" s="284"/>
      <c r="BW273" s="284"/>
      <c r="BX273" s="284"/>
      <c r="BY273" s="284"/>
      <c r="BZ273" s="284"/>
      <c r="CA273" s="284"/>
      <c r="CB273" s="284"/>
      <c r="CC273" s="284"/>
      <c r="CD273" s="284"/>
      <c r="CE273" s="284"/>
      <c r="CF273" s="284"/>
      <c r="CG273" s="284"/>
      <c r="CH273" s="284"/>
      <c r="CI273" s="284"/>
      <c r="CJ273" s="284"/>
      <c r="CK273" s="284"/>
      <c r="CL273" s="284"/>
      <c r="CM273" s="284"/>
      <c r="CN273" s="284"/>
      <c r="CO273" s="284"/>
      <c r="CP273" s="284"/>
      <c r="CQ273" s="284"/>
      <c r="CR273" s="284"/>
      <c r="CS273" s="284"/>
      <c r="CT273" s="284"/>
      <c r="CU273" s="284"/>
      <c r="CV273" s="284"/>
      <c r="CW273" s="284"/>
      <c r="CX273" s="284"/>
      <c r="CY273" s="284"/>
      <c r="CZ273" s="284"/>
      <c r="DA273" s="284"/>
      <c r="DB273" s="284"/>
      <c r="DC273" s="284"/>
      <c r="DD273" s="284"/>
      <c r="DE273" s="284"/>
      <c r="DF273" s="284"/>
      <c r="DG273" s="284"/>
      <c r="DH273" s="284"/>
      <c r="DI273" s="284"/>
      <c r="DJ273" s="284"/>
      <c r="DK273" s="284"/>
      <c r="DL273" s="284"/>
      <c r="DM273" s="284"/>
      <c r="DN273" s="284"/>
      <c r="DO273" s="284"/>
      <c r="DP273" s="284"/>
      <c r="DQ273" s="284"/>
      <c r="DR273" s="284"/>
      <c r="DS273" s="284"/>
      <c r="DT273" s="284"/>
      <c r="DU273" s="284"/>
      <c r="DV273" s="284"/>
      <c r="DW273" s="284"/>
      <c r="DX273" s="284"/>
      <c r="DY273" s="284"/>
      <c r="DZ273" s="284"/>
      <c r="EA273" s="284"/>
      <c r="EB273" s="284"/>
      <c r="EC273" s="284"/>
      <c r="ED273" s="284"/>
      <c r="EE273" s="284"/>
      <c r="EF273" s="284"/>
      <c r="EG273" s="284"/>
      <c r="EH273" s="284"/>
      <c r="EI273" s="284"/>
      <c r="EJ273" s="284"/>
      <c r="EK273" s="284"/>
      <c r="EL273" s="284"/>
      <c r="EM273" s="284"/>
      <c r="EN273" s="284"/>
      <c r="EO273" s="284"/>
      <c r="EP273" s="284"/>
      <c r="EQ273" s="284"/>
      <c r="ER273" s="284"/>
      <c r="ES273" s="284"/>
      <c r="ET273" s="284"/>
      <c r="EU273" s="284"/>
      <c r="EV273" s="284"/>
      <c r="EW273" s="284"/>
      <c r="EX273" s="284"/>
      <c r="EY273" s="284"/>
      <c r="EZ273" s="284"/>
      <c r="FA273" s="284"/>
      <c r="FB273" s="284"/>
      <c r="FC273" s="284"/>
      <c r="FD273" s="284"/>
      <c r="FE273" s="284"/>
      <c r="FF273" s="284"/>
      <c r="FG273" s="284"/>
      <c r="FH273" s="284"/>
      <c r="FI273" s="284"/>
      <c r="FJ273" s="284"/>
      <c r="FK273" s="284"/>
      <c r="FL273" s="284"/>
      <c r="FM273" s="284"/>
      <c r="FN273" s="284"/>
      <c r="FO273" s="284"/>
      <c r="FP273" s="284"/>
      <c r="FQ273" s="284"/>
      <c r="FR273" s="284"/>
      <c r="FS273" s="284"/>
      <c r="FT273" s="284"/>
      <c r="FU273" s="284"/>
      <c r="FV273" s="284"/>
      <c r="FW273" s="284"/>
      <c r="FX273" s="284"/>
      <c r="FY273" s="284"/>
      <c r="FZ273" s="284"/>
      <c r="GA273" s="284"/>
      <c r="GB273" s="284"/>
      <c r="GC273" s="284"/>
      <c r="GD273" s="284"/>
      <c r="GE273" s="284"/>
      <c r="GF273" s="284"/>
      <c r="GG273" s="284"/>
      <c r="GH273" s="284"/>
      <c r="GI273" s="284"/>
      <c r="GJ273" s="284"/>
      <c r="GK273" s="284"/>
      <c r="GL273" s="284"/>
      <c r="GM273" s="284"/>
      <c r="GN273" s="284"/>
      <c r="GO273" s="284"/>
      <c r="GP273" s="284"/>
      <c r="GQ273" s="284"/>
      <c r="GR273" s="284"/>
      <c r="GS273" s="284"/>
      <c r="GT273" s="284"/>
      <c r="GU273" s="284"/>
      <c r="GV273" s="284"/>
      <c r="GW273" s="284"/>
      <c r="GX273" s="284"/>
      <c r="GY273" s="284"/>
      <c r="GZ273" s="284"/>
      <c r="HA273" s="284"/>
      <c r="HB273" s="284"/>
      <c r="HC273" s="284"/>
      <c r="HD273" s="284"/>
      <c r="HE273" s="284"/>
      <c r="HF273" s="284"/>
      <c r="HG273" s="284"/>
      <c r="HH273" s="284"/>
      <c r="HI273" s="284"/>
      <c r="HJ273" s="284"/>
      <c r="HK273" s="284"/>
      <c r="HL273" s="284"/>
      <c r="HM273" s="284"/>
      <c r="HN273" s="284"/>
      <c r="HO273" s="284"/>
      <c r="HP273" s="284"/>
      <c r="HQ273" s="284"/>
      <c r="HR273" s="284"/>
      <c r="HS273" s="284"/>
      <c r="HT273" s="284"/>
      <c r="HU273" s="284"/>
      <c r="HV273" s="284"/>
      <c r="HW273" s="284"/>
      <c r="HX273" s="284"/>
      <c r="HY273" s="284"/>
      <c r="HZ273" s="284"/>
      <c r="IA273" s="284"/>
      <c r="IB273" s="284"/>
      <c r="IC273" s="284"/>
      <c r="ID273" s="284"/>
      <c r="IE273" s="284"/>
      <c r="IF273" s="284"/>
      <c r="IG273" s="284"/>
      <c r="IH273" s="284"/>
      <c r="II273" s="284"/>
      <c r="IJ273" s="284"/>
      <c r="IK273" s="284"/>
      <c r="IL273" s="284"/>
      <c r="IM273" s="284"/>
      <c r="IN273" s="284"/>
      <c r="IO273" s="284"/>
      <c r="IP273" s="284"/>
      <c r="IQ273" s="284"/>
      <c r="IR273" s="284"/>
      <c r="IS273" s="284"/>
      <c r="IT273" s="284"/>
      <c r="IU273" s="284"/>
      <c r="IV273" s="284"/>
    </row>
  </sheetData>
  <mergeCells count="50">
    <mergeCell ref="B8:M8"/>
    <mergeCell ref="B9:M9"/>
    <mergeCell ref="B10:M10"/>
    <mergeCell ref="B11:M11"/>
    <mergeCell ref="B12:M12"/>
    <mergeCell ref="E22:H22"/>
    <mergeCell ref="I22:L22"/>
    <mergeCell ref="C30:C31"/>
    <mergeCell ref="C32:C33"/>
    <mergeCell ref="B13:M13"/>
    <mergeCell ref="B77:M77"/>
    <mergeCell ref="B78:M78"/>
    <mergeCell ref="B79:L79"/>
    <mergeCell ref="E56:H56"/>
    <mergeCell ref="I56:L56"/>
    <mergeCell ref="B58:B69"/>
    <mergeCell ref="C58:C60"/>
    <mergeCell ref="B75:M75"/>
    <mergeCell ref="B76:M76"/>
    <mergeCell ref="C61:C63"/>
    <mergeCell ref="C64:C66"/>
    <mergeCell ref="C67:C69"/>
    <mergeCell ref="A1:F1"/>
    <mergeCell ref="A2:F2"/>
    <mergeCell ref="B74:M74"/>
    <mergeCell ref="B24:B41"/>
    <mergeCell ref="C24:C25"/>
    <mergeCell ref="C26:C27"/>
    <mergeCell ref="C28:C29"/>
    <mergeCell ref="C34:C35"/>
    <mergeCell ref="C36:C37"/>
    <mergeCell ref="C38:C39"/>
    <mergeCell ref="C40:C41"/>
    <mergeCell ref="B14:M14"/>
    <mergeCell ref="B15:M15"/>
    <mergeCell ref="B16:M16"/>
    <mergeCell ref="B17:M17"/>
    <mergeCell ref="B18:M18"/>
    <mergeCell ref="E44:H44"/>
    <mergeCell ref="I44:L44"/>
    <mergeCell ref="B46:B53"/>
    <mergeCell ref="C46:C47"/>
    <mergeCell ref="C48:C49"/>
    <mergeCell ref="C50:C51"/>
    <mergeCell ref="C52:C53"/>
    <mergeCell ref="B82:L82"/>
    <mergeCell ref="B83:K83"/>
    <mergeCell ref="B85:L85"/>
    <mergeCell ref="B86:M87"/>
    <mergeCell ref="B80:M80"/>
  </mergeCells>
  <conditionalFormatting sqref="E58:H69">
    <cfRule type="expression" dxfId="14" priority="15">
      <formula>IF(E58="",TRUE,FALSE)</formula>
    </cfRule>
  </conditionalFormatting>
  <conditionalFormatting sqref="E26:H41">
    <cfRule type="expression" dxfId="13" priority="14">
      <formula>IF(E26="",TRUE,FALSE)</formula>
    </cfRule>
  </conditionalFormatting>
  <conditionalFormatting sqref="I24:L41">
    <cfRule type="expression" dxfId="12" priority="13">
      <formula>IF(I24="",TRUE,FALSE)</formula>
    </cfRule>
  </conditionalFormatting>
  <conditionalFormatting sqref="E24:H25">
    <cfRule type="expression" dxfId="11" priority="12">
      <formula>IF(E24="",TRUE,FALSE)</formula>
    </cfRule>
  </conditionalFormatting>
  <conditionalFormatting sqref="E46:H47">
    <cfRule type="expression" dxfId="10" priority="11">
      <formula>IF(E46="",TRUE,FALSE)</formula>
    </cfRule>
  </conditionalFormatting>
  <conditionalFormatting sqref="E48:H53">
    <cfRule type="expression" dxfId="9" priority="10">
      <formula>IF(E48="",TRUE,FALSE)</formula>
    </cfRule>
  </conditionalFormatting>
  <conditionalFormatting sqref="I46:L53">
    <cfRule type="expression" dxfId="8" priority="9">
      <formula>IF(I46="",TRUE,FALSE)</formula>
    </cfRule>
  </conditionalFormatting>
  <conditionalFormatting sqref="I58:L60">
    <cfRule type="expression" dxfId="7" priority="8">
      <formula>IF(I58="",TRUE,FALSE)</formula>
    </cfRule>
  </conditionalFormatting>
  <conditionalFormatting sqref="I61:L63">
    <cfRule type="expression" dxfId="6" priority="7">
      <formula>IF(I61="",TRUE,FALSE)</formula>
    </cfRule>
  </conditionalFormatting>
  <conditionalFormatting sqref="I64:L66">
    <cfRule type="expression" dxfId="5" priority="6">
      <formula>IF(I64="",TRUE,FALSE)</formula>
    </cfRule>
  </conditionalFormatting>
  <conditionalFormatting sqref="I67:L69">
    <cfRule type="expression" dxfId="4" priority="5">
      <formula>IF(I67="",TRUE,FALSE)</formula>
    </cfRule>
  </conditionalFormatting>
  <conditionalFormatting sqref="M24:M69">
    <cfRule type="expression" dxfId="3" priority="4" stopIfTrue="1">
      <formula>NOT(M24="")</formula>
    </cfRule>
  </conditionalFormatting>
  <conditionalFormatting sqref="E55:L55">
    <cfRule type="expression" dxfId="2" priority="3" stopIfTrue="1">
      <formula>NOT(E55="")</formula>
    </cfRule>
  </conditionalFormatting>
  <conditionalFormatting sqref="E43:L43">
    <cfRule type="expression" dxfId="1" priority="2" stopIfTrue="1">
      <formula>NOT(E43="")</formula>
    </cfRule>
  </conditionalFormatting>
  <conditionalFormatting sqref="E21:L21">
    <cfRule type="expression" dxfId="0" priority="1" stopIfTrue="1">
      <formula>NOT(E21="")</formula>
    </cfRule>
  </conditionalFormatting>
  <hyperlinks>
    <hyperlink ref="A3" location="Index!A1" display="Index"/>
  </hyperlinks>
  <pageMargins left="0.7" right="0.7" top="0.75" bottom="0.75" header="0.3" footer="0.3"/>
  <pageSetup paperSize="9"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1"/>
  <sheetViews>
    <sheetView workbookViewId="0">
      <selection activeCell="G15" sqref="G15"/>
    </sheetView>
  </sheetViews>
  <sheetFormatPr defaultColWidth="9.140625" defaultRowHeight="15" x14ac:dyDescent="0.25"/>
  <cols>
    <col min="1" max="1" width="34.42578125" style="427" customWidth="1"/>
    <col min="2" max="3" width="9.140625" style="427"/>
    <col min="4" max="4" width="12.85546875" style="427" customWidth="1"/>
    <col min="5" max="5" width="9.140625" style="427"/>
    <col min="6" max="6" width="10.7109375" style="427" customWidth="1"/>
    <col min="7" max="8" width="9.140625" style="427"/>
    <col min="9" max="9" width="12.85546875" style="427" customWidth="1"/>
    <col min="10" max="16384" width="9.140625" style="427"/>
  </cols>
  <sheetData>
    <row r="1" spans="1:31" x14ac:dyDescent="0.25">
      <c r="A1" s="427" t="s">
        <v>1104</v>
      </c>
      <c r="B1" s="427" t="s">
        <v>1103</v>
      </c>
    </row>
    <row r="2" spans="1:31" x14ac:dyDescent="0.25">
      <c r="A2" s="427" t="s">
        <v>1102</v>
      </c>
      <c r="B2" s="427" t="s">
        <v>1101</v>
      </c>
    </row>
    <row r="3" spans="1:31" x14ac:dyDescent="0.25">
      <c r="A3" s="427" t="s">
        <v>1100</v>
      </c>
      <c r="B3" s="427" t="s">
        <v>1099</v>
      </c>
    </row>
    <row r="4" spans="1:31" x14ac:dyDescent="0.25">
      <c r="A4" s="427" t="s">
        <v>1098</v>
      </c>
      <c r="B4" s="427" t="s">
        <v>1097</v>
      </c>
    </row>
    <row r="5" spans="1:31" x14ac:dyDescent="0.25">
      <c r="A5" s="427" t="s">
        <v>1096</v>
      </c>
      <c r="B5" s="427" t="s">
        <v>1095</v>
      </c>
      <c r="M5" s="157" t="s">
        <v>481</v>
      </c>
      <c r="N5" s="427">
        <v>1</v>
      </c>
      <c r="O5" s="427">
        <v>2</v>
      </c>
      <c r="P5" s="427">
        <v>3</v>
      </c>
      <c r="Q5" s="427">
        <v>4</v>
      </c>
      <c r="R5" s="427">
        <v>5</v>
      </c>
      <c r="S5" s="427">
        <v>6</v>
      </c>
      <c r="T5" s="427">
        <v>7</v>
      </c>
      <c r="U5" s="427">
        <v>8</v>
      </c>
      <c r="V5" s="427">
        <v>9</v>
      </c>
      <c r="W5" s="427">
        <v>10</v>
      </c>
      <c r="X5" s="427">
        <v>11</v>
      </c>
      <c r="Y5" s="427">
        <v>12</v>
      </c>
      <c r="Z5" s="427">
        <v>13</v>
      </c>
      <c r="AA5" s="427">
        <v>14</v>
      </c>
      <c r="AB5" s="427">
        <v>15</v>
      </c>
      <c r="AC5" s="427">
        <v>16</v>
      </c>
      <c r="AD5" s="427">
        <v>17</v>
      </c>
      <c r="AE5" s="427">
        <v>18</v>
      </c>
    </row>
    <row r="6" spans="1:31" x14ac:dyDescent="0.25">
      <c r="I6" s="429">
        <v>42644</v>
      </c>
      <c r="J6" s="247">
        <v>123</v>
      </c>
      <c r="M6" s="157" t="s">
        <v>483</v>
      </c>
      <c r="N6" s="427">
        <v>14</v>
      </c>
      <c r="O6" s="427">
        <v>32</v>
      </c>
      <c r="P6" s="427">
        <v>42</v>
      </c>
      <c r="Q6" s="427">
        <v>27</v>
      </c>
      <c r="R6" s="427">
        <v>27</v>
      </c>
      <c r="S6" s="427">
        <v>29</v>
      </c>
      <c r="T6" s="427">
        <v>50</v>
      </c>
      <c r="U6" s="427">
        <v>44</v>
      </c>
      <c r="V6" s="427">
        <v>50</v>
      </c>
      <c r="W6" s="427">
        <v>42</v>
      </c>
      <c r="X6" s="427">
        <v>24</v>
      </c>
      <c r="Y6" s="427">
        <v>29</v>
      </c>
      <c r="Z6" s="427">
        <v>69</v>
      </c>
      <c r="AA6" s="427">
        <v>55</v>
      </c>
      <c r="AB6" s="427">
        <v>51</v>
      </c>
      <c r="AC6" s="427">
        <v>43</v>
      </c>
      <c r="AD6" s="427">
        <v>53</v>
      </c>
      <c r="AE6" s="427">
        <v>80</v>
      </c>
    </row>
    <row r="7" spans="1:31" x14ac:dyDescent="0.25">
      <c r="A7" s="427" t="s">
        <v>1094</v>
      </c>
      <c r="B7" s="427" t="s">
        <v>1111</v>
      </c>
      <c r="C7" s="427" t="s">
        <v>1108</v>
      </c>
      <c r="D7" s="427" t="s">
        <v>1109</v>
      </c>
      <c r="I7" s="429">
        <v>42675</v>
      </c>
      <c r="J7" s="247">
        <v>257</v>
      </c>
      <c r="M7" s="157" t="s">
        <v>484</v>
      </c>
      <c r="N7" s="427">
        <v>62</v>
      </c>
      <c r="O7" s="427">
        <v>110</v>
      </c>
      <c r="P7" s="427">
        <v>98</v>
      </c>
      <c r="Q7" s="427">
        <v>66</v>
      </c>
      <c r="R7" s="427">
        <v>85</v>
      </c>
      <c r="S7" s="427">
        <v>89</v>
      </c>
      <c r="T7" s="427">
        <v>119</v>
      </c>
      <c r="U7" s="427">
        <v>103</v>
      </c>
      <c r="V7" s="427">
        <v>109</v>
      </c>
      <c r="W7" s="427">
        <v>123</v>
      </c>
      <c r="X7" s="427">
        <v>90</v>
      </c>
      <c r="Y7" s="427">
        <v>91</v>
      </c>
      <c r="Z7" s="427">
        <v>127</v>
      </c>
      <c r="AA7" s="427">
        <v>104</v>
      </c>
      <c r="AB7" s="427">
        <v>112</v>
      </c>
      <c r="AC7" s="427">
        <v>96</v>
      </c>
      <c r="AD7" s="427">
        <v>93</v>
      </c>
      <c r="AE7" s="427">
        <v>115</v>
      </c>
    </row>
    <row r="8" spans="1:31" x14ac:dyDescent="0.25">
      <c r="A8" s="428">
        <v>42736</v>
      </c>
      <c r="B8" s="427">
        <v>359</v>
      </c>
      <c r="C8" s="247">
        <v>356</v>
      </c>
      <c r="D8" s="427">
        <v>350</v>
      </c>
      <c r="I8" s="429">
        <v>42705</v>
      </c>
      <c r="J8" s="247">
        <v>267</v>
      </c>
      <c r="M8" s="157" t="s">
        <v>485</v>
      </c>
      <c r="N8" s="427">
        <v>103</v>
      </c>
      <c r="O8" s="427">
        <v>149</v>
      </c>
      <c r="P8" s="427">
        <v>142</v>
      </c>
      <c r="Q8" s="427">
        <v>109</v>
      </c>
      <c r="R8" s="427">
        <v>125</v>
      </c>
      <c r="S8" s="427">
        <v>136</v>
      </c>
      <c r="T8" s="427">
        <v>162</v>
      </c>
      <c r="U8" s="427">
        <v>162</v>
      </c>
      <c r="V8" s="427">
        <v>160</v>
      </c>
      <c r="W8" s="427">
        <v>173</v>
      </c>
      <c r="X8" s="427">
        <v>141</v>
      </c>
      <c r="Y8" s="427">
        <v>151</v>
      </c>
      <c r="Z8" s="427">
        <v>188</v>
      </c>
      <c r="AA8" s="427">
        <v>180</v>
      </c>
      <c r="AB8" s="427">
        <v>183</v>
      </c>
      <c r="AC8" s="427">
        <v>131</v>
      </c>
      <c r="AD8" s="427">
        <v>146</v>
      </c>
      <c r="AE8" s="427">
        <v>141</v>
      </c>
    </row>
    <row r="9" spans="1:31" x14ac:dyDescent="0.25">
      <c r="A9" s="428">
        <v>42767</v>
      </c>
      <c r="B9" s="427">
        <v>244</v>
      </c>
      <c r="C9" s="247">
        <v>235</v>
      </c>
      <c r="D9" s="427">
        <v>227</v>
      </c>
      <c r="M9" s="157" t="s">
        <v>486</v>
      </c>
      <c r="N9" s="427">
        <v>143</v>
      </c>
      <c r="O9" s="427">
        <v>157</v>
      </c>
      <c r="P9" s="427">
        <v>139</v>
      </c>
      <c r="Q9" s="427">
        <v>101</v>
      </c>
      <c r="R9" s="427">
        <v>149</v>
      </c>
      <c r="S9" s="427">
        <v>172</v>
      </c>
      <c r="T9" s="427">
        <v>206</v>
      </c>
      <c r="U9" s="427">
        <v>213</v>
      </c>
      <c r="V9" s="427">
        <v>216</v>
      </c>
      <c r="W9" s="427">
        <v>197</v>
      </c>
      <c r="X9" s="427">
        <v>185</v>
      </c>
      <c r="Y9" s="427">
        <v>178</v>
      </c>
      <c r="Z9" s="427">
        <v>242</v>
      </c>
      <c r="AA9" s="427">
        <v>252</v>
      </c>
      <c r="AB9" s="427">
        <v>249</v>
      </c>
      <c r="AC9" s="427">
        <v>166</v>
      </c>
      <c r="AD9" s="427">
        <v>214</v>
      </c>
      <c r="AE9" s="427">
        <v>230</v>
      </c>
    </row>
    <row r="10" spans="1:31" x14ac:dyDescent="0.25">
      <c r="A10" s="428">
        <v>42795</v>
      </c>
      <c r="B10" s="427">
        <v>200</v>
      </c>
      <c r="C10" s="247">
        <v>171</v>
      </c>
      <c r="D10" s="427">
        <v>159</v>
      </c>
      <c r="M10" s="157" t="s">
        <v>487</v>
      </c>
      <c r="N10" s="427">
        <v>126</v>
      </c>
      <c r="O10" s="427">
        <v>151</v>
      </c>
      <c r="P10" s="427">
        <v>138</v>
      </c>
      <c r="Q10" s="427">
        <v>101</v>
      </c>
      <c r="R10" s="427">
        <v>151</v>
      </c>
      <c r="S10" s="427">
        <v>175</v>
      </c>
      <c r="T10" s="427">
        <v>211</v>
      </c>
      <c r="U10" s="427">
        <v>240</v>
      </c>
      <c r="V10" s="427">
        <v>225</v>
      </c>
      <c r="W10" s="427">
        <v>217</v>
      </c>
      <c r="X10" s="427">
        <v>186</v>
      </c>
      <c r="Y10" s="427">
        <v>169</v>
      </c>
      <c r="Z10" s="427">
        <v>260</v>
      </c>
      <c r="AA10" s="427">
        <v>265</v>
      </c>
      <c r="AB10" s="427">
        <v>274</v>
      </c>
      <c r="AC10" s="427">
        <v>184</v>
      </c>
      <c r="AD10" s="427">
        <v>234</v>
      </c>
      <c r="AE10" s="427">
        <v>261</v>
      </c>
    </row>
    <row r="11" spans="1:31" x14ac:dyDescent="0.25">
      <c r="A11" s="428">
        <v>42826</v>
      </c>
      <c r="B11" s="427">
        <v>186</v>
      </c>
      <c r="C11" s="247">
        <v>149</v>
      </c>
      <c r="D11" s="427">
        <v>140</v>
      </c>
      <c r="M11" s="157" t="s">
        <v>488</v>
      </c>
      <c r="N11" s="427">
        <v>278</v>
      </c>
      <c r="O11" s="427">
        <v>312</v>
      </c>
      <c r="P11" s="427">
        <v>287</v>
      </c>
      <c r="Q11" s="427">
        <v>215</v>
      </c>
      <c r="R11" s="427">
        <v>280</v>
      </c>
      <c r="S11" s="427">
        <v>302</v>
      </c>
      <c r="T11" s="427">
        <v>320</v>
      </c>
      <c r="U11" s="427">
        <v>322</v>
      </c>
      <c r="V11" s="427">
        <v>318</v>
      </c>
      <c r="W11" s="427">
        <v>317</v>
      </c>
      <c r="X11" s="427">
        <v>317</v>
      </c>
      <c r="Y11" s="427">
        <v>309</v>
      </c>
      <c r="Z11" s="427">
        <v>341</v>
      </c>
      <c r="AA11" s="427">
        <v>345</v>
      </c>
      <c r="AB11" s="427">
        <v>355</v>
      </c>
      <c r="AC11" s="427">
        <v>263</v>
      </c>
      <c r="AD11" s="427">
        <v>302</v>
      </c>
      <c r="AE11" s="427">
        <v>320</v>
      </c>
    </row>
    <row r="12" spans="1:31" x14ac:dyDescent="0.25">
      <c r="A12" s="428">
        <v>42856</v>
      </c>
      <c r="B12" s="427">
        <v>88</v>
      </c>
      <c r="C12" s="247">
        <v>74</v>
      </c>
      <c r="D12" s="427">
        <v>66</v>
      </c>
      <c r="M12" s="157" t="s">
        <v>489</v>
      </c>
      <c r="N12" s="427">
        <v>268</v>
      </c>
      <c r="O12" s="427">
        <v>301</v>
      </c>
      <c r="P12" s="427">
        <v>290</v>
      </c>
      <c r="Q12" s="427">
        <v>256</v>
      </c>
      <c r="R12" s="427">
        <v>287</v>
      </c>
      <c r="S12" s="427">
        <v>296</v>
      </c>
      <c r="T12" s="427">
        <v>329</v>
      </c>
      <c r="U12" s="427">
        <v>346</v>
      </c>
      <c r="V12" s="427">
        <v>322</v>
      </c>
      <c r="W12" s="427">
        <v>328</v>
      </c>
      <c r="X12" s="427">
        <v>304</v>
      </c>
      <c r="Y12" s="427">
        <v>307</v>
      </c>
      <c r="Z12" s="427">
        <v>347</v>
      </c>
      <c r="AA12" s="427">
        <v>349</v>
      </c>
      <c r="AB12" s="427">
        <v>358</v>
      </c>
      <c r="AC12" s="427">
        <v>287</v>
      </c>
      <c r="AD12" s="427">
        <v>324</v>
      </c>
      <c r="AE12" s="427">
        <v>325</v>
      </c>
    </row>
    <row r="13" spans="1:31" x14ac:dyDescent="0.25">
      <c r="A13" s="428">
        <v>42887</v>
      </c>
      <c r="B13" s="427">
        <v>23</v>
      </c>
      <c r="C13" s="247">
        <v>15</v>
      </c>
      <c r="D13" s="427">
        <v>18</v>
      </c>
      <c r="M13" s="157" t="s">
        <v>490</v>
      </c>
      <c r="N13" s="427">
        <v>266</v>
      </c>
      <c r="O13" s="427">
        <v>291</v>
      </c>
      <c r="P13" s="427">
        <v>305</v>
      </c>
      <c r="Q13" s="427">
        <v>253</v>
      </c>
      <c r="R13" s="427">
        <v>276</v>
      </c>
      <c r="S13" s="427">
        <v>289</v>
      </c>
      <c r="T13" s="427">
        <v>306</v>
      </c>
      <c r="U13" s="427">
        <v>302</v>
      </c>
      <c r="V13" s="427">
        <v>291</v>
      </c>
      <c r="W13" s="427">
        <v>299</v>
      </c>
      <c r="X13" s="427">
        <v>297</v>
      </c>
      <c r="Y13" s="427">
        <v>307</v>
      </c>
      <c r="Z13" s="427">
        <v>291</v>
      </c>
      <c r="AA13" s="427">
        <v>309</v>
      </c>
      <c r="AB13" s="427">
        <v>303</v>
      </c>
      <c r="AC13" s="427">
        <v>297</v>
      </c>
      <c r="AD13" s="427">
        <v>278</v>
      </c>
      <c r="AE13" s="427">
        <v>303</v>
      </c>
    </row>
    <row r="14" spans="1:31" x14ac:dyDescent="0.25">
      <c r="A14" s="428">
        <v>42917</v>
      </c>
      <c r="B14" s="427">
        <v>10</v>
      </c>
      <c r="C14" s="247">
        <v>6</v>
      </c>
      <c r="D14" s="427">
        <v>9</v>
      </c>
      <c r="M14" s="157" t="s">
        <v>491</v>
      </c>
      <c r="N14" s="427">
        <v>199</v>
      </c>
      <c r="O14" s="427">
        <v>235</v>
      </c>
      <c r="P14" s="427">
        <v>234</v>
      </c>
      <c r="Q14" s="427">
        <v>197</v>
      </c>
      <c r="R14" s="427">
        <v>219</v>
      </c>
      <c r="S14" s="427">
        <v>230</v>
      </c>
      <c r="T14" s="427">
        <v>269</v>
      </c>
      <c r="U14" s="427">
        <v>268</v>
      </c>
      <c r="V14" s="427">
        <v>281</v>
      </c>
      <c r="W14" s="427">
        <v>259</v>
      </c>
      <c r="X14" s="427">
        <v>247</v>
      </c>
      <c r="Y14" s="427">
        <v>248</v>
      </c>
      <c r="Z14" s="427">
        <v>263</v>
      </c>
      <c r="AA14" s="427">
        <v>276</v>
      </c>
      <c r="AB14" s="427">
        <v>287</v>
      </c>
      <c r="AC14" s="427">
        <v>242</v>
      </c>
      <c r="AD14" s="427">
        <v>265</v>
      </c>
      <c r="AE14" s="427">
        <v>272</v>
      </c>
    </row>
    <row r="15" spans="1:31" x14ac:dyDescent="0.25">
      <c r="A15" s="428">
        <v>42948</v>
      </c>
      <c r="B15" s="427">
        <v>30</v>
      </c>
      <c r="C15" s="247">
        <v>18</v>
      </c>
      <c r="D15" s="427">
        <v>19</v>
      </c>
      <c r="F15" s="247"/>
      <c r="M15" s="157" t="s">
        <v>492</v>
      </c>
      <c r="N15" s="427">
        <v>76</v>
      </c>
      <c r="O15" s="427">
        <v>104</v>
      </c>
      <c r="P15" s="427">
        <v>115</v>
      </c>
      <c r="Q15" s="427">
        <v>85</v>
      </c>
      <c r="R15" s="427">
        <v>98</v>
      </c>
      <c r="S15" s="427">
        <v>103</v>
      </c>
      <c r="T15" s="427">
        <v>126</v>
      </c>
      <c r="U15" s="427">
        <v>140</v>
      </c>
      <c r="V15" s="427">
        <v>161</v>
      </c>
      <c r="W15" s="427">
        <v>137</v>
      </c>
      <c r="X15" s="427">
        <v>118</v>
      </c>
      <c r="Y15" s="427">
        <v>103</v>
      </c>
      <c r="Z15" s="427">
        <v>128</v>
      </c>
      <c r="AA15" s="427">
        <v>160</v>
      </c>
      <c r="AB15" s="427">
        <v>161</v>
      </c>
      <c r="AC15" s="427">
        <v>125</v>
      </c>
      <c r="AD15" s="427">
        <v>130</v>
      </c>
      <c r="AE15" s="427">
        <v>186</v>
      </c>
    </row>
    <row r="16" spans="1:31" x14ac:dyDescent="0.25">
      <c r="A16" s="428">
        <v>42979</v>
      </c>
      <c r="B16" s="427">
        <v>53</v>
      </c>
      <c r="C16" s="247">
        <v>51</v>
      </c>
      <c r="D16" s="427">
        <v>47</v>
      </c>
      <c r="F16" s="247"/>
      <c r="M16" s="157" t="s">
        <v>493</v>
      </c>
      <c r="N16" s="427">
        <v>28</v>
      </c>
      <c r="O16" s="427">
        <v>40</v>
      </c>
      <c r="P16" s="427">
        <v>42</v>
      </c>
      <c r="Q16" s="427">
        <v>23</v>
      </c>
      <c r="R16" s="427">
        <v>30</v>
      </c>
      <c r="S16" s="427">
        <v>35</v>
      </c>
      <c r="T16" s="427">
        <v>44</v>
      </c>
      <c r="U16" s="427">
        <v>68</v>
      </c>
      <c r="V16" s="427">
        <v>113</v>
      </c>
      <c r="W16" s="427">
        <v>71</v>
      </c>
      <c r="X16" s="427">
        <v>49</v>
      </c>
      <c r="Y16" s="427">
        <v>46</v>
      </c>
      <c r="Z16" s="427">
        <v>62</v>
      </c>
      <c r="AA16" s="427">
        <v>104</v>
      </c>
      <c r="AB16" s="427">
        <v>101</v>
      </c>
      <c r="AC16" s="427">
        <v>53</v>
      </c>
      <c r="AD16" s="427">
        <v>45</v>
      </c>
      <c r="AE16" s="427">
        <v>96</v>
      </c>
    </row>
    <row r="17" spans="1:31" x14ac:dyDescent="0.25">
      <c r="A17" s="428">
        <v>43009</v>
      </c>
      <c r="B17" s="427">
        <v>80</v>
      </c>
      <c r="C17" s="247">
        <v>72</v>
      </c>
      <c r="D17" s="427">
        <v>76</v>
      </c>
      <c r="F17" s="247"/>
      <c r="M17" s="157" t="s">
        <v>494</v>
      </c>
      <c r="N17" s="427">
        <v>11</v>
      </c>
      <c r="O17" s="427">
        <v>25</v>
      </c>
      <c r="P17" s="427">
        <v>31</v>
      </c>
      <c r="Q17" s="427">
        <v>19</v>
      </c>
      <c r="R17" s="427">
        <v>24</v>
      </c>
      <c r="S17" s="427">
        <v>20</v>
      </c>
      <c r="T17" s="427">
        <v>41</v>
      </c>
      <c r="U17" s="427">
        <v>48</v>
      </c>
      <c r="V17" s="427">
        <v>41</v>
      </c>
      <c r="W17" s="427">
        <v>36</v>
      </c>
      <c r="X17" s="427">
        <v>26</v>
      </c>
      <c r="Y17" s="427">
        <v>26</v>
      </c>
      <c r="Z17" s="427">
        <v>55</v>
      </c>
      <c r="AA17" s="427">
        <v>56</v>
      </c>
      <c r="AB17" s="427">
        <v>48</v>
      </c>
      <c r="AC17" s="427">
        <v>37</v>
      </c>
      <c r="AD17" s="427">
        <v>39</v>
      </c>
      <c r="AE17" s="427">
        <v>72</v>
      </c>
    </row>
    <row r="18" spans="1:31" x14ac:dyDescent="0.25">
      <c r="A18" s="428">
        <v>43040</v>
      </c>
      <c r="B18" s="427">
        <v>238</v>
      </c>
      <c r="C18" s="247">
        <v>227</v>
      </c>
      <c r="D18" s="427">
        <v>233</v>
      </c>
      <c r="F18" s="247"/>
      <c r="M18" s="157" t="s">
        <v>495</v>
      </c>
      <c r="N18" s="427">
        <v>10</v>
      </c>
      <c r="O18" s="427">
        <v>26</v>
      </c>
      <c r="P18" s="427">
        <v>25</v>
      </c>
      <c r="Q18" s="427">
        <v>12</v>
      </c>
      <c r="R18" s="427">
        <v>19</v>
      </c>
      <c r="S18" s="427">
        <v>17</v>
      </c>
      <c r="T18" s="427">
        <v>28</v>
      </c>
      <c r="U18" s="427">
        <v>37</v>
      </c>
      <c r="V18" s="427">
        <v>39</v>
      </c>
      <c r="W18" s="427">
        <v>30</v>
      </c>
      <c r="X18" s="427">
        <v>19</v>
      </c>
      <c r="Y18" s="427">
        <v>21</v>
      </c>
      <c r="Z18" s="427">
        <v>56</v>
      </c>
      <c r="AA18" s="427">
        <v>52</v>
      </c>
      <c r="AB18" s="427">
        <v>54</v>
      </c>
      <c r="AC18" s="427">
        <v>23</v>
      </c>
      <c r="AD18" s="427">
        <v>25</v>
      </c>
      <c r="AE18" s="427">
        <v>69</v>
      </c>
    </row>
    <row r="19" spans="1:31" x14ac:dyDescent="0.25">
      <c r="A19" s="428">
        <v>43070</v>
      </c>
      <c r="B19" s="427">
        <v>295</v>
      </c>
      <c r="C19" s="247">
        <v>295</v>
      </c>
      <c r="D19" s="427">
        <v>293</v>
      </c>
      <c r="F19" s="247"/>
      <c r="M19" s="157" t="s">
        <v>496</v>
      </c>
      <c r="N19" s="427">
        <v>19</v>
      </c>
      <c r="O19" s="427">
        <v>39</v>
      </c>
      <c r="P19" s="427">
        <v>40</v>
      </c>
      <c r="Q19" s="427">
        <v>20</v>
      </c>
      <c r="R19" s="427">
        <v>24</v>
      </c>
      <c r="S19" s="427">
        <v>39</v>
      </c>
      <c r="T19" s="427">
        <v>49</v>
      </c>
      <c r="U19" s="427">
        <v>54</v>
      </c>
      <c r="V19" s="427">
        <v>59</v>
      </c>
      <c r="W19" s="427">
        <v>48</v>
      </c>
      <c r="X19" s="427">
        <v>33</v>
      </c>
      <c r="Y19" s="427">
        <v>27</v>
      </c>
      <c r="Z19" s="427">
        <v>65</v>
      </c>
      <c r="AA19" s="427">
        <v>64</v>
      </c>
      <c r="AB19" s="427">
        <v>66</v>
      </c>
      <c r="AC19" s="427">
        <v>37</v>
      </c>
      <c r="AD19" s="427">
        <v>51</v>
      </c>
      <c r="AE19" s="427">
        <v>79</v>
      </c>
    </row>
    <row r="20" spans="1:31" x14ac:dyDescent="0.25">
      <c r="A20" s="428">
        <v>43101</v>
      </c>
      <c r="B20" s="427">
        <v>274</v>
      </c>
      <c r="C20" s="247">
        <v>274</v>
      </c>
      <c r="D20" s="427">
        <v>276</v>
      </c>
      <c r="F20" s="247"/>
      <c r="M20" s="157" t="s">
        <v>497</v>
      </c>
      <c r="N20" s="427">
        <v>101</v>
      </c>
      <c r="O20" s="427">
        <v>147</v>
      </c>
      <c r="P20" s="427">
        <v>155</v>
      </c>
      <c r="Q20" s="427">
        <v>112</v>
      </c>
      <c r="R20" s="427">
        <v>136</v>
      </c>
      <c r="S20" s="427">
        <v>140</v>
      </c>
      <c r="T20" s="427">
        <v>155</v>
      </c>
      <c r="U20" s="427">
        <v>156</v>
      </c>
      <c r="V20" s="427">
        <v>149</v>
      </c>
      <c r="W20" s="427">
        <v>163</v>
      </c>
      <c r="X20" s="427">
        <v>141</v>
      </c>
      <c r="Y20" s="427">
        <v>133</v>
      </c>
      <c r="Z20" s="427">
        <v>178</v>
      </c>
      <c r="AA20" s="427">
        <v>175</v>
      </c>
      <c r="AB20" s="427">
        <v>184</v>
      </c>
      <c r="AC20" s="427">
        <v>136</v>
      </c>
      <c r="AD20" s="427">
        <v>151</v>
      </c>
      <c r="AE20" s="427">
        <v>158</v>
      </c>
    </row>
    <row r="21" spans="1:31" x14ac:dyDescent="0.25">
      <c r="A21" s="428">
        <v>43132</v>
      </c>
      <c r="B21" s="427">
        <v>339</v>
      </c>
      <c r="C21" s="247">
        <v>335</v>
      </c>
      <c r="D21" s="427">
        <v>325</v>
      </c>
      <c r="F21" s="247"/>
      <c r="M21" s="157" t="s">
        <v>498</v>
      </c>
      <c r="N21" s="427">
        <v>248</v>
      </c>
      <c r="O21" s="427">
        <v>281</v>
      </c>
      <c r="P21" s="427">
        <v>273</v>
      </c>
      <c r="Q21" s="427">
        <v>233</v>
      </c>
      <c r="R21" s="427">
        <v>259</v>
      </c>
      <c r="S21" s="427">
        <v>271</v>
      </c>
      <c r="T21" s="427">
        <v>322</v>
      </c>
      <c r="U21" s="427">
        <v>308</v>
      </c>
      <c r="V21" s="427">
        <v>296</v>
      </c>
      <c r="W21" s="427">
        <v>327</v>
      </c>
      <c r="X21" s="427">
        <v>291</v>
      </c>
      <c r="Y21" s="427">
        <v>278</v>
      </c>
      <c r="Z21" s="427">
        <v>341</v>
      </c>
      <c r="AA21" s="427">
        <v>324</v>
      </c>
      <c r="AB21" s="427">
        <v>328</v>
      </c>
      <c r="AC21" s="427">
        <v>254</v>
      </c>
      <c r="AD21" s="427">
        <v>295</v>
      </c>
      <c r="AE21" s="427">
        <v>280</v>
      </c>
    </row>
    <row r="22" spans="1:31" x14ac:dyDescent="0.25">
      <c r="A22" s="428">
        <v>43160</v>
      </c>
      <c r="B22" s="427">
        <v>302</v>
      </c>
      <c r="C22" s="247">
        <v>292</v>
      </c>
      <c r="D22" s="427">
        <v>277</v>
      </c>
      <c r="F22" s="247"/>
      <c r="M22" s="157" t="s">
        <v>499</v>
      </c>
      <c r="N22" s="427">
        <v>262</v>
      </c>
      <c r="O22" s="427">
        <v>302</v>
      </c>
      <c r="P22" s="427">
        <v>273</v>
      </c>
      <c r="Q22" s="427">
        <v>227</v>
      </c>
      <c r="R22" s="427">
        <v>250</v>
      </c>
      <c r="S22" s="427">
        <v>285</v>
      </c>
      <c r="T22" s="427">
        <v>281</v>
      </c>
      <c r="U22" s="427">
        <v>262</v>
      </c>
      <c r="V22" s="427">
        <v>262</v>
      </c>
      <c r="W22" s="427">
        <v>292</v>
      </c>
      <c r="X22" s="427">
        <v>288</v>
      </c>
      <c r="Y22" s="427">
        <v>284</v>
      </c>
      <c r="Z22" s="427">
        <v>275</v>
      </c>
      <c r="AA22" s="427">
        <v>291</v>
      </c>
      <c r="AB22" s="427">
        <v>299</v>
      </c>
      <c r="AC22" s="427">
        <v>232</v>
      </c>
      <c r="AD22" s="427">
        <v>261</v>
      </c>
      <c r="AE22" s="427">
        <v>238</v>
      </c>
    </row>
    <row r="23" spans="1:31" x14ac:dyDescent="0.25">
      <c r="A23" s="428">
        <v>43191</v>
      </c>
      <c r="B23" s="427">
        <v>167</v>
      </c>
      <c r="C23" s="247">
        <v>145</v>
      </c>
      <c r="D23" s="427">
        <v>141</v>
      </c>
      <c r="F23" s="247"/>
      <c r="M23" s="157" t="s">
        <v>500</v>
      </c>
      <c r="N23" s="427">
        <v>350</v>
      </c>
      <c r="O23" s="427">
        <v>386</v>
      </c>
      <c r="P23" s="427">
        <v>334</v>
      </c>
      <c r="Q23" s="427">
        <v>269</v>
      </c>
      <c r="R23" s="427">
        <v>316</v>
      </c>
      <c r="S23" s="427">
        <v>345</v>
      </c>
      <c r="T23" s="427">
        <v>346</v>
      </c>
      <c r="U23" s="427">
        <v>343</v>
      </c>
      <c r="V23" s="427">
        <v>334</v>
      </c>
      <c r="W23" s="427">
        <v>368</v>
      </c>
      <c r="X23" s="427">
        <v>357</v>
      </c>
      <c r="Y23" s="427">
        <v>383</v>
      </c>
      <c r="Z23" s="427">
        <v>342</v>
      </c>
      <c r="AA23" s="427">
        <v>345</v>
      </c>
      <c r="AB23" s="427">
        <v>343</v>
      </c>
      <c r="AC23" s="427">
        <v>280</v>
      </c>
      <c r="AD23" s="427">
        <v>299</v>
      </c>
      <c r="AE23" s="427">
        <v>279</v>
      </c>
    </row>
    <row r="24" spans="1:31" x14ac:dyDescent="0.25">
      <c r="A24" s="428">
        <v>43221</v>
      </c>
      <c r="B24" s="427">
        <v>96</v>
      </c>
      <c r="C24" s="247">
        <v>69</v>
      </c>
      <c r="D24" s="427">
        <v>66</v>
      </c>
      <c r="F24" s="247"/>
      <c r="M24" s="157" t="s">
        <v>501</v>
      </c>
      <c r="N24" s="427">
        <v>227</v>
      </c>
      <c r="O24" s="427">
        <v>250</v>
      </c>
      <c r="P24" s="427">
        <v>246</v>
      </c>
      <c r="Q24" s="427">
        <v>221</v>
      </c>
      <c r="R24" s="427">
        <v>251</v>
      </c>
      <c r="S24" s="427">
        <v>258</v>
      </c>
      <c r="T24" s="427">
        <v>261</v>
      </c>
      <c r="U24" s="427">
        <v>267</v>
      </c>
      <c r="V24" s="427">
        <v>263</v>
      </c>
      <c r="W24" s="427">
        <v>269</v>
      </c>
      <c r="X24" s="427">
        <v>271</v>
      </c>
      <c r="Y24" s="427">
        <v>261</v>
      </c>
      <c r="Z24" s="427">
        <v>279</v>
      </c>
      <c r="AA24" s="427">
        <v>277</v>
      </c>
      <c r="AB24" s="427">
        <v>284</v>
      </c>
      <c r="AC24" s="427">
        <v>248</v>
      </c>
      <c r="AD24" s="427">
        <v>268</v>
      </c>
      <c r="AE24" s="427">
        <v>259</v>
      </c>
    </row>
    <row r="25" spans="1:31" x14ac:dyDescent="0.25">
      <c r="A25" s="428">
        <v>43252</v>
      </c>
      <c r="B25" s="427">
        <v>31</v>
      </c>
      <c r="C25" s="247">
        <v>19</v>
      </c>
      <c r="D25" s="427">
        <v>17</v>
      </c>
      <c r="F25" s="247"/>
      <c r="M25" s="157" t="s">
        <v>502</v>
      </c>
      <c r="N25" s="427">
        <v>159</v>
      </c>
      <c r="O25" s="427">
        <v>191</v>
      </c>
      <c r="P25" s="427">
        <v>197</v>
      </c>
      <c r="Q25" s="427">
        <v>184</v>
      </c>
      <c r="R25" s="427">
        <v>205</v>
      </c>
      <c r="S25" s="427">
        <v>201</v>
      </c>
      <c r="T25" s="427">
        <v>232</v>
      </c>
      <c r="U25" s="427">
        <v>242</v>
      </c>
      <c r="V25" s="427">
        <v>262</v>
      </c>
      <c r="W25" s="427">
        <v>234</v>
      </c>
      <c r="X25" s="427">
        <v>209</v>
      </c>
      <c r="Y25" s="427">
        <v>197</v>
      </c>
      <c r="Z25" s="427">
        <v>271</v>
      </c>
      <c r="AA25" s="427">
        <v>278</v>
      </c>
      <c r="AB25" s="427">
        <v>268</v>
      </c>
      <c r="AC25" s="427">
        <v>236</v>
      </c>
      <c r="AD25" s="427">
        <v>241</v>
      </c>
      <c r="AE25" s="427">
        <v>272</v>
      </c>
    </row>
    <row r="26" spans="1:31" x14ac:dyDescent="0.25">
      <c r="A26" s="428">
        <v>43282</v>
      </c>
      <c r="B26" s="427">
        <v>9</v>
      </c>
      <c r="C26" s="247">
        <v>1</v>
      </c>
      <c r="D26" s="427">
        <v>3</v>
      </c>
      <c r="F26" s="247"/>
      <c r="M26" s="157" t="s">
        <v>503</v>
      </c>
      <c r="N26" s="427">
        <v>140</v>
      </c>
      <c r="O26" s="427">
        <v>184</v>
      </c>
      <c r="P26" s="427">
        <v>201</v>
      </c>
      <c r="Q26" s="427">
        <v>172</v>
      </c>
      <c r="R26" s="427">
        <v>171</v>
      </c>
      <c r="S26" s="427">
        <v>188</v>
      </c>
      <c r="T26" s="427">
        <v>216</v>
      </c>
      <c r="U26" s="427">
        <v>225</v>
      </c>
      <c r="V26" s="427">
        <v>214</v>
      </c>
      <c r="W26" s="427">
        <v>213</v>
      </c>
      <c r="X26" s="427">
        <v>195</v>
      </c>
      <c r="Y26" s="427">
        <v>189</v>
      </c>
      <c r="Z26" s="427">
        <v>220</v>
      </c>
      <c r="AA26" s="427">
        <v>211</v>
      </c>
      <c r="AB26" s="427">
        <v>226</v>
      </c>
      <c r="AC26" s="427">
        <v>203</v>
      </c>
      <c r="AD26" s="427">
        <v>205</v>
      </c>
      <c r="AE26" s="427">
        <v>238</v>
      </c>
    </row>
    <row r="27" spans="1:31" x14ac:dyDescent="0.25">
      <c r="M27" s="157" t="s">
        <v>504</v>
      </c>
      <c r="N27" s="427">
        <v>66</v>
      </c>
      <c r="O27" s="427">
        <v>87</v>
      </c>
      <c r="P27" s="427">
        <v>91</v>
      </c>
      <c r="Q27" s="427">
        <v>67</v>
      </c>
      <c r="R27" s="427">
        <v>86</v>
      </c>
      <c r="S27" s="427">
        <v>99</v>
      </c>
      <c r="T27" s="427">
        <v>103</v>
      </c>
      <c r="U27" s="427">
        <v>111</v>
      </c>
      <c r="V27" s="427">
        <v>148</v>
      </c>
      <c r="W27" s="427">
        <v>117</v>
      </c>
      <c r="X27" s="427">
        <v>108</v>
      </c>
      <c r="Y27" s="427">
        <v>98</v>
      </c>
      <c r="Z27" s="427">
        <v>112</v>
      </c>
      <c r="AA27" s="427">
        <v>140</v>
      </c>
      <c r="AB27" s="427">
        <v>144</v>
      </c>
      <c r="AC27" s="427">
        <v>102</v>
      </c>
      <c r="AD27" s="427">
        <v>96</v>
      </c>
      <c r="AE27" s="427">
        <v>138</v>
      </c>
    </row>
    <row r="28" spans="1:31" x14ac:dyDescent="0.25">
      <c r="M28" s="157" t="s">
        <v>505</v>
      </c>
      <c r="N28" s="427">
        <v>18</v>
      </c>
      <c r="O28" s="427">
        <v>27</v>
      </c>
      <c r="P28" s="427">
        <v>39</v>
      </c>
      <c r="Q28" s="427">
        <v>25</v>
      </c>
      <c r="R28" s="427">
        <v>31</v>
      </c>
      <c r="S28" s="427">
        <v>28</v>
      </c>
      <c r="T28" s="427">
        <v>46</v>
      </c>
      <c r="U28" s="427">
        <v>57</v>
      </c>
      <c r="V28" s="427">
        <v>63</v>
      </c>
      <c r="W28" s="427">
        <v>42</v>
      </c>
      <c r="X28" s="427">
        <v>31</v>
      </c>
      <c r="Y28" s="427">
        <v>32</v>
      </c>
      <c r="Z28" s="427">
        <v>63</v>
      </c>
      <c r="AA28" s="427">
        <v>70</v>
      </c>
      <c r="AB28" s="427">
        <v>79</v>
      </c>
      <c r="AC28" s="427">
        <v>55</v>
      </c>
      <c r="AD28" s="427">
        <v>52</v>
      </c>
      <c r="AE28" s="427">
        <v>92</v>
      </c>
    </row>
    <row r="29" spans="1:31" x14ac:dyDescent="0.25">
      <c r="A29" s="427" t="s">
        <v>1106</v>
      </c>
      <c r="B29" s="427">
        <f>SUM(B8:B19)</f>
        <v>1806</v>
      </c>
      <c r="D29" s="427">
        <f>B29/B30</f>
        <v>1.1032376298106292</v>
      </c>
      <c r="M29" s="157" t="s">
        <v>506</v>
      </c>
      <c r="N29" s="427">
        <v>9</v>
      </c>
      <c r="O29" s="427">
        <v>14</v>
      </c>
      <c r="P29" s="427">
        <v>23</v>
      </c>
      <c r="Q29" s="427">
        <v>17</v>
      </c>
      <c r="R29" s="427">
        <v>14</v>
      </c>
      <c r="S29" s="427">
        <v>16</v>
      </c>
      <c r="T29" s="427">
        <v>32</v>
      </c>
      <c r="U29" s="427">
        <v>53</v>
      </c>
      <c r="V29" s="427">
        <v>59</v>
      </c>
      <c r="W29" s="427">
        <v>39</v>
      </c>
      <c r="X29" s="427">
        <v>22</v>
      </c>
      <c r="Y29" s="427">
        <v>19</v>
      </c>
      <c r="Z29" s="427">
        <v>53</v>
      </c>
      <c r="AA29" s="427">
        <v>62</v>
      </c>
      <c r="AB29" s="427">
        <v>52</v>
      </c>
      <c r="AC29" s="427">
        <v>37</v>
      </c>
      <c r="AD29" s="427">
        <v>43</v>
      </c>
      <c r="AE29" s="427">
        <v>80</v>
      </c>
    </row>
    <row r="30" spans="1:31" x14ac:dyDescent="0.25">
      <c r="A30" s="427" t="s">
        <v>1107</v>
      </c>
      <c r="B30" s="427">
        <f>SUM(D8:D19)</f>
        <v>1637</v>
      </c>
      <c r="M30" s="157" t="s">
        <v>507</v>
      </c>
      <c r="N30" s="427">
        <v>19</v>
      </c>
      <c r="O30" s="427">
        <v>29</v>
      </c>
      <c r="P30" s="427">
        <v>35</v>
      </c>
      <c r="Q30" s="427">
        <v>28</v>
      </c>
      <c r="R30" s="427">
        <v>23</v>
      </c>
      <c r="S30" s="427">
        <v>35</v>
      </c>
      <c r="T30" s="427">
        <v>53</v>
      </c>
      <c r="U30" s="427">
        <v>46</v>
      </c>
      <c r="V30" s="427">
        <v>50</v>
      </c>
      <c r="W30" s="427">
        <v>50</v>
      </c>
      <c r="X30" s="427">
        <v>34</v>
      </c>
      <c r="Y30" s="427">
        <v>36</v>
      </c>
      <c r="Z30" s="427">
        <v>61</v>
      </c>
      <c r="AA30" s="427">
        <v>62</v>
      </c>
      <c r="AB30" s="427">
        <v>52</v>
      </c>
      <c r="AC30" s="427">
        <v>34</v>
      </c>
      <c r="AD30" s="427">
        <v>43</v>
      </c>
      <c r="AE30" s="427">
        <v>69</v>
      </c>
    </row>
    <row r="31" spans="1:31" x14ac:dyDescent="0.25">
      <c r="A31" s="427" t="s">
        <v>1110</v>
      </c>
      <c r="B31" s="427">
        <f>SUM(C8:C19)</f>
        <v>1669</v>
      </c>
      <c r="M31" s="157" t="s">
        <v>508</v>
      </c>
      <c r="N31" s="427">
        <v>47</v>
      </c>
      <c r="O31" s="427">
        <v>67</v>
      </c>
      <c r="P31" s="427">
        <v>72</v>
      </c>
      <c r="Q31" s="427">
        <v>38</v>
      </c>
      <c r="R31" s="427">
        <v>61</v>
      </c>
      <c r="S31" s="427">
        <v>74</v>
      </c>
      <c r="T31" s="427">
        <v>88</v>
      </c>
      <c r="U31" s="427">
        <v>86</v>
      </c>
      <c r="V31" s="427">
        <v>92</v>
      </c>
      <c r="W31" s="427">
        <v>82</v>
      </c>
      <c r="X31" s="427">
        <v>70</v>
      </c>
      <c r="Y31" s="427">
        <v>70</v>
      </c>
      <c r="Z31" s="427">
        <v>97</v>
      </c>
      <c r="AA31" s="427">
        <v>96</v>
      </c>
      <c r="AB31" s="427">
        <v>105</v>
      </c>
      <c r="AC31" s="427">
        <v>63</v>
      </c>
      <c r="AD31" s="427">
        <v>91</v>
      </c>
      <c r="AE31" s="427">
        <v>94</v>
      </c>
    </row>
    <row r="32" spans="1:31" x14ac:dyDescent="0.25">
      <c r="M32" s="157" t="s">
        <v>509</v>
      </c>
      <c r="N32" s="427">
        <v>76</v>
      </c>
      <c r="O32" s="427">
        <v>99</v>
      </c>
      <c r="P32" s="427">
        <v>95</v>
      </c>
      <c r="Q32" s="427">
        <v>60</v>
      </c>
      <c r="R32" s="427">
        <v>80</v>
      </c>
      <c r="S32" s="427">
        <v>95</v>
      </c>
      <c r="T32" s="427">
        <v>126</v>
      </c>
      <c r="U32" s="427">
        <v>135</v>
      </c>
      <c r="V32" s="427">
        <v>104</v>
      </c>
      <c r="W32" s="427">
        <v>110</v>
      </c>
      <c r="X32" s="427">
        <v>95</v>
      </c>
      <c r="Y32" s="427">
        <v>106</v>
      </c>
      <c r="Z32" s="427">
        <v>129</v>
      </c>
      <c r="AA32" s="427">
        <v>129</v>
      </c>
      <c r="AB32" s="427">
        <v>147</v>
      </c>
      <c r="AC32" s="427">
        <v>95</v>
      </c>
      <c r="AD32" s="427">
        <v>123</v>
      </c>
      <c r="AE32" s="427">
        <v>159</v>
      </c>
    </row>
    <row r="33" spans="13:31" x14ac:dyDescent="0.25">
      <c r="M33" s="157" t="s">
        <v>510</v>
      </c>
      <c r="N33" s="427">
        <v>233</v>
      </c>
      <c r="O33" s="427">
        <v>246</v>
      </c>
      <c r="P33" s="427">
        <v>247</v>
      </c>
      <c r="Q33" s="427">
        <v>189</v>
      </c>
      <c r="R33" s="427">
        <v>229</v>
      </c>
      <c r="S33" s="427">
        <v>248</v>
      </c>
      <c r="T33" s="427">
        <v>269</v>
      </c>
      <c r="U33" s="427">
        <v>293</v>
      </c>
      <c r="V33" s="427">
        <v>269</v>
      </c>
      <c r="W33" s="427">
        <v>280</v>
      </c>
      <c r="X33" s="427">
        <v>263</v>
      </c>
      <c r="Y33" s="427">
        <v>268</v>
      </c>
      <c r="Z33" s="427">
        <v>294</v>
      </c>
      <c r="AA33" s="427">
        <v>304</v>
      </c>
      <c r="AB33" s="427">
        <v>310</v>
      </c>
      <c r="AC33" s="427">
        <v>211</v>
      </c>
      <c r="AD33" s="427">
        <v>271</v>
      </c>
      <c r="AE33" s="427">
        <v>286</v>
      </c>
    </row>
    <row r="34" spans="13:31" x14ac:dyDescent="0.25">
      <c r="M34" s="157" t="s">
        <v>511</v>
      </c>
      <c r="N34" s="427">
        <v>293</v>
      </c>
      <c r="O34" s="427">
        <v>306</v>
      </c>
      <c r="P34" s="427">
        <v>290</v>
      </c>
      <c r="Q34" s="427">
        <v>235</v>
      </c>
      <c r="R34" s="427">
        <v>283</v>
      </c>
      <c r="S34" s="427">
        <v>326</v>
      </c>
      <c r="T34" s="427">
        <v>349</v>
      </c>
      <c r="U34" s="427">
        <v>351</v>
      </c>
      <c r="V34" s="427">
        <v>320</v>
      </c>
      <c r="W34" s="427">
        <v>354</v>
      </c>
      <c r="X34" s="427">
        <v>328</v>
      </c>
      <c r="Y34" s="427">
        <v>335</v>
      </c>
      <c r="Z34" s="427">
        <v>352</v>
      </c>
      <c r="AA34" s="427">
        <v>365</v>
      </c>
      <c r="AB34" s="427">
        <v>332</v>
      </c>
      <c r="AC34" s="427">
        <v>279</v>
      </c>
      <c r="AD34" s="427">
        <v>317</v>
      </c>
      <c r="AE34" s="427">
        <v>325</v>
      </c>
    </row>
    <row r="35" spans="13:31" x14ac:dyDescent="0.25">
      <c r="M35" s="157" t="s">
        <v>512</v>
      </c>
      <c r="N35" s="427">
        <v>276</v>
      </c>
      <c r="O35" s="427">
        <v>286</v>
      </c>
      <c r="P35" s="427">
        <v>282</v>
      </c>
      <c r="Q35" s="427">
        <v>254</v>
      </c>
      <c r="R35" s="427">
        <v>291</v>
      </c>
      <c r="S35" s="427">
        <v>318</v>
      </c>
      <c r="T35" s="427">
        <v>333</v>
      </c>
      <c r="U35" s="427">
        <v>348</v>
      </c>
      <c r="V35" s="427">
        <v>318</v>
      </c>
      <c r="W35" s="427">
        <v>335</v>
      </c>
      <c r="X35" s="427">
        <v>320</v>
      </c>
      <c r="Y35" s="427">
        <v>325</v>
      </c>
      <c r="Z35" s="427">
        <v>369</v>
      </c>
      <c r="AA35" s="427">
        <v>373</v>
      </c>
      <c r="AB35" s="427">
        <v>365</v>
      </c>
      <c r="AC35" s="427">
        <v>300</v>
      </c>
      <c r="AD35" s="427">
        <v>339</v>
      </c>
      <c r="AE35" s="427">
        <v>340</v>
      </c>
    </row>
    <row r="36" spans="13:31" x14ac:dyDescent="0.25">
      <c r="M36" s="157" t="s">
        <v>513</v>
      </c>
      <c r="N36" s="427">
        <v>325</v>
      </c>
      <c r="O36" s="427">
        <v>355</v>
      </c>
      <c r="P36" s="427">
        <v>327</v>
      </c>
      <c r="Q36" s="427">
        <v>290</v>
      </c>
      <c r="R36" s="427">
        <v>335</v>
      </c>
      <c r="S36" s="427">
        <v>349</v>
      </c>
      <c r="T36" s="427">
        <v>358</v>
      </c>
      <c r="U36" s="427">
        <v>366</v>
      </c>
      <c r="V36" s="427">
        <v>348</v>
      </c>
      <c r="W36" s="427">
        <v>372</v>
      </c>
      <c r="X36" s="427">
        <v>357</v>
      </c>
      <c r="Y36" s="427">
        <v>373</v>
      </c>
      <c r="Z36" s="427">
        <v>341</v>
      </c>
      <c r="AA36" s="427">
        <v>359</v>
      </c>
      <c r="AB36" s="427">
        <v>355</v>
      </c>
      <c r="AC36" s="427">
        <v>321</v>
      </c>
      <c r="AD36" s="427">
        <v>333</v>
      </c>
      <c r="AE36" s="427">
        <v>330</v>
      </c>
    </row>
    <row r="37" spans="13:31" x14ac:dyDescent="0.25">
      <c r="M37" s="157" t="s">
        <v>514</v>
      </c>
      <c r="N37" s="427">
        <v>277</v>
      </c>
      <c r="O37" s="427">
        <v>308</v>
      </c>
      <c r="P37" s="427">
        <v>313</v>
      </c>
      <c r="Q37" s="427">
        <v>274</v>
      </c>
      <c r="R37" s="427">
        <v>315</v>
      </c>
      <c r="S37" s="427">
        <v>328</v>
      </c>
      <c r="T37" s="427">
        <v>341</v>
      </c>
      <c r="U37" s="427">
        <v>354</v>
      </c>
      <c r="V37" s="427">
        <v>354</v>
      </c>
      <c r="W37" s="427">
        <v>346</v>
      </c>
      <c r="X37" s="427">
        <v>326</v>
      </c>
      <c r="Y37" s="427">
        <v>326</v>
      </c>
      <c r="Z37" s="427">
        <v>360</v>
      </c>
      <c r="AA37" s="427">
        <v>363</v>
      </c>
      <c r="AB37" s="427">
        <v>365</v>
      </c>
      <c r="AC37" s="427">
        <v>330</v>
      </c>
      <c r="AD37" s="427">
        <v>337</v>
      </c>
      <c r="AE37" s="427">
        <v>337</v>
      </c>
    </row>
    <row r="38" spans="13:31" x14ac:dyDescent="0.25">
      <c r="M38" s="157" t="s">
        <v>515</v>
      </c>
      <c r="N38" s="427">
        <v>141</v>
      </c>
      <c r="O38" s="427">
        <v>144</v>
      </c>
      <c r="P38" s="427">
        <v>154</v>
      </c>
      <c r="Q38" s="427">
        <v>149</v>
      </c>
      <c r="R38" s="427">
        <v>174</v>
      </c>
      <c r="S38" s="427">
        <v>175</v>
      </c>
      <c r="T38" s="427">
        <v>189</v>
      </c>
      <c r="U38" s="427">
        <v>219</v>
      </c>
      <c r="V38" s="427">
        <v>225</v>
      </c>
      <c r="W38" s="427">
        <v>203</v>
      </c>
      <c r="X38" s="427">
        <v>181</v>
      </c>
      <c r="Y38" s="427">
        <v>165</v>
      </c>
      <c r="Z38" s="427">
        <v>217</v>
      </c>
      <c r="AA38" s="427">
        <v>237</v>
      </c>
      <c r="AB38" s="427">
        <v>230</v>
      </c>
      <c r="AC38" s="427">
        <v>207</v>
      </c>
      <c r="AD38" s="427">
        <v>205</v>
      </c>
      <c r="AE38" s="427">
        <v>235</v>
      </c>
    </row>
    <row r="39" spans="13:31" x14ac:dyDescent="0.25">
      <c r="M39" s="157" t="s">
        <v>516</v>
      </c>
      <c r="N39" s="427">
        <v>66</v>
      </c>
      <c r="O39" s="427">
        <v>88</v>
      </c>
      <c r="P39" s="427">
        <v>109</v>
      </c>
      <c r="Q39" s="427">
        <v>110</v>
      </c>
      <c r="R39" s="427">
        <v>93</v>
      </c>
      <c r="S39" s="427">
        <v>88</v>
      </c>
      <c r="T39" s="427">
        <v>110</v>
      </c>
      <c r="U39" s="427">
        <v>115</v>
      </c>
      <c r="V39" s="427">
        <v>150</v>
      </c>
      <c r="W39" s="427">
        <v>118</v>
      </c>
      <c r="X39" s="427">
        <v>98</v>
      </c>
      <c r="Y39" s="427">
        <v>93</v>
      </c>
      <c r="Z39" s="427">
        <v>117</v>
      </c>
      <c r="AA39" s="427">
        <v>136</v>
      </c>
      <c r="AB39" s="427">
        <v>140</v>
      </c>
      <c r="AC39" s="427">
        <v>125</v>
      </c>
      <c r="AD39" s="427">
        <v>120</v>
      </c>
      <c r="AE39" s="427">
        <v>165</v>
      </c>
    </row>
    <row r="40" spans="13:31" x14ac:dyDescent="0.25">
      <c r="M40" s="157" t="s">
        <v>517</v>
      </c>
      <c r="N40" s="427">
        <v>17</v>
      </c>
      <c r="O40" s="427">
        <v>25</v>
      </c>
      <c r="P40" s="427">
        <v>33</v>
      </c>
      <c r="Q40" s="427">
        <v>28</v>
      </c>
      <c r="R40" s="427">
        <v>25</v>
      </c>
      <c r="S40" s="427">
        <v>31</v>
      </c>
      <c r="T40" s="427">
        <v>48</v>
      </c>
      <c r="U40" s="427">
        <v>65</v>
      </c>
      <c r="V40" s="427">
        <v>85</v>
      </c>
      <c r="W40" s="427">
        <v>58</v>
      </c>
      <c r="X40" s="427">
        <v>42</v>
      </c>
      <c r="Y40" s="427">
        <v>43</v>
      </c>
      <c r="Z40" s="427">
        <v>61</v>
      </c>
      <c r="AA40" s="427">
        <v>81</v>
      </c>
      <c r="AB40" s="427">
        <v>73</v>
      </c>
      <c r="AC40" s="427">
        <v>53</v>
      </c>
      <c r="AD40" s="427">
        <v>44</v>
      </c>
      <c r="AE40" s="427">
        <v>88</v>
      </c>
    </row>
    <row r="41" spans="13:31" x14ac:dyDescent="0.25">
      <c r="M41" s="157" t="s">
        <v>1105</v>
      </c>
      <c r="N41" s="427">
        <v>3</v>
      </c>
      <c r="O41" s="427">
        <v>7</v>
      </c>
      <c r="P41" s="427">
        <v>14</v>
      </c>
      <c r="Q41" s="427">
        <v>13</v>
      </c>
      <c r="R41" s="427">
        <v>5</v>
      </c>
      <c r="S41" s="427">
        <v>10</v>
      </c>
      <c r="T41" s="427">
        <v>22</v>
      </c>
      <c r="U41" s="427">
        <v>28</v>
      </c>
      <c r="V41" s="427">
        <v>25</v>
      </c>
      <c r="W41" s="427">
        <v>27</v>
      </c>
      <c r="X41" s="427">
        <v>13</v>
      </c>
      <c r="Y41" s="427">
        <v>11</v>
      </c>
      <c r="Z41" s="427">
        <v>30</v>
      </c>
      <c r="AA41" s="427">
        <v>29</v>
      </c>
      <c r="AB41" s="427">
        <v>33</v>
      </c>
      <c r="AC41" s="427">
        <v>21</v>
      </c>
      <c r="AD41" s="427">
        <v>28</v>
      </c>
      <c r="AE41" s="427">
        <v>56</v>
      </c>
    </row>
  </sheetData>
  <pageMargins left="0.7" right="0.7" top="0.75" bottom="0.75" header="0.3" footer="0.3"/>
  <pageSetup orientation="portrait" horizontalDpi="200" verticalDpi="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S152"/>
  <sheetViews>
    <sheetView zoomScale="70" zoomScaleNormal="70" workbookViewId="0">
      <selection activeCell="C10" sqref="C10"/>
    </sheetView>
  </sheetViews>
  <sheetFormatPr defaultColWidth="8.7109375" defaultRowHeight="12.75" x14ac:dyDescent="0.2"/>
  <cols>
    <col min="1" max="1" width="8.7109375" style="458"/>
    <col min="2" max="2" width="57.42578125" style="458" customWidth="1"/>
    <col min="3" max="3" width="15.140625" style="458" customWidth="1"/>
    <col min="4" max="4" width="15.5703125" style="458" customWidth="1"/>
    <col min="5" max="5" width="18.7109375" style="458" customWidth="1"/>
    <col min="6" max="6" width="14.5703125" style="458" customWidth="1"/>
    <col min="7" max="7" width="16.85546875" style="458" customWidth="1"/>
    <col min="8" max="8" width="13.140625" style="458" customWidth="1"/>
    <col min="9" max="9" width="13.85546875" style="458" customWidth="1"/>
    <col min="10" max="10" width="8.140625" style="458" customWidth="1"/>
    <col min="11" max="11" width="30.85546875" style="458" customWidth="1"/>
    <col min="12" max="12" width="15.42578125" style="458" customWidth="1"/>
    <col min="13" max="13" width="20.42578125" style="458" customWidth="1"/>
    <col min="14" max="14" width="16.140625" style="458" customWidth="1"/>
    <col min="15" max="15" width="16.28515625" style="458" customWidth="1"/>
    <col min="16" max="16" width="19" style="458" customWidth="1"/>
    <col min="17" max="17" width="14.5703125" style="458" customWidth="1"/>
    <col min="18" max="18" width="12.42578125" style="458" customWidth="1"/>
    <col min="19" max="19" width="12.28515625" style="458" customWidth="1"/>
    <col min="20" max="16384" width="8.7109375" style="458"/>
  </cols>
  <sheetData>
    <row r="1" spans="2:16" ht="39.75" customHeight="1" x14ac:dyDescent="0.5">
      <c r="B1" s="647" t="s">
        <v>767</v>
      </c>
      <c r="C1" s="544"/>
      <c r="D1" s="544"/>
      <c r="E1" s="544"/>
      <c r="F1" s="544"/>
      <c r="G1" s="544"/>
      <c r="H1" s="544"/>
      <c r="I1" s="544"/>
      <c r="J1" s="544"/>
      <c r="K1" s="544"/>
      <c r="L1" s="544"/>
    </row>
    <row r="2" spans="2:16" ht="39.75" customHeight="1" x14ac:dyDescent="0.5">
      <c r="B2" s="221"/>
      <c r="C2" s="544"/>
      <c r="D2" s="544"/>
      <c r="E2" s="544"/>
      <c r="F2" s="544"/>
      <c r="G2" s="544"/>
      <c r="H2" s="544"/>
      <c r="I2" s="544"/>
      <c r="J2" s="544"/>
      <c r="K2" s="544"/>
      <c r="L2" s="544"/>
    </row>
    <row r="3" spans="2:16" x14ac:dyDescent="0.2">
      <c r="K3" s="544"/>
      <c r="L3" s="544"/>
    </row>
    <row r="4" spans="2:16" x14ac:dyDescent="0.2">
      <c r="H4" s="544"/>
      <c r="I4" s="544"/>
      <c r="J4" s="544"/>
      <c r="K4" s="544"/>
      <c r="L4" s="544"/>
      <c r="P4" s="457"/>
    </row>
    <row r="5" spans="2:16" ht="21" x14ac:dyDescent="0.35">
      <c r="B5" s="772" t="s">
        <v>1483</v>
      </c>
      <c r="H5" s="544"/>
      <c r="I5" s="544"/>
      <c r="J5" s="544"/>
      <c r="K5" s="544"/>
      <c r="L5" s="544"/>
    </row>
    <row r="6" spans="2:16" x14ac:dyDescent="0.2">
      <c r="H6" s="548"/>
      <c r="I6" s="548"/>
      <c r="J6" s="548"/>
      <c r="K6" s="548"/>
      <c r="L6" s="544"/>
    </row>
    <row r="7" spans="2:16" x14ac:dyDescent="0.2">
      <c r="B7" s="548"/>
    </row>
    <row r="8" spans="2:16" ht="15" x14ac:dyDescent="0.2">
      <c r="C8" s="773" t="s">
        <v>779</v>
      </c>
      <c r="D8" s="773" t="s">
        <v>780</v>
      </c>
      <c r="E8" s="774" t="s">
        <v>772</v>
      </c>
      <c r="F8" s="774" t="s">
        <v>773</v>
      </c>
      <c r="G8" s="774" t="s">
        <v>776</v>
      </c>
      <c r="H8" s="774" t="s">
        <v>775</v>
      </c>
      <c r="I8" s="774" t="s">
        <v>778</v>
      </c>
      <c r="J8" s="853"/>
    </row>
    <row r="9" spans="2:16" ht="15" x14ac:dyDescent="0.2">
      <c r="B9" s="551" t="s">
        <v>781</v>
      </c>
      <c r="C9" s="775">
        <v>7</v>
      </c>
      <c r="D9" s="776">
        <v>8</v>
      </c>
      <c r="E9" s="777">
        <v>0</v>
      </c>
      <c r="F9" s="777">
        <v>0</v>
      </c>
      <c r="G9" s="777">
        <v>0</v>
      </c>
      <c r="H9" s="777">
        <v>0</v>
      </c>
      <c r="I9" s="777">
        <v>0</v>
      </c>
      <c r="J9" s="854"/>
    </row>
    <row r="10" spans="2:16" ht="15" x14ac:dyDescent="0.2">
      <c r="B10" s="551" t="s">
        <v>789</v>
      </c>
      <c r="C10" s="775">
        <v>5</v>
      </c>
      <c r="D10" s="776">
        <v>5</v>
      </c>
      <c r="E10" s="776">
        <v>5</v>
      </c>
      <c r="F10" s="776">
        <v>5</v>
      </c>
      <c r="G10" s="776">
        <v>5</v>
      </c>
      <c r="H10" s="776">
        <v>5</v>
      </c>
      <c r="I10" s="777">
        <v>5</v>
      </c>
      <c r="J10" s="854"/>
    </row>
    <row r="11" spans="2:16" ht="15" x14ac:dyDescent="0.2">
      <c r="B11" s="551" t="s">
        <v>149</v>
      </c>
      <c r="C11" s="775">
        <v>52</v>
      </c>
      <c r="D11" s="775">
        <v>52</v>
      </c>
      <c r="E11" s="777">
        <v>52</v>
      </c>
      <c r="F11" s="775">
        <v>52</v>
      </c>
      <c r="G11" s="775">
        <v>52</v>
      </c>
      <c r="H11" s="775">
        <v>52</v>
      </c>
      <c r="I11" s="777">
        <v>52</v>
      </c>
      <c r="J11" s="854"/>
      <c r="K11" s="544"/>
      <c r="L11" s="544"/>
    </row>
    <row r="12" spans="2:16" ht="15" x14ac:dyDescent="0.2">
      <c r="B12" s="551" t="s">
        <v>150</v>
      </c>
      <c r="C12" s="775">
        <f t="shared" ref="C12:I12" si="0">C9*C10*C11</f>
        <v>1820</v>
      </c>
      <c r="D12" s="775">
        <f t="shared" si="0"/>
        <v>2080</v>
      </c>
      <c r="E12" s="775">
        <f t="shared" si="0"/>
        <v>0</v>
      </c>
      <c r="F12" s="775">
        <f t="shared" si="0"/>
        <v>0</v>
      </c>
      <c r="G12" s="775">
        <f t="shared" si="0"/>
        <v>0</v>
      </c>
      <c r="H12" s="775">
        <f t="shared" si="0"/>
        <v>0</v>
      </c>
      <c r="I12" s="777">
        <f t="shared" si="0"/>
        <v>0</v>
      </c>
      <c r="J12" s="854"/>
      <c r="K12" s="544"/>
      <c r="L12" s="544"/>
    </row>
    <row r="13" spans="2:16" x14ac:dyDescent="0.2">
      <c r="H13" s="544"/>
      <c r="I13" s="544"/>
      <c r="J13" s="544"/>
      <c r="K13" s="544"/>
      <c r="L13" s="544"/>
    </row>
    <row r="14" spans="2:16" x14ac:dyDescent="0.2">
      <c r="B14" s="548"/>
      <c r="C14" s="554"/>
      <c r="D14" s="554"/>
      <c r="E14" s="554"/>
      <c r="F14" s="554"/>
      <c r="H14" s="544"/>
      <c r="I14" s="544"/>
      <c r="J14" s="544"/>
      <c r="K14" s="544"/>
      <c r="L14" s="544"/>
    </row>
    <row r="15" spans="2:16" x14ac:dyDescent="0.2">
      <c r="B15" s="548"/>
      <c r="C15" s="554"/>
      <c r="D15" s="554"/>
      <c r="E15" s="554"/>
      <c r="F15" s="554"/>
      <c r="H15" s="544"/>
      <c r="I15" s="544"/>
      <c r="J15" s="544"/>
      <c r="K15" s="544"/>
      <c r="L15" s="544"/>
    </row>
    <row r="16" spans="2:16" ht="21" x14ac:dyDescent="0.35">
      <c r="B16" s="549" t="s">
        <v>767</v>
      </c>
      <c r="C16" s="554"/>
      <c r="D16" s="554"/>
      <c r="E16" s="554"/>
      <c r="F16" s="554"/>
      <c r="H16" s="544"/>
      <c r="I16" s="544"/>
      <c r="J16" s="544"/>
      <c r="K16" s="544"/>
      <c r="L16" s="544"/>
    </row>
    <row r="17" spans="2:19" x14ac:dyDescent="0.2">
      <c r="C17" s="1143" t="s">
        <v>1561</v>
      </c>
      <c r="D17" s="1151"/>
      <c r="E17" s="1151"/>
      <c r="F17" s="1151"/>
      <c r="G17" s="1151"/>
      <c r="H17" s="1151"/>
      <c r="I17" s="1151"/>
      <c r="J17" s="855"/>
      <c r="K17" s="544"/>
      <c r="L17" s="1152" t="s">
        <v>1481</v>
      </c>
      <c r="M17" s="1153"/>
      <c r="N17" s="1153"/>
      <c r="O17" s="1153"/>
      <c r="P17" s="1153"/>
      <c r="Q17" s="1153"/>
      <c r="R17" s="1154"/>
    </row>
    <row r="18" spans="2:19" ht="60.75" customHeight="1" x14ac:dyDescent="0.2">
      <c r="B18" s="547"/>
      <c r="C18" s="552" t="s">
        <v>770</v>
      </c>
      <c r="D18" s="552" t="s">
        <v>771</v>
      </c>
      <c r="E18" s="552" t="s">
        <v>772</v>
      </c>
      <c r="F18" s="552" t="s">
        <v>773</v>
      </c>
      <c r="G18" s="552" t="s">
        <v>776</v>
      </c>
      <c r="H18" s="552" t="s">
        <v>775</v>
      </c>
      <c r="I18" s="552" t="s">
        <v>778</v>
      </c>
      <c r="J18" s="557" t="s">
        <v>1</v>
      </c>
      <c r="K18" s="555" t="s">
        <v>216</v>
      </c>
      <c r="L18" s="556" t="s">
        <v>782</v>
      </c>
      <c r="M18" s="552" t="s">
        <v>783</v>
      </c>
      <c r="N18" s="552" t="s">
        <v>784</v>
      </c>
      <c r="O18" s="552" t="s">
        <v>785</v>
      </c>
      <c r="P18" s="552" t="s">
        <v>786</v>
      </c>
      <c r="Q18" s="552" t="s">
        <v>787</v>
      </c>
      <c r="R18" s="556" t="s">
        <v>788</v>
      </c>
      <c r="S18" s="557" t="s">
        <v>1</v>
      </c>
    </row>
    <row r="19" spans="2:19" x14ac:dyDescent="0.2">
      <c r="B19" s="558" t="s">
        <v>152</v>
      </c>
      <c r="C19" s="559"/>
      <c r="D19" s="559"/>
      <c r="E19" s="559"/>
      <c r="F19" s="559"/>
      <c r="G19" s="559"/>
      <c r="H19" s="559"/>
      <c r="I19" s="559"/>
      <c r="J19" s="569">
        <f>SUM(C19:I19)</f>
        <v>0</v>
      </c>
      <c r="K19" s="560">
        <f>E86</f>
        <v>76</v>
      </c>
      <c r="L19" s="561">
        <f t="shared" ref="L19:L46" si="1">C19*($K19/1000)*$C$12</f>
        <v>0</v>
      </c>
      <c r="M19" s="561">
        <f t="shared" ref="M19:M46" si="2">D19*(K19/1000)*$D$12</f>
        <v>0</v>
      </c>
      <c r="N19" s="561">
        <f t="shared" ref="N19:N46" si="3">E19*(K19/1000)*$E$12</f>
        <v>0</v>
      </c>
      <c r="O19" s="561">
        <f t="shared" ref="O19:O46" si="4">F19*(K19/1000)*$F$12</f>
        <v>0</v>
      </c>
      <c r="P19" s="561">
        <f t="shared" ref="P19:P46" si="5">G19*(K19/1000)*$G$12</f>
        <v>0</v>
      </c>
      <c r="Q19" s="561">
        <f t="shared" ref="Q19:Q46" si="6">H19*(K19/1000)*$H$12</f>
        <v>0</v>
      </c>
      <c r="R19" s="561">
        <f t="shared" ref="R19:R46" si="7">I19*(K19/1000)*$I$12</f>
        <v>0</v>
      </c>
      <c r="S19" s="566">
        <f t="shared" ref="S19:S28" si="8">SUM(L19:R19)</f>
        <v>0</v>
      </c>
    </row>
    <row r="20" spans="2:19" x14ac:dyDescent="0.2">
      <c r="B20" s="558" t="s">
        <v>153</v>
      </c>
      <c r="C20" s="559"/>
      <c r="D20" s="559"/>
      <c r="E20" s="559"/>
      <c r="F20" s="559"/>
      <c r="G20" s="559"/>
      <c r="H20" s="559"/>
      <c r="I20" s="559"/>
      <c r="J20" s="569">
        <f t="shared" ref="J20:J46" si="9">SUM(C20:I20)</f>
        <v>0</v>
      </c>
      <c r="K20" s="560">
        <f>E87</f>
        <v>90</v>
      </c>
      <c r="L20" s="561">
        <f t="shared" si="1"/>
        <v>0</v>
      </c>
      <c r="M20" s="561">
        <f t="shared" si="2"/>
        <v>0</v>
      </c>
      <c r="N20" s="561">
        <f t="shared" si="3"/>
        <v>0</v>
      </c>
      <c r="O20" s="561">
        <f t="shared" si="4"/>
        <v>0</v>
      </c>
      <c r="P20" s="561">
        <f t="shared" si="5"/>
        <v>0</v>
      </c>
      <c r="Q20" s="561">
        <f t="shared" si="6"/>
        <v>0</v>
      </c>
      <c r="R20" s="561">
        <f t="shared" si="7"/>
        <v>0</v>
      </c>
      <c r="S20" s="566">
        <f t="shared" si="8"/>
        <v>0</v>
      </c>
    </row>
    <row r="21" spans="2:19" x14ac:dyDescent="0.2">
      <c r="B21" s="558" t="s">
        <v>154</v>
      </c>
      <c r="C21" s="559"/>
      <c r="D21" s="559"/>
      <c r="E21" s="559"/>
      <c r="F21" s="559"/>
      <c r="G21" s="559"/>
      <c r="H21" s="559"/>
      <c r="I21" s="559"/>
      <c r="J21" s="569">
        <f t="shared" si="9"/>
        <v>0</v>
      </c>
      <c r="K21" s="560">
        <f>C88</f>
        <v>45</v>
      </c>
      <c r="L21" s="561">
        <f t="shared" si="1"/>
        <v>0</v>
      </c>
      <c r="M21" s="561">
        <f t="shared" si="2"/>
        <v>0</v>
      </c>
      <c r="N21" s="561">
        <f t="shared" si="3"/>
        <v>0</v>
      </c>
      <c r="O21" s="561">
        <f t="shared" si="4"/>
        <v>0</v>
      </c>
      <c r="P21" s="561">
        <f t="shared" si="5"/>
        <v>0</v>
      </c>
      <c r="Q21" s="561">
        <f t="shared" si="6"/>
        <v>0</v>
      </c>
      <c r="R21" s="561">
        <f t="shared" si="7"/>
        <v>0</v>
      </c>
      <c r="S21" s="566">
        <f t="shared" si="8"/>
        <v>0</v>
      </c>
    </row>
    <row r="22" spans="2:19" x14ac:dyDescent="0.2">
      <c r="B22" s="558" t="s">
        <v>155</v>
      </c>
      <c r="C22" s="559"/>
      <c r="D22" s="559"/>
      <c r="E22" s="559"/>
      <c r="F22" s="559"/>
      <c r="G22" s="559"/>
      <c r="H22" s="559"/>
      <c r="I22" s="559"/>
      <c r="J22" s="569">
        <f t="shared" si="9"/>
        <v>0</v>
      </c>
      <c r="K22" s="560">
        <f>C91</f>
        <v>70</v>
      </c>
      <c r="L22" s="561">
        <f t="shared" si="1"/>
        <v>0</v>
      </c>
      <c r="M22" s="561">
        <f t="shared" si="2"/>
        <v>0</v>
      </c>
      <c r="N22" s="561">
        <f t="shared" si="3"/>
        <v>0</v>
      </c>
      <c r="O22" s="561">
        <f t="shared" si="4"/>
        <v>0</v>
      </c>
      <c r="P22" s="561">
        <f t="shared" si="5"/>
        <v>0</v>
      </c>
      <c r="Q22" s="561">
        <f t="shared" si="6"/>
        <v>0</v>
      </c>
      <c r="R22" s="561">
        <f t="shared" si="7"/>
        <v>0</v>
      </c>
      <c r="S22" s="566">
        <f t="shared" si="8"/>
        <v>0</v>
      </c>
    </row>
    <row r="23" spans="2:19" x14ac:dyDescent="0.2">
      <c r="B23" s="558" t="s">
        <v>156</v>
      </c>
      <c r="C23" s="559"/>
      <c r="D23" s="559"/>
      <c r="E23" s="559"/>
      <c r="F23" s="559"/>
      <c r="G23" s="559"/>
      <c r="H23" s="559"/>
      <c r="I23" s="559"/>
      <c r="J23" s="569">
        <f t="shared" si="9"/>
        <v>0</v>
      </c>
      <c r="K23" s="560">
        <f>D91</f>
        <v>140</v>
      </c>
      <c r="L23" s="561">
        <f t="shared" si="1"/>
        <v>0</v>
      </c>
      <c r="M23" s="561">
        <f t="shared" si="2"/>
        <v>0</v>
      </c>
      <c r="N23" s="561">
        <f t="shared" si="3"/>
        <v>0</v>
      </c>
      <c r="O23" s="561">
        <f t="shared" si="4"/>
        <v>0</v>
      </c>
      <c r="P23" s="561">
        <f t="shared" si="5"/>
        <v>0</v>
      </c>
      <c r="Q23" s="561">
        <f t="shared" si="6"/>
        <v>0</v>
      </c>
      <c r="R23" s="561">
        <f t="shared" si="7"/>
        <v>0</v>
      </c>
      <c r="S23" s="566">
        <f t="shared" si="8"/>
        <v>0</v>
      </c>
    </row>
    <row r="24" spans="2:19" x14ac:dyDescent="0.2">
      <c r="B24" s="558" t="s">
        <v>157</v>
      </c>
      <c r="C24" s="559"/>
      <c r="D24" s="559"/>
      <c r="E24" s="559"/>
      <c r="F24" s="559"/>
      <c r="G24" s="559"/>
      <c r="H24" s="559"/>
      <c r="I24" s="559"/>
      <c r="J24" s="569">
        <f t="shared" si="9"/>
        <v>0</v>
      </c>
      <c r="K24" s="560">
        <f>C92</f>
        <v>58</v>
      </c>
      <c r="L24" s="561">
        <f t="shared" si="1"/>
        <v>0</v>
      </c>
      <c r="M24" s="561">
        <f t="shared" si="2"/>
        <v>0</v>
      </c>
      <c r="N24" s="561">
        <f t="shared" si="3"/>
        <v>0</v>
      </c>
      <c r="O24" s="561">
        <f t="shared" si="4"/>
        <v>0</v>
      </c>
      <c r="P24" s="561">
        <f t="shared" si="5"/>
        <v>0</v>
      </c>
      <c r="Q24" s="561">
        <f t="shared" si="6"/>
        <v>0</v>
      </c>
      <c r="R24" s="561">
        <f t="shared" si="7"/>
        <v>0</v>
      </c>
      <c r="S24" s="566">
        <f t="shared" si="8"/>
        <v>0</v>
      </c>
    </row>
    <row r="25" spans="2:19" ht="18" customHeight="1" x14ac:dyDescent="0.2">
      <c r="B25" s="558" t="s">
        <v>158</v>
      </c>
      <c r="C25" s="559"/>
      <c r="D25" s="559"/>
      <c r="E25" s="559"/>
      <c r="F25" s="559"/>
      <c r="G25" s="559"/>
      <c r="H25" s="559"/>
      <c r="I25" s="559"/>
      <c r="J25" s="569">
        <f t="shared" si="9"/>
        <v>0</v>
      </c>
      <c r="K25" s="560">
        <f>D92</f>
        <v>112</v>
      </c>
      <c r="L25" s="561">
        <f t="shared" si="1"/>
        <v>0</v>
      </c>
      <c r="M25" s="561">
        <f t="shared" si="2"/>
        <v>0</v>
      </c>
      <c r="N25" s="561">
        <f t="shared" si="3"/>
        <v>0</v>
      </c>
      <c r="O25" s="561">
        <f t="shared" si="4"/>
        <v>0</v>
      </c>
      <c r="P25" s="561">
        <f t="shared" si="5"/>
        <v>0</v>
      </c>
      <c r="Q25" s="561">
        <f t="shared" si="6"/>
        <v>0</v>
      </c>
      <c r="R25" s="561">
        <f t="shared" si="7"/>
        <v>0</v>
      </c>
      <c r="S25" s="566">
        <f t="shared" si="8"/>
        <v>0</v>
      </c>
    </row>
    <row r="26" spans="2:19" ht="18" customHeight="1" x14ac:dyDescent="0.2">
      <c r="B26" s="558" t="s">
        <v>159</v>
      </c>
      <c r="C26" s="559"/>
      <c r="D26" s="559"/>
      <c r="E26" s="559"/>
      <c r="F26" s="559"/>
      <c r="G26" s="559"/>
      <c r="H26" s="559"/>
      <c r="I26" s="559"/>
      <c r="J26" s="569">
        <f t="shared" si="9"/>
        <v>0</v>
      </c>
      <c r="K26" s="560">
        <f>D95</f>
        <v>80</v>
      </c>
      <c r="L26" s="561">
        <f t="shared" si="1"/>
        <v>0</v>
      </c>
      <c r="M26" s="561">
        <f t="shared" si="2"/>
        <v>0</v>
      </c>
      <c r="N26" s="561">
        <f t="shared" si="3"/>
        <v>0</v>
      </c>
      <c r="O26" s="561">
        <f t="shared" si="4"/>
        <v>0</v>
      </c>
      <c r="P26" s="561">
        <f t="shared" si="5"/>
        <v>0</v>
      </c>
      <c r="Q26" s="561">
        <f t="shared" si="6"/>
        <v>0</v>
      </c>
      <c r="R26" s="561">
        <f t="shared" si="7"/>
        <v>0</v>
      </c>
      <c r="S26" s="566">
        <f t="shared" si="8"/>
        <v>0</v>
      </c>
    </row>
    <row r="27" spans="2:19" ht="18" customHeight="1" x14ac:dyDescent="0.2">
      <c r="B27" s="558" t="s">
        <v>160</v>
      </c>
      <c r="C27" s="559"/>
      <c r="D27" s="559"/>
      <c r="E27" s="559"/>
      <c r="F27" s="559"/>
      <c r="G27" s="559"/>
      <c r="H27" s="559"/>
      <c r="I27" s="559"/>
      <c r="J27" s="569">
        <f t="shared" si="9"/>
        <v>0</v>
      </c>
      <c r="K27" s="560">
        <f>C93</f>
        <v>82</v>
      </c>
      <c r="L27" s="561">
        <f t="shared" si="1"/>
        <v>0</v>
      </c>
      <c r="M27" s="561">
        <f t="shared" si="2"/>
        <v>0</v>
      </c>
      <c r="N27" s="561">
        <f t="shared" si="3"/>
        <v>0</v>
      </c>
      <c r="O27" s="561">
        <f t="shared" si="4"/>
        <v>0</v>
      </c>
      <c r="P27" s="561">
        <f t="shared" si="5"/>
        <v>0</v>
      </c>
      <c r="Q27" s="561">
        <f t="shared" si="6"/>
        <v>0</v>
      </c>
      <c r="R27" s="561">
        <f t="shared" si="7"/>
        <v>0</v>
      </c>
      <c r="S27" s="566">
        <f t="shared" si="8"/>
        <v>0</v>
      </c>
    </row>
    <row r="28" spans="2:19" ht="18" customHeight="1" x14ac:dyDescent="0.2">
      <c r="B28" s="558" t="s">
        <v>161</v>
      </c>
      <c r="C28" s="559"/>
      <c r="D28" s="559"/>
      <c r="E28" s="559"/>
      <c r="F28" s="559"/>
      <c r="G28" s="559"/>
      <c r="H28" s="559"/>
      <c r="I28" s="559"/>
      <c r="J28" s="569">
        <f t="shared" si="9"/>
        <v>0</v>
      </c>
      <c r="K28" s="564">
        <f>D93</f>
        <v>164</v>
      </c>
      <c r="L28" s="561">
        <f t="shared" si="1"/>
        <v>0</v>
      </c>
      <c r="M28" s="561">
        <f t="shared" si="2"/>
        <v>0</v>
      </c>
      <c r="N28" s="561">
        <f t="shared" si="3"/>
        <v>0</v>
      </c>
      <c r="O28" s="561">
        <f t="shared" si="4"/>
        <v>0</v>
      </c>
      <c r="P28" s="561">
        <f t="shared" si="5"/>
        <v>0</v>
      </c>
      <c r="Q28" s="561">
        <f t="shared" si="6"/>
        <v>0</v>
      </c>
      <c r="R28" s="561">
        <f t="shared" si="7"/>
        <v>0</v>
      </c>
      <c r="S28" s="566">
        <f t="shared" si="8"/>
        <v>0</v>
      </c>
    </row>
    <row r="29" spans="2:19" ht="18" customHeight="1" x14ac:dyDescent="0.2">
      <c r="B29" s="558" t="s">
        <v>768</v>
      </c>
      <c r="C29" s="559"/>
      <c r="D29" s="559"/>
      <c r="E29" s="559"/>
      <c r="F29" s="559"/>
      <c r="G29" s="559"/>
      <c r="H29" s="559"/>
      <c r="I29" s="559"/>
      <c r="J29" s="569">
        <f t="shared" si="9"/>
        <v>0</v>
      </c>
      <c r="K29" s="564">
        <v>54</v>
      </c>
      <c r="L29" s="561">
        <f t="shared" si="1"/>
        <v>0</v>
      </c>
      <c r="M29" s="561">
        <f t="shared" si="2"/>
        <v>0</v>
      </c>
      <c r="N29" s="561">
        <f t="shared" si="3"/>
        <v>0</v>
      </c>
      <c r="O29" s="561">
        <f t="shared" si="4"/>
        <v>0</v>
      </c>
      <c r="P29" s="561">
        <f t="shared" si="5"/>
        <v>0</v>
      </c>
      <c r="Q29" s="561">
        <f t="shared" si="6"/>
        <v>0</v>
      </c>
      <c r="R29" s="561">
        <f t="shared" si="7"/>
        <v>0</v>
      </c>
      <c r="S29" s="566">
        <f>SUM(L29:R29)</f>
        <v>0</v>
      </c>
    </row>
    <row r="30" spans="2:19" ht="18" customHeight="1" x14ac:dyDescent="0.2">
      <c r="B30" s="558" t="s">
        <v>164</v>
      </c>
      <c r="C30" s="559"/>
      <c r="D30" s="559"/>
      <c r="E30" s="559"/>
      <c r="F30" s="559"/>
      <c r="G30" s="559"/>
      <c r="H30" s="559"/>
      <c r="I30" s="559"/>
      <c r="J30" s="569">
        <f t="shared" si="9"/>
        <v>0</v>
      </c>
      <c r="K30" s="564">
        <f>D94</f>
        <v>140</v>
      </c>
      <c r="L30" s="561">
        <f t="shared" si="1"/>
        <v>0</v>
      </c>
      <c r="M30" s="561">
        <f t="shared" si="2"/>
        <v>0</v>
      </c>
      <c r="N30" s="561">
        <f t="shared" si="3"/>
        <v>0</v>
      </c>
      <c r="O30" s="561">
        <f t="shared" si="4"/>
        <v>0</v>
      </c>
      <c r="P30" s="561">
        <f t="shared" si="5"/>
        <v>0</v>
      </c>
      <c r="Q30" s="561">
        <f t="shared" si="6"/>
        <v>0</v>
      </c>
      <c r="R30" s="561">
        <f t="shared" si="7"/>
        <v>0</v>
      </c>
      <c r="S30" s="566">
        <f t="shared" ref="S30:S46" si="10">SUM(L30:R30)</f>
        <v>0</v>
      </c>
    </row>
    <row r="31" spans="2:19" ht="12" customHeight="1" x14ac:dyDescent="0.2">
      <c r="B31" s="558" t="s">
        <v>162</v>
      </c>
      <c r="C31" s="559"/>
      <c r="D31" s="559"/>
      <c r="E31" s="559"/>
      <c r="F31" s="559"/>
      <c r="G31" s="559"/>
      <c r="H31" s="559"/>
      <c r="I31" s="559"/>
      <c r="J31" s="569">
        <f t="shared" si="9"/>
        <v>0</v>
      </c>
      <c r="K31" s="560">
        <f>E93</f>
        <v>328</v>
      </c>
      <c r="L31" s="561">
        <f t="shared" si="1"/>
        <v>0</v>
      </c>
      <c r="M31" s="561">
        <f t="shared" si="2"/>
        <v>0</v>
      </c>
      <c r="N31" s="561">
        <f t="shared" si="3"/>
        <v>0</v>
      </c>
      <c r="O31" s="561">
        <f t="shared" si="4"/>
        <v>0</v>
      </c>
      <c r="P31" s="561">
        <f t="shared" si="5"/>
        <v>0</v>
      </c>
      <c r="Q31" s="561">
        <f t="shared" si="6"/>
        <v>0</v>
      </c>
      <c r="R31" s="561">
        <f t="shared" si="7"/>
        <v>0</v>
      </c>
      <c r="S31" s="566">
        <f t="shared" si="10"/>
        <v>0</v>
      </c>
    </row>
    <row r="32" spans="2:19" x14ac:dyDescent="0.2">
      <c r="B32" s="558" t="s">
        <v>163</v>
      </c>
      <c r="C32" s="559"/>
      <c r="D32" s="559"/>
      <c r="E32" s="559"/>
      <c r="F32" s="559"/>
      <c r="G32" s="559"/>
      <c r="H32" s="559"/>
      <c r="I32" s="559"/>
      <c r="J32" s="569">
        <f t="shared" si="9"/>
        <v>0</v>
      </c>
      <c r="K32" s="560">
        <f>C94</f>
        <v>70</v>
      </c>
      <c r="L32" s="561">
        <f t="shared" si="1"/>
        <v>0</v>
      </c>
      <c r="M32" s="561">
        <f t="shared" si="2"/>
        <v>0</v>
      </c>
      <c r="N32" s="561">
        <f t="shared" si="3"/>
        <v>0</v>
      </c>
      <c r="O32" s="561">
        <f t="shared" si="4"/>
        <v>0</v>
      </c>
      <c r="P32" s="561">
        <f t="shared" si="5"/>
        <v>0</v>
      </c>
      <c r="Q32" s="561">
        <f t="shared" si="6"/>
        <v>0</v>
      </c>
      <c r="R32" s="561">
        <f t="shared" si="7"/>
        <v>0</v>
      </c>
      <c r="S32" s="566">
        <f t="shared" si="10"/>
        <v>0</v>
      </c>
    </row>
    <row r="33" spans="2:19" s="567" customFormat="1" ht="21.75" customHeight="1" x14ac:dyDescent="0.2">
      <c r="B33" s="558" t="s">
        <v>164</v>
      </c>
      <c r="C33" s="559"/>
      <c r="D33" s="559"/>
      <c r="E33" s="559"/>
      <c r="F33" s="559"/>
      <c r="G33" s="559"/>
      <c r="H33" s="559"/>
      <c r="I33" s="559"/>
      <c r="J33" s="569">
        <f t="shared" si="9"/>
        <v>0</v>
      </c>
      <c r="K33" s="560">
        <f>D94</f>
        <v>140</v>
      </c>
      <c r="L33" s="561">
        <f t="shared" si="1"/>
        <v>0</v>
      </c>
      <c r="M33" s="561">
        <f t="shared" si="2"/>
        <v>0</v>
      </c>
      <c r="N33" s="561">
        <f t="shared" si="3"/>
        <v>0</v>
      </c>
      <c r="O33" s="561">
        <f t="shared" si="4"/>
        <v>0</v>
      </c>
      <c r="P33" s="561">
        <f t="shared" si="5"/>
        <v>0</v>
      </c>
      <c r="Q33" s="561">
        <f t="shared" si="6"/>
        <v>0</v>
      </c>
      <c r="R33" s="561">
        <f t="shared" si="7"/>
        <v>0</v>
      </c>
      <c r="S33" s="566">
        <f t="shared" si="10"/>
        <v>0</v>
      </c>
    </row>
    <row r="34" spans="2:19" ht="12.75" customHeight="1" x14ac:dyDescent="0.2">
      <c r="B34" s="558" t="s">
        <v>213</v>
      </c>
      <c r="C34" s="559"/>
      <c r="D34" s="559"/>
      <c r="E34" s="559"/>
      <c r="F34" s="559"/>
      <c r="G34" s="559"/>
      <c r="H34" s="559"/>
      <c r="I34" s="559"/>
      <c r="J34" s="569">
        <f t="shared" si="9"/>
        <v>0</v>
      </c>
      <c r="K34" s="564">
        <f>C97</f>
        <v>0</v>
      </c>
      <c r="L34" s="561">
        <f t="shared" si="1"/>
        <v>0</v>
      </c>
      <c r="M34" s="561">
        <f t="shared" si="2"/>
        <v>0</v>
      </c>
      <c r="N34" s="561">
        <f t="shared" si="3"/>
        <v>0</v>
      </c>
      <c r="O34" s="561">
        <f t="shared" si="4"/>
        <v>0</v>
      </c>
      <c r="P34" s="561">
        <f t="shared" si="5"/>
        <v>0</v>
      </c>
      <c r="Q34" s="561">
        <f t="shared" si="6"/>
        <v>0</v>
      </c>
      <c r="R34" s="561">
        <f t="shared" si="7"/>
        <v>0</v>
      </c>
      <c r="S34" s="566">
        <f t="shared" si="10"/>
        <v>0</v>
      </c>
    </row>
    <row r="35" spans="2:19" ht="12.75" customHeight="1" x14ac:dyDescent="0.2">
      <c r="B35" s="558" t="s">
        <v>215</v>
      </c>
      <c r="C35" s="559"/>
      <c r="D35" s="559"/>
      <c r="E35" s="559"/>
      <c r="F35" s="559"/>
      <c r="G35" s="559"/>
      <c r="H35" s="559"/>
      <c r="I35" s="559"/>
      <c r="J35" s="569">
        <f t="shared" si="9"/>
        <v>0</v>
      </c>
      <c r="K35" s="560">
        <f>D99</f>
        <v>164</v>
      </c>
      <c r="L35" s="561">
        <f t="shared" si="1"/>
        <v>0</v>
      </c>
      <c r="M35" s="561">
        <f t="shared" si="2"/>
        <v>0</v>
      </c>
      <c r="N35" s="561">
        <f t="shared" si="3"/>
        <v>0</v>
      </c>
      <c r="O35" s="561">
        <f t="shared" si="4"/>
        <v>0</v>
      </c>
      <c r="P35" s="561">
        <f t="shared" si="5"/>
        <v>0</v>
      </c>
      <c r="Q35" s="561">
        <f t="shared" si="6"/>
        <v>0</v>
      </c>
      <c r="R35" s="561">
        <f t="shared" si="7"/>
        <v>0</v>
      </c>
      <c r="S35" s="566">
        <f t="shared" si="10"/>
        <v>0</v>
      </c>
    </row>
    <row r="36" spans="2:19" ht="12.75" customHeight="1" x14ac:dyDescent="0.2">
      <c r="B36" s="558" t="s">
        <v>165</v>
      </c>
      <c r="C36" s="559"/>
      <c r="D36" s="559"/>
      <c r="E36" s="559"/>
      <c r="F36" s="559"/>
      <c r="G36" s="559"/>
      <c r="H36" s="559"/>
      <c r="I36" s="559"/>
      <c r="J36" s="569">
        <f t="shared" si="9"/>
        <v>0</v>
      </c>
      <c r="K36" s="564">
        <f>C98</f>
        <v>94</v>
      </c>
      <c r="L36" s="561">
        <f t="shared" si="1"/>
        <v>0</v>
      </c>
      <c r="M36" s="561">
        <f t="shared" si="2"/>
        <v>0</v>
      </c>
      <c r="N36" s="561">
        <f t="shared" si="3"/>
        <v>0</v>
      </c>
      <c r="O36" s="561">
        <f t="shared" si="4"/>
        <v>0</v>
      </c>
      <c r="P36" s="561">
        <f t="shared" si="5"/>
        <v>0</v>
      </c>
      <c r="Q36" s="561">
        <f t="shared" si="6"/>
        <v>0</v>
      </c>
      <c r="R36" s="561">
        <f t="shared" si="7"/>
        <v>0</v>
      </c>
      <c r="S36" s="566">
        <f t="shared" si="10"/>
        <v>0</v>
      </c>
    </row>
    <row r="37" spans="2:19" ht="12.75" customHeight="1" x14ac:dyDescent="0.2">
      <c r="B37" s="558" t="s">
        <v>166</v>
      </c>
      <c r="C37" s="559"/>
      <c r="D37" s="559"/>
      <c r="E37" s="559"/>
      <c r="F37" s="559"/>
      <c r="G37" s="559"/>
      <c r="H37" s="559"/>
      <c r="I37" s="559"/>
      <c r="J37" s="569">
        <f t="shared" si="9"/>
        <v>0</v>
      </c>
      <c r="K37" s="564">
        <f>D100</f>
        <v>0</v>
      </c>
      <c r="L37" s="561">
        <f t="shared" si="1"/>
        <v>0</v>
      </c>
      <c r="M37" s="561">
        <f t="shared" si="2"/>
        <v>0</v>
      </c>
      <c r="N37" s="561">
        <f t="shared" si="3"/>
        <v>0</v>
      </c>
      <c r="O37" s="561">
        <f t="shared" si="4"/>
        <v>0</v>
      </c>
      <c r="P37" s="561">
        <f t="shared" si="5"/>
        <v>0</v>
      </c>
      <c r="Q37" s="561">
        <f t="shared" si="6"/>
        <v>0</v>
      </c>
      <c r="R37" s="561">
        <f t="shared" si="7"/>
        <v>0</v>
      </c>
      <c r="S37" s="566">
        <f t="shared" si="10"/>
        <v>0</v>
      </c>
    </row>
    <row r="38" spans="2:19" ht="12.75" customHeight="1" x14ac:dyDescent="0.2">
      <c r="B38" s="558" t="s">
        <v>212</v>
      </c>
      <c r="C38" s="559"/>
      <c r="D38" s="559"/>
      <c r="E38" s="559"/>
      <c r="F38" s="559"/>
      <c r="G38" s="559"/>
      <c r="H38" s="559"/>
      <c r="I38" s="559"/>
      <c r="J38" s="569">
        <f t="shared" si="9"/>
        <v>0</v>
      </c>
      <c r="K38" s="560">
        <f>C101</f>
        <v>18</v>
      </c>
      <c r="L38" s="561">
        <f t="shared" si="1"/>
        <v>0</v>
      </c>
      <c r="M38" s="561">
        <f t="shared" si="2"/>
        <v>0</v>
      </c>
      <c r="N38" s="561">
        <f t="shared" si="3"/>
        <v>0</v>
      </c>
      <c r="O38" s="561">
        <f t="shared" si="4"/>
        <v>0</v>
      </c>
      <c r="P38" s="561">
        <f t="shared" si="5"/>
        <v>0</v>
      </c>
      <c r="Q38" s="561">
        <f t="shared" si="6"/>
        <v>0</v>
      </c>
      <c r="R38" s="561">
        <f t="shared" si="7"/>
        <v>0</v>
      </c>
      <c r="S38" s="566">
        <f t="shared" si="10"/>
        <v>0</v>
      </c>
    </row>
    <row r="39" spans="2:19" ht="12.75" customHeight="1" x14ac:dyDescent="0.2">
      <c r="B39" s="558" t="s">
        <v>96</v>
      </c>
      <c r="C39" s="559"/>
      <c r="D39" s="559"/>
      <c r="E39" s="559"/>
      <c r="F39" s="559"/>
      <c r="G39" s="559"/>
      <c r="H39" s="559"/>
      <c r="I39" s="559"/>
      <c r="J39" s="569">
        <f t="shared" si="9"/>
        <v>0</v>
      </c>
      <c r="K39" s="560">
        <f>C102</f>
        <v>38</v>
      </c>
      <c r="L39" s="561">
        <f t="shared" si="1"/>
        <v>0</v>
      </c>
      <c r="M39" s="561">
        <f t="shared" si="2"/>
        <v>0</v>
      </c>
      <c r="N39" s="561">
        <f t="shared" si="3"/>
        <v>0</v>
      </c>
      <c r="O39" s="561">
        <f t="shared" si="4"/>
        <v>0</v>
      </c>
      <c r="P39" s="561">
        <f t="shared" si="5"/>
        <v>0</v>
      </c>
      <c r="Q39" s="561">
        <f t="shared" si="6"/>
        <v>0</v>
      </c>
      <c r="R39" s="561">
        <f t="shared" si="7"/>
        <v>0</v>
      </c>
      <c r="S39" s="566">
        <f t="shared" si="10"/>
        <v>0</v>
      </c>
    </row>
    <row r="40" spans="2:19" ht="12.75" customHeight="1" x14ac:dyDescent="0.2">
      <c r="B40" s="558" t="s">
        <v>109</v>
      </c>
      <c r="C40" s="559"/>
      <c r="D40" s="559"/>
      <c r="E40" s="559"/>
      <c r="F40" s="559"/>
      <c r="G40" s="559"/>
      <c r="H40" s="559"/>
      <c r="I40" s="559"/>
      <c r="J40" s="569">
        <f t="shared" si="9"/>
        <v>0</v>
      </c>
      <c r="K40" s="564">
        <f>C103</f>
        <v>172</v>
      </c>
      <c r="L40" s="561">
        <f t="shared" si="1"/>
        <v>0</v>
      </c>
      <c r="M40" s="561">
        <f t="shared" si="2"/>
        <v>0</v>
      </c>
      <c r="N40" s="561">
        <f t="shared" si="3"/>
        <v>0</v>
      </c>
      <c r="O40" s="561">
        <f t="shared" si="4"/>
        <v>0</v>
      </c>
      <c r="P40" s="561">
        <f t="shared" si="5"/>
        <v>0</v>
      </c>
      <c r="Q40" s="561">
        <f t="shared" si="6"/>
        <v>0</v>
      </c>
      <c r="R40" s="561">
        <f t="shared" si="7"/>
        <v>0</v>
      </c>
      <c r="S40" s="566">
        <f t="shared" si="10"/>
        <v>0</v>
      </c>
    </row>
    <row r="41" spans="2:19" ht="12.75" customHeight="1" x14ac:dyDescent="0.2">
      <c r="B41" s="558" t="s">
        <v>114</v>
      </c>
      <c r="C41" s="559"/>
      <c r="D41" s="559"/>
      <c r="E41" s="559"/>
      <c r="F41" s="559"/>
      <c r="G41" s="559"/>
      <c r="H41" s="559"/>
      <c r="I41" s="559"/>
      <c r="J41" s="569">
        <f t="shared" si="9"/>
        <v>0</v>
      </c>
      <c r="K41" s="564">
        <f>C104</f>
        <v>348</v>
      </c>
      <c r="L41" s="561">
        <f t="shared" si="1"/>
        <v>0</v>
      </c>
      <c r="M41" s="561">
        <f t="shared" si="2"/>
        <v>0</v>
      </c>
      <c r="N41" s="561">
        <f t="shared" si="3"/>
        <v>0</v>
      </c>
      <c r="O41" s="561">
        <f t="shared" si="4"/>
        <v>0</v>
      </c>
      <c r="P41" s="561">
        <f t="shared" si="5"/>
        <v>0</v>
      </c>
      <c r="Q41" s="561">
        <f t="shared" si="6"/>
        <v>0</v>
      </c>
      <c r="R41" s="561">
        <f t="shared" si="7"/>
        <v>0</v>
      </c>
      <c r="S41" s="566">
        <f t="shared" si="10"/>
        <v>0</v>
      </c>
    </row>
    <row r="42" spans="2:19" ht="12.75" customHeight="1" x14ac:dyDescent="0.2">
      <c r="B42" s="558" t="s">
        <v>774</v>
      </c>
      <c r="C42" s="559">
        <v>15</v>
      </c>
      <c r="D42" s="559"/>
      <c r="E42" s="559"/>
      <c r="F42" s="559"/>
      <c r="G42" s="559"/>
      <c r="H42" s="559"/>
      <c r="I42" s="559"/>
      <c r="J42" s="569">
        <f t="shared" si="9"/>
        <v>15</v>
      </c>
      <c r="K42" s="564">
        <v>36</v>
      </c>
      <c r="L42" s="561">
        <f t="shared" si="1"/>
        <v>982.79999999999984</v>
      </c>
      <c r="M42" s="561">
        <f t="shared" si="2"/>
        <v>0</v>
      </c>
      <c r="N42" s="561">
        <f t="shared" si="3"/>
        <v>0</v>
      </c>
      <c r="O42" s="561">
        <f t="shared" si="4"/>
        <v>0</v>
      </c>
      <c r="P42" s="561">
        <f t="shared" si="5"/>
        <v>0</v>
      </c>
      <c r="Q42" s="561">
        <f t="shared" si="6"/>
        <v>0</v>
      </c>
      <c r="R42" s="561">
        <f t="shared" si="7"/>
        <v>0</v>
      </c>
      <c r="S42" s="566">
        <f t="shared" si="10"/>
        <v>982.79999999999984</v>
      </c>
    </row>
    <row r="43" spans="2:19" ht="12.75" customHeight="1" x14ac:dyDescent="0.2">
      <c r="B43" s="558" t="s">
        <v>790</v>
      </c>
      <c r="C43" s="559"/>
      <c r="D43" s="559"/>
      <c r="E43" s="559"/>
      <c r="F43" s="559"/>
      <c r="G43" s="559"/>
      <c r="H43" s="559"/>
      <c r="I43" s="559"/>
      <c r="J43" s="569">
        <f t="shared" si="9"/>
        <v>0</v>
      </c>
      <c r="K43" s="564">
        <f>C105</f>
        <v>58</v>
      </c>
      <c r="L43" s="561">
        <f t="shared" si="1"/>
        <v>0</v>
      </c>
      <c r="M43" s="561">
        <f t="shared" si="2"/>
        <v>0</v>
      </c>
      <c r="N43" s="561">
        <f t="shared" si="3"/>
        <v>0</v>
      </c>
      <c r="O43" s="561">
        <f t="shared" si="4"/>
        <v>0</v>
      </c>
      <c r="P43" s="561">
        <f t="shared" si="5"/>
        <v>0</v>
      </c>
      <c r="Q43" s="561">
        <f t="shared" si="6"/>
        <v>0</v>
      </c>
      <c r="R43" s="561">
        <f t="shared" si="7"/>
        <v>0</v>
      </c>
      <c r="S43" s="566">
        <f t="shared" si="10"/>
        <v>0</v>
      </c>
    </row>
    <row r="44" spans="2:19" ht="12.75" customHeight="1" x14ac:dyDescent="0.2">
      <c r="B44" s="558" t="s">
        <v>777</v>
      </c>
      <c r="C44" s="559"/>
      <c r="D44" s="559"/>
      <c r="E44" s="559"/>
      <c r="F44" s="559"/>
      <c r="G44" s="559"/>
      <c r="H44" s="559"/>
      <c r="I44" s="559"/>
      <c r="J44" s="569">
        <f t="shared" si="9"/>
        <v>0</v>
      </c>
      <c r="K44" s="564">
        <v>32</v>
      </c>
      <c r="L44" s="561">
        <f t="shared" si="1"/>
        <v>0</v>
      </c>
      <c r="M44" s="561">
        <f t="shared" si="2"/>
        <v>0</v>
      </c>
      <c r="N44" s="561">
        <f t="shared" si="3"/>
        <v>0</v>
      </c>
      <c r="O44" s="561">
        <f t="shared" si="4"/>
        <v>0</v>
      </c>
      <c r="P44" s="561">
        <f t="shared" si="5"/>
        <v>0</v>
      </c>
      <c r="Q44" s="561">
        <f t="shared" si="6"/>
        <v>0</v>
      </c>
      <c r="R44" s="561">
        <f t="shared" si="7"/>
        <v>0</v>
      </c>
      <c r="S44" s="566">
        <f t="shared" si="10"/>
        <v>0</v>
      </c>
    </row>
    <row r="45" spans="2:19" ht="12.75" customHeight="1" x14ac:dyDescent="0.2">
      <c r="B45" s="558" t="s">
        <v>769</v>
      </c>
      <c r="C45" s="559"/>
      <c r="D45" s="559"/>
      <c r="E45" s="559"/>
      <c r="F45" s="559"/>
      <c r="G45" s="559"/>
      <c r="H45" s="559"/>
      <c r="I45" s="559"/>
      <c r="J45" s="569">
        <f t="shared" si="9"/>
        <v>0</v>
      </c>
      <c r="K45" s="564">
        <v>15</v>
      </c>
      <c r="L45" s="561">
        <f t="shared" si="1"/>
        <v>0</v>
      </c>
      <c r="M45" s="561">
        <f t="shared" si="2"/>
        <v>0</v>
      </c>
      <c r="N45" s="561">
        <f t="shared" si="3"/>
        <v>0</v>
      </c>
      <c r="O45" s="561">
        <f t="shared" si="4"/>
        <v>0</v>
      </c>
      <c r="P45" s="561">
        <f t="shared" si="5"/>
        <v>0</v>
      </c>
      <c r="Q45" s="561">
        <f t="shared" si="6"/>
        <v>0</v>
      </c>
      <c r="R45" s="561">
        <f t="shared" si="7"/>
        <v>0</v>
      </c>
      <c r="S45" s="566">
        <f t="shared" si="10"/>
        <v>0</v>
      </c>
    </row>
    <row r="46" spans="2:19" ht="12.75" customHeight="1" x14ac:dyDescent="0.2">
      <c r="B46" s="558" t="str">
        <f>B80</f>
        <v>LED panel to replace 600x600 T8 louvered array</v>
      </c>
      <c r="C46" s="559"/>
      <c r="D46" s="559"/>
      <c r="E46" s="559"/>
      <c r="F46" s="559"/>
      <c r="G46" s="559"/>
      <c r="H46" s="559"/>
      <c r="I46" s="559"/>
      <c r="J46" s="569">
        <f t="shared" si="9"/>
        <v>0</v>
      </c>
      <c r="K46" s="564">
        <f>C80</f>
        <v>40</v>
      </c>
      <c r="L46" s="561">
        <f t="shared" si="1"/>
        <v>0</v>
      </c>
      <c r="M46" s="561">
        <f t="shared" si="2"/>
        <v>0</v>
      </c>
      <c r="N46" s="561">
        <f t="shared" si="3"/>
        <v>0</v>
      </c>
      <c r="O46" s="561">
        <f t="shared" si="4"/>
        <v>0</v>
      </c>
      <c r="P46" s="561">
        <f t="shared" si="5"/>
        <v>0</v>
      </c>
      <c r="Q46" s="561">
        <f t="shared" si="6"/>
        <v>0</v>
      </c>
      <c r="R46" s="561">
        <f t="shared" si="7"/>
        <v>0</v>
      </c>
      <c r="S46" s="566">
        <f t="shared" si="10"/>
        <v>0</v>
      </c>
    </row>
    <row r="47" spans="2:19" ht="12.75" customHeight="1" x14ac:dyDescent="0.2">
      <c r="B47" s="568" t="s">
        <v>1</v>
      </c>
      <c r="C47" s="569">
        <f>SUM(C29:C45)</f>
        <v>15</v>
      </c>
      <c r="D47" s="569">
        <f t="shared" ref="D47:I47" si="11">SUM(D29:D45)</f>
        <v>0</v>
      </c>
      <c r="E47" s="569">
        <f t="shared" si="11"/>
        <v>0</v>
      </c>
      <c r="F47" s="569">
        <f t="shared" si="11"/>
        <v>0</v>
      </c>
      <c r="G47" s="569">
        <f t="shared" si="11"/>
        <v>0</v>
      </c>
      <c r="H47" s="569">
        <f t="shared" si="11"/>
        <v>0</v>
      </c>
      <c r="I47" s="569">
        <f t="shared" si="11"/>
        <v>0</v>
      </c>
      <c r="J47" s="569">
        <f>SUM(J19:J46)</f>
        <v>15</v>
      </c>
      <c r="K47" s="570"/>
      <c r="L47" s="571">
        <f>SUM(L29:L45)</f>
        <v>982.79999999999984</v>
      </c>
      <c r="M47" s="566">
        <f>SUM(M29:M45)</f>
        <v>0</v>
      </c>
      <c r="N47" s="566">
        <f>SUM(N29:N45)</f>
        <v>0</v>
      </c>
      <c r="O47" s="566">
        <f t="shared" ref="O47:R47" si="12">SUM(O29:O45)</f>
        <v>0</v>
      </c>
      <c r="P47" s="566">
        <f t="shared" si="12"/>
        <v>0</v>
      </c>
      <c r="Q47" s="566">
        <f t="shared" si="12"/>
        <v>0</v>
      </c>
      <c r="R47" s="572">
        <f t="shared" si="12"/>
        <v>0</v>
      </c>
      <c r="S47" s="573">
        <f>SUM(S19:S46)</f>
        <v>982.79999999999984</v>
      </c>
    </row>
    <row r="48" spans="2:19" s="562" customFormat="1" ht="12.75" customHeight="1" x14ac:dyDescent="0.2">
      <c r="B48" s="546"/>
      <c r="C48" s="574"/>
      <c r="D48" s="574"/>
      <c r="E48" s="574"/>
      <c r="F48" s="574"/>
      <c r="G48" s="574"/>
      <c r="H48" s="574"/>
      <c r="I48" s="574"/>
      <c r="J48" s="574"/>
      <c r="K48" s="575"/>
      <c r="L48" s="563"/>
      <c r="M48" s="576"/>
      <c r="N48" s="576"/>
      <c r="O48" s="576"/>
      <c r="P48" s="576"/>
      <c r="Q48" s="576"/>
      <c r="R48" s="576"/>
      <c r="S48" s="577"/>
    </row>
    <row r="49" spans="2:19" s="562" customFormat="1" ht="12.75" customHeight="1" x14ac:dyDescent="0.2">
      <c r="B49" s="546"/>
      <c r="C49" s="574"/>
      <c r="D49" s="574"/>
      <c r="E49" s="574"/>
      <c r="F49" s="574"/>
      <c r="G49" s="574"/>
      <c r="H49" s="574"/>
      <c r="I49" s="574"/>
      <c r="J49" s="574"/>
      <c r="K49" s="575"/>
      <c r="L49" s="563"/>
      <c r="M49" s="576"/>
      <c r="N49" s="576"/>
      <c r="O49" s="576"/>
      <c r="P49" s="576"/>
      <c r="Q49" s="576"/>
      <c r="R49" s="576"/>
      <c r="S49" s="577"/>
    </row>
    <row r="50" spans="2:19" s="562" customFormat="1" ht="12.75" customHeight="1" x14ac:dyDescent="0.2">
      <c r="B50" s="546"/>
      <c r="C50" s="574"/>
      <c r="D50" s="574"/>
      <c r="E50" s="574"/>
      <c r="F50" s="574"/>
      <c r="G50" s="574"/>
      <c r="H50" s="574"/>
      <c r="I50" s="574"/>
      <c r="J50" s="574"/>
      <c r="K50" s="575"/>
      <c r="L50" s="563"/>
      <c r="M50" s="576"/>
      <c r="N50" s="576"/>
      <c r="O50" s="576"/>
      <c r="P50" s="576"/>
      <c r="Q50" s="576"/>
      <c r="R50" s="576"/>
      <c r="S50" s="577"/>
    </row>
    <row r="51" spans="2:19" x14ac:dyDescent="0.2">
      <c r="B51" s="548"/>
      <c r="C51" s="578"/>
    </row>
    <row r="53" spans="2:19" ht="28.5" x14ac:dyDescent="0.45">
      <c r="B53" s="579" t="s">
        <v>1238</v>
      </c>
      <c r="C53" s="562"/>
      <c r="M53" s="458" t="s">
        <v>1552</v>
      </c>
    </row>
    <row r="54" spans="2:19" x14ac:dyDescent="0.2">
      <c r="M54" s="544"/>
      <c r="N54" s="544"/>
      <c r="O54" s="544"/>
      <c r="Q54" s="544"/>
      <c r="R54" s="544"/>
    </row>
    <row r="55" spans="2:19" s="562" customFormat="1" x14ac:dyDescent="0.2">
      <c r="B55" s="580"/>
    </row>
    <row r="56" spans="2:19" ht="37.5" customHeight="1" x14ac:dyDescent="0.2">
      <c r="B56" s="581"/>
      <c r="C56" s="582" t="str">
        <f t="shared" ref="C56:C66" si="13">K18</f>
        <v>Circuit wattage per luminaire</v>
      </c>
    </row>
    <row r="57" spans="2:19" hidden="1" x14ac:dyDescent="0.2">
      <c r="B57" s="584" t="str">
        <f t="shared" ref="B57:B66" si="14">B19</f>
        <v>2" T8 quadruple, electronic</v>
      </c>
      <c r="C57" s="585">
        <f t="shared" si="13"/>
        <v>76</v>
      </c>
    </row>
    <row r="58" spans="2:19" x14ac:dyDescent="0.2">
      <c r="B58" s="766" t="str">
        <f t="shared" si="14"/>
        <v>2" T8 quadruple, switch start</v>
      </c>
      <c r="C58" s="767">
        <f t="shared" si="13"/>
        <v>90</v>
      </c>
    </row>
    <row r="59" spans="2:19" x14ac:dyDescent="0.2">
      <c r="B59" s="766" t="str">
        <f t="shared" si="14"/>
        <v xml:space="preserve">4" T8 single, switch start </v>
      </c>
      <c r="C59" s="767">
        <f t="shared" si="13"/>
        <v>45</v>
      </c>
    </row>
    <row r="60" spans="2:19" x14ac:dyDescent="0.2">
      <c r="B60" s="766" t="str">
        <f t="shared" si="14"/>
        <v xml:space="preserve">5" T8 single, switch start </v>
      </c>
      <c r="C60" s="767">
        <f t="shared" si="13"/>
        <v>70</v>
      </c>
    </row>
    <row r="61" spans="2:19" ht="20.25" customHeight="1" x14ac:dyDescent="0.2">
      <c r="B61" s="766" t="str">
        <f t="shared" si="14"/>
        <v xml:space="preserve">5" T8 double, switch start </v>
      </c>
      <c r="C61" s="767">
        <f t="shared" si="13"/>
        <v>140</v>
      </c>
    </row>
    <row r="62" spans="2:19" x14ac:dyDescent="0.2">
      <c r="B62" s="766" t="str">
        <f t="shared" si="14"/>
        <v xml:space="preserve">5" T8 single, electronic </v>
      </c>
      <c r="C62" s="767">
        <f t="shared" si="13"/>
        <v>58</v>
      </c>
    </row>
    <row r="63" spans="2:19" x14ac:dyDescent="0.2">
      <c r="B63" s="766" t="str">
        <f t="shared" si="14"/>
        <v>5" T8 double, electronic</v>
      </c>
      <c r="C63" s="767">
        <f t="shared" si="13"/>
        <v>112</v>
      </c>
    </row>
    <row r="64" spans="2:19" x14ac:dyDescent="0.2">
      <c r="B64" s="766" t="str">
        <f t="shared" si="14"/>
        <v xml:space="preserve">5" T5 double, electronic </v>
      </c>
      <c r="C64" s="767">
        <f t="shared" si="13"/>
        <v>80</v>
      </c>
    </row>
    <row r="65" spans="2:13" x14ac:dyDescent="0.2">
      <c r="B65" s="766" t="str">
        <f t="shared" si="14"/>
        <v>6" T8 single, switch start</v>
      </c>
      <c r="C65" s="767">
        <f t="shared" si="13"/>
        <v>82</v>
      </c>
    </row>
    <row r="66" spans="2:13" x14ac:dyDescent="0.2">
      <c r="B66" s="766" t="str">
        <f t="shared" si="14"/>
        <v xml:space="preserve">6" T8 double, switch start </v>
      </c>
      <c r="C66" s="767">
        <f t="shared" si="13"/>
        <v>164</v>
      </c>
    </row>
    <row r="67" spans="2:13" x14ac:dyDescent="0.2">
      <c r="B67" s="766" t="str">
        <f t="shared" ref="B67:B78" si="15">B30</f>
        <v xml:space="preserve">6" T8 double, electronic </v>
      </c>
      <c r="C67" s="767">
        <f t="shared" ref="C67:C78" si="16">K30</f>
        <v>140</v>
      </c>
      <c r="M67" s="458" t="s">
        <v>1551</v>
      </c>
    </row>
    <row r="68" spans="2:13" x14ac:dyDescent="0.2">
      <c r="B68" s="766" t="str">
        <f t="shared" si="15"/>
        <v xml:space="preserve">6" T8 quadruple, switch start </v>
      </c>
      <c r="C68" s="767">
        <f t="shared" si="16"/>
        <v>328</v>
      </c>
    </row>
    <row r="69" spans="2:13" x14ac:dyDescent="0.2">
      <c r="B69" s="766" t="str">
        <f t="shared" si="15"/>
        <v xml:space="preserve">6" T8 single, electronic </v>
      </c>
      <c r="C69" s="767">
        <f t="shared" si="16"/>
        <v>70</v>
      </c>
    </row>
    <row r="70" spans="2:13" x14ac:dyDescent="0.2">
      <c r="B70" s="766" t="str">
        <f t="shared" si="15"/>
        <v xml:space="preserve">6" T8 double, electronic </v>
      </c>
      <c r="C70" s="768">
        <f t="shared" si="16"/>
        <v>140</v>
      </c>
    </row>
    <row r="71" spans="2:13" x14ac:dyDescent="0.2">
      <c r="B71" s="766" t="str">
        <f t="shared" si="15"/>
        <v>5" T12 single, switch start</v>
      </c>
      <c r="C71" s="768">
        <f t="shared" si="16"/>
        <v>0</v>
      </c>
    </row>
    <row r="72" spans="2:13" x14ac:dyDescent="0.2">
      <c r="B72" s="766" t="str">
        <f t="shared" si="15"/>
        <v>6" T12 double, electronic</v>
      </c>
      <c r="C72" s="767">
        <f t="shared" si="16"/>
        <v>164</v>
      </c>
    </row>
    <row r="73" spans="2:13" x14ac:dyDescent="0.2">
      <c r="B73" s="766" t="str">
        <f t="shared" si="15"/>
        <v xml:space="preserve">6" T12 single, switch start </v>
      </c>
      <c r="C73" s="767">
        <f t="shared" si="16"/>
        <v>94</v>
      </c>
    </row>
    <row r="74" spans="2:13" x14ac:dyDescent="0.2">
      <c r="B74" s="766" t="str">
        <f t="shared" si="15"/>
        <v xml:space="preserve">8 " T12 double, switch start </v>
      </c>
      <c r="C74" s="768">
        <f t="shared" si="16"/>
        <v>0</v>
      </c>
    </row>
    <row r="75" spans="2:13" x14ac:dyDescent="0.2">
      <c r="B75" s="766" t="str">
        <f t="shared" si="15"/>
        <v>CFL 18W single</v>
      </c>
      <c r="C75" s="768">
        <f t="shared" si="16"/>
        <v>18</v>
      </c>
    </row>
    <row r="76" spans="2:13" x14ac:dyDescent="0.2">
      <c r="B76" s="766" t="str">
        <f t="shared" si="15"/>
        <v>2d</v>
      </c>
      <c r="C76" s="768">
        <f t="shared" si="16"/>
        <v>38</v>
      </c>
    </row>
    <row r="77" spans="2:13" x14ac:dyDescent="0.2">
      <c r="B77" s="769" t="str">
        <f t="shared" si="15"/>
        <v>sodium vapour</v>
      </c>
      <c r="C77" s="767">
        <f t="shared" si="16"/>
        <v>172</v>
      </c>
      <c r="E77" s="574"/>
      <c r="F77" s="548"/>
    </row>
    <row r="78" spans="2:13" x14ac:dyDescent="0.2">
      <c r="B78" s="769" t="str">
        <f t="shared" si="15"/>
        <v>incandescant (300 watt)</v>
      </c>
      <c r="C78" s="769">
        <f t="shared" si="16"/>
        <v>348</v>
      </c>
      <c r="E78" s="548"/>
      <c r="F78" s="548"/>
    </row>
    <row r="79" spans="2:13" x14ac:dyDescent="0.2">
      <c r="B79" s="769" t="str">
        <f>B43</f>
        <v>tungsten halogen</v>
      </c>
      <c r="C79" s="769">
        <f>K43</f>
        <v>58</v>
      </c>
      <c r="E79" s="548"/>
      <c r="F79" s="548"/>
    </row>
    <row r="80" spans="2:13" x14ac:dyDescent="0.2">
      <c r="B80" s="769" t="s">
        <v>1482</v>
      </c>
      <c r="C80" s="769">
        <v>40</v>
      </c>
      <c r="E80" s="548"/>
      <c r="F80" s="548"/>
    </row>
    <row r="81" spans="2:11" x14ac:dyDescent="0.2">
      <c r="B81" s="586" t="s">
        <v>214</v>
      </c>
      <c r="C81" s="586"/>
      <c r="E81" s="577"/>
      <c r="F81" s="765"/>
    </row>
    <row r="82" spans="2:11" x14ac:dyDescent="0.2">
      <c r="E82" s="548"/>
      <c r="F82" s="548"/>
      <c r="H82" s="587"/>
      <c r="I82" s="587"/>
      <c r="J82" s="587"/>
      <c r="K82" s="587"/>
    </row>
    <row r="83" spans="2:11" x14ac:dyDescent="0.2">
      <c r="E83" s="548"/>
      <c r="F83" s="548"/>
      <c r="H83" s="587"/>
      <c r="I83" s="587"/>
      <c r="J83" s="587"/>
      <c r="K83" s="587"/>
    </row>
    <row r="84" spans="2:11" x14ac:dyDescent="0.2">
      <c r="E84" s="548"/>
      <c r="F84" s="548"/>
      <c r="H84" s="587"/>
      <c r="I84" s="587"/>
      <c r="J84" s="587"/>
      <c r="K84" s="587"/>
    </row>
    <row r="85" spans="2:11" x14ac:dyDescent="0.2">
      <c r="B85" s="583" t="s">
        <v>85</v>
      </c>
      <c r="C85" s="583" t="s">
        <v>86</v>
      </c>
      <c r="D85" s="583" t="s">
        <v>87</v>
      </c>
      <c r="E85" s="583" t="s">
        <v>90</v>
      </c>
      <c r="F85" s="548"/>
      <c r="H85" s="587"/>
      <c r="I85" s="587"/>
      <c r="J85" s="587"/>
      <c r="K85" s="587"/>
    </row>
    <row r="86" spans="2:11" x14ac:dyDescent="0.2">
      <c r="B86" s="560" t="s">
        <v>89</v>
      </c>
      <c r="C86" s="560">
        <v>21</v>
      </c>
      <c r="D86" s="560">
        <v>38</v>
      </c>
      <c r="E86" s="560">
        <f>D86*2</f>
        <v>76</v>
      </c>
      <c r="F86" s="548"/>
      <c r="H86" s="587"/>
      <c r="I86" s="587"/>
      <c r="J86" s="587"/>
      <c r="K86" s="587"/>
    </row>
    <row r="87" spans="2:11" x14ac:dyDescent="0.2">
      <c r="B87" s="767" t="s">
        <v>88</v>
      </c>
      <c r="C87" s="767">
        <v>0</v>
      </c>
      <c r="D87" s="767">
        <v>0</v>
      </c>
      <c r="E87" s="767">
        <v>90</v>
      </c>
      <c r="F87" s="548"/>
      <c r="H87" s="587"/>
      <c r="I87" s="587"/>
      <c r="J87" s="587"/>
      <c r="K87" s="587"/>
    </row>
    <row r="88" spans="2:11" x14ac:dyDescent="0.2">
      <c r="B88" s="767" t="s">
        <v>88</v>
      </c>
      <c r="C88" s="767">
        <v>45</v>
      </c>
      <c r="D88" s="767">
        <v>90</v>
      </c>
      <c r="E88" s="767">
        <v>0</v>
      </c>
      <c r="F88" s="548"/>
      <c r="H88" s="587"/>
      <c r="I88" s="587"/>
      <c r="J88" s="587"/>
      <c r="K88" s="587"/>
    </row>
    <row r="89" spans="2:11" x14ac:dyDescent="0.2">
      <c r="B89" s="767" t="s">
        <v>89</v>
      </c>
      <c r="C89" s="767">
        <v>38</v>
      </c>
      <c r="D89" s="767">
        <v>76</v>
      </c>
      <c r="E89" s="767">
        <v>0</v>
      </c>
      <c r="F89" s="548"/>
      <c r="H89" s="587"/>
      <c r="I89" s="587"/>
      <c r="J89" s="587"/>
      <c r="K89" s="587"/>
    </row>
    <row r="90" spans="2:11" x14ac:dyDescent="0.2">
      <c r="B90" s="767" t="s">
        <v>89</v>
      </c>
      <c r="C90" s="767">
        <v>0</v>
      </c>
      <c r="D90" s="767">
        <v>0</v>
      </c>
      <c r="E90" s="767">
        <f>2*D89</f>
        <v>152</v>
      </c>
      <c r="F90" s="548"/>
      <c r="H90" s="587"/>
      <c r="I90" s="587"/>
      <c r="J90" s="587"/>
      <c r="K90" s="587"/>
    </row>
    <row r="91" spans="2:11" x14ac:dyDescent="0.2">
      <c r="B91" s="767" t="s">
        <v>88</v>
      </c>
      <c r="C91" s="767">
        <v>70</v>
      </c>
      <c r="D91" s="767">
        <v>140</v>
      </c>
      <c r="E91" s="767">
        <v>0</v>
      </c>
      <c r="F91" s="548"/>
      <c r="H91" s="587"/>
      <c r="I91" s="587"/>
      <c r="J91" s="587"/>
      <c r="K91" s="587"/>
    </row>
    <row r="92" spans="2:11" x14ac:dyDescent="0.2">
      <c r="B92" s="767" t="s">
        <v>89</v>
      </c>
      <c r="C92" s="767">
        <v>58</v>
      </c>
      <c r="D92" s="767">
        <v>112</v>
      </c>
      <c r="E92" s="767">
        <v>0</v>
      </c>
      <c r="F92" s="548"/>
      <c r="H92" s="587"/>
      <c r="I92" s="587"/>
      <c r="J92" s="587"/>
      <c r="K92" s="587"/>
    </row>
    <row r="93" spans="2:11" x14ac:dyDescent="0.2">
      <c r="B93" s="767" t="s">
        <v>88</v>
      </c>
      <c r="C93" s="767">
        <v>82</v>
      </c>
      <c r="D93" s="767">
        <v>164</v>
      </c>
      <c r="E93" s="767">
        <f>2*D93</f>
        <v>328</v>
      </c>
      <c r="F93" s="548"/>
      <c r="H93" s="587"/>
      <c r="I93" s="587"/>
      <c r="J93" s="587"/>
      <c r="K93" s="587"/>
    </row>
    <row r="94" spans="2:11" x14ac:dyDescent="0.2">
      <c r="B94" s="767" t="s">
        <v>89</v>
      </c>
      <c r="C94" s="767">
        <v>70</v>
      </c>
      <c r="D94" s="767">
        <v>140</v>
      </c>
      <c r="E94" s="767">
        <v>0</v>
      </c>
      <c r="F94" s="548"/>
      <c r="H94" s="587"/>
      <c r="I94" s="587"/>
      <c r="J94" s="587"/>
      <c r="K94" s="587"/>
    </row>
    <row r="95" spans="2:11" x14ac:dyDescent="0.2">
      <c r="B95" s="767" t="s">
        <v>89</v>
      </c>
      <c r="C95" s="767">
        <v>40</v>
      </c>
      <c r="D95" s="767">
        <v>80</v>
      </c>
      <c r="E95" s="767">
        <v>0</v>
      </c>
      <c r="F95" s="548"/>
      <c r="H95" s="587"/>
      <c r="I95" s="587"/>
      <c r="J95" s="587"/>
      <c r="K95" s="587"/>
    </row>
    <row r="96" spans="2:11" x14ac:dyDescent="0.2">
      <c r="B96" s="767" t="s">
        <v>88</v>
      </c>
      <c r="C96" s="767"/>
      <c r="D96" s="767">
        <v>0</v>
      </c>
      <c r="E96" s="767">
        <v>0</v>
      </c>
      <c r="F96" s="548"/>
      <c r="H96" s="587"/>
      <c r="I96" s="587"/>
      <c r="J96" s="587"/>
      <c r="K96" s="587"/>
    </row>
    <row r="97" spans="2:14" x14ac:dyDescent="0.2">
      <c r="B97" s="767" t="s">
        <v>88</v>
      </c>
      <c r="C97" s="768"/>
      <c r="D97" s="767">
        <v>0</v>
      </c>
      <c r="E97" s="767">
        <v>0</v>
      </c>
      <c r="F97" s="548"/>
      <c r="H97" s="587"/>
      <c r="I97" s="587"/>
      <c r="J97" s="587"/>
      <c r="K97" s="587"/>
    </row>
    <row r="98" spans="2:14" x14ac:dyDescent="0.2">
      <c r="B98" s="767" t="s">
        <v>88</v>
      </c>
      <c r="C98" s="768">
        <v>94</v>
      </c>
      <c r="D98" s="767">
        <v>0</v>
      </c>
      <c r="E98" s="767">
        <v>0</v>
      </c>
      <c r="F98" s="548"/>
      <c r="H98" s="587"/>
      <c r="I98" s="587"/>
      <c r="J98" s="587"/>
      <c r="K98" s="587"/>
    </row>
    <row r="99" spans="2:14" x14ac:dyDescent="0.2">
      <c r="B99" s="767" t="s">
        <v>89</v>
      </c>
      <c r="C99" s="767">
        <v>82</v>
      </c>
      <c r="D99" s="767">
        <v>164</v>
      </c>
      <c r="E99" s="769"/>
      <c r="F99" s="548"/>
      <c r="H99" s="587"/>
      <c r="I99" s="587"/>
      <c r="J99" s="587"/>
      <c r="K99" s="587"/>
    </row>
    <row r="100" spans="2:14" x14ac:dyDescent="0.2">
      <c r="B100" s="767" t="s">
        <v>88</v>
      </c>
      <c r="C100" s="768"/>
      <c r="D100" s="768">
        <f>C100*2</f>
        <v>0</v>
      </c>
      <c r="E100" s="767">
        <v>0</v>
      </c>
      <c r="F100" s="548"/>
      <c r="G100" s="548"/>
      <c r="H100" s="588"/>
      <c r="I100" s="588"/>
      <c r="J100" s="588"/>
      <c r="K100" s="588"/>
      <c r="L100" s="548"/>
    </row>
    <row r="101" spans="2:14" ht="15" x14ac:dyDescent="0.25">
      <c r="B101" s="767"/>
      <c r="C101" s="767">
        <v>18</v>
      </c>
      <c r="D101" s="767">
        <v>36</v>
      </c>
      <c r="E101" s="767"/>
      <c r="F101" s="491"/>
      <c r="G101" s="491"/>
      <c r="H101" s="589"/>
      <c r="I101" s="589"/>
      <c r="J101" s="589"/>
      <c r="K101" s="589"/>
      <c r="L101" s="548"/>
    </row>
    <row r="102" spans="2:14" ht="15" x14ac:dyDescent="0.25">
      <c r="B102" s="767"/>
      <c r="C102" s="767">
        <v>38</v>
      </c>
      <c r="D102" s="767"/>
      <c r="E102" s="767"/>
      <c r="F102" s="216"/>
      <c r="G102" s="220"/>
      <c r="H102" s="220"/>
      <c r="I102" s="220"/>
      <c r="J102" s="220"/>
      <c r="K102" s="220"/>
      <c r="L102" s="548"/>
    </row>
    <row r="103" spans="2:14" ht="15" x14ac:dyDescent="0.25">
      <c r="B103" s="767"/>
      <c r="C103" s="768">
        <v>172</v>
      </c>
      <c r="D103" s="767">
        <v>0</v>
      </c>
      <c r="E103" s="767">
        <v>0</v>
      </c>
      <c r="H103" s="220"/>
      <c r="I103" s="220"/>
      <c r="J103" s="220"/>
      <c r="K103" s="220"/>
      <c r="L103" s="548"/>
    </row>
    <row r="104" spans="2:14" ht="15" x14ac:dyDescent="0.25">
      <c r="B104" s="767"/>
      <c r="C104" s="768">
        <v>348</v>
      </c>
      <c r="D104" s="767"/>
      <c r="E104" s="767"/>
      <c r="H104" s="220"/>
      <c r="I104" s="220"/>
      <c r="J104" s="220"/>
      <c r="K104" s="220"/>
      <c r="L104" s="548"/>
    </row>
    <row r="105" spans="2:14" ht="15" x14ac:dyDescent="0.25">
      <c r="B105" s="767"/>
      <c r="C105" s="768">
        <v>58</v>
      </c>
      <c r="D105" s="767"/>
      <c r="E105" s="767"/>
      <c r="H105" s="544"/>
      <c r="I105" s="220"/>
      <c r="J105" s="220"/>
      <c r="K105" s="220"/>
      <c r="L105" s="548"/>
    </row>
    <row r="106" spans="2:14" ht="15" x14ac:dyDescent="0.25">
      <c r="B106" s="488"/>
      <c r="C106" s="807"/>
      <c r="D106" s="807"/>
      <c r="E106" s="807"/>
      <c r="F106" s="807"/>
      <c r="G106" s="220"/>
      <c r="H106" s="220"/>
      <c r="I106" s="220"/>
      <c r="J106" s="220"/>
      <c r="K106" s="220"/>
      <c r="L106" s="548"/>
    </row>
    <row r="107" spans="2:14" ht="15" x14ac:dyDescent="0.25">
      <c r="B107" s="590"/>
      <c r="C107" s="202"/>
      <c r="D107" s="202"/>
      <c r="E107" s="202"/>
      <c r="F107" s="202"/>
      <c r="G107" s="202"/>
      <c r="H107" s="202"/>
      <c r="I107" s="591"/>
      <c r="J107" s="591"/>
      <c r="K107" s="591"/>
      <c r="L107" s="548"/>
    </row>
    <row r="108" spans="2:14" ht="15" x14ac:dyDescent="0.25">
      <c r="B108" s="488"/>
      <c r="C108" s="591"/>
      <c r="D108" s="591"/>
      <c r="E108" s="591"/>
      <c r="F108" s="591"/>
      <c r="G108" s="548"/>
      <c r="H108" s="548"/>
      <c r="I108" s="548"/>
      <c r="J108" s="548"/>
      <c r="K108" s="548"/>
      <c r="L108" s="548"/>
    </row>
    <row r="109" spans="2:14" x14ac:dyDescent="0.2">
      <c r="B109" s="548"/>
      <c r="C109" s="548"/>
      <c r="D109" s="548"/>
      <c r="E109" s="548"/>
      <c r="F109" s="548"/>
      <c r="G109" s="548"/>
      <c r="H109" s="548"/>
      <c r="I109" s="548"/>
      <c r="J109" s="548"/>
      <c r="K109" s="548"/>
      <c r="L109" s="548"/>
    </row>
    <row r="110" spans="2:14" x14ac:dyDescent="0.2">
      <c r="B110" s="548"/>
      <c r="C110" s="548"/>
      <c r="D110" s="548"/>
      <c r="E110" s="548"/>
      <c r="F110" s="548"/>
      <c r="G110" s="548"/>
      <c r="H110" s="588"/>
      <c r="I110" s="588"/>
      <c r="J110" s="588"/>
      <c r="K110" s="588"/>
      <c r="L110" s="548"/>
      <c r="M110" s="562"/>
      <c r="N110" s="562"/>
    </row>
    <row r="111" spans="2:14" ht="15" x14ac:dyDescent="0.25">
      <c r="B111" s="216"/>
      <c r="C111" s="216"/>
      <c r="D111" s="216"/>
      <c r="E111" s="216"/>
      <c r="F111" s="216"/>
      <c r="G111" s="216"/>
      <c r="H111" s="220"/>
      <c r="I111" s="220"/>
      <c r="J111" s="220"/>
      <c r="K111" s="220"/>
      <c r="L111" s="216"/>
      <c r="M111" s="562"/>
      <c r="N111" s="562"/>
    </row>
    <row r="112" spans="2:14" ht="15" x14ac:dyDescent="0.25">
      <c r="B112" s="216"/>
      <c r="C112" s="216"/>
      <c r="D112" s="216"/>
      <c r="E112" s="216"/>
      <c r="F112" s="216"/>
      <c r="G112" s="216"/>
      <c r="H112" s="220"/>
      <c r="I112" s="220"/>
      <c r="J112" s="220"/>
      <c r="K112" s="220"/>
      <c r="L112" s="216"/>
      <c r="M112" s="562"/>
      <c r="N112" s="562"/>
    </row>
    <row r="113" spans="2:14" ht="15" x14ac:dyDescent="0.25">
      <c r="B113" s="216"/>
      <c r="C113" s="216"/>
      <c r="D113" s="216"/>
      <c r="E113" s="216"/>
      <c r="F113" s="216"/>
      <c r="G113" s="216"/>
      <c r="H113" s="220"/>
      <c r="I113" s="220"/>
      <c r="J113" s="220"/>
      <c r="K113" s="220"/>
      <c r="L113" s="216"/>
      <c r="M113" s="562"/>
      <c r="N113" s="562"/>
    </row>
    <row r="114" spans="2:14" ht="15" x14ac:dyDescent="0.25">
      <c r="B114" s="216"/>
      <c r="C114" s="216"/>
      <c r="D114" s="216"/>
      <c r="E114" s="216"/>
      <c r="F114" s="216"/>
      <c r="G114" s="216"/>
      <c r="H114" s="220"/>
      <c r="I114" s="220"/>
      <c r="J114" s="220"/>
      <c r="K114" s="220"/>
      <c r="L114" s="216"/>
      <c r="M114" s="562"/>
      <c r="N114" s="562"/>
    </row>
    <row r="115" spans="2:14" ht="15" x14ac:dyDescent="0.25">
      <c r="B115" s="216"/>
      <c r="C115" s="216"/>
      <c r="D115" s="216"/>
      <c r="E115" s="216"/>
      <c r="F115" s="216"/>
      <c r="G115" s="216"/>
      <c r="H115" s="220"/>
      <c r="I115" s="220"/>
      <c r="J115" s="220"/>
      <c r="K115" s="220"/>
      <c r="L115" s="216"/>
      <c r="M115" s="562"/>
      <c r="N115" s="562"/>
    </row>
    <row r="116" spans="2:14" ht="15" x14ac:dyDescent="0.25">
      <c r="B116" s="216"/>
      <c r="C116" s="216"/>
      <c r="D116" s="216"/>
      <c r="E116" s="458" t="s">
        <v>700</v>
      </c>
      <c r="H116" s="220"/>
      <c r="I116" s="220"/>
      <c r="J116" s="220"/>
      <c r="K116" s="220"/>
      <c r="L116" s="216"/>
      <c r="M116" s="562"/>
      <c r="N116" s="562"/>
    </row>
    <row r="117" spans="2:14" ht="15" x14ac:dyDescent="0.25">
      <c r="B117" s="216"/>
      <c r="C117" s="216"/>
      <c r="D117" s="216"/>
      <c r="E117" s="458" t="s">
        <v>1291</v>
      </c>
      <c r="H117" s="220"/>
      <c r="I117" s="220"/>
      <c r="J117" s="220"/>
      <c r="K117" s="220"/>
      <c r="L117" s="216"/>
      <c r="M117" s="562"/>
      <c r="N117" s="562"/>
    </row>
    <row r="118" spans="2:14" ht="15" x14ac:dyDescent="0.25">
      <c r="B118" s="216"/>
      <c r="C118" s="216"/>
      <c r="D118" s="216"/>
      <c r="E118" s="1155" t="s">
        <v>1290</v>
      </c>
      <c r="F118" s="1156"/>
      <c r="G118" s="1156"/>
      <c r="H118" s="220"/>
      <c r="I118" s="220"/>
      <c r="J118" s="220"/>
      <c r="K118" s="220"/>
      <c r="L118" s="216"/>
      <c r="M118" s="562"/>
      <c r="N118" s="562"/>
    </row>
    <row r="119" spans="2:14" ht="15" x14ac:dyDescent="0.25">
      <c r="B119" s="216"/>
      <c r="C119" s="216"/>
      <c r="D119" s="216"/>
      <c r="E119" s="216"/>
      <c r="F119" s="216"/>
      <c r="G119" s="216"/>
      <c r="H119" s="220"/>
      <c r="I119" s="220"/>
      <c r="J119" s="220"/>
      <c r="K119" s="220"/>
      <c r="L119" s="216"/>
      <c r="M119" s="562"/>
      <c r="N119" s="562"/>
    </row>
    <row r="120" spans="2:14" ht="15" x14ac:dyDescent="0.25">
      <c r="B120" s="216"/>
      <c r="C120" s="216"/>
      <c r="D120" s="216"/>
      <c r="E120" s="216"/>
      <c r="F120" s="216"/>
      <c r="G120" s="216"/>
      <c r="H120" s="220"/>
      <c r="I120" s="220"/>
      <c r="J120" s="220"/>
      <c r="K120" s="220"/>
      <c r="L120" s="216"/>
      <c r="M120" s="562"/>
      <c r="N120" s="562"/>
    </row>
    <row r="121" spans="2:14" ht="15" x14ac:dyDescent="0.25">
      <c r="B121" s="216"/>
      <c r="C121" s="216"/>
      <c r="D121" s="216"/>
      <c r="E121" s="216"/>
      <c r="F121" s="216"/>
      <c r="G121" s="216"/>
      <c r="H121" s="220"/>
      <c r="I121" s="220"/>
      <c r="J121" s="220"/>
      <c r="K121" s="220"/>
      <c r="L121" s="216"/>
      <c r="M121" s="562"/>
      <c r="N121" s="562"/>
    </row>
    <row r="122" spans="2:14" ht="15" x14ac:dyDescent="0.25">
      <c r="B122" s="216"/>
      <c r="C122" s="216"/>
      <c r="D122" s="216"/>
      <c r="E122" s="216"/>
      <c r="F122" s="216"/>
      <c r="G122" s="216"/>
      <c r="H122" s="220"/>
      <c r="I122" s="220"/>
      <c r="J122" s="220"/>
      <c r="K122" s="220"/>
      <c r="L122" s="216"/>
      <c r="M122" s="562"/>
      <c r="N122" s="562"/>
    </row>
    <row r="123" spans="2:14" ht="15" x14ac:dyDescent="0.25">
      <c r="B123" s="216"/>
      <c r="C123" s="216"/>
      <c r="D123" s="216"/>
      <c r="E123" s="216"/>
      <c r="F123" s="216"/>
      <c r="G123" s="216"/>
      <c r="H123" s="220"/>
      <c r="I123" s="220"/>
      <c r="J123" s="220"/>
      <c r="K123" s="220"/>
      <c r="L123" s="216"/>
      <c r="M123" s="562"/>
      <c r="N123" s="562"/>
    </row>
    <row r="124" spans="2:14" ht="15" x14ac:dyDescent="0.25">
      <c r="B124" s="216"/>
      <c r="C124" s="216"/>
      <c r="D124" s="216"/>
      <c r="E124" s="216"/>
      <c r="F124" s="216"/>
      <c r="G124" s="216"/>
      <c r="H124" s="220"/>
      <c r="I124" s="220"/>
      <c r="J124" s="220"/>
      <c r="K124" s="220"/>
      <c r="L124" s="216"/>
      <c r="M124" s="562"/>
      <c r="N124" s="562"/>
    </row>
    <row r="125" spans="2:14" ht="15" x14ac:dyDescent="0.25">
      <c r="B125" s="216"/>
      <c r="C125" s="216"/>
      <c r="D125" s="216"/>
      <c r="E125" s="216"/>
      <c r="F125" s="216"/>
      <c r="G125" s="216"/>
      <c r="H125" s="216"/>
      <c r="I125" s="216"/>
      <c r="J125" s="216"/>
      <c r="K125" s="216"/>
      <c r="L125" s="216"/>
      <c r="M125" s="562"/>
      <c r="N125" s="562"/>
    </row>
    <row r="126" spans="2:14" x14ac:dyDescent="0.2">
      <c r="B126" s="548"/>
      <c r="C126" s="548"/>
      <c r="D126" s="548"/>
      <c r="E126" s="548"/>
      <c r="F126" s="548"/>
      <c r="G126" s="548"/>
      <c r="H126" s="548"/>
      <c r="I126" s="548"/>
      <c r="J126" s="548"/>
      <c r="K126" s="548"/>
      <c r="L126" s="548"/>
      <c r="M126" s="562"/>
      <c r="N126" s="562"/>
    </row>
    <row r="127" spans="2:14" x14ac:dyDescent="0.2">
      <c r="B127" s="548"/>
      <c r="C127" s="548"/>
      <c r="D127" s="548"/>
      <c r="E127" s="548"/>
      <c r="F127" s="548"/>
      <c r="G127" s="548"/>
      <c r="H127" s="548"/>
      <c r="I127" s="548"/>
      <c r="J127" s="548"/>
      <c r="K127" s="548"/>
      <c r="L127" s="548"/>
      <c r="M127" s="562"/>
      <c r="N127" s="562"/>
    </row>
    <row r="128" spans="2:14" x14ac:dyDescent="0.2">
      <c r="B128" s="548"/>
      <c r="C128" s="548"/>
      <c r="D128" s="548"/>
      <c r="E128" s="548"/>
      <c r="F128" s="548"/>
      <c r="G128" s="548"/>
      <c r="H128" s="548"/>
      <c r="I128" s="548"/>
      <c r="J128" s="548"/>
      <c r="K128" s="548"/>
      <c r="L128" s="548"/>
      <c r="M128" s="562"/>
      <c r="N128" s="562"/>
    </row>
    <row r="129" spans="2:14" x14ac:dyDescent="0.2">
      <c r="B129" s="548"/>
      <c r="C129" s="548"/>
      <c r="D129" s="548"/>
      <c r="E129" s="548"/>
      <c r="F129" s="548"/>
      <c r="G129" s="548"/>
      <c r="H129" s="548"/>
      <c r="I129" s="548"/>
      <c r="J129" s="548"/>
      <c r="K129" s="548"/>
      <c r="L129" s="548"/>
      <c r="M129" s="562"/>
      <c r="N129" s="562"/>
    </row>
    <row r="130" spans="2:14" x14ac:dyDescent="0.2">
      <c r="B130" s="548"/>
      <c r="C130" s="548"/>
      <c r="D130" s="548"/>
      <c r="E130" s="548"/>
      <c r="F130" s="548"/>
      <c r="G130" s="548"/>
      <c r="H130" s="548"/>
      <c r="I130" s="548"/>
      <c r="J130" s="548"/>
      <c r="K130" s="548"/>
      <c r="L130" s="548"/>
      <c r="M130" s="562"/>
      <c r="N130" s="562"/>
    </row>
    <row r="131" spans="2:14" x14ac:dyDescent="0.2">
      <c r="B131" s="548"/>
      <c r="C131" s="548"/>
      <c r="D131" s="548"/>
      <c r="E131" s="548"/>
      <c r="F131" s="548"/>
      <c r="G131" s="548"/>
      <c r="H131" s="548"/>
      <c r="I131" s="548"/>
      <c r="J131" s="548"/>
      <c r="K131" s="548"/>
      <c r="L131" s="548"/>
      <c r="M131" s="562"/>
      <c r="N131" s="562"/>
    </row>
    <row r="132" spans="2:14" x14ac:dyDescent="0.2">
      <c r="B132" s="548"/>
      <c r="C132" s="547"/>
      <c r="D132" s="547"/>
      <c r="E132" s="547"/>
      <c r="F132" s="547"/>
      <c r="G132" s="548"/>
      <c r="H132" s="548"/>
      <c r="I132" s="548"/>
      <c r="J132" s="548"/>
      <c r="K132" s="548"/>
      <c r="L132" s="548"/>
      <c r="M132" s="562"/>
      <c r="N132" s="562"/>
    </row>
    <row r="133" spans="2:14" x14ac:dyDescent="0.2">
      <c r="B133" s="547"/>
      <c r="C133" s="547"/>
      <c r="D133" s="547"/>
      <c r="E133" s="547"/>
      <c r="F133" s="547"/>
      <c r="G133" s="547"/>
      <c r="H133" s="548"/>
      <c r="I133" s="548"/>
      <c r="J133" s="548"/>
      <c r="K133" s="548"/>
      <c r="L133" s="548"/>
      <c r="M133" s="562"/>
      <c r="N133" s="562"/>
    </row>
    <row r="134" spans="2:14" x14ac:dyDescent="0.2">
      <c r="B134" s="547"/>
      <c r="C134" s="547"/>
      <c r="D134" s="547"/>
      <c r="E134" s="547"/>
      <c r="F134" s="547"/>
      <c r="G134" s="547"/>
      <c r="H134" s="548"/>
      <c r="I134" s="548"/>
      <c r="J134" s="548"/>
      <c r="K134" s="548"/>
      <c r="L134" s="548"/>
      <c r="M134" s="562"/>
      <c r="N134" s="562"/>
    </row>
    <row r="135" spans="2:14" x14ac:dyDescent="0.2">
      <c r="B135" s="547"/>
      <c r="C135" s="547"/>
      <c r="D135" s="547"/>
      <c r="E135" s="547"/>
      <c r="F135" s="547"/>
      <c r="G135" s="547"/>
      <c r="H135" s="548"/>
      <c r="I135" s="548"/>
      <c r="J135" s="548"/>
      <c r="K135" s="548"/>
      <c r="L135" s="548"/>
      <c r="M135" s="562"/>
      <c r="N135" s="562"/>
    </row>
    <row r="136" spans="2:14" x14ac:dyDescent="0.2">
      <c r="B136" s="547"/>
      <c r="C136" s="547"/>
      <c r="D136" s="547"/>
      <c r="E136" s="547"/>
      <c r="F136" s="547"/>
      <c r="G136" s="547"/>
      <c r="H136" s="548"/>
      <c r="I136" s="548"/>
      <c r="J136" s="548"/>
      <c r="K136" s="548"/>
      <c r="L136" s="548"/>
      <c r="M136" s="562"/>
      <c r="N136" s="562"/>
    </row>
    <row r="137" spans="2:14" x14ac:dyDescent="0.2">
      <c r="B137" s="547"/>
      <c r="C137" s="547"/>
      <c r="D137" s="547"/>
      <c r="E137" s="547"/>
      <c r="F137" s="547"/>
      <c r="G137" s="547"/>
      <c r="H137" s="548"/>
      <c r="I137" s="548"/>
      <c r="J137" s="548"/>
      <c r="K137" s="548"/>
      <c r="L137" s="548"/>
      <c r="M137" s="562"/>
      <c r="N137" s="562"/>
    </row>
    <row r="138" spans="2:14" x14ac:dyDescent="0.2">
      <c r="B138" s="547"/>
      <c r="C138" s="547"/>
      <c r="D138" s="547"/>
      <c r="E138" s="547"/>
      <c r="F138" s="547"/>
      <c r="G138" s="547"/>
      <c r="H138" s="548"/>
      <c r="I138" s="562"/>
      <c r="J138" s="562"/>
      <c r="K138" s="562"/>
      <c r="L138" s="562"/>
      <c r="M138" s="562"/>
      <c r="N138" s="562"/>
    </row>
    <row r="139" spans="2:14" x14ac:dyDescent="0.2">
      <c r="B139" s="547"/>
      <c r="C139" s="547"/>
      <c r="D139" s="547"/>
      <c r="E139" s="547"/>
      <c r="F139" s="547"/>
      <c r="G139" s="547"/>
      <c r="H139" s="548"/>
    </row>
    <row r="140" spans="2:14" x14ac:dyDescent="0.2">
      <c r="B140" s="547"/>
      <c r="C140" s="547"/>
      <c r="D140" s="547"/>
      <c r="E140" s="547"/>
      <c r="F140" s="547"/>
      <c r="G140" s="547"/>
      <c r="H140" s="548"/>
    </row>
    <row r="141" spans="2:14" x14ac:dyDescent="0.2">
      <c r="B141" s="547"/>
      <c r="C141" s="548"/>
      <c r="D141" s="548"/>
      <c r="E141" s="548"/>
      <c r="F141" s="548"/>
      <c r="G141" s="548"/>
      <c r="H141" s="548"/>
    </row>
    <row r="142" spans="2:14" x14ac:dyDescent="0.2">
      <c r="B142" s="547"/>
      <c r="C142" s="548"/>
      <c r="D142" s="548"/>
      <c r="E142" s="548"/>
      <c r="F142" s="548"/>
      <c r="G142" s="548"/>
      <c r="H142" s="548"/>
    </row>
    <row r="143" spans="2:14" x14ac:dyDescent="0.2">
      <c r="B143" s="547"/>
      <c r="C143" s="548"/>
      <c r="D143" s="548"/>
      <c r="E143" s="548"/>
      <c r="F143" s="548"/>
      <c r="G143" s="548"/>
      <c r="H143" s="548"/>
    </row>
    <row r="144" spans="2:14" x14ac:dyDescent="0.2">
      <c r="B144" s="547"/>
      <c r="C144" s="548"/>
      <c r="D144" s="548"/>
      <c r="E144" s="548"/>
      <c r="F144" s="548"/>
      <c r="G144" s="548"/>
      <c r="H144" s="548"/>
    </row>
    <row r="145" spans="2:8" x14ac:dyDescent="0.2">
      <c r="B145" s="547"/>
      <c r="C145" s="548"/>
      <c r="D145" s="548"/>
      <c r="E145" s="548"/>
      <c r="F145" s="548"/>
      <c r="G145" s="548"/>
      <c r="H145" s="548"/>
    </row>
    <row r="146" spans="2:8" x14ac:dyDescent="0.2">
      <c r="B146" s="547"/>
      <c r="C146" s="548"/>
      <c r="D146" s="548"/>
      <c r="E146" s="548"/>
      <c r="F146" s="548"/>
      <c r="G146" s="548"/>
      <c r="H146" s="548"/>
    </row>
    <row r="147" spans="2:8" x14ac:dyDescent="0.2">
      <c r="B147" s="547"/>
      <c r="C147" s="548"/>
      <c r="D147" s="548"/>
      <c r="E147" s="548"/>
      <c r="F147" s="548"/>
      <c r="G147" s="548"/>
      <c r="H147" s="548"/>
    </row>
    <row r="148" spans="2:8" x14ac:dyDescent="0.2">
      <c r="B148" s="547"/>
      <c r="C148" s="548"/>
      <c r="D148" s="548"/>
      <c r="E148" s="548"/>
      <c r="F148" s="548"/>
      <c r="G148" s="548"/>
      <c r="H148" s="548"/>
    </row>
    <row r="149" spans="2:8" x14ac:dyDescent="0.2">
      <c r="B149" s="548"/>
      <c r="C149" s="548"/>
      <c r="D149" s="548"/>
      <c r="E149" s="548"/>
      <c r="F149" s="548"/>
      <c r="G149" s="548"/>
      <c r="H149" s="548"/>
    </row>
    <row r="150" spans="2:8" x14ac:dyDescent="0.2">
      <c r="B150" s="548"/>
      <c r="C150" s="548"/>
      <c r="D150" s="548"/>
      <c r="E150" s="548"/>
      <c r="F150" s="548"/>
      <c r="G150" s="548"/>
      <c r="H150" s="548"/>
    </row>
    <row r="151" spans="2:8" x14ac:dyDescent="0.2">
      <c r="B151" s="548"/>
      <c r="C151" s="548"/>
      <c r="D151" s="548"/>
      <c r="E151" s="548"/>
      <c r="F151" s="548"/>
      <c r="G151" s="548"/>
      <c r="H151" s="548"/>
    </row>
    <row r="152" spans="2:8" x14ac:dyDescent="0.2">
      <c r="B152" s="548"/>
      <c r="C152" s="548"/>
      <c r="D152" s="548"/>
      <c r="E152" s="548"/>
      <c r="F152" s="548"/>
      <c r="G152" s="548"/>
      <c r="H152" s="548"/>
    </row>
  </sheetData>
  <mergeCells count="3">
    <mergeCell ref="C17:I17"/>
    <mergeCell ref="L17:R17"/>
    <mergeCell ref="E118:G118"/>
  </mergeCells>
  <pageMargins left="0.75" right="0.75" top="1" bottom="1" header="0.5" footer="0.5"/>
  <pageSetup paperSize="9"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2"/>
  <sheetViews>
    <sheetView showGridLines="0" topLeftCell="A19" workbookViewId="0">
      <selection activeCell="K37" sqref="K37"/>
    </sheetView>
  </sheetViews>
  <sheetFormatPr defaultRowHeight="12.75" x14ac:dyDescent="0.2"/>
  <cols>
    <col min="1" max="1" width="6.42578125" style="457" customWidth="1"/>
    <col min="2" max="2" width="21.7109375" style="457" bestFit="1" customWidth="1"/>
    <col min="3" max="3" width="9.28515625" style="961" bestFit="1" customWidth="1"/>
    <col min="4" max="5" width="9.140625" style="961" customWidth="1"/>
    <col min="6" max="6" width="10.140625" style="962" customWidth="1"/>
    <col min="7" max="7" width="8.140625" style="962" bestFit="1" customWidth="1"/>
    <col min="8" max="8" width="9.140625" style="966" customWidth="1"/>
    <col min="9" max="9" width="9.140625" style="457"/>
    <col min="10" max="10" width="6.42578125" style="457" customWidth="1"/>
    <col min="11" max="11" width="21.7109375" style="457" bestFit="1" customWidth="1"/>
    <col min="12" max="12" width="9.28515625" style="457" bestFit="1" customWidth="1"/>
    <col min="13" max="14" width="9.140625" style="457"/>
    <col min="15" max="15" width="10.140625" style="457" customWidth="1"/>
    <col min="16" max="16" width="8.140625" style="457" bestFit="1" customWidth="1"/>
    <col min="17" max="256" width="9.140625" style="457"/>
    <col min="257" max="257" width="6.42578125" style="457" customWidth="1"/>
    <col min="258" max="258" width="21.7109375" style="457" bestFit="1" customWidth="1"/>
    <col min="259" max="259" width="9.28515625" style="457" bestFit="1" customWidth="1"/>
    <col min="260" max="261" width="9.140625" style="457" customWidth="1"/>
    <col min="262" max="262" width="10.140625" style="457" customWidth="1"/>
    <col min="263" max="263" width="8.140625" style="457" bestFit="1" customWidth="1"/>
    <col min="264" max="264" width="9.140625" style="457" customWidth="1"/>
    <col min="265" max="265" width="9.140625" style="457"/>
    <col min="266" max="266" width="6.42578125" style="457" customWidth="1"/>
    <col min="267" max="267" width="21.7109375" style="457" bestFit="1" customWidth="1"/>
    <col min="268" max="268" width="9.28515625" style="457" bestFit="1" customWidth="1"/>
    <col min="269" max="270" width="9.140625" style="457"/>
    <col min="271" max="271" width="10.140625" style="457" customWidth="1"/>
    <col min="272" max="272" width="8.140625" style="457" bestFit="1" customWidth="1"/>
    <col min="273" max="512" width="9.140625" style="457"/>
    <col min="513" max="513" width="6.42578125" style="457" customWidth="1"/>
    <col min="514" max="514" width="21.7109375" style="457" bestFit="1" customWidth="1"/>
    <col min="515" max="515" width="9.28515625" style="457" bestFit="1" customWidth="1"/>
    <col min="516" max="517" width="9.140625" style="457" customWidth="1"/>
    <col min="518" max="518" width="10.140625" style="457" customWidth="1"/>
    <col min="519" max="519" width="8.140625" style="457" bestFit="1" customWidth="1"/>
    <col min="520" max="520" width="9.140625" style="457" customWidth="1"/>
    <col min="521" max="521" width="9.140625" style="457"/>
    <col min="522" max="522" width="6.42578125" style="457" customWidth="1"/>
    <col min="523" max="523" width="21.7109375" style="457" bestFit="1" customWidth="1"/>
    <col min="524" max="524" width="9.28515625" style="457" bestFit="1" customWidth="1"/>
    <col min="525" max="526" width="9.140625" style="457"/>
    <col min="527" max="527" width="10.140625" style="457" customWidth="1"/>
    <col min="528" max="528" width="8.140625" style="457" bestFit="1" customWidth="1"/>
    <col min="529" max="768" width="9.140625" style="457"/>
    <col min="769" max="769" width="6.42578125" style="457" customWidth="1"/>
    <col min="770" max="770" width="21.7109375" style="457" bestFit="1" customWidth="1"/>
    <col min="771" max="771" width="9.28515625" style="457" bestFit="1" customWidth="1"/>
    <col min="772" max="773" width="9.140625" style="457" customWidth="1"/>
    <col min="774" max="774" width="10.140625" style="457" customWidth="1"/>
    <col min="775" max="775" width="8.140625" style="457" bestFit="1" customWidth="1"/>
    <col min="776" max="776" width="9.140625" style="457" customWidth="1"/>
    <col min="777" max="777" width="9.140625" style="457"/>
    <col min="778" max="778" width="6.42578125" style="457" customWidth="1"/>
    <col min="779" max="779" width="21.7109375" style="457" bestFit="1" customWidth="1"/>
    <col min="780" max="780" width="9.28515625" style="457" bestFit="1" customWidth="1"/>
    <col min="781" max="782" width="9.140625" style="457"/>
    <col min="783" max="783" width="10.140625" style="457" customWidth="1"/>
    <col min="784" max="784" width="8.140625" style="457" bestFit="1" customWidth="1"/>
    <col min="785" max="1024" width="9.140625" style="457"/>
    <col min="1025" max="1025" width="6.42578125" style="457" customWidth="1"/>
    <col min="1026" max="1026" width="21.7109375" style="457" bestFit="1" customWidth="1"/>
    <col min="1027" max="1027" width="9.28515625" style="457" bestFit="1" customWidth="1"/>
    <col min="1028" max="1029" width="9.140625" style="457" customWidth="1"/>
    <col min="1030" max="1030" width="10.140625" style="457" customWidth="1"/>
    <col min="1031" max="1031" width="8.140625" style="457" bestFit="1" customWidth="1"/>
    <col min="1032" max="1032" width="9.140625" style="457" customWidth="1"/>
    <col min="1033" max="1033" width="9.140625" style="457"/>
    <col min="1034" max="1034" width="6.42578125" style="457" customWidth="1"/>
    <col min="1035" max="1035" width="21.7109375" style="457" bestFit="1" customWidth="1"/>
    <col min="1036" max="1036" width="9.28515625" style="457" bestFit="1" customWidth="1"/>
    <col min="1037" max="1038" width="9.140625" style="457"/>
    <col min="1039" max="1039" width="10.140625" style="457" customWidth="1"/>
    <col min="1040" max="1040" width="8.140625" style="457" bestFit="1" customWidth="1"/>
    <col min="1041" max="1280" width="9.140625" style="457"/>
    <col min="1281" max="1281" width="6.42578125" style="457" customWidth="1"/>
    <col min="1282" max="1282" width="21.7109375" style="457" bestFit="1" customWidth="1"/>
    <col min="1283" max="1283" width="9.28515625" style="457" bestFit="1" customWidth="1"/>
    <col min="1284" max="1285" width="9.140625" style="457" customWidth="1"/>
    <col min="1286" max="1286" width="10.140625" style="457" customWidth="1"/>
    <col min="1287" max="1287" width="8.140625" style="457" bestFit="1" customWidth="1"/>
    <col min="1288" max="1288" width="9.140625" style="457" customWidth="1"/>
    <col min="1289" max="1289" width="9.140625" style="457"/>
    <col min="1290" max="1290" width="6.42578125" style="457" customWidth="1"/>
    <col min="1291" max="1291" width="21.7109375" style="457" bestFit="1" customWidth="1"/>
    <col min="1292" max="1292" width="9.28515625" style="457" bestFit="1" customWidth="1"/>
    <col min="1293" max="1294" width="9.140625" style="457"/>
    <col min="1295" max="1295" width="10.140625" style="457" customWidth="1"/>
    <col min="1296" max="1296" width="8.140625" style="457" bestFit="1" customWidth="1"/>
    <col min="1297" max="1536" width="9.140625" style="457"/>
    <col min="1537" max="1537" width="6.42578125" style="457" customWidth="1"/>
    <col min="1538" max="1538" width="21.7109375" style="457" bestFit="1" customWidth="1"/>
    <col min="1539" max="1539" width="9.28515625" style="457" bestFit="1" customWidth="1"/>
    <col min="1540" max="1541" width="9.140625" style="457" customWidth="1"/>
    <col min="1542" max="1542" width="10.140625" style="457" customWidth="1"/>
    <col min="1543" max="1543" width="8.140625" style="457" bestFit="1" customWidth="1"/>
    <col min="1544" max="1544" width="9.140625" style="457" customWidth="1"/>
    <col min="1545" max="1545" width="9.140625" style="457"/>
    <col min="1546" max="1546" width="6.42578125" style="457" customWidth="1"/>
    <col min="1547" max="1547" width="21.7109375" style="457" bestFit="1" customWidth="1"/>
    <col min="1548" max="1548" width="9.28515625" style="457" bestFit="1" customWidth="1"/>
    <col min="1549" max="1550" width="9.140625" style="457"/>
    <col min="1551" max="1551" width="10.140625" style="457" customWidth="1"/>
    <col min="1552" max="1552" width="8.140625" style="457" bestFit="1" customWidth="1"/>
    <col min="1553" max="1792" width="9.140625" style="457"/>
    <col min="1793" max="1793" width="6.42578125" style="457" customWidth="1"/>
    <col min="1794" max="1794" width="21.7109375" style="457" bestFit="1" customWidth="1"/>
    <col min="1795" max="1795" width="9.28515625" style="457" bestFit="1" customWidth="1"/>
    <col min="1796" max="1797" width="9.140625" style="457" customWidth="1"/>
    <col min="1798" max="1798" width="10.140625" style="457" customWidth="1"/>
    <col min="1799" max="1799" width="8.140625" style="457" bestFit="1" customWidth="1"/>
    <col min="1800" max="1800" width="9.140625" style="457" customWidth="1"/>
    <col min="1801" max="1801" width="9.140625" style="457"/>
    <col min="1802" max="1802" width="6.42578125" style="457" customWidth="1"/>
    <col min="1803" max="1803" width="21.7109375" style="457" bestFit="1" customWidth="1"/>
    <col min="1804" max="1804" width="9.28515625" style="457" bestFit="1" customWidth="1"/>
    <col min="1805" max="1806" width="9.140625" style="457"/>
    <col min="1807" max="1807" width="10.140625" style="457" customWidth="1"/>
    <col min="1808" max="1808" width="8.140625" style="457" bestFit="1" customWidth="1"/>
    <col min="1809" max="2048" width="9.140625" style="457"/>
    <col min="2049" max="2049" width="6.42578125" style="457" customWidth="1"/>
    <col min="2050" max="2050" width="21.7109375" style="457" bestFit="1" customWidth="1"/>
    <col min="2051" max="2051" width="9.28515625" style="457" bestFit="1" customWidth="1"/>
    <col min="2052" max="2053" width="9.140625" style="457" customWidth="1"/>
    <col min="2054" max="2054" width="10.140625" style="457" customWidth="1"/>
    <col min="2055" max="2055" width="8.140625" style="457" bestFit="1" customWidth="1"/>
    <col min="2056" max="2056" width="9.140625" style="457" customWidth="1"/>
    <col min="2057" max="2057" width="9.140625" style="457"/>
    <col min="2058" max="2058" width="6.42578125" style="457" customWidth="1"/>
    <col min="2059" max="2059" width="21.7109375" style="457" bestFit="1" customWidth="1"/>
    <col min="2060" max="2060" width="9.28515625" style="457" bestFit="1" customWidth="1"/>
    <col min="2061" max="2062" width="9.140625" style="457"/>
    <col min="2063" max="2063" width="10.140625" style="457" customWidth="1"/>
    <col min="2064" max="2064" width="8.140625" style="457" bestFit="1" customWidth="1"/>
    <col min="2065" max="2304" width="9.140625" style="457"/>
    <col min="2305" max="2305" width="6.42578125" style="457" customWidth="1"/>
    <col min="2306" max="2306" width="21.7109375" style="457" bestFit="1" customWidth="1"/>
    <col min="2307" max="2307" width="9.28515625" style="457" bestFit="1" customWidth="1"/>
    <col min="2308" max="2309" width="9.140625" style="457" customWidth="1"/>
    <col min="2310" max="2310" width="10.140625" style="457" customWidth="1"/>
    <col min="2311" max="2311" width="8.140625" style="457" bestFit="1" customWidth="1"/>
    <col min="2312" max="2312" width="9.140625" style="457" customWidth="1"/>
    <col min="2313" max="2313" width="9.140625" style="457"/>
    <col min="2314" max="2314" width="6.42578125" style="457" customWidth="1"/>
    <col min="2315" max="2315" width="21.7109375" style="457" bestFit="1" customWidth="1"/>
    <col min="2316" max="2316" width="9.28515625" style="457" bestFit="1" customWidth="1"/>
    <col min="2317" max="2318" width="9.140625" style="457"/>
    <col min="2319" max="2319" width="10.140625" style="457" customWidth="1"/>
    <col min="2320" max="2320" width="8.140625" style="457" bestFit="1" customWidth="1"/>
    <col min="2321" max="2560" width="9.140625" style="457"/>
    <col min="2561" max="2561" width="6.42578125" style="457" customWidth="1"/>
    <col min="2562" max="2562" width="21.7109375" style="457" bestFit="1" customWidth="1"/>
    <col min="2563" max="2563" width="9.28515625" style="457" bestFit="1" customWidth="1"/>
    <col min="2564" max="2565" width="9.140625" style="457" customWidth="1"/>
    <col min="2566" max="2566" width="10.140625" style="457" customWidth="1"/>
    <col min="2567" max="2567" width="8.140625" style="457" bestFit="1" customWidth="1"/>
    <col min="2568" max="2568" width="9.140625" style="457" customWidth="1"/>
    <col min="2569" max="2569" width="9.140625" style="457"/>
    <col min="2570" max="2570" width="6.42578125" style="457" customWidth="1"/>
    <col min="2571" max="2571" width="21.7109375" style="457" bestFit="1" customWidth="1"/>
    <col min="2572" max="2572" width="9.28515625" style="457" bestFit="1" customWidth="1"/>
    <col min="2573" max="2574" width="9.140625" style="457"/>
    <col min="2575" max="2575" width="10.140625" style="457" customWidth="1"/>
    <col min="2576" max="2576" width="8.140625" style="457" bestFit="1" customWidth="1"/>
    <col min="2577" max="2816" width="9.140625" style="457"/>
    <col min="2817" max="2817" width="6.42578125" style="457" customWidth="1"/>
    <col min="2818" max="2818" width="21.7109375" style="457" bestFit="1" customWidth="1"/>
    <col min="2819" max="2819" width="9.28515625" style="457" bestFit="1" customWidth="1"/>
    <col min="2820" max="2821" width="9.140625" style="457" customWidth="1"/>
    <col min="2822" max="2822" width="10.140625" style="457" customWidth="1"/>
    <col min="2823" max="2823" width="8.140625" style="457" bestFit="1" customWidth="1"/>
    <col min="2824" max="2824" width="9.140625" style="457" customWidth="1"/>
    <col min="2825" max="2825" width="9.140625" style="457"/>
    <col min="2826" max="2826" width="6.42578125" style="457" customWidth="1"/>
    <col min="2827" max="2827" width="21.7109375" style="457" bestFit="1" customWidth="1"/>
    <col min="2828" max="2828" width="9.28515625" style="457" bestFit="1" customWidth="1"/>
    <col min="2829" max="2830" width="9.140625" style="457"/>
    <col min="2831" max="2831" width="10.140625" style="457" customWidth="1"/>
    <col min="2832" max="2832" width="8.140625" style="457" bestFit="1" customWidth="1"/>
    <col min="2833" max="3072" width="9.140625" style="457"/>
    <col min="3073" max="3073" width="6.42578125" style="457" customWidth="1"/>
    <col min="3074" max="3074" width="21.7109375" style="457" bestFit="1" customWidth="1"/>
    <col min="3075" max="3075" width="9.28515625" style="457" bestFit="1" customWidth="1"/>
    <col min="3076" max="3077" width="9.140625" style="457" customWidth="1"/>
    <col min="3078" max="3078" width="10.140625" style="457" customWidth="1"/>
    <col min="3079" max="3079" width="8.140625" style="457" bestFit="1" customWidth="1"/>
    <col min="3080" max="3080" width="9.140625" style="457" customWidth="1"/>
    <col min="3081" max="3081" width="9.140625" style="457"/>
    <col min="3082" max="3082" width="6.42578125" style="457" customWidth="1"/>
    <col min="3083" max="3083" width="21.7109375" style="457" bestFit="1" customWidth="1"/>
    <col min="3084" max="3084" width="9.28515625" style="457" bestFit="1" customWidth="1"/>
    <col min="3085" max="3086" width="9.140625" style="457"/>
    <col min="3087" max="3087" width="10.140625" style="457" customWidth="1"/>
    <col min="3088" max="3088" width="8.140625" style="457" bestFit="1" customWidth="1"/>
    <col min="3089" max="3328" width="9.140625" style="457"/>
    <col min="3329" max="3329" width="6.42578125" style="457" customWidth="1"/>
    <col min="3330" max="3330" width="21.7109375" style="457" bestFit="1" customWidth="1"/>
    <col min="3331" max="3331" width="9.28515625" style="457" bestFit="1" customWidth="1"/>
    <col min="3332" max="3333" width="9.140625" style="457" customWidth="1"/>
    <col min="3334" max="3334" width="10.140625" style="457" customWidth="1"/>
    <col min="3335" max="3335" width="8.140625" style="457" bestFit="1" customWidth="1"/>
    <col min="3336" max="3336" width="9.140625" style="457" customWidth="1"/>
    <col min="3337" max="3337" width="9.140625" style="457"/>
    <col min="3338" max="3338" width="6.42578125" style="457" customWidth="1"/>
    <col min="3339" max="3339" width="21.7109375" style="457" bestFit="1" customWidth="1"/>
    <col min="3340" max="3340" width="9.28515625" style="457" bestFit="1" customWidth="1"/>
    <col min="3341" max="3342" width="9.140625" style="457"/>
    <col min="3343" max="3343" width="10.140625" style="457" customWidth="1"/>
    <col min="3344" max="3344" width="8.140625" style="457" bestFit="1" customWidth="1"/>
    <col min="3345" max="3584" width="9.140625" style="457"/>
    <col min="3585" max="3585" width="6.42578125" style="457" customWidth="1"/>
    <col min="3586" max="3586" width="21.7109375" style="457" bestFit="1" customWidth="1"/>
    <col min="3587" max="3587" width="9.28515625" style="457" bestFit="1" customWidth="1"/>
    <col min="3588" max="3589" width="9.140625" style="457" customWidth="1"/>
    <col min="3590" max="3590" width="10.140625" style="457" customWidth="1"/>
    <col min="3591" max="3591" width="8.140625" style="457" bestFit="1" customWidth="1"/>
    <col min="3592" max="3592" width="9.140625" style="457" customWidth="1"/>
    <col min="3593" max="3593" width="9.140625" style="457"/>
    <col min="3594" max="3594" width="6.42578125" style="457" customWidth="1"/>
    <col min="3595" max="3595" width="21.7109375" style="457" bestFit="1" customWidth="1"/>
    <col min="3596" max="3596" width="9.28515625" style="457" bestFit="1" customWidth="1"/>
    <col min="3597" max="3598" width="9.140625" style="457"/>
    <col min="3599" max="3599" width="10.140625" style="457" customWidth="1"/>
    <col min="3600" max="3600" width="8.140625" style="457" bestFit="1" customWidth="1"/>
    <col min="3601" max="3840" width="9.140625" style="457"/>
    <col min="3841" max="3841" width="6.42578125" style="457" customWidth="1"/>
    <col min="3842" max="3842" width="21.7109375" style="457" bestFit="1" customWidth="1"/>
    <col min="3843" max="3843" width="9.28515625" style="457" bestFit="1" customWidth="1"/>
    <col min="3844" max="3845" width="9.140625" style="457" customWidth="1"/>
    <col min="3846" max="3846" width="10.140625" style="457" customWidth="1"/>
    <col min="3847" max="3847" width="8.140625" style="457" bestFit="1" customWidth="1"/>
    <col min="3848" max="3848" width="9.140625" style="457" customWidth="1"/>
    <col min="3849" max="3849" width="9.140625" style="457"/>
    <col min="3850" max="3850" width="6.42578125" style="457" customWidth="1"/>
    <col min="3851" max="3851" width="21.7109375" style="457" bestFit="1" customWidth="1"/>
    <col min="3852" max="3852" width="9.28515625" style="457" bestFit="1" customWidth="1"/>
    <col min="3853" max="3854" width="9.140625" style="457"/>
    <col min="3855" max="3855" width="10.140625" style="457" customWidth="1"/>
    <col min="3856" max="3856" width="8.140625" style="457" bestFit="1" customWidth="1"/>
    <col min="3857" max="4096" width="9.140625" style="457"/>
    <col min="4097" max="4097" width="6.42578125" style="457" customWidth="1"/>
    <col min="4098" max="4098" width="21.7109375" style="457" bestFit="1" customWidth="1"/>
    <col min="4099" max="4099" width="9.28515625" style="457" bestFit="1" customWidth="1"/>
    <col min="4100" max="4101" width="9.140625" style="457" customWidth="1"/>
    <col min="4102" max="4102" width="10.140625" style="457" customWidth="1"/>
    <col min="4103" max="4103" width="8.140625" style="457" bestFit="1" customWidth="1"/>
    <col min="4104" max="4104" width="9.140625" style="457" customWidth="1"/>
    <col min="4105" max="4105" width="9.140625" style="457"/>
    <col min="4106" max="4106" width="6.42578125" style="457" customWidth="1"/>
    <col min="4107" max="4107" width="21.7109375" style="457" bestFit="1" customWidth="1"/>
    <col min="4108" max="4108" width="9.28515625" style="457" bestFit="1" customWidth="1"/>
    <col min="4109" max="4110" width="9.140625" style="457"/>
    <col min="4111" max="4111" width="10.140625" style="457" customWidth="1"/>
    <col min="4112" max="4112" width="8.140625" style="457" bestFit="1" customWidth="1"/>
    <col min="4113" max="4352" width="9.140625" style="457"/>
    <col min="4353" max="4353" width="6.42578125" style="457" customWidth="1"/>
    <col min="4354" max="4354" width="21.7109375" style="457" bestFit="1" customWidth="1"/>
    <col min="4355" max="4355" width="9.28515625" style="457" bestFit="1" customWidth="1"/>
    <col min="4356" max="4357" width="9.140625" style="457" customWidth="1"/>
    <col min="4358" max="4358" width="10.140625" style="457" customWidth="1"/>
    <col min="4359" max="4359" width="8.140625" style="457" bestFit="1" customWidth="1"/>
    <col min="4360" max="4360" width="9.140625" style="457" customWidth="1"/>
    <col min="4361" max="4361" width="9.140625" style="457"/>
    <col min="4362" max="4362" width="6.42578125" style="457" customWidth="1"/>
    <col min="4363" max="4363" width="21.7109375" style="457" bestFit="1" customWidth="1"/>
    <col min="4364" max="4364" width="9.28515625" style="457" bestFit="1" customWidth="1"/>
    <col min="4365" max="4366" width="9.140625" style="457"/>
    <col min="4367" max="4367" width="10.140625" style="457" customWidth="1"/>
    <col min="4368" max="4368" width="8.140625" style="457" bestFit="1" customWidth="1"/>
    <col min="4369" max="4608" width="9.140625" style="457"/>
    <col min="4609" max="4609" width="6.42578125" style="457" customWidth="1"/>
    <col min="4610" max="4610" width="21.7109375" style="457" bestFit="1" customWidth="1"/>
    <col min="4611" max="4611" width="9.28515625" style="457" bestFit="1" customWidth="1"/>
    <col min="4612" max="4613" width="9.140625" style="457" customWidth="1"/>
    <col min="4614" max="4614" width="10.140625" style="457" customWidth="1"/>
    <col min="4615" max="4615" width="8.140625" style="457" bestFit="1" customWidth="1"/>
    <col min="4616" max="4616" width="9.140625" style="457" customWidth="1"/>
    <col min="4617" max="4617" width="9.140625" style="457"/>
    <col min="4618" max="4618" width="6.42578125" style="457" customWidth="1"/>
    <col min="4619" max="4619" width="21.7109375" style="457" bestFit="1" customWidth="1"/>
    <col min="4620" max="4620" width="9.28515625" style="457" bestFit="1" customWidth="1"/>
    <col min="4621" max="4622" width="9.140625" style="457"/>
    <col min="4623" max="4623" width="10.140625" style="457" customWidth="1"/>
    <col min="4624" max="4624" width="8.140625" style="457" bestFit="1" customWidth="1"/>
    <col min="4625" max="4864" width="9.140625" style="457"/>
    <col min="4865" max="4865" width="6.42578125" style="457" customWidth="1"/>
    <col min="4866" max="4866" width="21.7109375" style="457" bestFit="1" customWidth="1"/>
    <col min="4867" max="4867" width="9.28515625" style="457" bestFit="1" customWidth="1"/>
    <col min="4868" max="4869" width="9.140625" style="457" customWidth="1"/>
    <col min="4870" max="4870" width="10.140625" style="457" customWidth="1"/>
    <col min="4871" max="4871" width="8.140625" style="457" bestFit="1" customWidth="1"/>
    <col min="4872" max="4872" width="9.140625" style="457" customWidth="1"/>
    <col min="4873" max="4873" width="9.140625" style="457"/>
    <col min="4874" max="4874" width="6.42578125" style="457" customWidth="1"/>
    <col min="4875" max="4875" width="21.7109375" style="457" bestFit="1" customWidth="1"/>
    <col min="4876" max="4876" width="9.28515625" style="457" bestFit="1" customWidth="1"/>
    <col min="4877" max="4878" width="9.140625" style="457"/>
    <col min="4879" max="4879" width="10.140625" style="457" customWidth="1"/>
    <col min="4880" max="4880" width="8.140625" style="457" bestFit="1" customWidth="1"/>
    <col min="4881" max="5120" width="9.140625" style="457"/>
    <col min="5121" max="5121" width="6.42578125" style="457" customWidth="1"/>
    <col min="5122" max="5122" width="21.7109375" style="457" bestFit="1" customWidth="1"/>
    <col min="5123" max="5123" width="9.28515625" style="457" bestFit="1" customWidth="1"/>
    <col min="5124" max="5125" width="9.140625" style="457" customWidth="1"/>
    <col min="5126" max="5126" width="10.140625" style="457" customWidth="1"/>
    <col min="5127" max="5127" width="8.140625" style="457" bestFit="1" customWidth="1"/>
    <col min="5128" max="5128" width="9.140625" style="457" customWidth="1"/>
    <col min="5129" max="5129" width="9.140625" style="457"/>
    <col min="5130" max="5130" width="6.42578125" style="457" customWidth="1"/>
    <col min="5131" max="5131" width="21.7109375" style="457" bestFit="1" customWidth="1"/>
    <col min="5132" max="5132" width="9.28515625" style="457" bestFit="1" customWidth="1"/>
    <col min="5133" max="5134" width="9.140625" style="457"/>
    <col min="5135" max="5135" width="10.140625" style="457" customWidth="1"/>
    <col min="5136" max="5136" width="8.140625" style="457" bestFit="1" customWidth="1"/>
    <col min="5137" max="5376" width="9.140625" style="457"/>
    <col min="5377" max="5377" width="6.42578125" style="457" customWidth="1"/>
    <col min="5378" max="5378" width="21.7109375" style="457" bestFit="1" customWidth="1"/>
    <col min="5379" max="5379" width="9.28515625" style="457" bestFit="1" customWidth="1"/>
    <col min="5380" max="5381" width="9.140625" style="457" customWidth="1"/>
    <col min="5382" max="5382" width="10.140625" style="457" customWidth="1"/>
    <col min="5383" max="5383" width="8.140625" style="457" bestFit="1" customWidth="1"/>
    <col min="5384" max="5384" width="9.140625" style="457" customWidth="1"/>
    <col min="5385" max="5385" width="9.140625" style="457"/>
    <col min="5386" max="5386" width="6.42578125" style="457" customWidth="1"/>
    <col min="5387" max="5387" width="21.7109375" style="457" bestFit="1" customWidth="1"/>
    <col min="5388" max="5388" width="9.28515625" style="457" bestFit="1" customWidth="1"/>
    <col min="5389" max="5390" width="9.140625" style="457"/>
    <col min="5391" max="5391" width="10.140625" style="457" customWidth="1"/>
    <col min="5392" max="5392" width="8.140625" style="457" bestFit="1" customWidth="1"/>
    <col min="5393" max="5632" width="9.140625" style="457"/>
    <col min="5633" max="5633" width="6.42578125" style="457" customWidth="1"/>
    <col min="5634" max="5634" width="21.7109375" style="457" bestFit="1" customWidth="1"/>
    <col min="5635" max="5635" width="9.28515625" style="457" bestFit="1" customWidth="1"/>
    <col min="5636" max="5637" width="9.140625" style="457" customWidth="1"/>
    <col min="5638" max="5638" width="10.140625" style="457" customWidth="1"/>
    <col min="5639" max="5639" width="8.140625" style="457" bestFit="1" customWidth="1"/>
    <col min="5640" max="5640" width="9.140625" style="457" customWidth="1"/>
    <col min="5641" max="5641" width="9.140625" style="457"/>
    <col min="5642" max="5642" width="6.42578125" style="457" customWidth="1"/>
    <col min="5643" max="5643" width="21.7109375" style="457" bestFit="1" customWidth="1"/>
    <col min="5644" max="5644" width="9.28515625" style="457" bestFit="1" customWidth="1"/>
    <col min="5645" max="5646" width="9.140625" style="457"/>
    <col min="5647" max="5647" width="10.140625" style="457" customWidth="1"/>
    <col min="5648" max="5648" width="8.140625" style="457" bestFit="1" customWidth="1"/>
    <col min="5649" max="5888" width="9.140625" style="457"/>
    <col min="5889" max="5889" width="6.42578125" style="457" customWidth="1"/>
    <col min="5890" max="5890" width="21.7109375" style="457" bestFit="1" customWidth="1"/>
    <col min="5891" max="5891" width="9.28515625" style="457" bestFit="1" customWidth="1"/>
    <col min="5892" max="5893" width="9.140625" style="457" customWidth="1"/>
    <col min="5894" max="5894" width="10.140625" style="457" customWidth="1"/>
    <col min="5895" max="5895" width="8.140625" style="457" bestFit="1" customWidth="1"/>
    <col min="5896" max="5896" width="9.140625" style="457" customWidth="1"/>
    <col min="5897" max="5897" width="9.140625" style="457"/>
    <col min="5898" max="5898" width="6.42578125" style="457" customWidth="1"/>
    <col min="5899" max="5899" width="21.7109375" style="457" bestFit="1" customWidth="1"/>
    <col min="5900" max="5900" width="9.28515625" style="457" bestFit="1" customWidth="1"/>
    <col min="5901" max="5902" width="9.140625" style="457"/>
    <col min="5903" max="5903" width="10.140625" style="457" customWidth="1"/>
    <col min="5904" max="5904" width="8.140625" style="457" bestFit="1" customWidth="1"/>
    <col min="5905" max="6144" width="9.140625" style="457"/>
    <col min="6145" max="6145" width="6.42578125" style="457" customWidth="1"/>
    <col min="6146" max="6146" width="21.7109375" style="457" bestFit="1" customWidth="1"/>
    <col min="6147" max="6147" width="9.28515625" style="457" bestFit="1" customWidth="1"/>
    <col min="6148" max="6149" width="9.140625" style="457" customWidth="1"/>
    <col min="6150" max="6150" width="10.140625" style="457" customWidth="1"/>
    <col min="6151" max="6151" width="8.140625" style="457" bestFit="1" customWidth="1"/>
    <col min="6152" max="6152" width="9.140625" style="457" customWidth="1"/>
    <col min="6153" max="6153" width="9.140625" style="457"/>
    <col min="6154" max="6154" width="6.42578125" style="457" customWidth="1"/>
    <col min="6155" max="6155" width="21.7109375" style="457" bestFit="1" customWidth="1"/>
    <col min="6156" max="6156" width="9.28515625" style="457" bestFit="1" customWidth="1"/>
    <col min="6157" max="6158" width="9.140625" style="457"/>
    <col min="6159" max="6159" width="10.140625" style="457" customWidth="1"/>
    <col min="6160" max="6160" width="8.140625" style="457" bestFit="1" customWidth="1"/>
    <col min="6161" max="6400" width="9.140625" style="457"/>
    <col min="6401" max="6401" width="6.42578125" style="457" customWidth="1"/>
    <col min="6402" max="6402" width="21.7109375" style="457" bestFit="1" customWidth="1"/>
    <col min="6403" max="6403" width="9.28515625" style="457" bestFit="1" customWidth="1"/>
    <col min="6404" max="6405" width="9.140625" style="457" customWidth="1"/>
    <col min="6406" max="6406" width="10.140625" style="457" customWidth="1"/>
    <col min="6407" max="6407" width="8.140625" style="457" bestFit="1" customWidth="1"/>
    <col min="6408" max="6408" width="9.140625" style="457" customWidth="1"/>
    <col min="6409" max="6409" width="9.140625" style="457"/>
    <col min="6410" max="6410" width="6.42578125" style="457" customWidth="1"/>
    <col min="6411" max="6411" width="21.7109375" style="457" bestFit="1" customWidth="1"/>
    <col min="6412" max="6412" width="9.28515625" style="457" bestFit="1" customWidth="1"/>
    <col min="6413" max="6414" width="9.140625" style="457"/>
    <col min="6415" max="6415" width="10.140625" style="457" customWidth="1"/>
    <col min="6416" max="6416" width="8.140625" style="457" bestFit="1" customWidth="1"/>
    <col min="6417" max="6656" width="9.140625" style="457"/>
    <col min="6657" max="6657" width="6.42578125" style="457" customWidth="1"/>
    <col min="6658" max="6658" width="21.7109375" style="457" bestFit="1" customWidth="1"/>
    <col min="6659" max="6659" width="9.28515625" style="457" bestFit="1" customWidth="1"/>
    <col min="6660" max="6661" width="9.140625" style="457" customWidth="1"/>
    <col min="6662" max="6662" width="10.140625" style="457" customWidth="1"/>
    <col min="6663" max="6663" width="8.140625" style="457" bestFit="1" customWidth="1"/>
    <col min="6664" max="6664" width="9.140625" style="457" customWidth="1"/>
    <col min="6665" max="6665" width="9.140625" style="457"/>
    <col min="6666" max="6666" width="6.42578125" style="457" customWidth="1"/>
    <col min="6667" max="6667" width="21.7109375" style="457" bestFit="1" customWidth="1"/>
    <col min="6668" max="6668" width="9.28515625" style="457" bestFit="1" customWidth="1"/>
    <col min="6669" max="6670" width="9.140625" style="457"/>
    <col min="6671" max="6671" width="10.140625" style="457" customWidth="1"/>
    <col min="6672" max="6672" width="8.140625" style="457" bestFit="1" customWidth="1"/>
    <col min="6673" max="6912" width="9.140625" style="457"/>
    <col min="6913" max="6913" width="6.42578125" style="457" customWidth="1"/>
    <col min="6914" max="6914" width="21.7109375" style="457" bestFit="1" customWidth="1"/>
    <col min="6915" max="6915" width="9.28515625" style="457" bestFit="1" customWidth="1"/>
    <col min="6916" max="6917" width="9.140625" style="457" customWidth="1"/>
    <col min="6918" max="6918" width="10.140625" style="457" customWidth="1"/>
    <col min="6919" max="6919" width="8.140625" style="457" bestFit="1" customWidth="1"/>
    <col min="6920" max="6920" width="9.140625" style="457" customWidth="1"/>
    <col min="6921" max="6921" width="9.140625" style="457"/>
    <col min="6922" max="6922" width="6.42578125" style="457" customWidth="1"/>
    <col min="6923" max="6923" width="21.7109375" style="457" bestFit="1" customWidth="1"/>
    <col min="6924" max="6924" width="9.28515625" style="457" bestFit="1" customWidth="1"/>
    <col min="6925" max="6926" width="9.140625" style="457"/>
    <col min="6927" max="6927" width="10.140625" style="457" customWidth="1"/>
    <col min="6928" max="6928" width="8.140625" style="457" bestFit="1" customWidth="1"/>
    <col min="6929" max="7168" width="9.140625" style="457"/>
    <col min="7169" max="7169" width="6.42578125" style="457" customWidth="1"/>
    <col min="7170" max="7170" width="21.7109375" style="457" bestFit="1" customWidth="1"/>
    <col min="7171" max="7171" width="9.28515625" style="457" bestFit="1" customWidth="1"/>
    <col min="7172" max="7173" width="9.140625" style="457" customWidth="1"/>
    <col min="7174" max="7174" width="10.140625" style="457" customWidth="1"/>
    <col min="7175" max="7175" width="8.140625" style="457" bestFit="1" customWidth="1"/>
    <col min="7176" max="7176" width="9.140625" style="457" customWidth="1"/>
    <col min="7177" max="7177" width="9.140625" style="457"/>
    <col min="7178" max="7178" width="6.42578125" style="457" customWidth="1"/>
    <col min="7179" max="7179" width="21.7109375" style="457" bestFit="1" customWidth="1"/>
    <col min="7180" max="7180" width="9.28515625" style="457" bestFit="1" customWidth="1"/>
    <col min="7181" max="7182" width="9.140625" style="457"/>
    <col min="7183" max="7183" width="10.140625" style="457" customWidth="1"/>
    <col min="7184" max="7184" width="8.140625" style="457" bestFit="1" customWidth="1"/>
    <col min="7185" max="7424" width="9.140625" style="457"/>
    <col min="7425" max="7425" width="6.42578125" style="457" customWidth="1"/>
    <col min="7426" max="7426" width="21.7109375" style="457" bestFit="1" customWidth="1"/>
    <col min="7427" max="7427" width="9.28515625" style="457" bestFit="1" customWidth="1"/>
    <col min="7428" max="7429" width="9.140625" style="457" customWidth="1"/>
    <col min="7430" max="7430" width="10.140625" style="457" customWidth="1"/>
    <col min="7431" max="7431" width="8.140625" style="457" bestFit="1" customWidth="1"/>
    <col min="7432" max="7432" width="9.140625" style="457" customWidth="1"/>
    <col min="7433" max="7433" width="9.140625" style="457"/>
    <col min="7434" max="7434" width="6.42578125" style="457" customWidth="1"/>
    <col min="7435" max="7435" width="21.7109375" style="457" bestFit="1" customWidth="1"/>
    <col min="7436" max="7436" width="9.28515625" style="457" bestFit="1" customWidth="1"/>
    <col min="7437" max="7438" width="9.140625" style="457"/>
    <col min="7439" max="7439" width="10.140625" style="457" customWidth="1"/>
    <col min="7440" max="7440" width="8.140625" style="457" bestFit="1" customWidth="1"/>
    <col min="7441" max="7680" width="9.140625" style="457"/>
    <col min="7681" max="7681" width="6.42578125" style="457" customWidth="1"/>
    <col min="7682" max="7682" width="21.7109375" style="457" bestFit="1" customWidth="1"/>
    <col min="7683" max="7683" width="9.28515625" style="457" bestFit="1" customWidth="1"/>
    <col min="7684" max="7685" width="9.140625" style="457" customWidth="1"/>
    <col min="7686" max="7686" width="10.140625" style="457" customWidth="1"/>
    <col min="7687" max="7687" width="8.140625" style="457" bestFit="1" customWidth="1"/>
    <col min="7688" max="7688" width="9.140625" style="457" customWidth="1"/>
    <col min="7689" max="7689" width="9.140625" style="457"/>
    <col min="7690" max="7690" width="6.42578125" style="457" customWidth="1"/>
    <col min="7691" max="7691" width="21.7109375" style="457" bestFit="1" customWidth="1"/>
    <col min="7692" max="7692" width="9.28515625" style="457" bestFit="1" customWidth="1"/>
    <col min="7693" max="7694" width="9.140625" style="457"/>
    <col min="7695" max="7695" width="10.140625" style="457" customWidth="1"/>
    <col min="7696" max="7696" width="8.140625" style="457" bestFit="1" customWidth="1"/>
    <col min="7697" max="7936" width="9.140625" style="457"/>
    <col min="7937" max="7937" width="6.42578125" style="457" customWidth="1"/>
    <col min="7938" max="7938" width="21.7109375" style="457" bestFit="1" customWidth="1"/>
    <col min="7939" max="7939" width="9.28515625" style="457" bestFit="1" customWidth="1"/>
    <col min="7940" max="7941" width="9.140625" style="457" customWidth="1"/>
    <col min="7942" max="7942" width="10.140625" style="457" customWidth="1"/>
    <col min="7943" max="7943" width="8.140625" style="457" bestFit="1" customWidth="1"/>
    <col min="7944" max="7944" width="9.140625" style="457" customWidth="1"/>
    <col min="7945" max="7945" width="9.140625" style="457"/>
    <col min="7946" max="7946" width="6.42578125" style="457" customWidth="1"/>
    <col min="7947" max="7947" width="21.7109375" style="457" bestFit="1" customWidth="1"/>
    <col min="7948" max="7948" width="9.28515625" style="457" bestFit="1" customWidth="1"/>
    <col min="7949" max="7950" width="9.140625" style="457"/>
    <col min="7951" max="7951" width="10.140625" style="457" customWidth="1"/>
    <col min="7952" max="7952" width="8.140625" style="457" bestFit="1" customWidth="1"/>
    <col min="7953" max="8192" width="9.140625" style="457"/>
    <col min="8193" max="8193" width="6.42578125" style="457" customWidth="1"/>
    <col min="8194" max="8194" width="21.7109375" style="457" bestFit="1" customWidth="1"/>
    <col min="8195" max="8195" width="9.28515625" style="457" bestFit="1" customWidth="1"/>
    <col min="8196" max="8197" width="9.140625" style="457" customWidth="1"/>
    <col min="8198" max="8198" width="10.140625" style="457" customWidth="1"/>
    <col min="8199" max="8199" width="8.140625" style="457" bestFit="1" customWidth="1"/>
    <col min="8200" max="8200" width="9.140625" style="457" customWidth="1"/>
    <col min="8201" max="8201" width="9.140625" style="457"/>
    <col min="8202" max="8202" width="6.42578125" style="457" customWidth="1"/>
    <col min="8203" max="8203" width="21.7109375" style="457" bestFit="1" customWidth="1"/>
    <col min="8204" max="8204" width="9.28515625" style="457" bestFit="1" customWidth="1"/>
    <col min="8205" max="8206" width="9.140625" style="457"/>
    <col min="8207" max="8207" width="10.140625" style="457" customWidth="1"/>
    <col min="8208" max="8208" width="8.140625" style="457" bestFit="1" customWidth="1"/>
    <col min="8209" max="8448" width="9.140625" style="457"/>
    <col min="8449" max="8449" width="6.42578125" style="457" customWidth="1"/>
    <col min="8450" max="8450" width="21.7109375" style="457" bestFit="1" customWidth="1"/>
    <col min="8451" max="8451" width="9.28515625" style="457" bestFit="1" customWidth="1"/>
    <col min="8452" max="8453" width="9.140625" style="457" customWidth="1"/>
    <col min="8454" max="8454" width="10.140625" style="457" customWidth="1"/>
    <col min="8455" max="8455" width="8.140625" style="457" bestFit="1" customWidth="1"/>
    <col min="8456" max="8456" width="9.140625" style="457" customWidth="1"/>
    <col min="8457" max="8457" width="9.140625" style="457"/>
    <col min="8458" max="8458" width="6.42578125" style="457" customWidth="1"/>
    <col min="8459" max="8459" width="21.7109375" style="457" bestFit="1" customWidth="1"/>
    <col min="8460" max="8460" width="9.28515625" style="457" bestFit="1" customWidth="1"/>
    <col min="8461" max="8462" width="9.140625" style="457"/>
    <col min="8463" max="8463" width="10.140625" style="457" customWidth="1"/>
    <col min="8464" max="8464" width="8.140625" style="457" bestFit="1" customWidth="1"/>
    <col min="8465" max="8704" width="9.140625" style="457"/>
    <col min="8705" max="8705" width="6.42578125" style="457" customWidth="1"/>
    <col min="8706" max="8706" width="21.7109375" style="457" bestFit="1" customWidth="1"/>
    <col min="8707" max="8707" width="9.28515625" style="457" bestFit="1" customWidth="1"/>
    <col min="8708" max="8709" width="9.140625" style="457" customWidth="1"/>
    <col min="8710" max="8710" width="10.140625" style="457" customWidth="1"/>
    <col min="8711" max="8711" width="8.140625" style="457" bestFit="1" customWidth="1"/>
    <col min="8712" max="8712" width="9.140625" style="457" customWidth="1"/>
    <col min="8713" max="8713" width="9.140625" style="457"/>
    <col min="8714" max="8714" width="6.42578125" style="457" customWidth="1"/>
    <col min="8715" max="8715" width="21.7109375" style="457" bestFit="1" customWidth="1"/>
    <col min="8716" max="8716" width="9.28515625" style="457" bestFit="1" customWidth="1"/>
    <col min="8717" max="8718" width="9.140625" style="457"/>
    <col min="8719" max="8719" width="10.140625" style="457" customWidth="1"/>
    <col min="8720" max="8720" width="8.140625" style="457" bestFit="1" customWidth="1"/>
    <col min="8721" max="8960" width="9.140625" style="457"/>
    <col min="8961" max="8961" width="6.42578125" style="457" customWidth="1"/>
    <col min="8962" max="8962" width="21.7109375" style="457" bestFit="1" customWidth="1"/>
    <col min="8963" max="8963" width="9.28515625" style="457" bestFit="1" customWidth="1"/>
    <col min="8964" max="8965" width="9.140625" style="457" customWidth="1"/>
    <col min="8966" max="8966" width="10.140625" style="457" customWidth="1"/>
    <col min="8967" max="8967" width="8.140625" style="457" bestFit="1" customWidth="1"/>
    <col min="8968" max="8968" width="9.140625" style="457" customWidth="1"/>
    <col min="8969" max="8969" width="9.140625" style="457"/>
    <col min="8970" max="8970" width="6.42578125" style="457" customWidth="1"/>
    <col min="8971" max="8971" width="21.7109375" style="457" bestFit="1" customWidth="1"/>
    <col min="8972" max="8972" width="9.28515625" style="457" bestFit="1" customWidth="1"/>
    <col min="8973" max="8974" width="9.140625" style="457"/>
    <col min="8975" max="8975" width="10.140625" style="457" customWidth="1"/>
    <col min="8976" max="8976" width="8.140625" style="457" bestFit="1" customWidth="1"/>
    <col min="8977" max="9216" width="9.140625" style="457"/>
    <col min="9217" max="9217" width="6.42578125" style="457" customWidth="1"/>
    <col min="9218" max="9218" width="21.7109375" style="457" bestFit="1" customWidth="1"/>
    <col min="9219" max="9219" width="9.28515625" style="457" bestFit="1" customWidth="1"/>
    <col min="9220" max="9221" width="9.140625" style="457" customWidth="1"/>
    <col min="9222" max="9222" width="10.140625" style="457" customWidth="1"/>
    <col min="9223" max="9223" width="8.140625" style="457" bestFit="1" customWidth="1"/>
    <col min="9224" max="9224" width="9.140625" style="457" customWidth="1"/>
    <col min="9225" max="9225" width="9.140625" style="457"/>
    <col min="9226" max="9226" width="6.42578125" style="457" customWidth="1"/>
    <col min="9227" max="9227" width="21.7109375" style="457" bestFit="1" customWidth="1"/>
    <col min="9228" max="9228" width="9.28515625" style="457" bestFit="1" customWidth="1"/>
    <col min="9229" max="9230" width="9.140625" style="457"/>
    <col min="9231" max="9231" width="10.140625" style="457" customWidth="1"/>
    <col min="9232" max="9232" width="8.140625" style="457" bestFit="1" customWidth="1"/>
    <col min="9233" max="9472" width="9.140625" style="457"/>
    <col min="9473" max="9473" width="6.42578125" style="457" customWidth="1"/>
    <col min="9474" max="9474" width="21.7109375" style="457" bestFit="1" customWidth="1"/>
    <col min="9475" max="9475" width="9.28515625" style="457" bestFit="1" customWidth="1"/>
    <col min="9476" max="9477" width="9.140625" style="457" customWidth="1"/>
    <col min="9478" max="9478" width="10.140625" style="457" customWidth="1"/>
    <col min="9479" max="9479" width="8.140625" style="457" bestFit="1" customWidth="1"/>
    <col min="9480" max="9480" width="9.140625" style="457" customWidth="1"/>
    <col min="9481" max="9481" width="9.140625" style="457"/>
    <col min="9482" max="9482" width="6.42578125" style="457" customWidth="1"/>
    <col min="9483" max="9483" width="21.7109375" style="457" bestFit="1" customWidth="1"/>
    <col min="9484" max="9484" width="9.28515625" style="457" bestFit="1" customWidth="1"/>
    <col min="9485" max="9486" width="9.140625" style="457"/>
    <col min="9487" max="9487" width="10.140625" style="457" customWidth="1"/>
    <col min="9488" max="9488" width="8.140625" style="457" bestFit="1" customWidth="1"/>
    <col min="9489" max="9728" width="9.140625" style="457"/>
    <col min="9729" max="9729" width="6.42578125" style="457" customWidth="1"/>
    <col min="9730" max="9730" width="21.7109375" style="457" bestFit="1" customWidth="1"/>
    <col min="9731" max="9731" width="9.28515625" style="457" bestFit="1" customWidth="1"/>
    <col min="9732" max="9733" width="9.140625" style="457" customWidth="1"/>
    <col min="9734" max="9734" width="10.140625" style="457" customWidth="1"/>
    <col min="9735" max="9735" width="8.140625" style="457" bestFit="1" customWidth="1"/>
    <col min="9736" max="9736" width="9.140625" style="457" customWidth="1"/>
    <col min="9737" max="9737" width="9.140625" style="457"/>
    <col min="9738" max="9738" width="6.42578125" style="457" customWidth="1"/>
    <col min="9739" max="9739" width="21.7109375" style="457" bestFit="1" customWidth="1"/>
    <col min="9740" max="9740" width="9.28515625" style="457" bestFit="1" customWidth="1"/>
    <col min="9741" max="9742" width="9.140625" style="457"/>
    <col min="9743" max="9743" width="10.140625" style="457" customWidth="1"/>
    <col min="9744" max="9744" width="8.140625" style="457" bestFit="1" customWidth="1"/>
    <col min="9745" max="9984" width="9.140625" style="457"/>
    <col min="9985" max="9985" width="6.42578125" style="457" customWidth="1"/>
    <col min="9986" max="9986" width="21.7109375" style="457" bestFit="1" customWidth="1"/>
    <col min="9987" max="9987" width="9.28515625" style="457" bestFit="1" customWidth="1"/>
    <col min="9988" max="9989" width="9.140625" style="457" customWidth="1"/>
    <col min="9990" max="9990" width="10.140625" style="457" customWidth="1"/>
    <col min="9991" max="9991" width="8.140625" style="457" bestFit="1" customWidth="1"/>
    <col min="9992" max="9992" width="9.140625" style="457" customWidth="1"/>
    <col min="9993" max="9993" width="9.140625" style="457"/>
    <col min="9994" max="9994" width="6.42578125" style="457" customWidth="1"/>
    <col min="9995" max="9995" width="21.7109375" style="457" bestFit="1" customWidth="1"/>
    <col min="9996" max="9996" width="9.28515625" style="457" bestFit="1" customWidth="1"/>
    <col min="9997" max="9998" width="9.140625" style="457"/>
    <col min="9999" max="9999" width="10.140625" style="457" customWidth="1"/>
    <col min="10000" max="10000" width="8.140625" style="457" bestFit="1" customWidth="1"/>
    <col min="10001" max="10240" width="9.140625" style="457"/>
    <col min="10241" max="10241" width="6.42578125" style="457" customWidth="1"/>
    <col min="10242" max="10242" width="21.7109375" style="457" bestFit="1" customWidth="1"/>
    <col min="10243" max="10243" width="9.28515625" style="457" bestFit="1" customWidth="1"/>
    <col min="10244" max="10245" width="9.140625" style="457" customWidth="1"/>
    <col min="10246" max="10246" width="10.140625" style="457" customWidth="1"/>
    <col min="10247" max="10247" width="8.140625" style="457" bestFit="1" customWidth="1"/>
    <col min="10248" max="10248" width="9.140625" style="457" customWidth="1"/>
    <col min="10249" max="10249" width="9.140625" style="457"/>
    <col min="10250" max="10250" width="6.42578125" style="457" customWidth="1"/>
    <col min="10251" max="10251" width="21.7109375" style="457" bestFit="1" customWidth="1"/>
    <col min="10252" max="10252" width="9.28515625" style="457" bestFit="1" customWidth="1"/>
    <col min="10253" max="10254" width="9.140625" style="457"/>
    <col min="10255" max="10255" width="10.140625" style="457" customWidth="1"/>
    <col min="10256" max="10256" width="8.140625" style="457" bestFit="1" customWidth="1"/>
    <col min="10257" max="10496" width="9.140625" style="457"/>
    <col min="10497" max="10497" width="6.42578125" style="457" customWidth="1"/>
    <col min="10498" max="10498" width="21.7109375" style="457" bestFit="1" customWidth="1"/>
    <col min="10499" max="10499" width="9.28515625" style="457" bestFit="1" customWidth="1"/>
    <col min="10500" max="10501" width="9.140625" style="457" customWidth="1"/>
    <col min="10502" max="10502" width="10.140625" style="457" customWidth="1"/>
    <col min="10503" max="10503" width="8.140625" style="457" bestFit="1" customWidth="1"/>
    <col min="10504" max="10504" width="9.140625" style="457" customWidth="1"/>
    <col min="10505" max="10505" width="9.140625" style="457"/>
    <col min="10506" max="10506" width="6.42578125" style="457" customWidth="1"/>
    <col min="10507" max="10507" width="21.7109375" style="457" bestFit="1" customWidth="1"/>
    <col min="10508" max="10508" width="9.28515625" style="457" bestFit="1" customWidth="1"/>
    <col min="10509" max="10510" width="9.140625" style="457"/>
    <col min="10511" max="10511" width="10.140625" style="457" customWidth="1"/>
    <col min="10512" max="10512" width="8.140625" style="457" bestFit="1" customWidth="1"/>
    <col min="10513" max="10752" width="9.140625" style="457"/>
    <col min="10753" max="10753" width="6.42578125" style="457" customWidth="1"/>
    <col min="10754" max="10754" width="21.7109375" style="457" bestFit="1" customWidth="1"/>
    <col min="10755" max="10755" width="9.28515625" style="457" bestFit="1" customWidth="1"/>
    <col min="10756" max="10757" width="9.140625" style="457" customWidth="1"/>
    <col min="10758" max="10758" width="10.140625" style="457" customWidth="1"/>
    <col min="10759" max="10759" width="8.140625" style="457" bestFit="1" customWidth="1"/>
    <col min="10760" max="10760" width="9.140625" style="457" customWidth="1"/>
    <col min="10761" max="10761" width="9.140625" style="457"/>
    <col min="10762" max="10762" width="6.42578125" style="457" customWidth="1"/>
    <col min="10763" max="10763" width="21.7109375" style="457" bestFit="1" customWidth="1"/>
    <col min="10764" max="10764" width="9.28515625" style="457" bestFit="1" customWidth="1"/>
    <col min="10765" max="10766" width="9.140625" style="457"/>
    <col min="10767" max="10767" width="10.140625" style="457" customWidth="1"/>
    <col min="10768" max="10768" width="8.140625" style="457" bestFit="1" customWidth="1"/>
    <col min="10769" max="11008" width="9.140625" style="457"/>
    <col min="11009" max="11009" width="6.42578125" style="457" customWidth="1"/>
    <col min="11010" max="11010" width="21.7109375" style="457" bestFit="1" customWidth="1"/>
    <col min="11011" max="11011" width="9.28515625" style="457" bestFit="1" customWidth="1"/>
    <col min="11012" max="11013" width="9.140625" style="457" customWidth="1"/>
    <col min="11014" max="11014" width="10.140625" style="457" customWidth="1"/>
    <col min="11015" max="11015" width="8.140625" style="457" bestFit="1" customWidth="1"/>
    <col min="11016" max="11016" width="9.140625" style="457" customWidth="1"/>
    <col min="11017" max="11017" width="9.140625" style="457"/>
    <col min="11018" max="11018" width="6.42578125" style="457" customWidth="1"/>
    <col min="11019" max="11019" width="21.7109375" style="457" bestFit="1" customWidth="1"/>
    <col min="11020" max="11020" width="9.28515625" style="457" bestFit="1" customWidth="1"/>
    <col min="11021" max="11022" width="9.140625" style="457"/>
    <col min="11023" max="11023" width="10.140625" style="457" customWidth="1"/>
    <col min="11024" max="11024" width="8.140625" style="457" bestFit="1" customWidth="1"/>
    <col min="11025" max="11264" width="9.140625" style="457"/>
    <col min="11265" max="11265" width="6.42578125" style="457" customWidth="1"/>
    <col min="11266" max="11266" width="21.7109375" style="457" bestFit="1" customWidth="1"/>
    <col min="11267" max="11267" width="9.28515625" style="457" bestFit="1" customWidth="1"/>
    <col min="11268" max="11269" width="9.140625" style="457" customWidth="1"/>
    <col min="11270" max="11270" width="10.140625" style="457" customWidth="1"/>
    <col min="11271" max="11271" width="8.140625" style="457" bestFit="1" customWidth="1"/>
    <col min="11272" max="11272" width="9.140625" style="457" customWidth="1"/>
    <col min="11273" max="11273" width="9.140625" style="457"/>
    <col min="11274" max="11274" width="6.42578125" style="457" customWidth="1"/>
    <col min="11275" max="11275" width="21.7109375" style="457" bestFit="1" customWidth="1"/>
    <col min="11276" max="11276" width="9.28515625" style="457" bestFit="1" customWidth="1"/>
    <col min="11277" max="11278" width="9.140625" style="457"/>
    <col min="11279" max="11279" width="10.140625" style="457" customWidth="1"/>
    <col min="11280" max="11280" width="8.140625" style="457" bestFit="1" customWidth="1"/>
    <col min="11281" max="11520" width="9.140625" style="457"/>
    <col min="11521" max="11521" width="6.42578125" style="457" customWidth="1"/>
    <col min="11522" max="11522" width="21.7109375" style="457" bestFit="1" customWidth="1"/>
    <col min="11523" max="11523" width="9.28515625" style="457" bestFit="1" customWidth="1"/>
    <col min="11524" max="11525" width="9.140625" style="457" customWidth="1"/>
    <col min="11526" max="11526" width="10.140625" style="457" customWidth="1"/>
    <col min="11527" max="11527" width="8.140625" style="457" bestFit="1" customWidth="1"/>
    <col min="11528" max="11528" width="9.140625" style="457" customWidth="1"/>
    <col min="11529" max="11529" width="9.140625" style="457"/>
    <col min="11530" max="11530" width="6.42578125" style="457" customWidth="1"/>
    <col min="11531" max="11531" width="21.7109375" style="457" bestFit="1" customWidth="1"/>
    <col min="11532" max="11532" width="9.28515625" style="457" bestFit="1" customWidth="1"/>
    <col min="11533" max="11534" width="9.140625" style="457"/>
    <col min="11535" max="11535" width="10.140625" style="457" customWidth="1"/>
    <col min="11536" max="11536" width="8.140625" style="457" bestFit="1" customWidth="1"/>
    <col min="11537" max="11776" width="9.140625" style="457"/>
    <col min="11777" max="11777" width="6.42578125" style="457" customWidth="1"/>
    <col min="11778" max="11778" width="21.7109375" style="457" bestFit="1" customWidth="1"/>
    <col min="11779" max="11779" width="9.28515625" style="457" bestFit="1" customWidth="1"/>
    <col min="11780" max="11781" width="9.140625" style="457" customWidth="1"/>
    <col min="11782" max="11782" width="10.140625" style="457" customWidth="1"/>
    <col min="11783" max="11783" width="8.140625" style="457" bestFit="1" customWidth="1"/>
    <col min="11784" max="11784" width="9.140625" style="457" customWidth="1"/>
    <col min="11785" max="11785" width="9.140625" style="457"/>
    <col min="11786" max="11786" width="6.42578125" style="457" customWidth="1"/>
    <col min="11787" max="11787" width="21.7109375" style="457" bestFit="1" customWidth="1"/>
    <col min="11788" max="11788" width="9.28515625" style="457" bestFit="1" customWidth="1"/>
    <col min="11789" max="11790" width="9.140625" style="457"/>
    <col min="11791" max="11791" width="10.140625" style="457" customWidth="1"/>
    <col min="11792" max="11792" width="8.140625" style="457" bestFit="1" customWidth="1"/>
    <col min="11793" max="12032" width="9.140625" style="457"/>
    <col min="12033" max="12033" width="6.42578125" style="457" customWidth="1"/>
    <col min="12034" max="12034" width="21.7109375" style="457" bestFit="1" customWidth="1"/>
    <col min="12035" max="12035" width="9.28515625" style="457" bestFit="1" customWidth="1"/>
    <col min="12036" max="12037" width="9.140625" style="457" customWidth="1"/>
    <col min="12038" max="12038" width="10.140625" style="457" customWidth="1"/>
    <col min="12039" max="12039" width="8.140625" style="457" bestFit="1" customWidth="1"/>
    <col min="12040" max="12040" width="9.140625" style="457" customWidth="1"/>
    <col min="12041" max="12041" width="9.140625" style="457"/>
    <col min="12042" max="12042" width="6.42578125" style="457" customWidth="1"/>
    <col min="12043" max="12043" width="21.7109375" style="457" bestFit="1" customWidth="1"/>
    <col min="12044" max="12044" width="9.28515625" style="457" bestFit="1" customWidth="1"/>
    <col min="12045" max="12046" width="9.140625" style="457"/>
    <col min="12047" max="12047" width="10.140625" style="457" customWidth="1"/>
    <col min="12048" max="12048" width="8.140625" style="457" bestFit="1" customWidth="1"/>
    <col min="12049" max="12288" width="9.140625" style="457"/>
    <col min="12289" max="12289" width="6.42578125" style="457" customWidth="1"/>
    <col min="12290" max="12290" width="21.7109375" style="457" bestFit="1" customWidth="1"/>
    <col min="12291" max="12291" width="9.28515625" style="457" bestFit="1" customWidth="1"/>
    <col min="12292" max="12293" width="9.140625" style="457" customWidth="1"/>
    <col min="12294" max="12294" width="10.140625" style="457" customWidth="1"/>
    <col min="12295" max="12295" width="8.140625" style="457" bestFit="1" customWidth="1"/>
    <col min="12296" max="12296" width="9.140625" style="457" customWidth="1"/>
    <col min="12297" max="12297" width="9.140625" style="457"/>
    <col min="12298" max="12298" width="6.42578125" style="457" customWidth="1"/>
    <col min="12299" max="12299" width="21.7109375" style="457" bestFit="1" customWidth="1"/>
    <col min="12300" max="12300" width="9.28515625" style="457" bestFit="1" customWidth="1"/>
    <col min="12301" max="12302" width="9.140625" style="457"/>
    <col min="12303" max="12303" width="10.140625" style="457" customWidth="1"/>
    <col min="12304" max="12304" width="8.140625" style="457" bestFit="1" customWidth="1"/>
    <col min="12305" max="12544" width="9.140625" style="457"/>
    <col min="12545" max="12545" width="6.42578125" style="457" customWidth="1"/>
    <col min="12546" max="12546" width="21.7109375" style="457" bestFit="1" customWidth="1"/>
    <col min="12547" max="12547" width="9.28515625" style="457" bestFit="1" customWidth="1"/>
    <col min="12548" max="12549" width="9.140625" style="457" customWidth="1"/>
    <col min="12550" max="12550" width="10.140625" style="457" customWidth="1"/>
    <col min="12551" max="12551" width="8.140625" style="457" bestFit="1" customWidth="1"/>
    <col min="12552" max="12552" width="9.140625" style="457" customWidth="1"/>
    <col min="12553" max="12553" width="9.140625" style="457"/>
    <col min="12554" max="12554" width="6.42578125" style="457" customWidth="1"/>
    <col min="12555" max="12555" width="21.7109375" style="457" bestFit="1" customWidth="1"/>
    <col min="12556" max="12556" width="9.28515625" style="457" bestFit="1" customWidth="1"/>
    <col min="12557" max="12558" width="9.140625" style="457"/>
    <col min="12559" max="12559" width="10.140625" style="457" customWidth="1"/>
    <col min="12560" max="12560" width="8.140625" style="457" bestFit="1" customWidth="1"/>
    <col min="12561" max="12800" width="9.140625" style="457"/>
    <col min="12801" max="12801" width="6.42578125" style="457" customWidth="1"/>
    <col min="12802" max="12802" width="21.7109375" style="457" bestFit="1" customWidth="1"/>
    <col min="12803" max="12803" width="9.28515625" style="457" bestFit="1" customWidth="1"/>
    <col min="12804" max="12805" width="9.140625" style="457" customWidth="1"/>
    <col min="12806" max="12806" width="10.140625" style="457" customWidth="1"/>
    <col min="12807" max="12807" width="8.140625" style="457" bestFit="1" customWidth="1"/>
    <col min="12808" max="12808" width="9.140625" style="457" customWidth="1"/>
    <col min="12809" max="12809" width="9.140625" style="457"/>
    <col min="12810" max="12810" width="6.42578125" style="457" customWidth="1"/>
    <col min="12811" max="12811" width="21.7109375" style="457" bestFit="1" customWidth="1"/>
    <col min="12812" max="12812" width="9.28515625" style="457" bestFit="1" customWidth="1"/>
    <col min="12813" max="12814" width="9.140625" style="457"/>
    <col min="12815" max="12815" width="10.140625" style="457" customWidth="1"/>
    <col min="12816" max="12816" width="8.140625" style="457" bestFit="1" customWidth="1"/>
    <col min="12817" max="13056" width="9.140625" style="457"/>
    <col min="13057" max="13057" width="6.42578125" style="457" customWidth="1"/>
    <col min="13058" max="13058" width="21.7109375" style="457" bestFit="1" customWidth="1"/>
    <col min="13059" max="13059" width="9.28515625" style="457" bestFit="1" customWidth="1"/>
    <col min="13060" max="13061" width="9.140625" style="457" customWidth="1"/>
    <col min="13062" max="13062" width="10.140625" style="457" customWidth="1"/>
    <col min="13063" max="13063" width="8.140625" style="457" bestFit="1" customWidth="1"/>
    <col min="13064" max="13064" width="9.140625" style="457" customWidth="1"/>
    <col min="13065" max="13065" width="9.140625" style="457"/>
    <col min="13066" max="13066" width="6.42578125" style="457" customWidth="1"/>
    <col min="13067" max="13067" width="21.7109375" style="457" bestFit="1" customWidth="1"/>
    <col min="13068" max="13068" width="9.28515625" style="457" bestFit="1" customWidth="1"/>
    <col min="13069" max="13070" width="9.140625" style="457"/>
    <col min="13071" max="13071" width="10.140625" style="457" customWidth="1"/>
    <col min="13072" max="13072" width="8.140625" style="457" bestFit="1" customWidth="1"/>
    <col min="13073" max="13312" width="9.140625" style="457"/>
    <col min="13313" max="13313" width="6.42578125" style="457" customWidth="1"/>
    <col min="13314" max="13314" width="21.7109375" style="457" bestFit="1" customWidth="1"/>
    <col min="13315" max="13315" width="9.28515625" style="457" bestFit="1" customWidth="1"/>
    <col min="13316" max="13317" width="9.140625" style="457" customWidth="1"/>
    <col min="13318" max="13318" width="10.140625" style="457" customWidth="1"/>
    <col min="13319" max="13319" width="8.140625" style="457" bestFit="1" customWidth="1"/>
    <col min="13320" max="13320" width="9.140625" style="457" customWidth="1"/>
    <col min="13321" max="13321" width="9.140625" style="457"/>
    <col min="13322" max="13322" width="6.42578125" style="457" customWidth="1"/>
    <col min="13323" max="13323" width="21.7109375" style="457" bestFit="1" customWidth="1"/>
    <col min="13324" max="13324" width="9.28515625" style="457" bestFit="1" customWidth="1"/>
    <col min="13325" max="13326" width="9.140625" style="457"/>
    <col min="13327" max="13327" width="10.140625" style="457" customWidth="1"/>
    <col min="13328" max="13328" width="8.140625" style="457" bestFit="1" customWidth="1"/>
    <col min="13329" max="13568" width="9.140625" style="457"/>
    <col min="13569" max="13569" width="6.42578125" style="457" customWidth="1"/>
    <col min="13570" max="13570" width="21.7109375" style="457" bestFit="1" customWidth="1"/>
    <col min="13571" max="13571" width="9.28515625" style="457" bestFit="1" customWidth="1"/>
    <col min="13572" max="13573" width="9.140625" style="457" customWidth="1"/>
    <col min="13574" max="13574" width="10.140625" style="457" customWidth="1"/>
    <col min="13575" max="13575" width="8.140625" style="457" bestFit="1" customWidth="1"/>
    <col min="13576" max="13576" width="9.140625" style="457" customWidth="1"/>
    <col min="13577" max="13577" width="9.140625" style="457"/>
    <col min="13578" max="13578" width="6.42578125" style="457" customWidth="1"/>
    <col min="13579" max="13579" width="21.7109375" style="457" bestFit="1" customWidth="1"/>
    <col min="13580" max="13580" width="9.28515625" style="457" bestFit="1" customWidth="1"/>
    <col min="13581" max="13582" width="9.140625" style="457"/>
    <col min="13583" max="13583" width="10.140625" style="457" customWidth="1"/>
    <col min="13584" max="13584" width="8.140625" style="457" bestFit="1" customWidth="1"/>
    <col min="13585" max="13824" width="9.140625" style="457"/>
    <col min="13825" max="13825" width="6.42578125" style="457" customWidth="1"/>
    <col min="13826" max="13826" width="21.7109375" style="457" bestFit="1" customWidth="1"/>
    <col min="13827" max="13827" width="9.28515625" style="457" bestFit="1" customWidth="1"/>
    <col min="13828" max="13829" width="9.140625" style="457" customWidth="1"/>
    <col min="13830" max="13830" width="10.140625" style="457" customWidth="1"/>
    <col min="13831" max="13831" width="8.140625" style="457" bestFit="1" customWidth="1"/>
    <col min="13832" max="13832" width="9.140625" style="457" customWidth="1"/>
    <col min="13833" max="13833" width="9.140625" style="457"/>
    <col min="13834" max="13834" width="6.42578125" style="457" customWidth="1"/>
    <col min="13835" max="13835" width="21.7109375" style="457" bestFit="1" customWidth="1"/>
    <col min="13836" max="13836" width="9.28515625" style="457" bestFit="1" customWidth="1"/>
    <col min="13837" max="13838" width="9.140625" style="457"/>
    <col min="13839" max="13839" width="10.140625" style="457" customWidth="1"/>
    <col min="13840" max="13840" width="8.140625" style="457" bestFit="1" customWidth="1"/>
    <col min="13841" max="14080" width="9.140625" style="457"/>
    <col min="14081" max="14081" width="6.42578125" style="457" customWidth="1"/>
    <col min="14082" max="14082" width="21.7109375" style="457" bestFit="1" customWidth="1"/>
    <col min="14083" max="14083" width="9.28515625" style="457" bestFit="1" customWidth="1"/>
    <col min="14084" max="14085" width="9.140625" style="457" customWidth="1"/>
    <col min="14086" max="14086" width="10.140625" style="457" customWidth="1"/>
    <col min="14087" max="14087" width="8.140625" style="457" bestFit="1" customWidth="1"/>
    <col min="14088" max="14088" width="9.140625" style="457" customWidth="1"/>
    <col min="14089" max="14089" width="9.140625" style="457"/>
    <col min="14090" max="14090" width="6.42578125" style="457" customWidth="1"/>
    <col min="14091" max="14091" width="21.7109375" style="457" bestFit="1" customWidth="1"/>
    <col min="14092" max="14092" width="9.28515625" style="457" bestFit="1" customWidth="1"/>
    <col min="14093" max="14094" width="9.140625" style="457"/>
    <col min="14095" max="14095" width="10.140625" style="457" customWidth="1"/>
    <col min="14096" max="14096" width="8.140625" style="457" bestFit="1" customWidth="1"/>
    <col min="14097" max="14336" width="9.140625" style="457"/>
    <col min="14337" max="14337" width="6.42578125" style="457" customWidth="1"/>
    <col min="14338" max="14338" width="21.7109375" style="457" bestFit="1" customWidth="1"/>
    <col min="14339" max="14339" width="9.28515625" style="457" bestFit="1" customWidth="1"/>
    <col min="14340" max="14341" width="9.140625" style="457" customWidth="1"/>
    <col min="14342" max="14342" width="10.140625" style="457" customWidth="1"/>
    <col min="14343" max="14343" width="8.140625" style="457" bestFit="1" customWidth="1"/>
    <col min="14344" max="14344" width="9.140625" style="457" customWidth="1"/>
    <col min="14345" max="14345" width="9.140625" style="457"/>
    <col min="14346" max="14346" width="6.42578125" style="457" customWidth="1"/>
    <col min="14347" max="14347" width="21.7109375" style="457" bestFit="1" customWidth="1"/>
    <col min="14348" max="14348" width="9.28515625" style="457" bestFit="1" customWidth="1"/>
    <col min="14349" max="14350" width="9.140625" style="457"/>
    <col min="14351" max="14351" width="10.140625" style="457" customWidth="1"/>
    <col min="14352" max="14352" width="8.140625" style="457" bestFit="1" customWidth="1"/>
    <col min="14353" max="14592" width="9.140625" style="457"/>
    <col min="14593" max="14593" width="6.42578125" style="457" customWidth="1"/>
    <col min="14594" max="14594" width="21.7109375" style="457" bestFit="1" customWidth="1"/>
    <col min="14595" max="14595" width="9.28515625" style="457" bestFit="1" customWidth="1"/>
    <col min="14596" max="14597" width="9.140625" style="457" customWidth="1"/>
    <col min="14598" max="14598" width="10.140625" style="457" customWidth="1"/>
    <col min="14599" max="14599" width="8.140625" style="457" bestFit="1" customWidth="1"/>
    <col min="14600" max="14600" width="9.140625" style="457" customWidth="1"/>
    <col min="14601" max="14601" width="9.140625" style="457"/>
    <col min="14602" max="14602" width="6.42578125" style="457" customWidth="1"/>
    <col min="14603" max="14603" width="21.7109375" style="457" bestFit="1" customWidth="1"/>
    <col min="14604" max="14604" width="9.28515625" style="457" bestFit="1" customWidth="1"/>
    <col min="14605" max="14606" width="9.140625" style="457"/>
    <col min="14607" max="14607" width="10.140625" style="457" customWidth="1"/>
    <col min="14608" max="14608" width="8.140625" style="457" bestFit="1" customWidth="1"/>
    <col min="14609" max="14848" width="9.140625" style="457"/>
    <col min="14849" max="14849" width="6.42578125" style="457" customWidth="1"/>
    <col min="14850" max="14850" width="21.7109375" style="457" bestFit="1" customWidth="1"/>
    <col min="14851" max="14851" width="9.28515625" style="457" bestFit="1" customWidth="1"/>
    <col min="14852" max="14853" width="9.140625" style="457" customWidth="1"/>
    <col min="14854" max="14854" width="10.140625" style="457" customWidth="1"/>
    <col min="14855" max="14855" width="8.140625" style="457" bestFit="1" customWidth="1"/>
    <col min="14856" max="14856" width="9.140625" style="457" customWidth="1"/>
    <col min="14857" max="14857" width="9.140625" style="457"/>
    <col min="14858" max="14858" width="6.42578125" style="457" customWidth="1"/>
    <col min="14859" max="14859" width="21.7109375" style="457" bestFit="1" customWidth="1"/>
    <col min="14860" max="14860" width="9.28515625" style="457" bestFit="1" customWidth="1"/>
    <col min="14861" max="14862" width="9.140625" style="457"/>
    <col min="14863" max="14863" width="10.140625" style="457" customWidth="1"/>
    <col min="14864" max="14864" width="8.140625" style="457" bestFit="1" customWidth="1"/>
    <col min="14865" max="15104" width="9.140625" style="457"/>
    <col min="15105" max="15105" width="6.42578125" style="457" customWidth="1"/>
    <col min="15106" max="15106" width="21.7109375" style="457" bestFit="1" customWidth="1"/>
    <col min="15107" max="15107" width="9.28515625" style="457" bestFit="1" customWidth="1"/>
    <col min="15108" max="15109" width="9.140625" style="457" customWidth="1"/>
    <col min="15110" max="15110" width="10.140625" style="457" customWidth="1"/>
    <col min="15111" max="15111" width="8.140625" style="457" bestFit="1" customWidth="1"/>
    <col min="15112" max="15112" width="9.140625" style="457" customWidth="1"/>
    <col min="15113" max="15113" width="9.140625" style="457"/>
    <col min="15114" max="15114" width="6.42578125" style="457" customWidth="1"/>
    <col min="15115" max="15115" width="21.7109375" style="457" bestFit="1" customWidth="1"/>
    <col min="15116" max="15116" width="9.28515625" style="457" bestFit="1" customWidth="1"/>
    <col min="15117" max="15118" width="9.140625" style="457"/>
    <col min="15119" max="15119" width="10.140625" style="457" customWidth="1"/>
    <col min="15120" max="15120" width="8.140625" style="457" bestFit="1" customWidth="1"/>
    <col min="15121" max="15360" width="9.140625" style="457"/>
    <col min="15361" max="15361" width="6.42578125" style="457" customWidth="1"/>
    <col min="15362" max="15362" width="21.7109375" style="457" bestFit="1" customWidth="1"/>
    <col min="15363" max="15363" width="9.28515625" style="457" bestFit="1" customWidth="1"/>
    <col min="15364" max="15365" width="9.140625" style="457" customWidth="1"/>
    <col min="15366" max="15366" width="10.140625" style="457" customWidth="1"/>
    <col min="15367" max="15367" width="8.140625" style="457" bestFit="1" customWidth="1"/>
    <col min="15368" max="15368" width="9.140625" style="457" customWidth="1"/>
    <col min="15369" max="15369" width="9.140625" style="457"/>
    <col min="15370" max="15370" width="6.42578125" style="457" customWidth="1"/>
    <col min="15371" max="15371" width="21.7109375" style="457" bestFit="1" customWidth="1"/>
    <col min="15372" max="15372" width="9.28515625" style="457" bestFit="1" customWidth="1"/>
    <col min="15373" max="15374" width="9.140625" style="457"/>
    <col min="15375" max="15375" width="10.140625" style="457" customWidth="1"/>
    <col min="15376" max="15376" width="8.140625" style="457" bestFit="1" customWidth="1"/>
    <col min="15377" max="15616" width="9.140625" style="457"/>
    <col min="15617" max="15617" width="6.42578125" style="457" customWidth="1"/>
    <col min="15618" max="15618" width="21.7109375" style="457" bestFit="1" customWidth="1"/>
    <col min="15619" max="15619" width="9.28515625" style="457" bestFit="1" customWidth="1"/>
    <col min="15620" max="15621" width="9.140625" style="457" customWidth="1"/>
    <col min="15622" max="15622" width="10.140625" style="457" customWidth="1"/>
    <col min="15623" max="15623" width="8.140625" style="457" bestFit="1" customWidth="1"/>
    <col min="15624" max="15624" width="9.140625" style="457" customWidth="1"/>
    <col min="15625" max="15625" width="9.140625" style="457"/>
    <col min="15626" max="15626" width="6.42578125" style="457" customWidth="1"/>
    <col min="15627" max="15627" width="21.7109375" style="457" bestFit="1" customWidth="1"/>
    <col min="15628" max="15628" width="9.28515625" style="457" bestFit="1" customWidth="1"/>
    <col min="15629" max="15630" width="9.140625" style="457"/>
    <col min="15631" max="15631" width="10.140625" style="457" customWidth="1"/>
    <col min="15632" max="15632" width="8.140625" style="457" bestFit="1" customWidth="1"/>
    <col min="15633" max="15872" width="9.140625" style="457"/>
    <col min="15873" max="15873" width="6.42578125" style="457" customWidth="1"/>
    <col min="15874" max="15874" width="21.7109375" style="457" bestFit="1" customWidth="1"/>
    <col min="15875" max="15875" width="9.28515625" style="457" bestFit="1" customWidth="1"/>
    <col min="15876" max="15877" width="9.140625" style="457" customWidth="1"/>
    <col min="15878" max="15878" width="10.140625" style="457" customWidth="1"/>
    <col min="15879" max="15879" width="8.140625" style="457" bestFit="1" customWidth="1"/>
    <col min="15880" max="15880" width="9.140625" style="457" customWidth="1"/>
    <col min="15881" max="15881" width="9.140625" style="457"/>
    <col min="15882" max="15882" width="6.42578125" style="457" customWidth="1"/>
    <col min="15883" max="15883" width="21.7109375" style="457" bestFit="1" customWidth="1"/>
    <col min="15884" max="15884" width="9.28515625" style="457" bestFit="1" customWidth="1"/>
    <col min="15885" max="15886" width="9.140625" style="457"/>
    <col min="15887" max="15887" width="10.140625" style="457" customWidth="1"/>
    <col min="15888" max="15888" width="8.140625" style="457" bestFit="1" customWidth="1"/>
    <col min="15889" max="16128" width="9.140625" style="457"/>
    <col min="16129" max="16129" width="6.42578125" style="457" customWidth="1"/>
    <col min="16130" max="16130" width="21.7109375" style="457" bestFit="1" customWidth="1"/>
    <col min="16131" max="16131" width="9.28515625" style="457" bestFit="1" customWidth="1"/>
    <col min="16132" max="16133" width="9.140625" style="457" customWidth="1"/>
    <col min="16134" max="16134" width="10.140625" style="457" customWidth="1"/>
    <col min="16135" max="16135" width="8.140625" style="457" bestFit="1" customWidth="1"/>
    <col min="16136" max="16136" width="9.140625" style="457" customWidth="1"/>
    <col min="16137" max="16137" width="9.140625" style="457"/>
    <col min="16138" max="16138" width="6.42578125" style="457" customWidth="1"/>
    <col min="16139" max="16139" width="21.7109375" style="457" bestFit="1" customWidth="1"/>
    <col min="16140" max="16140" width="9.28515625" style="457" bestFit="1" customWidth="1"/>
    <col min="16141" max="16142" width="9.140625" style="457"/>
    <col min="16143" max="16143" width="10.140625" style="457" customWidth="1"/>
    <col min="16144" max="16144" width="8.140625" style="457" bestFit="1" customWidth="1"/>
    <col min="16145" max="16384" width="9.140625" style="457"/>
  </cols>
  <sheetData>
    <row r="1" spans="1:8" ht="18" x14ac:dyDescent="0.25">
      <c r="A1" s="82" t="s">
        <v>1790</v>
      </c>
      <c r="G1" s="963" t="s">
        <v>1791</v>
      </c>
      <c r="H1" s="964">
        <v>43467</v>
      </c>
    </row>
    <row r="2" spans="1:8" ht="12" customHeight="1" x14ac:dyDescent="0.25">
      <c r="A2" s="82"/>
      <c r="G2" s="965"/>
    </row>
    <row r="3" spans="1:8" ht="12" customHeight="1" x14ac:dyDescent="0.25">
      <c r="A3" s="82"/>
      <c r="C3" s="967" t="s">
        <v>261</v>
      </c>
      <c r="D3" s="967" t="s">
        <v>261</v>
      </c>
      <c r="E3" s="967" t="s">
        <v>261</v>
      </c>
      <c r="F3" s="968" t="s">
        <v>270</v>
      </c>
      <c r="G3" s="968" t="s">
        <v>270</v>
      </c>
      <c r="H3" s="969" t="s">
        <v>270</v>
      </c>
    </row>
    <row r="4" spans="1:8" ht="12" customHeight="1" x14ac:dyDescent="0.25">
      <c r="A4" s="82"/>
      <c r="C4" s="967" t="s">
        <v>1792</v>
      </c>
      <c r="D4" s="967" t="s">
        <v>1793</v>
      </c>
      <c r="E4" s="967" t="s">
        <v>1794</v>
      </c>
      <c r="F4" s="968" t="s">
        <v>1793</v>
      </c>
      <c r="G4" s="970" t="s">
        <v>1794</v>
      </c>
      <c r="H4" s="971" t="s">
        <v>1795</v>
      </c>
    </row>
    <row r="5" spans="1:8" x14ac:dyDescent="0.2">
      <c r="A5" s="972"/>
      <c r="B5" s="972"/>
      <c r="C5" s="973"/>
      <c r="D5" s="973"/>
      <c r="E5" s="973"/>
      <c r="F5" s="974"/>
      <c r="G5" s="974"/>
      <c r="H5" s="975"/>
    </row>
    <row r="6" spans="1:8" x14ac:dyDescent="0.2">
      <c r="A6" s="976">
        <v>15</v>
      </c>
      <c r="B6" s="457" t="s">
        <v>1796</v>
      </c>
      <c r="C6" s="977">
        <v>396.66999999999996</v>
      </c>
      <c r="D6" s="977">
        <v>303.58499999999992</v>
      </c>
      <c r="E6" s="977">
        <v>139.45999999999998</v>
      </c>
      <c r="F6" s="978">
        <v>0</v>
      </c>
      <c r="G6" s="978">
        <v>60.56</v>
      </c>
      <c r="H6" s="966">
        <v>796.81499999999994</v>
      </c>
    </row>
    <row r="7" spans="1:8" x14ac:dyDescent="0.2">
      <c r="A7" s="976">
        <v>46</v>
      </c>
      <c r="B7" s="457" t="s">
        <v>1796</v>
      </c>
      <c r="C7" s="977">
        <v>357.15250000000003</v>
      </c>
      <c r="D7" s="977">
        <v>272.41750000000002</v>
      </c>
      <c r="E7" s="977">
        <v>123.66500000000001</v>
      </c>
      <c r="F7" s="978">
        <v>2.5000000000000001E-2</v>
      </c>
      <c r="G7" s="978">
        <v>57.370000000000005</v>
      </c>
      <c r="H7" s="966">
        <v>730.56499999999994</v>
      </c>
    </row>
    <row r="8" spans="1:8" x14ac:dyDescent="0.2">
      <c r="A8" s="976">
        <v>75</v>
      </c>
      <c r="B8" s="457" t="s">
        <v>1796</v>
      </c>
      <c r="C8" s="977">
        <v>329.77625</v>
      </c>
      <c r="D8" s="977">
        <v>238.60125000000002</v>
      </c>
      <c r="E8" s="977">
        <v>91.314999999999998</v>
      </c>
      <c r="F8" s="978">
        <v>1.9750000000000001</v>
      </c>
      <c r="G8" s="978">
        <v>108.00999999999999</v>
      </c>
      <c r="H8" s="966">
        <v>863.97500000000002</v>
      </c>
    </row>
    <row r="9" spans="1:8" x14ac:dyDescent="0.2">
      <c r="A9" s="976">
        <v>106</v>
      </c>
      <c r="B9" s="457" t="s">
        <v>1796</v>
      </c>
      <c r="C9" s="977">
        <v>241.74</v>
      </c>
      <c r="D9" s="977">
        <v>159.12</v>
      </c>
      <c r="E9" s="977">
        <v>44.825000000000003</v>
      </c>
      <c r="F9" s="978">
        <v>10.505000000000001</v>
      </c>
      <c r="G9" s="978">
        <v>172.5</v>
      </c>
      <c r="H9" s="966">
        <v>916.44500000000005</v>
      </c>
    </row>
    <row r="10" spans="1:8" x14ac:dyDescent="0.2">
      <c r="A10" s="976">
        <v>136</v>
      </c>
      <c r="B10" s="457" t="s">
        <v>1796</v>
      </c>
      <c r="C10" s="977">
        <v>161.48875000000001</v>
      </c>
      <c r="D10" s="977">
        <v>88.728749999999991</v>
      </c>
      <c r="E10" s="977">
        <v>14.52</v>
      </c>
      <c r="F10" s="978">
        <v>31.610000000000003</v>
      </c>
      <c r="G10" s="978">
        <v>269.185</v>
      </c>
      <c r="H10" s="966">
        <v>1043.345</v>
      </c>
    </row>
    <row r="11" spans="1:8" x14ac:dyDescent="0.2">
      <c r="A11" s="976">
        <v>167</v>
      </c>
      <c r="B11" s="457" t="s">
        <v>1796</v>
      </c>
      <c r="C11" s="977">
        <v>85.47</v>
      </c>
      <c r="D11" s="977">
        <v>35.984999999999999</v>
      </c>
      <c r="E11" s="977">
        <v>2.71</v>
      </c>
      <c r="F11" s="978">
        <v>71.875</v>
      </c>
      <c r="G11" s="978">
        <v>350.91500000000002</v>
      </c>
      <c r="H11" s="966">
        <v>1100.9299999999998</v>
      </c>
    </row>
    <row r="12" spans="1:8" x14ac:dyDescent="0.2">
      <c r="A12" s="976">
        <v>197</v>
      </c>
      <c r="B12" s="457" t="s">
        <v>1796</v>
      </c>
      <c r="C12" s="977">
        <v>49.587499999999999</v>
      </c>
      <c r="D12" s="977">
        <v>15.607500000000002</v>
      </c>
      <c r="E12" s="977">
        <v>0.17499999999999999</v>
      </c>
      <c r="F12" s="978">
        <v>120.14500000000001</v>
      </c>
      <c r="G12" s="978">
        <v>430.21499999999997</v>
      </c>
      <c r="H12" s="966">
        <v>1205.1600000000001</v>
      </c>
    </row>
    <row r="13" spans="1:8" x14ac:dyDescent="0.2">
      <c r="A13" s="976">
        <v>228</v>
      </c>
      <c r="B13" s="457" t="s">
        <v>1796</v>
      </c>
      <c r="C13" s="977">
        <v>52.93249999999999</v>
      </c>
      <c r="D13" s="977">
        <v>16.952500000000001</v>
      </c>
      <c r="E13" s="977">
        <v>0.375</v>
      </c>
      <c r="F13" s="978">
        <v>105.505</v>
      </c>
      <c r="G13" s="978">
        <v>414.03000000000003</v>
      </c>
      <c r="H13" s="966">
        <v>1189.05</v>
      </c>
    </row>
    <row r="14" spans="1:8" x14ac:dyDescent="0.2">
      <c r="A14" s="976">
        <v>259</v>
      </c>
      <c r="B14" s="457" t="s">
        <v>1796</v>
      </c>
      <c r="C14" s="977">
        <v>96.045000000000002</v>
      </c>
      <c r="D14" s="977">
        <v>41.255000000000003</v>
      </c>
      <c r="E14" s="977">
        <v>3.28</v>
      </c>
      <c r="F14" s="978">
        <v>55.75</v>
      </c>
      <c r="G14" s="978">
        <v>329.48500000000001</v>
      </c>
      <c r="H14" s="966">
        <v>1079.44</v>
      </c>
    </row>
    <row r="15" spans="1:8" x14ac:dyDescent="0.2">
      <c r="A15" s="976">
        <v>289</v>
      </c>
      <c r="B15" s="457" t="s">
        <v>1796</v>
      </c>
      <c r="C15" s="977">
        <v>184.72499999999999</v>
      </c>
      <c r="D15" s="977">
        <v>102.47499999999999</v>
      </c>
      <c r="E15" s="977">
        <v>17.395</v>
      </c>
      <c r="F15" s="978">
        <v>13.09</v>
      </c>
      <c r="G15" s="978">
        <v>237.77500000000001</v>
      </c>
      <c r="H15" s="966">
        <v>1011.03</v>
      </c>
    </row>
    <row r="16" spans="1:8" x14ac:dyDescent="0.2">
      <c r="A16" s="976">
        <v>320</v>
      </c>
      <c r="B16" s="457" t="s">
        <v>1796</v>
      </c>
      <c r="C16" s="977">
        <v>296.58000000000004</v>
      </c>
      <c r="D16" s="977">
        <v>207.02500000000001</v>
      </c>
      <c r="E16" s="977">
        <v>66.835000000000008</v>
      </c>
      <c r="F16" s="978">
        <v>0.45</v>
      </c>
      <c r="G16" s="978">
        <v>120.175</v>
      </c>
      <c r="H16" s="966">
        <v>858.375</v>
      </c>
    </row>
    <row r="17" spans="1:8" x14ac:dyDescent="0.2">
      <c r="A17" s="979">
        <v>350</v>
      </c>
      <c r="B17" s="972" t="s">
        <v>1796</v>
      </c>
      <c r="C17" s="980">
        <v>382.84499999999997</v>
      </c>
      <c r="D17" s="980">
        <v>289.86</v>
      </c>
      <c r="E17" s="980">
        <v>130.245</v>
      </c>
      <c r="F17" s="981">
        <v>2.5000000000000001E-2</v>
      </c>
      <c r="G17" s="981">
        <v>71.72999999999999</v>
      </c>
      <c r="H17" s="975">
        <v>810.72500000000002</v>
      </c>
    </row>
    <row r="18" spans="1:8" x14ac:dyDescent="0.2">
      <c r="A18" s="982" t="s">
        <v>411</v>
      </c>
      <c r="B18" s="982" t="s">
        <v>1796</v>
      </c>
      <c r="C18" s="983">
        <v>2635.0124999999998</v>
      </c>
      <c r="D18" s="983">
        <v>1771.6125000000002</v>
      </c>
      <c r="E18" s="983">
        <v>634.79999999999995</v>
      </c>
      <c r="F18" s="984">
        <v>410.95499999999993</v>
      </c>
      <c r="G18" s="984">
        <v>2621.9500000000003</v>
      </c>
      <c r="H18" s="985">
        <v>11605.855000000001</v>
      </c>
    </row>
    <row r="20" spans="1:8" x14ac:dyDescent="0.2">
      <c r="A20" s="986">
        <v>15</v>
      </c>
      <c r="B20" s="987" t="s">
        <v>1797</v>
      </c>
      <c r="C20" s="988">
        <v>424.93500000000006</v>
      </c>
      <c r="D20" s="988">
        <v>331.98500000000001</v>
      </c>
      <c r="E20" s="988">
        <v>164.76500000000001</v>
      </c>
      <c r="F20" s="989">
        <v>0</v>
      </c>
      <c r="G20" s="989">
        <v>46.05</v>
      </c>
      <c r="H20" s="990">
        <v>768.625</v>
      </c>
    </row>
    <row r="21" spans="1:8" x14ac:dyDescent="0.2">
      <c r="A21" s="991">
        <v>46</v>
      </c>
      <c r="B21" s="3" t="s">
        <v>1797</v>
      </c>
      <c r="C21" s="992">
        <v>384.78499999999997</v>
      </c>
      <c r="D21" s="992">
        <v>300.07</v>
      </c>
      <c r="E21" s="992">
        <v>148.66500000000002</v>
      </c>
      <c r="F21" s="993">
        <v>0.04</v>
      </c>
      <c r="G21" s="993">
        <v>43.57</v>
      </c>
      <c r="H21" s="994">
        <v>702.79499999999996</v>
      </c>
    </row>
    <row r="22" spans="1:8" x14ac:dyDescent="0.2">
      <c r="A22" s="991">
        <v>75</v>
      </c>
      <c r="B22" s="3" t="s">
        <v>1797</v>
      </c>
      <c r="C22" s="992">
        <v>358.745</v>
      </c>
      <c r="D22" s="992">
        <v>266.93</v>
      </c>
      <c r="E22" s="992">
        <v>114.155</v>
      </c>
      <c r="F22" s="993">
        <v>1.29</v>
      </c>
      <c r="G22" s="993">
        <v>88.81</v>
      </c>
      <c r="H22" s="994">
        <v>834.96499999999992</v>
      </c>
    </row>
    <row r="23" spans="1:8" x14ac:dyDescent="0.2">
      <c r="A23" s="991">
        <v>106</v>
      </c>
      <c r="B23" s="3" t="s">
        <v>1797</v>
      </c>
      <c r="C23" s="992">
        <v>270.625</v>
      </c>
      <c r="D23" s="992">
        <v>186.09</v>
      </c>
      <c r="E23" s="992">
        <v>61.1</v>
      </c>
      <c r="F23" s="993">
        <v>7.68</v>
      </c>
      <c r="G23" s="993">
        <v>148.24</v>
      </c>
      <c r="H23" s="994">
        <v>886.875</v>
      </c>
    </row>
    <row r="24" spans="1:8" x14ac:dyDescent="0.2">
      <c r="A24" s="991">
        <v>136</v>
      </c>
      <c r="B24" s="3" t="s">
        <v>1797</v>
      </c>
      <c r="C24" s="992">
        <v>188.20500000000001</v>
      </c>
      <c r="D24" s="992">
        <v>111.455</v>
      </c>
      <c r="E24" s="992">
        <v>22.855</v>
      </c>
      <c r="F24" s="993">
        <v>25.18</v>
      </c>
      <c r="G24" s="993">
        <v>241.84499999999997</v>
      </c>
      <c r="H24" s="994">
        <v>1014.3700000000001</v>
      </c>
    </row>
    <row r="25" spans="1:8" x14ac:dyDescent="0.2">
      <c r="A25" s="991">
        <v>167</v>
      </c>
      <c r="B25" s="3" t="s">
        <v>1797</v>
      </c>
      <c r="C25" s="992">
        <v>106.33499999999999</v>
      </c>
      <c r="D25" s="992">
        <v>49.21</v>
      </c>
      <c r="E25" s="992">
        <v>4.9000000000000004</v>
      </c>
      <c r="F25" s="993">
        <v>55.9</v>
      </c>
      <c r="G25" s="993">
        <v>321.81000000000006</v>
      </c>
      <c r="H25" s="994">
        <v>1071.665</v>
      </c>
    </row>
    <row r="26" spans="1:8" x14ac:dyDescent="0.2">
      <c r="A26" s="991">
        <v>197</v>
      </c>
      <c r="B26" s="3" t="s">
        <v>1797</v>
      </c>
      <c r="C26" s="992">
        <v>68.75</v>
      </c>
      <c r="D26" s="992">
        <v>25.11</v>
      </c>
      <c r="E26" s="992">
        <v>0.77500000000000002</v>
      </c>
      <c r="F26" s="993">
        <v>94.38</v>
      </c>
      <c r="G26" s="993">
        <v>394.79500000000002</v>
      </c>
      <c r="H26" s="994">
        <v>1169.7950000000001</v>
      </c>
    </row>
    <row r="27" spans="1:8" x14ac:dyDescent="0.2">
      <c r="A27" s="991">
        <v>228</v>
      </c>
      <c r="B27" s="3" t="s">
        <v>1797</v>
      </c>
      <c r="C27" s="992">
        <v>71.459999999999994</v>
      </c>
      <c r="D27" s="992">
        <v>26.255000000000003</v>
      </c>
      <c r="E27" s="992">
        <v>1.55</v>
      </c>
      <c r="F27" s="993">
        <v>83.575000000000003</v>
      </c>
      <c r="G27" s="993">
        <v>382.71999999999997</v>
      </c>
      <c r="H27" s="994">
        <v>1157.7649999999999</v>
      </c>
    </row>
    <row r="28" spans="1:8" x14ac:dyDescent="0.2">
      <c r="A28" s="991">
        <v>259</v>
      </c>
      <c r="B28" s="3" t="s">
        <v>1797</v>
      </c>
      <c r="C28" s="992">
        <v>122.84</v>
      </c>
      <c r="D28" s="992">
        <v>59.81</v>
      </c>
      <c r="E28" s="992">
        <v>8.0849999999999991</v>
      </c>
      <c r="F28" s="993">
        <v>40.700000000000003</v>
      </c>
      <c r="G28" s="993">
        <v>296.28499999999997</v>
      </c>
      <c r="H28" s="994">
        <v>1045.9099999999999</v>
      </c>
    </row>
    <row r="29" spans="1:8" x14ac:dyDescent="0.2">
      <c r="A29" s="991">
        <v>289</v>
      </c>
      <c r="B29" s="3" t="s">
        <v>1797</v>
      </c>
      <c r="C29" s="992">
        <v>214.63499999999999</v>
      </c>
      <c r="D29" s="992">
        <v>128.82</v>
      </c>
      <c r="E29" s="992">
        <v>28.589999999999996</v>
      </c>
      <c r="F29" s="993">
        <v>8.5350000000000001</v>
      </c>
      <c r="G29" s="993">
        <v>209.04000000000002</v>
      </c>
      <c r="H29" s="994">
        <v>980.21</v>
      </c>
    </row>
    <row r="30" spans="1:8" x14ac:dyDescent="0.2">
      <c r="A30" s="991">
        <v>320</v>
      </c>
      <c r="B30" s="3" t="s">
        <v>1797</v>
      </c>
      <c r="C30" s="992">
        <v>321.60500000000002</v>
      </c>
      <c r="D30" s="992">
        <v>231.85500000000002</v>
      </c>
      <c r="E30" s="992">
        <v>85.75</v>
      </c>
      <c r="F30" s="993">
        <v>0.155</v>
      </c>
      <c r="G30" s="993">
        <v>102.245</v>
      </c>
      <c r="H30" s="994">
        <v>833.40999999999985</v>
      </c>
    </row>
    <row r="31" spans="1:8" x14ac:dyDescent="0.2">
      <c r="A31" s="979">
        <v>350</v>
      </c>
      <c r="B31" s="972" t="s">
        <v>1797</v>
      </c>
      <c r="C31" s="980">
        <v>411.17500000000001</v>
      </c>
      <c r="D31" s="980">
        <v>318.13</v>
      </c>
      <c r="E31" s="980">
        <v>154.47</v>
      </c>
      <c r="F31" s="981">
        <v>5.0000000000000001E-3</v>
      </c>
      <c r="G31" s="981">
        <v>58.104999999999997</v>
      </c>
      <c r="H31" s="975">
        <v>782.30499999999995</v>
      </c>
    </row>
    <row r="32" spans="1:8" x14ac:dyDescent="0.2">
      <c r="A32" s="982" t="s">
        <v>411</v>
      </c>
      <c r="B32" s="982" t="s">
        <v>1797</v>
      </c>
      <c r="C32" s="983">
        <v>2944.0950000000003</v>
      </c>
      <c r="D32" s="983">
        <v>2035.7199999999998</v>
      </c>
      <c r="E32" s="983">
        <v>795.66000000000008</v>
      </c>
      <c r="F32" s="984">
        <v>317.44</v>
      </c>
      <c r="G32" s="984">
        <v>2333.5149999999999</v>
      </c>
      <c r="H32" s="985">
        <v>11248.689999999999</v>
      </c>
    </row>
    <row r="34" spans="1:8" x14ac:dyDescent="0.2">
      <c r="A34" s="986">
        <v>15</v>
      </c>
      <c r="B34" s="987" t="s">
        <v>1798</v>
      </c>
      <c r="C34" s="988">
        <v>400.97500000000002</v>
      </c>
      <c r="D34" s="988">
        <v>307.98500000000001</v>
      </c>
      <c r="E34" s="988">
        <v>142.45999999999998</v>
      </c>
      <c r="F34" s="989">
        <v>0.01</v>
      </c>
      <c r="G34" s="989">
        <v>59.96</v>
      </c>
      <c r="H34" s="990">
        <v>792.54</v>
      </c>
    </row>
    <row r="35" spans="1:8" x14ac:dyDescent="0.2">
      <c r="A35" s="991">
        <v>46</v>
      </c>
      <c r="B35" s="3" t="s">
        <v>1798</v>
      </c>
      <c r="C35" s="992">
        <v>365.72500000000002</v>
      </c>
      <c r="D35" s="992">
        <v>281.04000000000002</v>
      </c>
      <c r="E35" s="992">
        <v>129.745</v>
      </c>
      <c r="F35" s="993">
        <v>0</v>
      </c>
      <c r="G35" s="993">
        <v>52.65</v>
      </c>
      <c r="H35" s="994">
        <v>721.83500000000004</v>
      </c>
    </row>
    <row r="36" spans="1:8" x14ac:dyDescent="0.2">
      <c r="A36" s="991">
        <v>75</v>
      </c>
      <c r="B36" s="3" t="s">
        <v>1798</v>
      </c>
      <c r="C36" s="992">
        <v>358.01499999999999</v>
      </c>
      <c r="D36" s="992">
        <v>265.505</v>
      </c>
      <c r="E36" s="992">
        <v>108.7</v>
      </c>
      <c r="F36" s="993">
        <v>0.4</v>
      </c>
      <c r="G36" s="993">
        <v>87.59</v>
      </c>
      <c r="H36" s="994">
        <v>835.50999999999988</v>
      </c>
    </row>
    <row r="37" spans="1:8" x14ac:dyDescent="0.2">
      <c r="A37" s="991">
        <v>106</v>
      </c>
      <c r="B37" s="3" t="s">
        <v>1798</v>
      </c>
      <c r="C37" s="992">
        <v>275.935</v>
      </c>
      <c r="D37" s="992">
        <v>188.905</v>
      </c>
      <c r="E37" s="992">
        <v>57.135000000000005</v>
      </c>
      <c r="F37" s="993">
        <v>3.8850000000000002</v>
      </c>
      <c r="G37" s="993">
        <v>139.57999999999998</v>
      </c>
      <c r="H37" s="994">
        <v>879.82</v>
      </c>
    </row>
    <row r="38" spans="1:8" x14ac:dyDescent="0.2">
      <c r="A38" s="991">
        <v>136</v>
      </c>
      <c r="B38" s="3" t="s">
        <v>1798</v>
      </c>
      <c r="C38" s="992">
        <v>194.935</v>
      </c>
      <c r="D38" s="992">
        <v>112.65</v>
      </c>
      <c r="E38" s="992">
        <v>19.265000000000001</v>
      </c>
      <c r="F38" s="993">
        <v>15.419999999999998</v>
      </c>
      <c r="G38" s="993">
        <v>230.17</v>
      </c>
      <c r="H38" s="994">
        <v>1003.36</v>
      </c>
    </row>
    <row r="39" spans="1:8" x14ac:dyDescent="0.2">
      <c r="A39" s="991">
        <v>167</v>
      </c>
      <c r="B39" s="3" t="s">
        <v>1798</v>
      </c>
      <c r="C39" s="992">
        <v>114.98499999999999</v>
      </c>
      <c r="D39" s="992">
        <v>51.335000000000001</v>
      </c>
      <c r="E39" s="992">
        <v>4.8950000000000005</v>
      </c>
      <c r="F39" s="993">
        <v>40</v>
      </c>
      <c r="G39" s="993">
        <v>303.95</v>
      </c>
      <c r="H39" s="994">
        <v>1053.8049999999998</v>
      </c>
    </row>
    <row r="40" spans="1:8" x14ac:dyDescent="0.2">
      <c r="A40" s="991">
        <v>197</v>
      </c>
      <c r="B40" s="3" t="s">
        <v>1798</v>
      </c>
      <c r="C40" s="992">
        <v>76.87</v>
      </c>
      <c r="D40" s="992">
        <v>27.774999999999999</v>
      </c>
      <c r="E40" s="992">
        <v>1.7050000000000001</v>
      </c>
      <c r="F40" s="993">
        <v>74.87</v>
      </c>
      <c r="G40" s="993">
        <v>372.57</v>
      </c>
      <c r="H40" s="994">
        <v>1147.6399999999999</v>
      </c>
    </row>
    <row r="41" spans="1:8" x14ac:dyDescent="0.2">
      <c r="A41" s="991">
        <v>228</v>
      </c>
      <c r="B41" s="3" t="s">
        <v>1798</v>
      </c>
      <c r="C41" s="992">
        <v>77.070000000000007</v>
      </c>
      <c r="D41" s="992">
        <v>28.01</v>
      </c>
      <c r="E41" s="992">
        <v>2.2199999999999998</v>
      </c>
      <c r="F41" s="993">
        <v>68.534999999999997</v>
      </c>
      <c r="G41" s="993">
        <v>365.95500000000004</v>
      </c>
      <c r="H41" s="994">
        <v>1140.8399999999999</v>
      </c>
    </row>
    <row r="42" spans="1:8" x14ac:dyDescent="0.2">
      <c r="A42" s="991">
        <v>259</v>
      </c>
      <c r="B42" s="3" t="s">
        <v>1798</v>
      </c>
      <c r="C42" s="992">
        <v>118.73000000000002</v>
      </c>
      <c r="D42" s="992">
        <v>55.25</v>
      </c>
      <c r="E42" s="992">
        <v>7.3650000000000002</v>
      </c>
      <c r="F42" s="993">
        <v>37.08</v>
      </c>
      <c r="G42" s="993">
        <v>297.41500000000002</v>
      </c>
      <c r="H42" s="994">
        <v>1046.8049999999998</v>
      </c>
    </row>
    <row r="43" spans="1:8" x14ac:dyDescent="0.2">
      <c r="A43" s="991">
        <v>289</v>
      </c>
      <c r="B43" s="3" t="s">
        <v>1798</v>
      </c>
      <c r="C43" s="992">
        <v>204.68</v>
      </c>
      <c r="D43" s="992">
        <v>118.61500000000001</v>
      </c>
      <c r="E43" s="992">
        <v>25.105</v>
      </c>
      <c r="F43" s="993">
        <v>7.6849999999999996</v>
      </c>
      <c r="G43" s="993">
        <v>218.53000000000003</v>
      </c>
      <c r="H43" s="994">
        <v>989.58999999999992</v>
      </c>
    </row>
    <row r="44" spans="1:8" x14ac:dyDescent="0.2">
      <c r="A44" s="991">
        <v>320</v>
      </c>
      <c r="B44" s="3" t="s">
        <v>1798</v>
      </c>
      <c r="C44" s="992">
        <v>304.48</v>
      </c>
      <c r="D44" s="992">
        <v>214.71000000000004</v>
      </c>
      <c r="E44" s="992">
        <v>74.91</v>
      </c>
      <c r="F44" s="993">
        <v>0.22999999999999998</v>
      </c>
      <c r="G44" s="993">
        <v>117.49499999999998</v>
      </c>
      <c r="H44" s="994">
        <v>850.57999999999993</v>
      </c>
    </row>
    <row r="45" spans="1:8" x14ac:dyDescent="0.2">
      <c r="A45" s="979">
        <v>350</v>
      </c>
      <c r="B45" s="972" t="s">
        <v>1798</v>
      </c>
      <c r="C45" s="980">
        <v>383.91999999999996</v>
      </c>
      <c r="D45" s="980">
        <v>291.04000000000002</v>
      </c>
      <c r="E45" s="980">
        <v>130.91</v>
      </c>
      <c r="F45" s="981">
        <v>0.01</v>
      </c>
      <c r="G45" s="981">
        <v>73.44</v>
      </c>
      <c r="H45" s="975">
        <v>809.54</v>
      </c>
    </row>
    <row r="46" spans="1:8" x14ac:dyDescent="0.2">
      <c r="A46" s="982" t="s">
        <v>411</v>
      </c>
      <c r="B46" s="982" t="s">
        <v>1798</v>
      </c>
      <c r="C46" s="983">
        <v>2876.32</v>
      </c>
      <c r="D46" s="983">
        <v>1942.8200000000004</v>
      </c>
      <c r="E46" s="983">
        <v>704.41499999999996</v>
      </c>
      <c r="F46" s="984">
        <v>248.12499999999997</v>
      </c>
      <c r="G46" s="984">
        <v>2319.3049999999998</v>
      </c>
      <c r="H46" s="985">
        <v>11271.864999999998</v>
      </c>
    </row>
    <row r="48" spans="1:8" x14ac:dyDescent="0.2">
      <c r="A48" s="986">
        <v>15</v>
      </c>
      <c r="B48" s="987" t="s">
        <v>1799</v>
      </c>
      <c r="C48" s="988">
        <v>356.76499999999999</v>
      </c>
      <c r="D48" s="988">
        <v>263.745</v>
      </c>
      <c r="E48" s="988">
        <v>99.415000000000006</v>
      </c>
      <c r="F48" s="989">
        <v>0</v>
      </c>
      <c r="G48" s="989">
        <v>83.05</v>
      </c>
      <c r="H48" s="990">
        <v>836.6049999999999</v>
      </c>
    </row>
    <row r="49" spans="1:8" x14ac:dyDescent="0.2">
      <c r="A49" s="991">
        <v>46</v>
      </c>
      <c r="B49" s="3" t="s">
        <v>1799</v>
      </c>
      <c r="C49" s="992">
        <v>334.35</v>
      </c>
      <c r="D49" s="992">
        <v>249.59499999999997</v>
      </c>
      <c r="E49" s="992">
        <v>98.004999999999995</v>
      </c>
      <c r="F49" s="993">
        <v>0</v>
      </c>
      <c r="G49" s="993">
        <v>67.325000000000003</v>
      </c>
      <c r="H49" s="994">
        <v>753.38499999999999</v>
      </c>
    </row>
    <row r="50" spans="1:8" x14ac:dyDescent="0.2">
      <c r="A50" s="991">
        <v>75</v>
      </c>
      <c r="B50" s="3" t="s">
        <v>1799</v>
      </c>
      <c r="C50" s="992">
        <v>331.71999999999997</v>
      </c>
      <c r="D50" s="992">
        <v>238.88499999999999</v>
      </c>
      <c r="E50" s="992">
        <v>82.344999999999999</v>
      </c>
      <c r="F50" s="993">
        <v>0.32</v>
      </c>
      <c r="G50" s="993">
        <v>101.35999999999999</v>
      </c>
      <c r="H50" s="994">
        <v>861.76499999999999</v>
      </c>
    </row>
    <row r="51" spans="1:8" x14ac:dyDescent="0.2">
      <c r="A51" s="991">
        <v>106</v>
      </c>
      <c r="B51" s="3" t="s">
        <v>1799</v>
      </c>
      <c r="C51" s="992">
        <v>265.21999999999997</v>
      </c>
      <c r="D51" s="992">
        <v>177.23499999999999</v>
      </c>
      <c r="E51" s="992">
        <v>45.664999999999999</v>
      </c>
      <c r="F51" s="993">
        <v>2.4700000000000002</v>
      </c>
      <c r="G51" s="993">
        <v>146.255</v>
      </c>
      <c r="H51" s="994">
        <v>890.34500000000003</v>
      </c>
    </row>
    <row r="52" spans="1:8" x14ac:dyDescent="0.2">
      <c r="A52" s="991">
        <v>136</v>
      </c>
      <c r="B52" s="3" t="s">
        <v>1799</v>
      </c>
      <c r="C52" s="992">
        <v>192.64000000000001</v>
      </c>
      <c r="D52" s="992">
        <v>108.2</v>
      </c>
      <c r="E52" s="992">
        <v>14.555000000000001</v>
      </c>
      <c r="F52" s="993">
        <v>11.379999999999999</v>
      </c>
      <c r="G52" s="993">
        <v>229.48499999999999</v>
      </c>
      <c r="H52" s="994">
        <v>1003.7299999999999</v>
      </c>
    </row>
    <row r="53" spans="1:8" x14ac:dyDescent="0.2">
      <c r="A53" s="991">
        <v>167</v>
      </c>
      <c r="B53" s="3" t="s">
        <v>1799</v>
      </c>
      <c r="C53" s="992">
        <v>115.66500000000001</v>
      </c>
      <c r="D53" s="992">
        <v>48.894999999999996</v>
      </c>
      <c r="E53" s="992">
        <v>3.3950000000000005</v>
      </c>
      <c r="F53" s="993">
        <v>31.660000000000004</v>
      </c>
      <c r="G53" s="993">
        <v>297.78999999999996</v>
      </c>
      <c r="H53" s="994">
        <v>1047.75</v>
      </c>
    </row>
    <row r="54" spans="1:8" x14ac:dyDescent="0.2">
      <c r="A54" s="991">
        <v>197</v>
      </c>
      <c r="B54" s="3" t="s">
        <v>1799</v>
      </c>
      <c r="C54" s="992">
        <v>74.820000000000007</v>
      </c>
      <c r="D54" s="992">
        <v>22.634999999999998</v>
      </c>
      <c r="E54" s="992">
        <v>0.61499999999999999</v>
      </c>
      <c r="F54" s="993">
        <v>59.559999999999988</v>
      </c>
      <c r="G54" s="993">
        <v>362.40500000000003</v>
      </c>
      <c r="H54" s="994">
        <v>1137.4749999999999</v>
      </c>
    </row>
    <row r="55" spans="1:8" x14ac:dyDescent="0.2">
      <c r="A55" s="991">
        <v>228</v>
      </c>
      <c r="B55" s="3" t="s">
        <v>1799</v>
      </c>
      <c r="C55" s="992">
        <v>70.17</v>
      </c>
      <c r="D55" s="992">
        <v>21.79</v>
      </c>
      <c r="E55" s="992">
        <v>1.23</v>
      </c>
      <c r="F55" s="993">
        <v>60.56</v>
      </c>
      <c r="G55" s="993">
        <v>364.29499999999996</v>
      </c>
      <c r="H55" s="994">
        <v>1139.1950000000002</v>
      </c>
    </row>
    <row r="56" spans="1:8" x14ac:dyDescent="0.2">
      <c r="A56" s="991">
        <v>259</v>
      </c>
      <c r="B56" s="3" t="s">
        <v>1799</v>
      </c>
      <c r="C56" s="992">
        <v>106.11500000000001</v>
      </c>
      <c r="D56" s="992">
        <v>43.414999999999999</v>
      </c>
      <c r="E56" s="992">
        <v>4.5200000000000005</v>
      </c>
      <c r="F56" s="993">
        <v>34.864999999999995</v>
      </c>
      <c r="G56" s="993">
        <v>306.75</v>
      </c>
      <c r="H56" s="994">
        <v>1056.57</v>
      </c>
    </row>
    <row r="57" spans="1:8" x14ac:dyDescent="0.2">
      <c r="A57" s="991">
        <v>289</v>
      </c>
      <c r="B57" s="3" t="s">
        <v>1799</v>
      </c>
      <c r="C57" s="992">
        <v>179.42500000000001</v>
      </c>
      <c r="D57" s="992">
        <v>94.215000000000003</v>
      </c>
      <c r="E57" s="992">
        <v>15.669999999999998</v>
      </c>
      <c r="F57" s="993">
        <v>8.4400000000000013</v>
      </c>
      <c r="G57" s="993">
        <v>241.4</v>
      </c>
      <c r="H57" s="994">
        <v>1014.6299999999999</v>
      </c>
    </row>
    <row r="58" spans="1:8" x14ac:dyDescent="0.2">
      <c r="A58" s="991">
        <v>320</v>
      </c>
      <c r="B58" s="3" t="s">
        <v>1799</v>
      </c>
      <c r="C58" s="992">
        <v>269.88499999999999</v>
      </c>
      <c r="D58" s="992">
        <v>180.10999999999999</v>
      </c>
      <c r="E58" s="992">
        <v>48.64</v>
      </c>
      <c r="F58" s="993">
        <v>0.35</v>
      </c>
      <c r="G58" s="993">
        <v>143.20500000000001</v>
      </c>
      <c r="H58" s="994">
        <v>885.2</v>
      </c>
    </row>
    <row r="59" spans="1:8" x14ac:dyDescent="0.2">
      <c r="A59" s="979">
        <v>350</v>
      </c>
      <c r="B59" s="972" t="s">
        <v>1799</v>
      </c>
      <c r="C59" s="980">
        <v>338.35</v>
      </c>
      <c r="D59" s="980">
        <v>245.38499999999999</v>
      </c>
      <c r="E59" s="980">
        <v>88.914999999999992</v>
      </c>
      <c r="F59" s="981">
        <v>0</v>
      </c>
      <c r="G59" s="981">
        <v>99.4</v>
      </c>
      <c r="H59" s="975">
        <v>855.3</v>
      </c>
    </row>
    <row r="60" spans="1:8" x14ac:dyDescent="0.2">
      <c r="A60" s="982" t="s">
        <v>411</v>
      </c>
      <c r="B60" s="982" t="s">
        <v>1799</v>
      </c>
      <c r="C60" s="983">
        <v>2635.125</v>
      </c>
      <c r="D60" s="983">
        <v>1694.1049999999996</v>
      </c>
      <c r="E60" s="983">
        <v>502.97</v>
      </c>
      <c r="F60" s="984">
        <v>209.60499999999999</v>
      </c>
      <c r="G60" s="984">
        <v>2442.7200000000003</v>
      </c>
      <c r="H60" s="985">
        <v>11481.949999999997</v>
      </c>
    </row>
    <row r="62" spans="1:8" x14ac:dyDescent="0.2">
      <c r="A62" s="986">
        <v>15</v>
      </c>
      <c r="B62" s="987" t="s">
        <v>1800</v>
      </c>
      <c r="C62" s="988">
        <v>396.68</v>
      </c>
      <c r="D62" s="988">
        <v>303.63</v>
      </c>
      <c r="E62" s="988">
        <v>137.315</v>
      </c>
      <c r="F62" s="989">
        <v>0</v>
      </c>
      <c r="G62" s="989">
        <v>58.804999999999993</v>
      </c>
      <c r="H62" s="990">
        <v>796.92499999999995</v>
      </c>
    </row>
    <row r="63" spans="1:8" x14ac:dyDescent="0.2">
      <c r="A63" s="991">
        <v>46</v>
      </c>
      <c r="B63" s="3" t="s">
        <v>1800</v>
      </c>
      <c r="C63" s="992">
        <v>363.32</v>
      </c>
      <c r="D63" s="992">
        <v>278.57</v>
      </c>
      <c r="E63" s="992">
        <v>127.10999999999999</v>
      </c>
      <c r="F63" s="993">
        <v>0</v>
      </c>
      <c r="G63" s="993">
        <v>52.129999999999995</v>
      </c>
      <c r="H63" s="994">
        <v>724.31000000000006</v>
      </c>
    </row>
    <row r="64" spans="1:8" x14ac:dyDescent="0.2">
      <c r="A64" s="991">
        <v>75</v>
      </c>
      <c r="B64" s="3" t="s">
        <v>1800</v>
      </c>
      <c r="C64" s="992">
        <v>346.90500000000003</v>
      </c>
      <c r="D64" s="992">
        <v>254.56</v>
      </c>
      <c r="E64" s="992">
        <v>99.245000000000005</v>
      </c>
      <c r="F64" s="993">
        <v>0.80500000000000005</v>
      </c>
      <c r="G64" s="993">
        <v>93.174999999999997</v>
      </c>
      <c r="H64" s="994">
        <v>846.66000000000008</v>
      </c>
    </row>
    <row r="65" spans="1:8" x14ac:dyDescent="0.2">
      <c r="A65" s="991">
        <v>106</v>
      </c>
      <c r="B65" s="3" t="s">
        <v>1800</v>
      </c>
      <c r="C65" s="992">
        <v>267.255</v>
      </c>
      <c r="D65" s="992">
        <v>180.79500000000002</v>
      </c>
      <c r="E65" s="992">
        <v>52.535000000000004</v>
      </c>
      <c r="F65" s="993">
        <v>4.6349999999999998</v>
      </c>
      <c r="G65" s="993">
        <v>146</v>
      </c>
      <c r="H65" s="994">
        <v>888.90499999999997</v>
      </c>
    </row>
    <row r="66" spans="1:8" x14ac:dyDescent="0.2">
      <c r="A66" s="991">
        <v>136</v>
      </c>
      <c r="B66" s="3" t="s">
        <v>1800</v>
      </c>
      <c r="C66" s="992">
        <v>186.345</v>
      </c>
      <c r="D66" s="992">
        <v>105.675</v>
      </c>
      <c r="E66" s="992">
        <v>16.434999999999999</v>
      </c>
      <c r="F66" s="993">
        <v>17.844999999999999</v>
      </c>
      <c r="G66" s="993">
        <v>238.52500000000001</v>
      </c>
      <c r="H66" s="994">
        <v>1012.835</v>
      </c>
    </row>
    <row r="67" spans="1:8" x14ac:dyDescent="0.2">
      <c r="A67" s="991">
        <v>167</v>
      </c>
      <c r="B67" s="3" t="s">
        <v>1800</v>
      </c>
      <c r="C67" s="992">
        <v>104.66500000000001</v>
      </c>
      <c r="D67" s="992">
        <v>44.2</v>
      </c>
      <c r="E67" s="992">
        <v>3.06</v>
      </c>
      <c r="F67" s="993">
        <v>45.594999999999999</v>
      </c>
      <c r="G67" s="993">
        <v>316.60500000000002</v>
      </c>
      <c r="H67" s="994">
        <v>1066.5549999999998</v>
      </c>
    </row>
    <row r="68" spans="1:8" x14ac:dyDescent="0.2">
      <c r="A68" s="991">
        <v>197</v>
      </c>
      <c r="B68" s="3" t="s">
        <v>1800</v>
      </c>
      <c r="C68" s="992">
        <v>69.515000000000001</v>
      </c>
      <c r="D68" s="992">
        <v>21.895</v>
      </c>
      <c r="E68" s="992">
        <v>0.59000000000000008</v>
      </c>
      <c r="F68" s="993">
        <v>77.509999999999991</v>
      </c>
      <c r="G68" s="993">
        <v>381.125</v>
      </c>
      <c r="H68" s="994">
        <v>1156.2750000000001</v>
      </c>
    </row>
    <row r="69" spans="1:8" x14ac:dyDescent="0.2">
      <c r="A69" s="991">
        <v>228</v>
      </c>
      <c r="B69" s="3" t="s">
        <v>1800</v>
      </c>
      <c r="C69" s="992">
        <v>70.844999999999999</v>
      </c>
      <c r="D69" s="992">
        <v>22.330000000000002</v>
      </c>
      <c r="E69" s="992">
        <v>0.52500000000000002</v>
      </c>
      <c r="F69" s="993">
        <v>66.190000000000012</v>
      </c>
      <c r="G69" s="993">
        <v>369.42500000000001</v>
      </c>
      <c r="H69" s="994">
        <v>1144.375</v>
      </c>
    </row>
    <row r="70" spans="1:8" x14ac:dyDescent="0.2">
      <c r="A70" s="991">
        <v>259</v>
      </c>
      <c r="B70" s="3" t="s">
        <v>1800</v>
      </c>
      <c r="C70" s="992">
        <v>117.255</v>
      </c>
      <c r="D70" s="992">
        <v>51.559999999999988</v>
      </c>
      <c r="E70" s="992">
        <v>4.2700000000000005</v>
      </c>
      <c r="F70" s="993">
        <v>33.42</v>
      </c>
      <c r="G70" s="993">
        <v>296.99</v>
      </c>
      <c r="H70" s="994">
        <v>1046.83</v>
      </c>
    </row>
    <row r="71" spans="1:8" x14ac:dyDescent="0.2">
      <c r="A71" s="991">
        <v>289</v>
      </c>
      <c r="B71" s="3" t="s">
        <v>1800</v>
      </c>
      <c r="C71" s="992">
        <v>206.48000000000002</v>
      </c>
      <c r="D71" s="992">
        <v>119.12</v>
      </c>
      <c r="E71" s="992">
        <v>22.5</v>
      </c>
      <c r="F71" s="993">
        <v>6.3650000000000002</v>
      </c>
      <c r="G71" s="993">
        <v>215.48499999999999</v>
      </c>
      <c r="H71" s="994">
        <v>987.81499999999994</v>
      </c>
    </row>
    <row r="72" spans="1:8" x14ac:dyDescent="0.2">
      <c r="A72" s="991">
        <v>320</v>
      </c>
      <c r="B72" s="3" t="s">
        <v>1800</v>
      </c>
      <c r="C72" s="992">
        <v>305.32</v>
      </c>
      <c r="D72" s="992">
        <v>215.435</v>
      </c>
      <c r="E72" s="992">
        <v>70.61</v>
      </c>
      <c r="F72" s="993">
        <v>6.9999999999999993E-2</v>
      </c>
      <c r="G72" s="993">
        <v>111.75999999999999</v>
      </c>
      <c r="H72" s="994">
        <v>849.73500000000001</v>
      </c>
    </row>
    <row r="73" spans="1:8" x14ac:dyDescent="0.2">
      <c r="A73" s="979">
        <v>350</v>
      </c>
      <c r="B73" s="972" t="s">
        <v>1800</v>
      </c>
      <c r="C73" s="980">
        <v>386.16500000000002</v>
      </c>
      <c r="D73" s="980">
        <v>293.11500000000001</v>
      </c>
      <c r="E73" s="980">
        <v>130.97</v>
      </c>
      <c r="F73" s="981">
        <v>0</v>
      </c>
      <c r="G73" s="981">
        <v>70.06</v>
      </c>
      <c r="H73" s="975">
        <v>807.35500000000002</v>
      </c>
    </row>
    <row r="74" spans="1:8" x14ac:dyDescent="0.2">
      <c r="A74" s="982" t="s">
        <v>411</v>
      </c>
      <c r="B74" s="982" t="s">
        <v>1800</v>
      </c>
      <c r="C74" s="983">
        <v>2820.75</v>
      </c>
      <c r="D74" s="983">
        <v>1890.885</v>
      </c>
      <c r="E74" s="983">
        <v>665.16499999999996</v>
      </c>
      <c r="F74" s="984">
        <v>252.435</v>
      </c>
      <c r="G74" s="984">
        <v>2350.0849999999996</v>
      </c>
      <c r="H74" s="985">
        <v>11328.575000000001</v>
      </c>
    </row>
    <row r="76" spans="1:8" x14ac:dyDescent="0.2">
      <c r="A76" s="986">
        <v>15</v>
      </c>
      <c r="B76" s="987" t="s">
        <v>1801</v>
      </c>
      <c r="C76" s="988">
        <v>426.39</v>
      </c>
      <c r="D76" s="988">
        <v>333.54</v>
      </c>
      <c r="E76" s="988">
        <v>165.79000000000002</v>
      </c>
      <c r="F76" s="989">
        <v>0</v>
      </c>
      <c r="G76" s="989">
        <v>40.739999999999995</v>
      </c>
      <c r="H76" s="990">
        <v>767</v>
      </c>
    </row>
    <row r="77" spans="1:8" x14ac:dyDescent="0.2">
      <c r="A77" s="991">
        <v>46</v>
      </c>
      <c r="B77" s="3" t="s">
        <v>1801</v>
      </c>
      <c r="C77" s="992">
        <v>387.09</v>
      </c>
      <c r="D77" s="992">
        <v>302.34000000000003</v>
      </c>
      <c r="E77" s="992">
        <v>150.08499999999998</v>
      </c>
      <c r="F77" s="993">
        <v>0</v>
      </c>
      <c r="G77" s="993">
        <v>39.39</v>
      </c>
      <c r="H77" s="994">
        <v>700.57999999999993</v>
      </c>
    </row>
    <row r="78" spans="1:8" x14ac:dyDescent="0.2">
      <c r="A78" s="991">
        <v>75</v>
      </c>
      <c r="B78" s="3" t="s">
        <v>1801</v>
      </c>
      <c r="C78" s="992">
        <v>368.13499999999999</v>
      </c>
      <c r="D78" s="992">
        <v>276.01</v>
      </c>
      <c r="E78" s="992">
        <v>119.495</v>
      </c>
      <c r="F78" s="993">
        <v>0.85500000000000009</v>
      </c>
      <c r="G78" s="993">
        <v>80.489999999999995</v>
      </c>
      <c r="H78" s="994">
        <v>825.41499999999996</v>
      </c>
    </row>
    <row r="79" spans="1:8" x14ac:dyDescent="0.2">
      <c r="A79" s="991">
        <v>106</v>
      </c>
      <c r="B79" s="3" t="s">
        <v>1801</v>
      </c>
      <c r="C79" s="992">
        <v>287.08999999999997</v>
      </c>
      <c r="D79" s="992">
        <v>200.51</v>
      </c>
      <c r="E79" s="992">
        <v>66.745000000000005</v>
      </c>
      <c r="F79" s="993">
        <v>4.1349999999999998</v>
      </c>
      <c r="G79" s="993">
        <v>130.065</v>
      </c>
      <c r="H79" s="994">
        <v>868.77499999999998</v>
      </c>
    </row>
    <row r="80" spans="1:8" x14ac:dyDescent="0.2">
      <c r="A80" s="991">
        <v>136</v>
      </c>
      <c r="B80" s="3" t="s">
        <v>1801</v>
      </c>
      <c r="C80" s="992">
        <v>203.625</v>
      </c>
      <c r="D80" s="992">
        <v>122.125</v>
      </c>
      <c r="E80" s="992">
        <v>23.975000000000001</v>
      </c>
      <c r="F80" s="993">
        <v>16.524999999999999</v>
      </c>
      <c r="G80" s="993">
        <v>222.375</v>
      </c>
      <c r="H80" s="994">
        <v>995.01</v>
      </c>
    </row>
    <row r="81" spans="1:8" x14ac:dyDescent="0.2">
      <c r="A81" s="991">
        <v>167</v>
      </c>
      <c r="B81" s="3" t="s">
        <v>1801</v>
      </c>
      <c r="C81" s="992">
        <v>120.79</v>
      </c>
      <c r="D81" s="992">
        <v>56.77</v>
      </c>
      <c r="E81" s="992">
        <v>5.7200000000000006</v>
      </c>
      <c r="F81" s="993">
        <v>41.4</v>
      </c>
      <c r="G81" s="993">
        <v>299.77</v>
      </c>
      <c r="H81" s="994">
        <v>1049.6500000000001</v>
      </c>
    </row>
    <row r="82" spans="1:8" x14ac:dyDescent="0.2">
      <c r="A82" s="991">
        <v>197</v>
      </c>
      <c r="B82" s="3" t="s">
        <v>1801</v>
      </c>
      <c r="C82" s="992">
        <v>78.254999999999995</v>
      </c>
      <c r="D82" s="992">
        <v>29.2</v>
      </c>
      <c r="E82" s="992">
        <v>1.19</v>
      </c>
      <c r="F82" s="993">
        <v>77.91</v>
      </c>
      <c r="G82" s="993">
        <v>374.125</v>
      </c>
      <c r="H82" s="994">
        <v>1149.01</v>
      </c>
    </row>
    <row r="83" spans="1:8" x14ac:dyDescent="0.2">
      <c r="A83" s="991">
        <v>228</v>
      </c>
      <c r="B83" s="3" t="s">
        <v>1801</v>
      </c>
      <c r="C83" s="992">
        <v>80.78</v>
      </c>
      <c r="D83" s="992">
        <v>29.235000000000003</v>
      </c>
      <c r="E83" s="992">
        <v>1.2650000000000001</v>
      </c>
      <c r="F83" s="993">
        <v>63.804999999999993</v>
      </c>
      <c r="G83" s="993">
        <v>359.96999999999997</v>
      </c>
      <c r="H83" s="994">
        <v>1134.915</v>
      </c>
    </row>
    <row r="84" spans="1:8" x14ac:dyDescent="0.2">
      <c r="A84" s="991">
        <v>259</v>
      </c>
      <c r="B84" s="3" t="s">
        <v>1801</v>
      </c>
      <c r="C84" s="992">
        <v>130.07</v>
      </c>
      <c r="D84" s="992">
        <v>62.365000000000009</v>
      </c>
      <c r="E84" s="992">
        <v>6.5650000000000004</v>
      </c>
      <c r="F84" s="993">
        <v>31.655000000000001</v>
      </c>
      <c r="G84" s="993">
        <v>284.61</v>
      </c>
      <c r="H84" s="994">
        <v>1034.31</v>
      </c>
    </row>
    <row r="85" spans="1:8" x14ac:dyDescent="0.2">
      <c r="A85" s="991">
        <v>289</v>
      </c>
      <c r="B85" s="3" t="s">
        <v>1801</v>
      </c>
      <c r="C85" s="992">
        <v>229.44499999999999</v>
      </c>
      <c r="D85" s="992">
        <v>140.72999999999999</v>
      </c>
      <c r="E85" s="992">
        <v>29.48</v>
      </c>
      <c r="F85" s="993">
        <v>5.0600000000000005</v>
      </c>
      <c r="G85" s="993">
        <v>193.15</v>
      </c>
      <c r="H85" s="994">
        <v>964.82500000000005</v>
      </c>
    </row>
    <row r="86" spans="1:8" x14ac:dyDescent="0.2">
      <c r="A86" s="991">
        <v>320</v>
      </c>
      <c r="B86" s="3" t="s">
        <v>1801</v>
      </c>
      <c r="C86" s="992">
        <v>331.505</v>
      </c>
      <c r="D86" s="992">
        <v>241.6</v>
      </c>
      <c r="E86" s="992">
        <v>89.309999999999988</v>
      </c>
      <c r="F86" s="993">
        <v>4.4999999999999998E-2</v>
      </c>
      <c r="G86" s="993">
        <v>89.924999999999997</v>
      </c>
      <c r="H86" s="994">
        <v>823.4</v>
      </c>
    </row>
    <row r="87" spans="1:8" x14ac:dyDescent="0.2">
      <c r="A87" s="979">
        <v>350</v>
      </c>
      <c r="B87" s="972" t="s">
        <v>1801</v>
      </c>
      <c r="C87" s="980">
        <v>416.07499999999999</v>
      </c>
      <c r="D87" s="980">
        <v>323.08000000000004</v>
      </c>
      <c r="E87" s="980">
        <v>158.18</v>
      </c>
      <c r="F87" s="981">
        <v>0</v>
      </c>
      <c r="G87" s="981">
        <v>52.234999999999992</v>
      </c>
      <c r="H87" s="975">
        <v>777.4</v>
      </c>
    </row>
    <row r="88" spans="1:8" x14ac:dyDescent="0.2">
      <c r="A88" s="982" t="s">
        <v>411</v>
      </c>
      <c r="B88" s="982" t="s">
        <v>1801</v>
      </c>
      <c r="C88" s="983">
        <v>3059.25</v>
      </c>
      <c r="D88" s="983">
        <v>2117.5050000000001</v>
      </c>
      <c r="E88" s="983">
        <v>817.80000000000018</v>
      </c>
      <c r="F88" s="984">
        <v>241.39</v>
      </c>
      <c r="G88" s="984">
        <v>2166.8450000000003</v>
      </c>
      <c r="H88" s="985">
        <v>11090.29</v>
      </c>
    </row>
    <row r="90" spans="1:8" x14ac:dyDescent="0.2">
      <c r="A90" s="986">
        <v>15</v>
      </c>
      <c r="B90" s="987" t="s">
        <v>1802</v>
      </c>
      <c r="C90" s="988">
        <v>430.21999999999997</v>
      </c>
      <c r="D90" s="988">
        <v>337.22</v>
      </c>
      <c r="E90" s="988">
        <v>169.17500000000001</v>
      </c>
      <c r="F90" s="989">
        <v>0</v>
      </c>
      <c r="G90" s="989">
        <v>40.695</v>
      </c>
      <c r="H90" s="990">
        <v>763.32500000000005</v>
      </c>
    </row>
    <row r="91" spans="1:8" x14ac:dyDescent="0.2">
      <c r="A91" s="991">
        <v>46</v>
      </c>
      <c r="B91" s="3" t="s">
        <v>1802</v>
      </c>
      <c r="C91" s="992">
        <v>387.42500000000001</v>
      </c>
      <c r="D91" s="992">
        <v>302.625</v>
      </c>
      <c r="E91" s="992">
        <v>150.15</v>
      </c>
      <c r="F91" s="993">
        <v>0</v>
      </c>
      <c r="G91" s="993">
        <v>40.410000000000004</v>
      </c>
      <c r="H91" s="994">
        <v>700.26</v>
      </c>
    </row>
    <row r="92" spans="1:8" x14ac:dyDescent="0.2">
      <c r="A92" s="991">
        <v>75</v>
      </c>
      <c r="B92" s="3" t="s">
        <v>1802</v>
      </c>
      <c r="C92" s="992">
        <v>376.81499999999994</v>
      </c>
      <c r="D92" s="992">
        <v>284.245</v>
      </c>
      <c r="E92" s="992">
        <v>125.7</v>
      </c>
      <c r="F92" s="993">
        <v>0.52500000000000002</v>
      </c>
      <c r="G92" s="993">
        <v>75.254999999999995</v>
      </c>
      <c r="H92" s="994">
        <v>816.745</v>
      </c>
    </row>
    <row r="93" spans="1:8" x14ac:dyDescent="0.2">
      <c r="A93" s="991">
        <v>106</v>
      </c>
      <c r="B93" s="3" t="s">
        <v>1802</v>
      </c>
      <c r="C93" s="992">
        <v>294.08000000000004</v>
      </c>
      <c r="D93" s="992">
        <v>207.16500000000002</v>
      </c>
      <c r="E93" s="992">
        <v>72.655000000000001</v>
      </c>
      <c r="F93" s="993">
        <v>3.7299999999999995</v>
      </c>
      <c r="G93" s="993">
        <v>125.83499999999999</v>
      </c>
      <c r="H93" s="994">
        <v>861.72</v>
      </c>
    </row>
    <row r="94" spans="1:8" x14ac:dyDescent="0.2">
      <c r="A94" s="991">
        <v>136</v>
      </c>
      <c r="B94" s="3" t="s">
        <v>1802</v>
      </c>
      <c r="C94" s="992">
        <v>210.875</v>
      </c>
      <c r="D94" s="992">
        <v>128.95499999999998</v>
      </c>
      <c r="E94" s="992">
        <v>27.96</v>
      </c>
      <c r="F94" s="993">
        <v>16.315000000000001</v>
      </c>
      <c r="G94" s="993">
        <v>216.04499999999999</v>
      </c>
      <c r="H94" s="994">
        <v>987.93</v>
      </c>
    </row>
    <row r="95" spans="1:8" x14ac:dyDescent="0.2">
      <c r="A95" s="991">
        <v>167</v>
      </c>
      <c r="B95" s="3" t="s">
        <v>1802</v>
      </c>
      <c r="C95" s="992">
        <v>134.69499999999999</v>
      </c>
      <c r="D95" s="992">
        <v>67.070000000000007</v>
      </c>
      <c r="E95" s="992">
        <v>8.4849999999999994</v>
      </c>
      <c r="F95" s="993">
        <v>35.265000000000001</v>
      </c>
      <c r="G95" s="993">
        <v>283.58499999999998</v>
      </c>
      <c r="H95" s="994">
        <v>1033.125</v>
      </c>
    </row>
    <row r="96" spans="1:8" x14ac:dyDescent="0.2">
      <c r="A96" s="991">
        <v>197</v>
      </c>
      <c r="B96" s="3" t="s">
        <v>1802</v>
      </c>
      <c r="C96" s="992">
        <v>93.64</v>
      </c>
      <c r="D96" s="992">
        <v>37.825000000000003</v>
      </c>
      <c r="E96" s="992">
        <v>2.12</v>
      </c>
      <c r="F96" s="993">
        <v>62.79</v>
      </c>
      <c r="G96" s="993">
        <v>350.43999999999994</v>
      </c>
      <c r="H96" s="994">
        <v>1125.4900000000002</v>
      </c>
    </row>
    <row r="97" spans="1:8" x14ac:dyDescent="0.2">
      <c r="A97" s="991">
        <v>228</v>
      </c>
      <c r="B97" s="3" t="s">
        <v>1802</v>
      </c>
      <c r="C97" s="992">
        <v>97.39500000000001</v>
      </c>
      <c r="D97" s="992">
        <v>38.975000000000001</v>
      </c>
      <c r="E97" s="992">
        <v>3.0649999999999999</v>
      </c>
      <c r="F97" s="993">
        <v>50.795000000000002</v>
      </c>
      <c r="G97" s="993">
        <v>337.45500000000004</v>
      </c>
      <c r="H97" s="994">
        <v>1112.2450000000001</v>
      </c>
    </row>
    <row r="98" spans="1:8" x14ac:dyDescent="0.2">
      <c r="A98" s="991">
        <v>259</v>
      </c>
      <c r="B98" s="3" t="s">
        <v>1802</v>
      </c>
      <c r="C98" s="992">
        <v>146.04000000000002</v>
      </c>
      <c r="D98" s="992">
        <v>74.004999999999995</v>
      </c>
      <c r="E98" s="992">
        <v>9.6449999999999996</v>
      </c>
      <c r="F98" s="993">
        <v>24.27</v>
      </c>
      <c r="G98" s="993">
        <v>265.64</v>
      </c>
      <c r="H98" s="994">
        <v>1015.175</v>
      </c>
    </row>
    <row r="99" spans="1:8" x14ac:dyDescent="0.2">
      <c r="A99" s="991">
        <v>289</v>
      </c>
      <c r="B99" s="3" t="s">
        <v>1802</v>
      </c>
      <c r="C99" s="992">
        <v>239.00500000000002</v>
      </c>
      <c r="D99" s="992">
        <v>149.815</v>
      </c>
      <c r="E99" s="992">
        <v>34.270000000000003</v>
      </c>
      <c r="F99" s="993">
        <v>4.12</v>
      </c>
      <c r="G99" s="993">
        <v>184.95499999999998</v>
      </c>
      <c r="H99" s="994">
        <v>955.01</v>
      </c>
    </row>
    <row r="100" spans="1:8" x14ac:dyDescent="0.2">
      <c r="A100" s="991">
        <v>320</v>
      </c>
      <c r="B100" s="3" t="s">
        <v>1802</v>
      </c>
      <c r="C100" s="992">
        <v>339.61</v>
      </c>
      <c r="D100" s="992">
        <v>249.76</v>
      </c>
      <c r="E100" s="992">
        <v>96.655000000000001</v>
      </c>
      <c r="F100" s="993">
        <v>4.4999999999999998E-2</v>
      </c>
      <c r="G100" s="993">
        <v>87.835000000000008</v>
      </c>
      <c r="H100" s="994">
        <v>815.33500000000004</v>
      </c>
    </row>
    <row r="101" spans="1:8" x14ac:dyDescent="0.2">
      <c r="A101" s="979">
        <v>350</v>
      </c>
      <c r="B101" s="972" t="s">
        <v>1802</v>
      </c>
      <c r="C101" s="980">
        <v>427.06499999999994</v>
      </c>
      <c r="D101" s="980">
        <v>334.01499999999999</v>
      </c>
      <c r="E101" s="980">
        <v>167.465</v>
      </c>
      <c r="F101" s="981">
        <v>0</v>
      </c>
      <c r="G101" s="981">
        <v>47.164999999999999</v>
      </c>
      <c r="H101" s="975">
        <v>766.44499999999994</v>
      </c>
    </row>
    <row r="102" spans="1:8" x14ac:dyDescent="0.2">
      <c r="A102" s="982" t="s">
        <v>411</v>
      </c>
      <c r="B102" s="982" t="s">
        <v>1802</v>
      </c>
      <c r="C102" s="983">
        <v>3176.8650000000002</v>
      </c>
      <c r="D102" s="983">
        <v>2211.6750000000002</v>
      </c>
      <c r="E102" s="983">
        <v>867.34500000000014</v>
      </c>
      <c r="F102" s="984">
        <v>197.85500000000002</v>
      </c>
      <c r="G102" s="984">
        <v>2055.3149999999996</v>
      </c>
      <c r="H102" s="985">
        <v>10952.805</v>
      </c>
    </row>
    <row r="104" spans="1:8" x14ac:dyDescent="0.2">
      <c r="A104" s="986">
        <v>15</v>
      </c>
      <c r="B104" s="987" t="s">
        <v>1803</v>
      </c>
      <c r="C104" s="988">
        <v>440.17500000000001</v>
      </c>
      <c r="D104" s="988">
        <v>347.18</v>
      </c>
      <c r="E104" s="988">
        <v>177.91500000000002</v>
      </c>
      <c r="F104" s="989">
        <v>0</v>
      </c>
      <c r="G104" s="989">
        <v>34.024999999999999</v>
      </c>
      <c r="H104" s="990">
        <v>753.41499999999996</v>
      </c>
    </row>
    <row r="105" spans="1:8" x14ac:dyDescent="0.2">
      <c r="A105" s="991">
        <v>46</v>
      </c>
      <c r="B105" s="3" t="s">
        <v>1803</v>
      </c>
      <c r="C105" s="992">
        <v>400.1</v>
      </c>
      <c r="D105" s="992">
        <v>315.35000000000002</v>
      </c>
      <c r="E105" s="992">
        <v>161.035</v>
      </c>
      <c r="F105" s="993">
        <v>0</v>
      </c>
      <c r="G105" s="993">
        <v>29.975000000000001</v>
      </c>
      <c r="H105" s="994">
        <v>687.47</v>
      </c>
    </row>
    <row r="106" spans="1:8" x14ac:dyDescent="0.2">
      <c r="A106" s="991">
        <v>75</v>
      </c>
      <c r="B106" s="3" t="s">
        <v>1803</v>
      </c>
      <c r="C106" s="992">
        <v>391.68500000000006</v>
      </c>
      <c r="D106" s="992">
        <v>298.78499999999997</v>
      </c>
      <c r="E106" s="992">
        <v>134.52000000000001</v>
      </c>
      <c r="F106" s="993">
        <v>0</v>
      </c>
      <c r="G106" s="993">
        <v>59.86</v>
      </c>
      <c r="H106" s="994">
        <v>801.66499999999996</v>
      </c>
    </row>
    <row r="107" spans="1:8" x14ac:dyDescent="0.2">
      <c r="A107" s="991">
        <v>106</v>
      </c>
      <c r="B107" s="3" t="s">
        <v>1803</v>
      </c>
      <c r="C107" s="992">
        <v>313.05</v>
      </c>
      <c r="D107" s="992">
        <v>225.02500000000001</v>
      </c>
      <c r="E107" s="992">
        <v>81.655000000000001</v>
      </c>
      <c r="F107" s="993">
        <v>2.34</v>
      </c>
      <c r="G107" s="993">
        <v>107.05999999999999</v>
      </c>
      <c r="H107" s="994">
        <v>842.42499999999995</v>
      </c>
    </row>
    <row r="108" spans="1:8" x14ac:dyDescent="0.2">
      <c r="A108" s="991">
        <v>136</v>
      </c>
      <c r="B108" s="3" t="s">
        <v>1803</v>
      </c>
      <c r="C108" s="992">
        <v>234.21999999999997</v>
      </c>
      <c r="D108" s="992">
        <v>148.625</v>
      </c>
      <c r="E108" s="992">
        <v>36.31</v>
      </c>
      <c r="F108" s="993">
        <v>10.844999999999999</v>
      </c>
      <c r="G108" s="993">
        <v>192.54000000000002</v>
      </c>
      <c r="H108" s="994">
        <v>962.78500000000008</v>
      </c>
    </row>
    <row r="109" spans="1:8" x14ac:dyDescent="0.2">
      <c r="A109" s="991">
        <v>167</v>
      </c>
      <c r="B109" s="3" t="s">
        <v>1803</v>
      </c>
      <c r="C109" s="992">
        <v>154.73499999999999</v>
      </c>
      <c r="D109" s="992">
        <v>81.239999999999995</v>
      </c>
      <c r="E109" s="992">
        <v>11.105</v>
      </c>
      <c r="F109" s="993">
        <v>24.255000000000003</v>
      </c>
      <c r="G109" s="993">
        <v>258.935</v>
      </c>
      <c r="H109" s="994">
        <v>1007.8399999999999</v>
      </c>
    </row>
    <row r="110" spans="1:8" x14ac:dyDescent="0.2">
      <c r="A110" s="991">
        <v>197</v>
      </c>
      <c r="B110" s="3" t="s">
        <v>1803</v>
      </c>
      <c r="C110" s="992">
        <v>110.125</v>
      </c>
      <c r="D110" s="992">
        <v>46.594999999999999</v>
      </c>
      <c r="E110" s="992">
        <v>3.3200000000000003</v>
      </c>
      <c r="F110" s="993">
        <v>45.85</v>
      </c>
      <c r="G110" s="993">
        <v>324.90999999999997</v>
      </c>
      <c r="H110" s="994">
        <v>1099.76</v>
      </c>
    </row>
    <row r="111" spans="1:8" x14ac:dyDescent="0.2">
      <c r="A111" s="991">
        <v>228</v>
      </c>
      <c r="B111" s="3" t="s">
        <v>1803</v>
      </c>
      <c r="C111" s="992">
        <v>116.83499999999999</v>
      </c>
      <c r="D111" s="992">
        <v>49.28</v>
      </c>
      <c r="E111" s="992">
        <v>4.2799999999999994</v>
      </c>
      <c r="F111" s="993">
        <v>33.910000000000004</v>
      </c>
      <c r="G111" s="993">
        <v>310.35500000000002</v>
      </c>
      <c r="H111" s="994">
        <v>1085.2</v>
      </c>
    </row>
    <row r="112" spans="1:8" x14ac:dyDescent="0.2">
      <c r="A112" s="991">
        <v>259</v>
      </c>
      <c r="B112" s="3" t="s">
        <v>1803</v>
      </c>
      <c r="C112" s="992">
        <v>159.41500000000002</v>
      </c>
      <c r="D112" s="992">
        <v>82.295000000000002</v>
      </c>
      <c r="E112" s="992">
        <v>10.765000000000001</v>
      </c>
      <c r="F112" s="993">
        <v>16.68</v>
      </c>
      <c r="G112" s="993">
        <v>250.15</v>
      </c>
      <c r="H112" s="994">
        <v>999.49500000000012</v>
      </c>
    </row>
    <row r="113" spans="1:8" x14ac:dyDescent="0.2">
      <c r="A113" s="991">
        <v>289</v>
      </c>
      <c r="B113" s="3" t="s">
        <v>1803</v>
      </c>
      <c r="C113" s="992">
        <v>256.06</v>
      </c>
      <c r="D113" s="992">
        <v>165.43</v>
      </c>
      <c r="E113" s="992">
        <v>40.729999999999997</v>
      </c>
      <c r="F113" s="993">
        <v>2.68</v>
      </c>
      <c r="G113" s="993">
        <v>168.94</v>
      </c>
      <c r="H113" s="994">
        <v>937.72500000000002</v>
      </c>
    </row>
    <row r="114" spans="1:8" x14ac:dyDescent="0.2">
      <c r="A114" s="991">
        <v>320</v>
      </c>
      <c r="B114" s="3" t="s">
        <v>1803</v>
      </c>
      <c r="C114" s="992">
        <v>344.94499999999999</v>
      </c>
      <c r="D114" s="992">
        <v>255.07</v>
      </c>
      <c r="E114" s="992">
        <v>100.11</v>
      </c>
      <c r="F114" s="993">
        <v>6.5000000000000002E-2</v>
      </c>
      <c r="G114" s="993">
        <v>80.745000000000005</v>
      </c>
      <c r="H114" s="994">
        <v>810</v>
      </c>
    </row>
    <row r="115" spans="1:8" x14ac:dyDescent="0.2">
      <c r="A115" s="979">
        <v>350</v>
      </c>
      <c r="B115" s="972" t="s">
        <v>1803</v>
      </c>
      <c r="C115" s="980">
        <v>436.17500000000001</v>
      </c>
      <c r="D115" s="980">
        <v>343.22500000000002</v>
      </c>
      <c r="E115" s="980">
        <v>175.70999999999998</v>
      </c>
      <c r="F115" s="981">
        <v>0</v>
      </c>
      <c r="G115" s="981">
        <v>42.765000000000001</v>
      </c>
      <c r="H115" s="975">
        <v>757.38499999999999</v>
      </c>
    </row>
    <row r="116" spans="1:8" x14ac:dyDescent="0.2">
      <c r="A116" s="982" t="s">
        <v>411</v>
      </c>
      <c r="B116" s="982" t="s">
        <v>1803</v>
      </c>
      <c r="C116" s="983">
        <v>3357.52</v>
      </c>
      <c r="D116" s="983">
        <v>2358.1</v>
      </c>
      <c r="E116" s="983">
        <v>937.45499999999993</v>
      </c>
      <c r="F116" s="984">
        <v>136.625</v>
      </c>
      <c r="G116" s="984">
        <v>1860.26</v>
      </c>
      <c r="H116" s="985">
        <v>10745.165000000001</v>
      </c>
    </row>
    <row r="118" spans="1:8" x14ac:dyDescent="0.2">
      <c r="A118" s="986">
        <v>15</v>
      </c>
      <c r="B118" s="987" t="s">
        <v>1804</v>
      </c>
      <c r="C118" s="988">
        <v>419.44499999999999</v>
      </c>
      <c r="D118" s="988">
        <v>326.5</v>
      </c>
      <c r="E118" s="988">
        <v>158.30500000000001</v>
      </c>
      <c r="F118" s="989">
        <v>0</v>
      </c>
      <c r="G118" s="989">
        <v>36.914999999999999</v>
      </c>
      <c r="H118" s="990">
        <v>774.15</v>
      </c>
    </row>
    <row r="119" spans="1:8" x14ac:dyDescent="0.2">
      <c r="A119" s="991">
        <v>46</v>
      </c>
      <c r="B119" s="3" t="s">
        <v>1804</v>
      </c>
      <c r="C119" s="992">
        <v>381.80500000000001</v>
      </c>
      <c r="D119" s="992">
        <v>297.05</v>
      </c>
      <c r="E119" s="992">
        <v>144.11500000000001</v>
      </c>
      <c r="F119" s="993">
        <v>0</v>
      </c>
      <c r="G119" s="993">
        <v>35.375</v>
      </c>
      <c r="H119" s="994">
        <v>705.84500000000003</v>
      </c>
    </row>
    <row r="120" spans="1:8" x14ac:dyDescent="0.2">
      <c r="A120" s="991">
        <v>75</v>
      </c>
      <c r="B120" s="3" t="s">
        <v>1804</v>
      </c>
      <c r="C120" s="992">
        <v>384.315</v>
      </c>
      <c r="D120" s="992">
        <v>291.43</v>
      </c>
      <c r="E120" s="992">
        <v>128.845</v>
      </c>
      <c r="F120" s="993">
        <v>6.9999999999999993E-2</v>
      </c>
      <c r="G120" s="993">
        <v>61.27</v>
      </c>
      <c r="H120" s="994">
        <v>809.03</v>
      </c>
    </row>
    <row r="121" spans="1:8" x14ac:dyDescent="0.2">
      <c r="A121" s="991">
        <v>106</v>
      </c>
      <c r="B121" s="3" t="s">
        <v>1804</v>
      </c>
      <c r="C121" s="992">
        <v>320.05</v>
      </c>
      <c r="D121" s="992">
        <v>231.07499999999999</v>
      </c>
      <c r="E121" s="992">
        <v>82.65</v>
      </c>
      <c r="F121" s="993">
        <v>0.90500000000000003</v>
      </c>
      <c r="G121" s="993">
        <v>95.37</v>
      </c>
      <c r="H121" s="994">
        <v>835</v>
      </c>
    </row>
    <row r="122" spans="1:8" x14ac:dyDescent="0.2">
      <c r="A122" s="991">
        <v>136</v>
      </c>
      <c r="B122" s="3" t="s">
        <v>1804</v>
      </c>
      <c r="C122" s="992">
        <v>253.54499999999999</v>
      </c>
      <c r="D122" s="992">
        <v>164.04000000000002</v>
      </c>
      <c r="E122" s="992">
        <v>36.355000000000004</v>
      </c>
      <c r="F122" s="993">
        <v>4.17</v>
      </c>
      <c r="G122" s="993">
        <v>167.72</v>
      </c>
      <c r="H122" s="994">
        <v>940.47</v>
      </c>
    </row>
    <row r="123" spans="1:8" x14ac:dyDescent="0.2">
      <c r="A123" s="991">
        <v>167</v>
      </c>
      <c r="B123" s="3" t="s">
        <v>1804</v>
      </c>
      <c r="C123" s="992">
        <v>170.74</v>
      </c>
      <c r="D123" s="992">
        <v>91.19</v>
      </c>
      <c r="E123" s="992">
        <v>8.2949999999999999</v>
      </c>
      <c r="F123" s="993">
        <v>13.569999999999999</v>
      </c>
      <c r="G123" s="993">
        <v>237.48999999999995</v>
      </c>
      <c r="H123" s="994">
        <v>987.46</v>
      </c>
    </row>
    <row r="124" spans="1:8" x14ac:dyDescent="0.2">
      <c r="A124" s="991">
        <v>197</v>
      </c>
      <c r="B124" s="3" t="s">
        <v>1804</v>
      </c>
      <c r="C124" s="992">
        <v>118.23499999999999</v>
      </c>
      <c r="D124" s="992">
        <v>49.15</v>
      </c>
      <c r="E124" s="992">
        <v>2.2450000000000001</v>
      </c>
      <c r="F124" s="993">
        <v>32.39</v>
      </c>
      <c r="G124" s="993">
        <v>308.78999999999996</v>
      </c>
      <c r="H124" s="994">
        <v>1083.73</v>
      </c>
    </row>
    <row r="125" spans="1:8" x14ac:dyDescent="0.2">
      <c r="A125" s="991">
        <v>228</v>
      </c>
      <c r="B125" s="3" t="s">
        <v>1804</v>
      </c>
      <c r="C125" s="992">
        <v>115.47499999999999</v>
      </c>
      <c r="D125" s="992">
        <v>47.245000000000005</v>
      </c>
      <c r="E125" s="992">
        <v>2.2600000000000002</v>
      </c>
      <c r="F125" s="993">
        <v>31.9</v>
      </c>
      <c r="G125" s="993">
        <v>310.22500000000002</v>
      </c>
      <c r="H125" s="994">
        <v>1085.23</v>
      </c>
    </row>
    <row r="126" spans="1:8" x14ac:dyDescent="0.2">
      <c r="A126" s="991">
        <v>259</v>
      </c>
      <c r="B126" s="3" t="s">
        <v>1804</v>
      </c>
      <c r="C126" s="992">
        <v>156.26500000000001</v>
      </c>
      <c r="D126" s="992">
        <v>78.655000000000001</v>
      </c>
      <c r="E126" s="992">
        <v>7.0150000000000006</v>
      </c>
      <c r="F126" s="993">
        <v>15.694999999999999</v>
      </c>
      <c r="G126" s="993">
        <v>252.19</v>
      </c>
      <c r="H126" s="994">
        <v>1002.085</v>
      </c>
    </row>
    <row r="127" spans="1:8" x14ac:dyDescent="0.2">
      <c r="A127" s="991">
        <v>289</v>
      </c>
      <c r="B127" s="3" t="s">
        <v>1804</v>
      </c>
      <c r="C127" s="992">
        <v>241.49</v>
      </c>
      <c r="D127" s="992">
        <v>150.845</v>
      </c>
      <c r="E127" s="992">
        <v>29.25</v>
      </c>
      <c r="F127" s="993">
        <v>2.7549999999999999</v>
      </c>
      <c r="G127" s="993">
        <v>179.45999999999998</v>
      </c>
      <c r="H127" s="994">
        <v>952.47</v>
      </c>
    </row>
    <row r="128" spans="1:8" x14ac:dyDescent="0.2">
      <c r="A128" s="991">
        <v>320</v>
      </c>
      <c r="B128" s="3" t="s">
        <v>1804</v>
      </c>
      <c r="C128" s="992">
        <v>330.97500000000002</v>
      </c>
      <c r="D128" s="992">
        <v>241.02500000000001</v>
      </c>
      <c r="E128" s="992">
        <v>87.429999999999993</v>
      </c>
      <c r="F128" s="993">
        <v>5.5000000000000007E-2</v>
      </c>
      <c r="G128" s="993">
        <v>87.47999999999999</v>
      </c>
      <c r="H128" s="994">
        <v>824</v>
      </c>
    </row>
    <row r="129" spans="1:8" x14ac:dyDescent="0.2">
      <c r="A129" s="979">
        <v>350</v>
      </c>
      <c r="B129" s="972" t="s">
        <v>1804</v>
      </c>
      <c r="C129" s="980">
        <v>411.37</v>
      </c>
      <c r="D129" s="980">
        <v>318.38</v>
      </c>
      <c r="E129" s="980">
        <v>151.92500000000001</v>
      </c>
      <c r="F129" s="981">
        <v>1.4999999999999999E-2</v>
      </c>
      <c r="G129" s="981">
        <v>47.179999999999993</v>
      </c>
      <c r="H129" s="975">
        <v>782.20500000000004</v>
      </c>
    </row>
    <row r="130" spans="1:8" x14ac:dyDescent="0.2">
      <c r="A130" s="982" t="s">
        <v>411</v>
      </c>
      <c r="B130" s="982" t="s">
        <v>1804</v>
      </c>
      <c r="C130" s="983">
        <v>3303.7099999999996</v>
      </c>
      <c r="D130" s="983">
        <v>2286.5850000000005</v>
      </c>
      <c r="E130" s="983">
        <v>838.68999999999983</v>
      </c>
      <c r="F130" s="984">
        <v>101.52499999999999</v>
      </c>
      <c r="G130" s="984">
        <v>1819.4649999999999</v>
      </c>
      <c r="H130" s="985">
        <v>10781.674999999999</v>
      </c>
    </row>
    <row r="132" spans="1:8" x14ac:dyDescent="0.2">
      <c r="A132" s="986">
        <v>15</v>
      </c>
      <c r="B132" s="987" t="s">
        <v>1805</v>
      </c>
      <c r="C132" s="988">
        <v>435.03500000000003</v>
      </c>
      <c r="D132" s="988">
        <v>341.98500000000001</v>
      </c>
      <c r="E132" s="988">
        <v>173.98499999999999</v>
      </c>
      <c r="F132" s="989">
        <v>0</v>
      </c>
      <c r="G132" s="989">
        <v>38.355000000000004</v>
      </c>
      <c r="H132" s="990">
        <v>758.55</v>
      </c>
    </row>
    <row r="133" spans="1:8" x14ac:dyDescent="0.2">
      <c r="A133" s="991">
        <v>46</v>
      </c>
      <c r="B133" s="3" t="s">
        <v>1805</v>
      </c>
      <c r="C133" s="992">
        <v>394.73</v>
      </c>
      <c r="D133" s="992">
        <v>309.91999999999996</v>
      </c>
      <c r="E133" s="992">
        <v>157.23000000000002</v>
      </c>
      <c r="F133" s="993">
        <v>0</v>
      </c>
      <c r="G133" s="993">
        <v>37.575000000000003</v>
      </c>
      <c r="H133" s="994">
        <v>692.98500000000001</v>
      </c>
    </row>
    <row r="134" spans="1:8" x14ac:dyDescent="0.2">
      <c r="A134" s="991">
        <v>75</v>
      </c>
      <c r="B134" s="3" t="s">
        <v>1805</v>
      </c>
      <c r="C134" s="992">
        <v>381.745</v>
      </c>
      <c r="D134" s="992">
        <v>289.03499999999997</v>
      </c>
      <c r="E134" s="992">
        <v>130.86999999999998</v>
      </c>
      <c r="F134" s="993">
        <v>0.38500000000000001</v>
      </c>
      <c r="G134" s="993">
        <v>72.72</v>
      </c>
      <c r="H134" s="994">
        <v>811.79</v>
      </c>
    </row>
    <row r="135" spans="1:8" x14ac:dyDescent="0.2">
      <c r="A135" s="991">
        <v>106</v>
      </c>
      <c r="B135" s="3" t="s">
        <v>1805</v>
      </c>
      <c r="C135" s="992">
        <v>303.76499999999999</v>
      </c>
      <c r="D135" s="992">
        <v>216.6</v>
      </c>
      <c r="E135" s="992">
        <v>80.37</v>
      </c>
      <c r="F135" s="993">
        <v>3.44</v>
      </c>
      <c r="G135" s="993">
        <v>119.10499999999999</v>
      </c>
      <c r="H135" s="994">
        <v>851.81000000000006</v>
      </c>
    </row>
    <row r="136" spans="1:8" x14ac:dyDescent="0.2">
      <c r="A136" s="991">
        <v>136</v>
      </c>
      <c r="B136" s="3" t="s">
        <v>1805</v>
      </c>
      <c r="C136" s="992">
        <v>226.19499999999999</v>
      </c>
      <c r="D136" s="992">
        <v>142.625</v>
      </c>
      <c r="E136" s="992">
        <v>35.619999999999997</v>
      </c>
      <c r="F136" s="993">
        <v>13.885</v>
      </c>
      <c r="G136" s="993">
        <v>201.565</v>
      </c>
      <c r="H136" s="994">
        <v>971.74</v>
      </c>
    </row>
    <row r="137" spans="1:8" x14ac:dyDescent="0.2">
      <c r="A137" s="991">
        <v>167</v>
      </c>
      <c r="B137" s="3" t="s">
        <v>1805</v>
      </c>
      <c r="C137" s="992">
        <v>145.07499999999999</v>
      </c>
      <c r="D137" s="992">
        <v>76.209999999999994</v>
      </c>
      <c r="E137" s="992">
        <v>11.315000000000001</v>
      </c>
      <c r="F137" s="993">
        <v>32.864999999999995</v>
      </c>
      <c r="G137" s="993">
        <v>272.39500000000004</v>
      </c>
      <c r="H137" s="994">
        <v>1021.6850000000001</v>
      </c>
    </row>
    <row r="138" spans="1:8" x14ac:dyDescent="0.2">
      <c r="A138" s="991">
        <v>197</v>
      </c>
      <c r="B138" s="3" t="s">
        <v>1805</v>
      </c>
      <c r="C138" s="992">
        <v>97.58</v>
      </c>
      <c r="D138" s="992">
        <v>42.33</v>
      </c>
      <c r="E138" s="992">
        <v>3.2850000000000001</v>
      </c>
      <c r="F138" s="993">
        <v>62.010000000000005</v>
      </c>
      <c r="G138" s="993">
        <v>345.15999999999997</v>
      </c>
      <c r="H138" s="994">
        <v>1120.2450000000001</v>
      </c>
    </row>
    <row r="139" spans="1:8" x14ac:dyDescent="0.2">
      <c r="A139" s="991">
        <v>228</v>
      </c>
      <c r="B139" s="3" t="s">
        <v>1805</v>
      </c>
      <c r="C139" s="992">
        <v>101.58499999999999</v>
      </c>
      <c r="D139" s="992">
        <v>44.075000000000003</v>
      </c>
      <c r="E139" s="992">
        <v>4.6850000000000005</v>
      </c>
      <c r="F139" s="993">
        <v>54.024999999999999</v>
      </c>
      <c r="G139" s="993">
        <v>335.58000000000004</v>
      </c>
      <c r="H139" s="994">
        <v>1110.4299999999998</v>
      </c>
    </row>
    <row r="140" spans="1:8" x14ac:dyDescent="0.2">
      <c r="A140" s="991">
        <v>259</v>
      </c>
      <c r="B140" s="3" t="s">
        <v>1805</v>
      </c>
      <c r="C140" s="992">
        <v>150.05000000000001</v>
      </c>
      <c r="D140" s="992">
        <v>78.33</v>
      </c>
      <c r="E140" s="992">
        <v>11.84</v>
      </c>
      <c r="F140" s="993">
        <v>25.68</v>
      </c>
      <c r="G140" s="993">
        <v>263.16500000000002</v>
      </c>
      <c r="H140" s="994">
        <v>1012.2849999999999</v>
      </c>
    </row>
    <row r="141" spans="1:8" x14ac:dyDescent="0.2">
      <c r="A141" s="991">
        <v>289</v>
      </c>
      <c r="B141" s="3" t="s">
        <v>1805</v>
      </c>
      <c r="C141" s="992">
        <v>247.35500000000002</v>
      </c>
      <c r="D141" s="992">
        <v>158.25</v>
      </c>
      <c r="E141" s="992">
        <v>40.625</v>
      </c>
      <c r="F141" s="993">
        <v>4.58</v>
      </c>
      <c r="G141" s="993">
        <v>178.13499999999999</v>
      </c>
      <c r="H141" s="994">
        <v>946.76499999999999</v>
      </c>
    </row>
    <row r="142" spans="1:8" x14ac:dyDescent="0.2">
      <c r="A142" s="991">
        <v>320</v>
      </c>
      <c r="B142" s="3" t="s">
        <v>1805</v>
      </c>
      <c r="C142" s="992">
        <v>346.71</v>
      </c>
      <c r="D142" s="992">
        <v>256.89499999999998</v>
      </c>
      <c r="E142" s="992">
        <v>104.53</v>
      </c>
      <c r="F142" s="993">
        <v>0.16999999999999998</v>
      </c>
      <c r="G142" s="993">
        <v>82.625</v>
      </c>
      <c r="H142" s="994">
        <v>808.26499999999999</v>
      </c>
    </row>
    <row r="143" spans="1:8" x14ac:dyDescent="0.2">
      <c r="A143" s="979">
        <v>350</v>
      </c>
      <c r="B143" s="972" t="s">
        <v>1805</v>
      </c>
      <c r="C143" s="980">
        <v>434.26000000000005</v>
      </c>
      <c r="D143" s="980">
        <v>341.28499999999997</v>
      </c>
      <c r="E143" s="980">
        <v>175.57</v>
      </c>
      <c r="F143" s="981">
        <v>0.01</v>
      </c>
      <c r="G143" s="981">
        <v>44.654999999999994</v>
      </c>
      <c r="H143" s="975">
        <v>759.30499999999995</v>
      </c>
    </row>
    <row r="144" spans="1:8" x14ac:dyDescent="0.2">
      <c r="A144" s="982" t="s">
        <v>411</v>
      </c>
      <c r="B144" s="982" t="s">
        <v>1805</v>
      </c>
      <c r="C144" s="983">
        <v>3264.0850000000005</v>
      </c>
      <c r="D144" s="983">
        <v>2297.54</v>
      </c>
      <c r="E144" s="983">
        <v>929.92499999999995</v>
      </c>
      <c r="F144" s="984">
        <v>197.05</v>
      </c>
      <c r="G144" s="984">
        <v>1991.0349999999999</v>
      </c>
      <c r="H144" s="985">
        <v>10865.855</v>
      </c>
    </row>
    <row r="146" spans="1:8" x14ac:dyDescent="0.2">
      <c r="A146" s="986">
        <v>15</v>
      </c>
      <c r="B146" s="987" t="s">
        <v>1806</v>
      </c>
      <c r="C146" s="988">
        <v>427.77</v>
      </c>
      <c r="D146" s="988">
        <v>334.66999999999996</v>
      </c>
      <c r="E146" s="988">
        <v>166.72</v>
      </c>
      <c r="F146" s="989">
        <v>0</v>
      </c>
      <c r="G146" s="989">
        <v>39.220000000000006</v>
      </c>
      <c r="H146" s="990">
        <v>765.87</v>
      </c>
    </row>
    <row r="147" spans="1:8" x14ac:dyDescent="0.2">
      <c r="A147" s="991">
        <v>46</v>
      </c>
      <c r="B147" s="3" t="s">
        <v>1806</v>
      </c>
      <c r="C147" s="992">
        <v>387.41500000000002</v>
      </c>
      <c r="D147" s="992">
        <v>302.66500000000002</v>
      </c>
      <c r="E147" s="992">
        <v>150.36500000000001</v>
      </c>
      <c r="F147" s="993">
        <v>0</v>
      </c>
      <c r="G147" s="993">
        <v>38.774999999999999</v>
      </c>
      <c r="H147" s="994">
        <v>700.29</v>
      </c>
    </row>
    <row r="148" spans="1:8" x14ac:dyDescent="0.2">
      <c r="A148" s="991">
        <v>75</v>
      </c>
      <c r="B148" s="3" t="s">
        <v>1806</v>
      </c>
      <c r="C148" s="992">
        <v>367.66</v>
      </c>
      <c r="D148" s="992">
        <v>275.23500000000001</v>
      </c>
      <c r="E148" s="992">
        <v>118.64500000000001</v>
      </c>
      <c r="F148" s="993">
        <v>0.54500000000000004</v>
      </c>
      <c r="G148" s="993">
        <v>78.8</v>
      </c>
      <c r="H148" s="994">
        <v>825.92000000000007</v>
      </c>
    </row>
    <row r="149" spans="1:8" x14ac:dyDescent="0.2">
      <c r="A149" s="991">
        <v>106</v>
      </c>
      <c r="B149" s="3" t="s">
        <v>1806</v>
      </c>
      <c r="C149" s="992">
        <v>285.56</v>
      </c>
      <c r="D149" s="992">
        <v>198.63</v>
      </c>
      <c r="E149" s="992">
        <v>65.87</v>
      </c>
      <c r="F149" s="993">
        <v>3.9049999999999998</v>
      </c>
      <c r="G149" s="993">
        <v>130.07</v>
      </c>
      <c r="H149" s="994">
        <v>870.21499999999992</v>
      </c>
    </row>
    <row r="150" spans="1:8" x14ac:dyDescent="0.2">
      <c r="A150" s="991">
        <v>136</v>
      </c>
      <c r="B150" s="3" t="s">
        <v>1806</v>
      </c>
      <c r="C150" s="992">
        <v>204.53</v>
      </c>
      <c r="D150" s="992">
        <v>122.86500000000001</v>
      </c>
      <c r="E150" s="992">
        <v>24.32</v>
      </c>
      <c r="F150" s="993">
        <v>16.255000000000003</v>
      </c>
      <c r="G150" s="993">
        <v>220.81</v>
      </c>
      <c r="H150" s="994">
        <v>993.72</v>
      </c>
    </row>
    <row r="151" spans="1:8" x14ac:dyDescent="0.2">
      <c r="A151" s="991">
        <v>167</v>
      </c>
      <c r="B151" s="3" t="s">
        <v>1806</v>
      </c>
      <c r="C151" s="992">
        <v>123.17</v>
      </c>
      <c r="D151" s="992">
        <v>58.879999999999995</v>
      </c>
      <c r="E151" s="992">
        <v>5.6</v>
      </c>
      <c r="F151" s="993">
        <v>40.265000000000001</v>
      </c>
      <c r="G151" s="993">
        <v>296.45</v>
      </c>
      <c r="H151" s="994">
        <v>1046.395</v>
      </c>
    </row>
    <row r="152" spans="1:8" x14ac:dyDescent="0.2">
      <c r="A152" s="991">
        <v>197</v>
      </c>
      <c r="B152" s="3" t="s">
        <v>1806</v>
      </c>
      <c r="C152" s="992">
        <v>77.460000000000008</v>
      </c>
      <c r="D152" s="992">
        <v>28.830000000000002</v>
      </c>
      <c r="E152" s="992">
        <v>0.91500000000000004</v>
      </c>
      <c r="F152" s="993">
        <v>77.89500000000001</v>
      </c>
      <c r="G152" s="993">
        <v>374.48500000000001</v>
      </c>
      <c r="H152" s="994">
        <v>1149.4299999999998</v>
      </c>
    </row>
    <row r="153" spans="1:8" x14ac:dyDescent="0.2">
      <c r="A153" s="991">
        <v>228</v>
      </c>
      <c r="B153" s="3" t="s">
        <v>1806</v>
      </c>
      <c r="C153" s="992">
        <v>77.289999999999992</v>
      </c>
      <c r="D153" s="992">
        <v>28.044999999999998</v>
      </c>
      <c r="E153" s="992">
        <v>1.0349999999999999</v>
      </c>
      <c r="F153" s="993">
        <v>70.94</v>
      </c>
      <c r="G153" s="993">
        <v>368.16</v>
      </c>
      <c r="H153" s="994">
        <v>1143.1150000000002</v>
      </c>
    </row>
    <row r="154" spans="1:8" x14ac:dyDescent="0.2">
      <c r="A154" s="991">
        <v>259</v>
      </c>
      <c r="B154" s="3" t="s">
        <v>1806</v>
      </c>
      <c r="C154" s="992">
        <v>124.45</v>
      </c>
      <c r="D154" s="992">
        <v>58.05</v>
      </c>
      <c r="E154" s="992">
        <v>5.15</v>
      </c>
      <c r="F154" s="993">
        <v>33.9</v>
      </c>
      <c r="G154" s="993">
        <v>290.96500000000003</v>
      </c>
      <c r="H154" s="994">
        <v>1040.95</v>
      </c>
    </row>
    <row r="155" spans="1:8" x14ac:dyDescent="0.2">
      <c r="A155" s="991">
        <v>289</v>
      </c>
      <c r="B155" s="3" t="s">
        <v>1806</v>
      </c>
      <c r="C155" s="992">
        <v>222.45500000000001</v>
      </c>
      <c r="D155" s="992">
        <v>134.535</v>
      </c>
      <c r="E155" s="992">
        <v>26.119999999999997</v>
      </c>
      <c r="F155" s="993">
        <v>6.2449999999999992</v>
      </c>
      <c r="G155" s="993">
        <v>199.465</v>
      </c>
      <c r="H155" s="994">
        <v>972.16500000000019</v>
      </c>
    </row>
    <row r="156" spans="1:8" x14ac:dyDescent="0.2">
      <c r="A156" s="991">
        <v>320</v>
      </c>
      <c r="B156" s="3" t="s">
        <v>1806</v>
      </c>
      <c r="C156" s="992">
        <v>332.01000000000005</v>
      </c>
      <c r="D156" s="992">
        <v>242.2</v>
      </c>
      <c r="E156" s="992">
        <v>89.85499999999999</v>
      </c>
      <c r="F156" s="993">
        <v>0.13999999999999999</v>
      </c>
      <c r="G156" s="993">
        <v>88.79</v>
      </c>
      <c r="H156" s="994">
        <v>823.01499999999999</v>
      </c>
    </row>
    <row r="157" spans="1:8" x14ac:dyDescent="0.2">
      <c r="A157" s="979">
        <v>350</v>
      </c>
      <c r="B157" s="972" t="s">
        <v>1806</v>
      </c>
      <c r="C157" s="980">
        <v>421.08000000000004</v>
      </c>
      <c r="D157" s="980">
        <v>328.12</v>
      </c>
      <c r="E157" s="980">
        <v>162.32499999999999</v>
      </c>
      <c r="F157" s="981">
        <v>0</v>
      </c>
      <c r="G157" s="981">
        <v>47.21</v>
      </c>
      <c r="H157" s="975">
        <v>772.5</v>
      </c>
    </row>
    <row r="158" spans="1:8" x14ac:dyDescent="0.2">
      <c r="A158" s="982" t="s">
        <v>411</v>
      </c>
      <c r="B158" s="982" t="s">
        <v>1806</v>
      </c>
      <c r="C158" s="983">
        <v>3050.85</v>
      </c>
      <c r="D158" s="983">
        <v>2112.7250000000004</v>
      </c>
      <c r="E158" s="983">
        <v>816.92000000000007</v>
      </c>
      <c r="F158" s="984">
        <v>250.09</v>
      </c>
      <c r="G158" s="984">
        <v>2173.2000000000003</v>
      </c>
      <c r="H158" s="985">
        <v>11103.585000000001</v>
      </c>
    </row>
    <row r="160" spans="1:8" x14ac:dyDescent="0.2">
      <c r="A160" s="986">
        <v>15</v>
      </c>
      <c r="B160" s="987" t="s">
        <v>1807</v>
      </c>
      <c r="C160" s="988">
        <v>436.755</v>
      </c>
      <c r="D160" s="988">
        <v>343.85</v>
      </c>
      <c r="E160" s="988">
        <v>175.55</v>
      </c>
      <c r="F160" s="989">
        <v>0</v>
      </c>
      <c r="G160" s="989">
        <v>37.11</v>
      </c>
      <c r="H160" s="990">
        <v>756.83</v>
      </c>
    </row>
    <row r="161" spans="1:8" x14ac:dyDescent="0.2">
      <c r="A161" s="991">
        <v>46</v>
      </c>
      <c r="B161" s="3" t="s">
        <v>1807</v>
      </c>
      <c r="C161" s="992">
        <v>393.54499999999996</v>
      </c>
      <c r="D161" s="992">
        <v>308.81</v>
      </c>
      <c r="E161" s="992">
        <v>156.82999999999998</v>
      </c>
      <c r="F161" s="993">
        <v>0.02</v>
      </c>
      <c r="G161" s="993">
        <v>37.35</v>
      </c>
      <c r="H161" s="994">
        <v>694.02499999999998</v>
      </c>
    </row>
    <row r="162" spans="1:8" x14ac:dyDescent="0.2">
      <c r="A162" s="991">
        <v>75</v>
      </c>
      <c r="B162" s="3" t="s">
        <v>1807</v>
      </c>
      <c r="C162" s="992">
        <v>370.61</v>
      </c>
      <c r="D162" s="992">
        <v>278.26499999999999</v>
      </c>
      <c r="E162" s="992">
        <v>121.925</v>
      </c>
      <c r="F162" s="993">
        <v>0.52500000000000002</v>
      </c>
      <c r="G162" s="993">
        <v>78.67</v>
      </c>
      <c r="H162" s="994">
        <v>822.90499999999997</v>
      </c>
    </row>
    <row r="163" spans="1:8" x14ac:dyDescent="0.2">
      <c r="A163" s="991">
        <v>106</v>
      </c>
      <c r="B163" s="3" t="s">
        <v>1807</v>
      </c>
      <c r="C163" s="992">
        <v>284.60499999999996</v>
      </c>
      <c r="D163" s="992">
        <v>198.38499999999999</v>
      </c>
      <c r="E163" s="992">
        <v>68.685000000000002</v>
      </c>
      <c r="F163" s="993">
        <v>5.21</v>
      </c>
      <c r="G163" s="993">
        <v>134.29500000000002</v>
      </c>
      <c r="H163" s="994">
        <v>871.85</v>
      </c>
    </row>
    <row r="164" spans="1:8" x14ac:dyDescent="0.2">
      <c r="A164" s="991">
        <v>136</v>
      </c>
      <c r="B164" s="3" t="s">
        <v>1807</v>
      </c>
      <c r="C164" s="992">
        <v>201.08499999999998</v>
      </c>
      <c r="D164" s="992">
        <v>121.175</v>
      </c>
      <c r="E164" s="992">
        <v>26.205000000000002</v>
      </c>
      <c r="F164" s="993">
        <v>19.25</v>
      </c>
      <c r="G164" s="993">
        <v>226.215</v>
      </c>
      <c r="H164" s="994">
        <v>998.5</v>
      </c>
    </row>
    <row r="165" spans="1:8" x14ac:dyDescent="0.2">
      <c r="A165" s="991">
        <v>167</v>
      </c>
      <c r="B165" s="3" t="s">
        <v>1807</v>
      </c>
      <c r="C165" s="992">
        <v>124.545</v>
      </c>
      <c r="D165" s="992">
        <v>62.045000000000002</v>
      </c>
      <c r="E165" s="992">
        <v>7.62</v>
      </c>
      <c r="F165" s="993">
        <v>43.645000000000003</v>
      </c>
      <c r="G165" s="993">
        <v>296.83500000000004</v>
      </c>
      <c r="H165" s="994">
        <v>1046.53</v>
      </c>
    </row>
    <row r="166" spans="1:8" x14ac:dyDescent="0.2">
      <c r="A166" s="991">
        <v>197</v>
      </c>
      <c r="B166" s="3" t="s">
        <v>1807</v>
      </c>
      <c r="C166" s="992">
        <v>75.655000000000001</v>
      </c>
      <c r="D166" s="992">
        <v>29.119999999999997</v>
      </c>
      <c r="E166" s="992">
        <v>1.44</v>
      </c>
      <c r="F166" s="993">
        <v>85.305000000000007</v>
      </c>
      <c r="G166" s="993">
        <v>381.67500000000001</v>
      </c>
      <c r="H166" s="994">
        <v>1156.5849999999998</v>
      </c>
    </row>
    <row r="167" spans="1:8" x14ac:dyDescent="0.2">
      <c r="A167" s="991">
        <v>228</v>
      </c>
      <c r="B167" s="3" t="s">
        <v>1807</v>
      </c>
      <c r="C167" s="992">
        <v>77.28</v>
      </c>
      <c r="D167" s="992">
        <v>29.475000000000001</v>
      </c>
      <c r="E167" s="992">
        <v>1.7850000000000001</v>
      </c>
      <c r="F167" s="993">
        <v>76.75</v>
      </c>
      <c r="G167" s="993">
        <v>372.66499999999996</v>
      </c>
      <c r="H167" s="994">
        <v>1147.7149999999999</v>
      </c>
    </row>
    <row r="168" spans="1:8" x14ac:dyDescent="0.2">
      <c r="A168" s="991">
        <v>259</v>
      </c>
      <c r="B168" s="3" t="s">
        <v>1807</v>
      </c>
      <c r="C168" s="992">
        <v>122.55</v>
      </c>
      <c r="D168" s="992">
        <v>58.725000000000001</v>
      </c>
      <c r="E168" s="992">
        <v>6.7949999999999999</v>
      </c>
      <c r="F168" s="993">
        <v>38.585000000000001</v>
      </c>
      <c r="G168" s="993">
        <v>295.21000000000004</v>
      </c>
      <c r="H168" s="994">
        <v>1044.99</v>
      </c>
    </row>
    <row r="169" spans="1:8" x14ac:dyDescent="0.2">
      <c r="A169" s="991">
        <v>289</v>
      </c>
      <c r="B169" s="3" t="s">
        <v>1807</v>
      </c>
      <c r="C169" s="992">
        <v>219.68</v>
      </c>
      <c r="D169" s="992">
        <v>132.92500000000001</v>
      </c>
      <c r="E169" s="992">
        <v>28.45</v>
      </c>
      <c r="F169" s="993">
        <v>7.2650000000000006</v>
      </c>
      <c r="G169" s="993">
        <v>203.21999999999997</v>
      </c>
      <c r="H169" s="994">
        <v>974.8549999999999</v>
      </c>
    </row>
    <row r="170" spans="1:8" x14ac:dyDescent="0.2">
      <c r="A170" s="991">
        <v>320</v>
      </c>
      <c r="B170" s="3" t="s">
        <v>1807</v>
      </c>
      <c r="C170" s="992">
        <v>330.80500000000001</v>
      </c>
      <c r="D170" s="992">
        <v>241.01999999999998</v>
      </c>
      <c r="E170" s="992">
        <v>90.16</v>
      </c>
      <c r="F170" s="993">
        <v>7.0000000000000007E-2</v>
      </c>
      <c r="G170" s="993">
        <v>91.78</v>
      </c>
      <c r="H170" s="994">
        <v>824.27499999999998</v>
      </c>
    </row>
    <row r="171" spans="1:8" x14ac:dyDescent="0.2">
      <c r="A171" s="979">
        <v>350</v>
      </c>
      <c r="B171" s="972" t="s">
        <v>1807</v>
      </c>
      <c r="C171" s="980">
        <v>420.84499999999997</v>
      </c>
      <c r="D171" s="980">
        <v>327.85500000000002</v>
      </c>
      <c r="E171" s="980">
        <v>162.20499999999998</v>
      </c>
      <c r="F171" s="981">
        <v>0</v>
      </c>
      <c r="G171" s="981">
        <v>48.725000000000001</v>
      </c>
      <c r="H171" s="975">
        <v>772.72</v>
      </c>
    </row>
    <row r="172" spans="1:8" x14ac:dyDescent="0.2">
      <c r="A172" s="982" t="s">
        <v>411</v>
      </c>
      <c r="B172" s="982" t="s">
        <v>1807</v>
      </c>
      <c r="C172" s="983">
        <v>3057.9599999999996</v>
      </c>
      <c r="D172" s="983">
        <v>2131.6499999999996</v>
      </c>
      <c r="E172" s="983">
        <v>847.65000000000009</v>
      </c>
      <c r="F172" s="984">
        <v>276.625</v>
      </c>
      <c r="G172" s="984">
        <v>2203.75</v>
      </c>
      <c r="H172" s="985">
        <v>11111.779999999999</v>
      </c>
    </row>
    <row r="174" spans="1:8" x14ac:dyDescent="0.2">
      <c r="A174" s="986">
        <v>15</v>
      </c>
      <c r="B174" s="987" t="s">
        <v>1808</v>
      </c>
      <c r="C174" s="988">
        <v>436.95</v>
      </c>
      <c r="D174" s="988">
        <v>344.05</v>
      </c>
      <c r="E174" s="988">
        <v>174.63499999999999</v>
      </c>
      <c r="F174" s="989">
        <v>0</v>
      </c>
      <c r="G174" s="989">
        <v>35.269999999999996</v>
      </c>
      <c r="H174" s="990">
        <v>756.6450000000001</v>
      </c>
    </row>
    <row r="175" spans="1:8" x14ac:dyDescent="0.2">
      <c r="A175" s="991">
        <v>46</v>
      </c>
      <c r="B175" s="3" t="s">
        <v>1808</v>
      </c>
      <c r="C175" s="992">
        <v>391.83499999999998</v>
      </c>
      <c r="D175" s="992">
        <v>307.08500000000004</v>
      </c>
      <c r="E175" s="992">
        <v>152.66500000000002</v>
      </c>
      <c r="F175" s="993">
        <v>0</v>
      </c>
      <c r="G175" s="993">
        <v>33.79</v>
      </c>
      <c r="H175" s="994">
        <v>695.83500000000004</v>
      </c>
    </row>
    <row r="176" spans="1:8" x14ac:dyDescent="0.2">
      <c r="A176" s="991">
        <v>75</v>
      </c>
      <c r="B176" s="3" t="s">
        <v>1808</v>
      </c>
      <c r="C176" s="992">
        <v>389.38</v>
      </c>
      <c r="D176" s="992">
        <v>296.77499999999998</v>
      </c>
      <c r="E176" s="992">
        <v>132.125</v>
      </c>
      <c r="F176" s="993">
        <v>0.24500000000000002</v>
      </c>
      <c r="G176" s="993">
        <v>63.3</v>
      </c>
      <c r="H176" s="994">
        <v>804.06999999999994</v>
      </c>
    </row>
    <row r="177" spans="1:8" x14ac:dyDescent="0.2">
      <c r="A177" s="991">
        <v>106</v>
      </c>
      <c r="B177" s="3" t="s">
        <v>1808</v>
      </c>
      <c r="C177" s="992">
        <v>309.61</v>
      </c>
      <c r="D177" s="992">
        <v>221.13499999999999</v>
      </c>
      <c r="E177" s="992">
        <v>77.42</v>
      </c>
      <c r="F177" s="993">
        <v>1.855</v>
      </c>
      <c r="G177" s="993">
        <v>108.92999999999999</v>
      </c>
      <c r="H177" s="994">
        <v>845.68</v>
      </c>
    </row>
    <row r="178" spans="1:8" x14ac:dyDescent="0.2">
      <c r="A178" s="991">
        <v>136</v>
      </c>
      <c r="B178" s="3" t="s">
        <v>1808</v>
      </c>
      <c r="C178" s="992">
        <v>236.54499999999999</v>
      </c>
      <c r="D178" s="992">
        <v>150.03</v>
      </c>
      <c r="E178" s="992">
        <v>35.14</v>
      </c>
      <c r="F178" s="993">
        <v>9.0350000000000001</v>
      </c>
      <c r="G178" s="993">
        <v>188.625</v>
      </c>
      <c r="H178" s="994">
        <v>959.49500000000012</v>
      </c>
    </row>
    <row r="179" spans="1:8" x14ac:dyDescent="0.2">
      <c r="A179" s="991">
        <v>167</v>
      </c>
      <c r="B179" s="3" t="s">
        <v>1808</v>
      </c>
      <c r="C179" s="992">
        <v>157.94999999999999</v>
      </c>
      <c r="D179" s="992">
        <v>82.495000000000005</v>
      </c>
      <c r="E179" s="992">
        <v>9.99</v>
      </c>
      <c r="F179" s="993">
        <v>20.505000000000003</v>
      </c>
      <c r="G179" s="993">
        <v>253.49</v>
      </c>
      <c r="H179" s="994">
        <v>1003.11</v>
      </c>
    </row>
    <row r="180" spans="1:8" x14ac:dyDescent="0.2">
      <c r="A180" s="991">
        <v>197</v>
      </c>
      <c r="B180" s="3" t="s">
        <v>1808</v>
      </c>
      <c r="C180" s="992">
        <v>115.16500000000001</v>
      </c>
      <c r="D180" s="992">
        <v>48.924999999999997</v>
      </c>
      <c r="E180" s="992">
        <v>3.8299999999999996</v>
      </c>
      <c r="F180" s="993">
        <v>38.725000000000001</v>
      </c>
      <c r="G180" s="993">
        <v>315.27499999999998</v>
      </c>
      <c r="H180" s="994">
        <v>1090.365</v>
      </c>
    </row>
    <row r="181" spans="1:8" x14ac:dyDescent="0.2">
      <c r="A181" s="991">
        <v>228</v>
      </c>
      <c r="B181" s="3" t="s">
        <v>1808</v>
      </c>
      <c r="C181" s="992">
        <v>124.77000000000001</v>
      </c>
      <c r="D181" s="992">
        <v>55.585000000000001</v>
      </c>
      <c r="E181" s="992">
        <v>5.9950000000000001</v>
      </c>
      <c r="F181" s="993">
        <v>31.060000000000002</v>
      </c>
      <c r="G181" s="993">
        <v>301.31</v>
      </c>
      <c r="H181" s="994">
        <v>1076.155</v>
      </c>
    </row>
    <row r="182" spans="1:8" x14ac:dyDescent="0.2">
      <c r="A182" s="991">
        <v>259</v>
      </c>
      <c r="B182" s="3" t="s">
        <v>1808</v>
      </c>
      <c r="C182" s="992">
        <v>166.90500000000003</v>
      </c>
      <c r="D182" s="992">
        <v>87.875</v>
      </c>
      <c r="E182" s="992">
        <v>12.939999999999998</v>
      </c>
      <c r="F182" s="993">
        <v>12.940000000000001</v>
      </c>
      <c r="G182" s="993">
        <v>241.36999999999998</v>
      </c>
      <c r="H182" s="994">
        <v>990.07500000000005</v>
      </c>
    </row>
    <row r="183" spans="1:8" x14ac:dyDescent="0.2">
      <c r="A183" s="991">
        <v>289</v>
      </c>
      <c r="B183" s="3" t="s">
        <v>1808</v>
      </c>
      <c r="C183" s="992">
        <v>261.44499999999999</v>
      </c>
      <c r="D183" s="992">
        <v>170.10999999999999</v>
      </c>
      <c r="E183" s="992">
        <v>43.894999999999996</v>
      </c>
      <c r="F183" s="993">
        <v>1.83</v>
      </c>
      <c r="G183" s="993">
        <v>164.505</v>
      </c>
      <c r="H183" s="994">
        <v>932.1450000000001</v>
      </c>
    </row>
    <row r="184" spans="1:8" x14ac:dyDescent="0.2">
      <c r="A184" s="991">
        <v>320</v>
      </c>
      <c r="B184" s="3" t="s">
        <v>1808</v>
      </c>
      <c r="C184" s="992">
        <v>353.83500000000004</v>
      </c>
      <c r="D184" s="992">
        <v>263.84000000000003</v>
      </c>
      <c r="E184" s="992">
        <v>107.27000000000001</v>
      </c>
      <c r="F184" s="993">
        <v>5.0000000000000001E-3</v>
      </c>
      <c r="G184" s="993">
        <v>75.84</v>
      </c>
      <c r="H184" s="994">
        <v>801.16499999999996</v>
      </c>
    </row>
    <row r="185" spans="1:8" x14ac:dyDescent="0.2">
      <c r="A185" s="979">
        <v>350</v>
      </c>
      <c r="B185" s="972" t="s">
        <v>1808</v>
      </c>
      <c r="C185" s="980">
        <v>435.34499999999997</v>
      </c>
      <c r="D185" s="980">
        <v>342.44499999999999</v>
      </c>
      <c r="E185" s="980">
        <v>175.10499999999999</v>
      </c>
      <c r="F185" s="981">
        <v>0</v>
      </c>
      <c r="G185" s="981">
        <v>44.910000000000004</v>
      </c>
      <c r="H185" s="975">
        <v>758.18000000000006</v>
      </c>
    </row>
    <row r="186" spans="1:8" x14ac:dyDescent="0.2">
      <c r="A186" s="982" t="s">
        <v>411</v>
      </c>
      <c r="B186" s="982" t="s">
        <v>1808</v>
      </c>
      <c r="C186" s="983">
        <v>3379.7350000000006</v>
      </c>
      <c r="D186" s="983">
        <v>2370.3500000000004</v>
      </c>
      <c r="E186" s="983">
        <v>931.01</v>
      </c>
      <c r="F186" s="984">
        <v>116.2</v>
      </c>
      <c r="G186" s="984">
        <v>1826.6149999999998</v>
      </c>
      <c r="H186" s="985">
        <v>10712.920000000002</v>
      </c>
    </row>
    <row r="188" spans="1:8" x14ac:dyDescent="0.2">
      <c r="A188" s="986">
        <v>15</v>
      </c>
      <c r="B188" s="987" t="s">
        <v>1809</v>
      </c>
      <c r="C188" s="988">
        <v>445.43500000000006</v>
      </c>
      <c r="D188" s="988">
        <v>352.54499999999996</v>
      </c>
      <c r="E188" s="988">
        <v>183.685</v>
      </c>
      <c r="F188" s="989">
        <v>0</v>
      </c>
      <c r="G188" s="989">
        <v>29.85</v>
      </c>
      <c r="H188" s="990">
        <v>747.87</v>
      </c>
    </row>
    <row r="189" spans="1:8" x14ac:dyDescent="0.2">
      <c r="A189" s="991">
        <v>46</v>
      </c>
      <c r="B189" s="3" t="s">
        <v>1809</v>
      </c>
      <c r="C189" s="992">
        <v>399.47500000000002</v>
      </c>
      <c r="D189" s="992">
        <v>314.73500000000001</v>
      </c>
      <c r="E189" s="992">
        <v>161.1</v>
      </c>
      <c r="F189" s="993">
        <v>0</v>
      </c>
      <c r="G189" s="993">
        <v>30.244999999999997</v>
      </c>
      <c r="H189" s="994">
        <v>688.11500000000001</v>
      </c>
    </row>
    <row r="190" spans="1:8" x14ac:dyDescent="0.2">
      <c r="A190" s="991">
        <v>75</v>
      </c>
      <c r="B190" s="3" t="s">
        <v>1809</v>
      </c>
      <c r="C190" s="992">
        <v>392.245</v>
      </c>
      <c r="D190" s="992">
        <v>299.34499999999997</v>
      </c>
      <c r="E190" s="992">
        <v>137.69999999999999</v>
      </c>
      <c r="F190" s="993">
        <v>0.11499999999999999</v>
      </c>
      <c r="G190" s="993">
        <v>61.754999999999995</v>
      </c>
      <c r="H190" s="994">
        <v>801.24</v>
      </c>
    </row>
    <row r="191" spans="1:8" x14ac:dyDescent="0.2">
      <c r="A191" s="991">
        <v>106</v>
      </c>
      <c r="B191" s="3" t="s">
        <v>1809</v>
      </c>
      <c r="C191" s="992">
        <v>320.505</v>
      </c>
      <c r="D191" s="992">
        <v>232.01500000000001</v>
      </c>
      <c r="E191" s="992">
        <v>87.53</v>
      </c>
      <c r="F191" s="993">
        <v>1.6949999999999998</v>
      </c>
      <c r="G191" s="993">
        <v>100.41499999999999</v>
      </c>
      <c r="H191" s="994">
        <v>834.69500000000005</v>
      </c>
    </row>
    <row r="192" spans="1:8" x14ac:dyDescent="0.2">
      <c r="A192" s="991">
        <v>136</v>
      </c>
      <c r="B192" s="3" t="s">
        <v>1809</v>
      </c>
      <c r="C192" s="992">
        <v>256.09499999999997</v>
      </c>
      <c r="D192" s="992">
        <v>167.99</v>
      </c>
      <c r="E192" s="992">
        <v>43.524999999999999</v>
      </c>
      <c r="F192" s="993">
        <v>5.9249999999999998</v>
      </c>
      <c r="G192" s="993">
        <v>168.9</v>
      </c>
      <c r="H192" s="994">
        <v>938.42000000000007</v>
      </c>
    </row>
    <row r="193" spans="1:8" x14ac:dyDescent="0.2">
      <c r="A193" s="991">
        <v>167</v>
      </c>
      <c r="B193" s="3" t="s">
        <v>1809</v>
      </c>
      <c r="C193" s="992">
        <v>168.52</v>
      </c>
      <c r="D193" s="992">
        <v>91.4</v>
      </c>
      <c r="E193" s="992">
        <v>11.415000000000001</v>
      </c>
      <c r="F193" s="993">
        <v>17.419999999999998</v>
      </c>
      <c r="G193" s="993">
        <v>241.54499999999999</v>
      </c>
      <c r="H193" s="994">
        <v>990.97500000000002</v>
      </c>
    </row>
    <row r="194" spans="1:8" x14ac:dyDescent="0.2">
      <c r="A194" s="991">
        <v>197</v>
      </c>
      <c r="B194" s="3" t="s">
        <v>1809</v>
      </c>
      <c r="C194" s="992">
        <v>120.73499999999999</v>
      </c>
      <c r="D194" s="992">
        <v>53.484999999999999</v>
      </c>
      <c r="E194" s="992">
        <v>4.1450000000000005</v>
      </c>
      <c r="F194" s="993">
        <v>37.745000000000005</v>
      </c>
      <c r="G194" s="993">
        <v>309.86500000000001</v>
      </c>
      <c r="H194" s="994">
        <v>1084.9349999999999</v>
      </c>
    </row>
    <row r="195" spans="1:8" x14ac:dyDescent="0.2">
      <c r="A195" s="991">
        <v>228</v>
      </c>
      <c r="B195" s="3" t="s">
        <v>1809</v>
      </c>
      <c r="C195" s="992">
        <v>125.72</v>
      </c>
      <c r="D195" s="992">
        <v>56.814999999999998</v>
      </c>
      <c r="E195" s="992">
        <v>5.660000000000001</v>
      </c>
      <c r="F195" s="993">
        <v>32.045000000000002</v>
      </c>
      <c r="G195" s="993">
        <v>300.88499999999999</v>
      </c>
      <c r="H195" s="994">
        <v>1075.835</v>
      </c>
    </row>
    <row r="196" spans="1:8" x14ac:dyDescent="0.2">
      <c r="A196" s="991">
        <v>259</v>
      </c>
      <c r="B196" s="3" t="s">
        <v>1809</v>
      </c>
      <c r="C196" s="992">
        <v>165.41</v>
      </c>
      <c r="D196" s="992">
        <v>88.265000000000001</v>
      </c>
      <c r="E196" s="992">
        <v>12.505000000000001</v>
      </c>
      <c r="F196" s="993">
        <v>16.600000000000001</v>
      </c>
      <c r="G196" s="993">
        <v>244.15</v>
      </c>
      <c r="H196" s="994">
        <v>993.41499999999996</v>
      </c>
    </row>
    <row r="197" spans="1:8" x14ac:dyDescent="0.2">
      <c r="A197" s="991">
        <v>289</v>
      </c>
      <c r="B197" s="3" t="s">
        <v>1809</v>
      </c>
      <c r="C197" s="992">
        <v>262.565</v>
      </c>
      <c r="D197" s="992">
        <v>171.48</v>
      </c>
      <c r="E197" s="992">
        <v>44.555</v>
      </c>
      <c r="F197" s="993">
        <v>1.95</v>
      </c>
      <c r="G197" s="993">
        <v>162.78</v>
      </c>
      <c r="H197" s="994">
        <v>930.96</v>
      </c>
    </row>
    <row r="198" spans="1:8" x14ac:dyDescent="0.2">
      <c r="A198" s="991">
        <v>320</v>
      </c>
      <c r="B198" s="3" t="s">
        <v>1809</v>
      </c>
      <c r="C198" s="992">
        <v>358.02</v>
      </c>
      <c r="D198" s="992">
        <v>268.09000000000003</v>
      </c>
      <c r="E198" s="992">
        <v>111.64500000000001</v>
      </c>
      <c r="F198" s="993">
        <v>6.5000000000000002E-2</v>
      </c>
      <c r="G198" s="993">
        <v>71.820000000000007</v>
      </c>
      <c r="H198" s="994">
        <v>796.93999999999994</v>
      </c>
    </row>
    <row r="199" spans="1:8" x14ac:dyDescent="0.2">
      <c r="A199" s="979">
        <v>350</v>
      </c>
      <c r="B199" s="972" t="s">
        <v>1809</v>
      </c>
      <c r="C199" s="980">
        <v>445.53000000000003</v>
      </c>
      <c r="D199" s="980">
        <v>352.64</v>
      </c>
      <c r="E199" s="980">
        <v>184.935</v>
      </c>
      <c r="F199" s="981">
        <v>5.0000000000000001E-3</v>
      </c>
      <c r="G199" s="981">
        <v>36.93</v>
      </c>
      <c r="H199" s="975">
        <v>747.95</v>
      </c>
    </row>
    <row r="200" spans="1:8" x14ac:dyDescent="0.2">
      <c r="A200" s="982" t="s">
        <v>411</v>
      </c>
      <c r="B200" s="982" t="s">
        <v>1809</v>
      </c>
      <c r="C200" s="983">
        <v>3460.2550000000001</v>
      </c>
      <c r="D200" s="983">
        <v>2448.8050000000003</v>
      </c>
      <c r="E200" s="983">
        <v>988.39999999999986</v>
      </c>
      <c r="F200" s="984">
        <v>113.56500000000001</v>
      </c>
      <c r="G200" s="984">
        <v>1759.14</v>
      </c>
      <c r="H200" s="985">
        <v>10631.35</v>
      </c>
    </row>
    <row r="202" spans="1:8" x14ac:dyDescent="0.2">
      <c r="A202" s="986">
        <v>15</v>
      </c>
      <c r="B202" s="987" t="s">
        <v>1810</v>
      </c>
      <c r="C202" s="988">
        <v>443.06000000000006</v>
      </c>
      <c r="D202" s="988">
        <v>350.11</v>
      </c>
      <c r="E202" s="988">
        <v>181.18</v>
      </c>
      <c r="F202" s="989">
        <v>0</v>
      </c>
      <c r="G202" s="989">
        <v>27.485000000000003</v>
      </c>
      <c r="H202" s="990">
        <v>750.48</v>
      </c>
    </row>
    <row r="203" spans="1:8" x14ac:dyDescent="0.2">
      <c r="A203" s="991">
        <v>46</v>
      </c>
      <c r="B203" s="3" t="s">
        <v>1810</v>
      </c>
      <c r="C203" s="992">
        <v>404.78000000000003</v>
      </c>
      <c r="D203" s="992">
        <v>320.07499999999999</v>
      </c>
      <c r="E203" s="992">
        <v>166.64500000000001</v>
      </c>
      <c r="F203" s="993">
        <v>0</v>
      </c>
      <c r="G203" s="993">
        <v>27.15</v>
      </c>
      <c r="H203" s="994">
        <v>682.86500000000001</v>
      </c>
    </row>
    <row r="204" spans="1:8" x14ac:dyDescent="0.2">
      <c r="A204" s="991">
        <v>75</v>
      </c>
      <c r="B204" s="3" t="s">
        <v>1810</v>
      </c>
      <c r="C204" s="992">
        <v>397.745</v>
      </c>
      <c r="D204" s="992">
        <v>304.94</v>
      </c>
      <c r="E204" s="992">
        <v>142.60999999999999</v>
      </c>
      <c r="F204" s="993">
        <v>0.22999999999999998</v>
      </c>
      <c r="G204" s="993">
        <v>57.754999999999995</v>
      </c>
      <c r="H204" s="994">
        <v>795.72</v>
      </c>
    </row>
    <row r="205" spans="1:8" x14ac:dyDescent="0.2">
      <c r="A205" s="991">
        <v>106</v>
      </c>
      <c r="B205" s="3" t="s">
        <v>1810</v>
      </c>
      <c r="C205" s="992">
        <v>330.26499999999999</v>
      </c>
      <c r="D205" s="992">
        <v>241.45</v>
      </c>
      <c r="E205" s="992">
        <v>93.960000000000008</v>
      </c>
      <c r="F205" s="993">
        <v>1.5550000000000002</v>
      </c>
      <c r="G205" s="993">
        <v>91.539999999999992</v>
      </c>
      <c r="H205" s="994">
        <v>825.01499999999999</v>
      </c>
    </row>
    <row r="206" spans="1:8" x14ac:dyDescent="0.2">
      <c r="A206" s="991">
        <v>136</v>
      </c>
      <c r="B206" s="3" t="s">
        <v>1810</v>
      </c>
      <c r="C206" s="992">
        <v>264.90999999999997</v>
      </c>
      <c r="D206" s="992">
        <v>175.88499999999999</v>
      </c>
      <c r="E206" s="992">
        <v>46.23</v>
      </c>
      <c r="F206" s="993">
        <v>4.82</v>
      </c>
      <c r="G206" s="993">
        <v>159.45999999999998</v>
      </c>
      <c r="H206" s="994">
        <v>929.55</v>
      </c>
    </row>
    <row r="207" spans="1:8" x14ac:dyDescent="0.2">
      <c r="A207" s="991">
        <v>167</v>
      </c>
      <c r="B207" s="3" t="s">
        <v>1810</v>
      </c>
      <c r="C207" s="992">
        <v>182.60999999999999</v>
      </c>
      <c r="D207" s="992">
        <v>102.255</v>
      </c>
      <c r="E207" s="992">
        <v>13.059999999999999</v>
      </c>
      <c r="F207" s="993">
        <v>12.844999999999999</v>
      </c>
      <c r="G207" s="993">
        <v>226.23000000000002</v>
      </c>
      <c r="H207" s="994">
        <v>975.68</v>
      </c>
    </row>
    <row r="208" spans="1:8" x14ac:dyDescent="0.2">
      <c r="A208" s="991">
        <v>197</v>
      </c>
      <c r="B208" s="3" t="s">
        <v>1810</v>
      </c>
      <c r="C208" s="992">
        <v>129.22</v>
      </c>
      <c r="D208" s="992">
        <v>58.3</v>
      </c>
      <c r="E208" s="992">
        <v>3.28</v>
      </c>
      <c r="F208" s="993">
        <v>31.305</v>
      </c>
      <c r="G208" s="993">
        <v>298.61500000000001</v>
      </c>
      <c r="H208" s="994">
        <v>1073.4950000000001</v>
      </c>
    </row>
    <row r="209" spans="1:8" x14ac:dyDescent="0.2">
      <c r="A209" s="991">
        <v>228</v>
      </c>
      <c r="B209" s="3" t="s">
        <v>1810</v>
      </c>
      <c r="C209" s="992">
        <v>134.85999999999999</v>
      </c>
      <c r="D209" s="992">
        <v>61.495000000000005</v>
      </c>
      <c r="E209" s="992">
        <v>5.66</v>
      </c>
      <c r="F209" s="993">
        <v>25.695</v>
      </c>
      <c r="G209" s="993">
        <v>290.17500000000001</v>
      </c>
      <c r="H209" s="994">
        <v>1064.675</v>
      </c>
    </row>
    <row r="210" spans="1:8" x14ac:dyDescent="0.2">
      <c r="A210" s="991">
        <v>259</v>
      </c>
      <c r="B210" s="3" t="s">
        <v>1810</v>
      </c>
      <c r="C210" s="992">
        <v>176.94499999999999</v>
      </c>
      <c r="D210" s="992">
        <v>96.99</v>
      </c>
      <c r="E210" s="992">
        <v>13.215</v>
      </c>
      <c r="F210" s="993">
        <v>12.99</v>
      </c>
      <c r="G210" s="993">
        <v>232.07</v>
      </c>
      <c r="H210" s="994">
        <v>980.91000000000008</v>
      </c>
    </row>
    <row r="211" spans="1:8" x14ac:dyDescent="0.2">
      <c r="A211" s="991">
        <v>289</v>
      </c>
      <c r="B211" s="3" t="s">
        <v>1810</v>
      </c>
      <c r="C211" s="992">
        <v>274.21500000000003</v>
      </c>
      <c r="D211" s="992">
        <v>182.7</v>
      </c>
      <c r="E211" s="992">
        <v>47.685000000000002</v>
      </c>
      <c r="F211" s="993">
        <v>1.52</v>
      </c>
      <c r="G211" s="993">
        <v>151.495</v>
      </c>
      <c r="H211" s="994">
        <v>919.42000000000007</v>
      </c>
    </row>
    <row r="212" spans="1:8" x14ac:dyDescent="0.2">
      <c r="A212" s="991">
        <v>320</v>
      </c>
      <c r="B212" s="3" t="s">
        <v>1810</v>
      </c>
      <c r="C212" s="992">
        <v>356.22500000000002</v>
      </c>
      <c r="D212" s="992">
        <v>266.35500000000002</v>
      </c>
      <c r="E212" s="992">
        <v>109.35</v>
      </c>
      <c r="F212" s="993">
        <v>7.4999999999999997E-2</v>
      </c>
      <c r="G212" s="993">
        <v>71.86</v>
      </c>
      <c r="H212" s="994">
        <v>798.7299999999999</v>
      </c>
    </row>
    <row r="213" spans="1:8" x14ac:dyDescent="0.2">
      <c r="A213" s="979">
        <v>350</v>
      </c>
      <c r="B213" s="972" t="s">
        <v>1810</v>
      </c>
      <c r="C213" s="980">
        <v>445.755</v>
      </c>
      <c r="D213" s="980">
        <v>352.71499999999997</v>
      </c>
      <c r="E213" s="980">
        <v>184.9</v>
      </c>
      <c r="F213" s="981">
        <v>0.01</v>
      </c>
      <c r="G213" s="981">
        <v>35.78</v>
      </c>
      <c r="H213" s="975">
        <v>747.72500000000002</v>
      </c>
    </row>
    <row r="214" spans="1:8" x14ac:dyDescent="0.2">
      <c r="A214" s="982" t="s">
        <v>411</v>
      </c>
      <c r="B214" s="982" t="s">
        <v>1810</v>
      </c>
      <c r="C214" s="983">
        <v>3540.59</v>
      </c>
      <c r="D214" s="983">
        <v>2513.2700000000004</v>
      </c>
      <c r="E214" s="983">
        <v>1007.7750000000001</v>
      </c>
      <c r="F214" s="984">
        <v>91.044999999999987</v>
      </c>
      <c r="G214" s="984">
        <v>1669.6149999999998</v>
      </c>
      <c r="H214" s="985">
        <v>10544.265000000001</v>
      </c>
    </row>
    <row r="216" spans="1:8" x14ac:dyDescent="0.2">
      <c r="A216" s="986">
        <v>15</v>
      </c>
      <c r="B216" s="987" t="s">
        <v>1811</v>
      </c>
      <c r="C216" s="988">
        <v>390.46</v>
      </c>
      <c r="D216" s="988">
        <v>297.5</v>
      </c>
      <c r="E216" s="988">
        <v>128.535</v>
      </c>
      <c r="F216" s="989">
        <v>0</v>
      </c>
      <c r="G216" s="989">
        <v>54.614999999999995</v>
      </c>
      <c r="H216" s="990">
        <v>803.06999999999994</v>
      </c>
    </row>
    <row r="217" spans="1:8" x14ac:dyDescent="0.2">
      <c r="A217" s="991">
        <v>46</v>
      </c>
      <c r="B217" s="3" t="s">
        <v>1811</v>
      </c>
      <c r="C217" s="992">
        <v>362.44499999999999</v>
      </c>
      <c r="D217" s="992">
        <v>277.73500000000001</v>
      </c>
      <c r="E217" s="992">
        <v>123.61500000000001</v>
      </c>
      <c r="F217" s="993">
        <v>0</v>
      </c>
      <c r="G217" s="993">
        <v>44.730000000000004</v>
      </c>
      <c r="H217" s="994">
        <v>725.24500000000012</v>
      </c>
    </row>
    <row r="218" spans="1:8" x14ac:dyDescent="0.2">
      <c r="A218" s="991">
        <v>75</v>
      </c>
      <c r="B218" s="3" t="s">
        <v>1811</v>
      </c>
      <c r="C218" s="992">
        <v>364.80500000000001</v>
      </c>
      <c r="D218" s="992">
        <v>272.08000000000004</v>
      </c>
      <c r="E218" s="992">
        <v>108.60999999999999</v>
      </c>
      <c r="F218" s="993">
        <v>0.22999999999999998</v>
      </c>
      <c r="G218" s="993">
        <v>72.804999999999993</v>
      </c>
      <c r="H218" s="994">
        <v>828.58500000000004</v>
      </c>
    </row>
    <row r="219" spans="1:8" x14ac:dyDescent="0.2">
      <c r="A219" s="991">
        <v>106</v>
      </c>
      <c r="B219" s="3" t="s">
        <v>1811</v>
      </c>
      <c r="C219" s="992">
        <v>298.005</v>
      </c>
      <c r="D219" s="992">
        <v>209.15500000000003</v>
      </c>
      <c r="E219" s="992">
        <v>62.160000000000004</v>
      </c>
      <c r="F219" s="993">
        <v>1.53</v>
      </c>
      <c r="G219" s="993">
        <v>113.245</v>
      </c>
      <c r="H219" s="994">
        <v>857.31499999999994</v>
      </c>
    </row>
    <row r="220" spans="1:8" x14ac:dyDescent="0.2">
      <c r="A220" s="991">
        <v>136</v>
      </c>
      <c r="B220" s="3" t="s">
        <v>1811</v>
      </c>
      <c r="C220" s="992">
        <v>225</v>
      </c>
      <c r="D220" s="992">
        <v>137.13</v>
      </c>
      <c r="E220" s="992">
        <v>19.594999999999999</v>
      </c>
      <c r="F220" s="993">
        <v>8.6750000000000007</v>
      </c>
      <c r="G220" s="993">
        <v>197.54000000000002</v>
      </c>
      <c r="H220" s="994">
        <v>972.02499999999998</v>
      </c>
    </row>
    <row r="221" spans="1:8" x14ac:dyDescent="0.2">
      <c r="A221" s="991">
        <v>167</v>
      </c>
      <c r="B221" s="3" t="s">
        <v>1811</v>
      </c>
      <c r="C221" s="992">
        <v>148.53000000000003</v>
      </c>
      <c r="D221" s="992">
        <v>70.575000000000003</v>
      </c>
      <c r="E221" s="992">
        <v>3.7299999999999995</v>
      </c>
      <c r="F221" s="993">
        <v>17.005000000000003</v>
      </c>
      <c r="G221" s="993">
        <v>261.435</v>
      </c>
      <c r="H221" s="994">
        <v>1011.4399999999999</v>
      </c>
    </row>
    <row r="222" spans="1:8" x14ac:dyDescent="0.2">
      <c r="A222" s="991">
        <v>197</v>
      </c>
      <c r="B222" s="3" t="s">
        <v>1811</v>
      </c>
      <c r="C222" s="992">
        <v>110.34</v>
      </c>
      <c r="D222" s="992">
        <v>38.799999999999997</v>
      </c>
      <c r="E222" s="992">
        <v>0.65</v>
      </c>
      <c r="F222" s="993">
        <v>29.619999999999997</v>
      </c>
      <c r="G222" s="993">
        <v>316.16499999999996</v>
      </c>
      <c r="H222" s="994">
        <v>1091.1600000000001</v>
      </c>
    </row>
    <row r="223" spans="1:8" x14ac:dyDescent="0.2">
      <c r="A223" s="991">
        <v>228</v>
      </c>
      <c r="B223" s="3" t="s">
        <v>1811</v>
      </c>
      <c r="C223" s="992">
        <v>103.95</v>
      </c>
      <c r="D223" s="992">
        <v>33.28</v>
      </c>
      <c r="E223" s="992">
        <v>0.65500000000000003</v>
      </c>
      <c r="F223" s="993">
        <v>26.839999999999996</v>
      </c>
      <c r="G223" s="993">
        <v>319.15500000000003</v>
      </c>
      <c r="H223" s="994">
        <v>1094.2249999999999</v>
      </c>
    </row>
    <row r="224" spans="1:8" x14ac:dyDescent="0.2">
      <c r="A224" s="991">
        <v>259</v>
      </c>
      <c r="B224" s="3" t="s">
        <v>1811</v>
      </c>
      <c r="C224" s="992">
        <v>138.13</v>
      </c>
      <c r="D224" s="992">
        <v>60.070000000000007</v>
      </c>
      <c r="E224" s="992">
        <v>3.4950000000000001</v>
      </c>
      <c r="F224" s="993">
        <v>14.734999999999999</v>
      </c>
      <c r="G224" s="993">
        <v>269.61</v>
      </c>
      <c r="H224" s="994">
        <v>1019.5350000000001</v>
      </c>
    </row>
    <row r="225" spans="1:8" x14ac:dyDescent="0.2">
      <c r="A225" s="991">
        <v>289</v>
      </c>
      <c r="B225" s="3" t="s">
        <v>1811</v>
      </c>
      <c r="C225" s="992">
        <v>215.36999999999998</v>
      </c>
      <c r="D225" s="992">
        <v>124.545</v>
      </c>
      <c r="E225" s="992">
        <v>17.585000000000001</v>
      </c>
      <c r="F225" s="993">
        <v>2.375</v>
      </c>
      <c r="G225" s="993">
        <v>204.09</v>
      </c>
      <c r="H225" s="994">
        <v>978.2700000000001</v>
      </c>
    </row>
    <row r="226" spans="1:8" x14ac:dyDescent="0.2">
      <c r="A226" s="991">
        <v>320</v>
      </c>
      <c r="B226" s="3" t="s">
        <v>1811</v>
      </c>
      <c r="C226" s="992">
        <v>297.98</v>
      </c>
      <c r="D226" s="992">
        <v>208.04499999999999</v>
      </c>
      <c r="E226" s="992">
        <v>59.160000000000004</v>
      </c>
      <c r="F226" s="993">
        <v>1.4999999999999999E-2</v>
      </c>
      <c r="G226" s="993">
        <v>113.69500000000001</v>
      </c>
      <c r="H226" s="994">
        <v>856.91499999999996</v>
      </c>
    </row>
    <row r="227" spans="1:8" x14ac:dyDescent="0.2">
      <c r="A227" s="979">
        <v>350</v>
      </c>
      <c r="B227" s="972" t="s">
        <v>1811</v>
      </c>
      <c r="C227" s="980">
        <v>368.96</v>
      </c>
      <c r="D227" s="980">
        <v>276.005</v>
      </c>
      <c r="E227" s="980">
        <v>109.94500000000001</v>
      </c>
      <c r="F227" s="981">
        <v>0</v>
      </c>
      <c r="G227" s="981">
        <v>72.89500000000001</v>
      </c>
      <c r="H227" s="975">
        <v>824.55</v>
      </c>
    </row>
    <row r="228" spans="1:8" x14ac:dyDescent="0.2">
      <c r="A228" s="982" t="s">
        <v>411</v>
      </c>
      <c r="B228" s="982" t="s">
        <v>1811</v>
      </c>
      <c r="C228" s="983">
        <v>3023.9749999999999</v>
      </c>
      <c r="D228" s="983">
        <v>2004.92</v>
      </c>
      <c r="E228" s="983">
        <v>637.73500000000001</v>
      </c>
      <c r="F228" s="984">
        <v>101.02500000000001</v>
      </c>
      <c r="G228" s="984">
        <v>2039.9799999999996</v>
      </c>
      <c r="H228" s="985">
        <v>11062.334999999999</v>
      </c>
    </row>
    <row r="230" spans="1:8" x14ac:dyDescent="0.2">
      <c r="A230" s="986">
        <v>15</v>
      </c>
      <c r="B230" s="987" t="s">
        <v>1812</v>
      </c>
      <c r="C230" s="988">
        <v>421.6</v>
      </c>
      <c r="D230" s="988">
        <v>328.495</v>
      </c>
      <c r="E230" s="988">
        <v>159.70999999999998</v>
      </c>
      <c r="F230" s="989">
        <v>0</v>
      </c>
      <c r="G230" s="989">
        <v>38.33</v>
      </c>
      <c r="H230" s="990">
        <v>771.83999999999992</v>
      </c>
    </row>
    <row r="231" spans="1:8" x14ac:dyDescent="0.2">
      <c r="A231" s="991">
        <v>46</v>
      </c>
      <c r="B231" s="3" t="s">
        <v>1812</v>
      </c>
      <c r="C231" s="992">
        <v>378.4</v>
      </c>
      <c r="D231" s="992">
        <v>293.75</v>
      </c>
      <c r="E231" s="992">
        <v>140.345</v>
      </c>
      <c r="F231" s="993">
        <v>0</v>
      </c>
      <c r="G231" s="993">
        <v>38.47</v>
      </c>
      <c r="H231" s="994">
        <v>709.24</v>
      </c>
    </row>
    <row r="232" spans="1:8" x14ac:dyDescent="0.2">
      <c r="A232" s="991">
        <v>75</v>
      </c>
      <c r="B232" s="3" t="s">
        <v>1812</v>
      </c>
      <c r="C232" s="992">
        <v>375.32</v>
      </c>
      <c r="D232" s="992">
        <v>282.38500000000005</v>
      </c>
      <c r="E232" s="992">
        <v>120.42999999999999</v>
      </c>
      <c r="F232" s="993">
        <v>5.5000000000000007E-2</v>
      </c>
      <c r="G232" s="993">
        <v>70.465000000000003</v>
      </c>
      <c r="H232" s="994">
        <v>818.35500000000002</v>
      </c>
    </row>
    <row r="233" spans="1:8" x14ac:dyDescent="0.2">
      <c r="A233" s="991">
        <v>106</v>
      </c>
      <c r="B233" s="3" t="s">
        <v>1812</v>
      </c>
      <c r="C233" s="992">
        <v>298.88</v>
      </c>
      <c r="D233" s="992">
        <v>210.45499999999998</v>
      </c>
      <c r="E233" s="992">
        <v>70.12</v>
      </c>
      <c r="F233" s="993">
        <v>1.69</v>
      </c>
      <c r="G233" s="993">
        <v>117.3</v>
      </c>
      <c r="H233" s="994">
        <v>856.18999999999994</v>
      </c>
    </row>
    <row r="234" spans="1:8" x14ac:dyDescent="0.2">
      <c r="A234" s="991">
        <v>136</v>
      </c>
      <c r="B234" s="3" t="s">
        <v>1812</v>
      </c>
      <c r="C234" s="992">
        <v>226.05500000000001</v>
      </c>
      <c r="D234" s="992">
        <v>140.18</v>
      </c>
      <c r="E234" s="992">
        <v>29.610000000000003</v>
      </c>
      <c r="F234" s="993">
        <v>9.6</v>
      </c>
      <c r="G234" s="993">
        <v>197.435</v>
      </c>
      <c r="H234" s="994">
        <v>969.81000000000006</v>
      </c>
    </row>
    <row r="235" spans="1:8" x14ac:dyDescent="0.2">
      <c r="A235" s="991">
        <v>167</v>
      </c>
      <c r="B235" s="3" t="s">
        <v>1812</v>
      </c>
      <c r="C235" s="992">
        <v>144.56</v>
      </c>
      <c r="D235" s="992">
        <v>71.78</v>
      </c>
      <c r="E235" s="992">
        <v>7</v>
      </c>
      <c r="F235" s="993">
        <v>23.919999999999998</v>
      </c>
      <c r="G235" s="993">
        <v>267.32</v>
      </c>
      <c r="H235" s="994">
        <v>1017.0600000000001</v>
      </c>
    </row>
    <row r="236" spans="1:8" x14ac:dyDescent="0.2">
      <c r="A236" s="991">
        <v>197</v>
      </c>
      <c r="B236" s="3" t="s">
        <v>1812</v>
      </c>
      <c r="C236" s="992">
        <v>108.68499999999999</v>
      </c>
      <c r="D236" s="992">
        <v>43.86</v>
      </c>
      <c r="E236" s="992">
        <v>2.2950000000000004</v>
      </c>
      <c r="F236" s="993">
        <v>40.619999999999997</v>
      </c>
      <c r="G236" s="993">
        <v>322.29499999999996</v>
      </c>
      <c r="H236" s="994">
        <v>1097.2349999999999</v>
      </c>
    </row>
    <row r="237" spans="1:8" x14ac:dyDescent="0.2">
      <c r="A237" s="991">
        <v>228</v>
      </c>
      <c r="B237" s="3" t="s">
        <v>1812</v>
      </c>
      <c r="C237" s="992">
        <v>111.98499999999999</v>
      </c>
      <c r="D237" s="992">
        <v>44.48</v>
      </c>
      <c r="E237" s="992">
        <v>2.585</v>
      </c>
      <c r="F237" s="993">
        <v>31.880000000000003</v>
      </c>
      <c r="G237" s="993">
        <v>312.94499999999999</v>
      </c>
      <c r="H237" s="994">
        <v>1087.95</v>
      </c>
    </row>
    <row r="238" spans="1:8" x14ac:dyDescent="0.2">
      <c r="A238" s="991">
        <v>259</v>
      </c>
      <c r="B238" s="3" t="s">
        <v>1812</v>
      </c>
      <c r="C238" s="992">
        <v>153.30500000000001</v>
      </c>
      <c r="D238" s="992">
        <v>75.429999999999993</v>
      </c>
      <c r="E238" s="992">
        <v>8.2050000000000001</v>
      </c>
      <c r="F238" s="993">
        <v>14.415000000000001</v>
      </c>
      <c r="G238" s="993">
        <v>254.29499999999999</v>
      </c>
      <c r="H238" s="994">
        <v>1003.9399999999999</v>
      </c>
    </row>
    <row r="239" spans="1:8" x14ac:dyDescent="0.2">
      <c r="A239" s="991">
        <v>289</v>
      </c>
      <c r="B239" s="3" t="s">
        <v>1812</v>
      </c>
      <c r="C239" s="992">
        <v>244.16500000000002</v>
      </c>
      <c r="D239" s="992">
        <v>152.81</v>
      </c>
      <c r="E239" s="992">
        <v>32.700000000000003</v>
      </c>
      <c r="F239" s="993">
        <v>1.8399999999999999</v>
      </c>
      <c r="G239" s="993">
        <v>178.20999999999998</v>
      </c>
      <c r="H239" s="994">
        <v>949.26499999999999</v>
      </c>
    </row>
    <row r="240" spans="1:8" x14ac:dyDescent="0.2">
      <c r="A240" s="991">
        <v>320</v>
      </c>
      <c r="B240" s="3" t="s">
        <v>1812</v>
      </c>
      <c r="C240" s="992">
        <v>336.64499999999998</v>
      </c>
      <c r="D240" s="992">
        <v>246.76999999999998</v>
      </c>
      <c r="E240" s="992">
        <v>91.16</v>
      </c>
      <c r="F240" s="993">
        <v>1.4999999999999999E-2</v>
      </c>
      <c r="G240" s="993">
        <v>84.289999999999992</v>
      </c>
      <c r="H240" s="994">
        <v>818.3</v>
      </c>
    </row>
    <row r="241" spans="1:8" x14ac:dyDescent="0.2">
      <c r="A241" s="979">
        <v>350</v>
      </c>
      <c r="B241" s="972" t="s">
        <v>1812</v>
      </c>
      <c r="C241" s="980">
        <v>407.375</v>
      </c>
      <c r="D241" s="980">
        <v>314.39</v>
      </c>
      <c r="E241" s="980">
        <v>147.54500000000002</v>
      </c>
      <c r="F241" s="981">
        <v>0</v>
      </c>
      <c r="G241" s="981">
        <v>51.635000000000005</v>
      </c>
      <c r="H241" s="975">
        <v>786.12999999999988</v>
      </c>
    </row>
    <row r="242" spans="1:8" x14ac:dyDescent="0.2">
      <c r="A242" s="982" t="s">
        <v>411</v>
      </c>
      <c r="B242" s="982" t="s">
        <v>1812</v>
      </c>
      <c r="C242" s="983">
        <v>3206.9749999999995</v>
      </c>
      <c r="D242" s="983">
        <v>2204.7849999999999</v>
      </c>
      <c r="E242" s="983">
        <v>811.70499999999993</v>
      </c>
      <c r="F242" s="984">
        <v>124.035</v>
      </c>
      <c r="G242" s="984">
        <v>1932.9899999999998</v>
      </c>
      <c r="H242" s="985">
        <v>10885.314999999999</v>
      </c>
    </row>
    <row r="244" spans="1:8" x14ac:dyDescent="0.2">
      <c r="A244" s="986">
        <v>15</v>
      </c>
      <c r="B244" s="987" t="s">
        <v>1813</v>
      </c>
      <c r="C244" s="988">
        <v>413.48</v>
      </c>
      <c r="D244" s="988">
        <v>320.53499999999997</v>
      </c>
      <c r="E244" s="988">
        <v>150.91</v>
      </c>
      <c r="F244" s="989">
        <v>0</v>
      </c>
      <c r="G244" s="989">
        <v>38.799999999999997</v>
      </c>
      <c r="H244" s="990">
        <v>779.95499999999993</v>
      </c>
    </row>
    <row r="245" spans="1:8" x14ac:dyDescent="0.2">
      <c r="A245" s="991">
        <v>46</v>
      </c>
      <c r="B245" s="3" t="s">
        <v>1813</v>
      </c>
      <c r="C245" s="992">
        <v>380.7</v>
      </c>
      <c r="D245" s="992">
        <v>295.95</v>
      </c>
      <c r="E245" s="992">
        <v>141.13</v>
      </c>
      <c r="F245" s="993">
        <v>0</v>
      </c>
      <c r="G245" s="993">
        <v>35.075000000000003</v>
      </c>
      <c r="H245" s="994">
        <v>706.93500000000006</v>
      </c>
    </row>
    <row r="246" spans="1:8" x14ac:dyDescent="0.2">
      <c r="A246" s="991">
        <v>75</v>
      </c>
      <c r="B246" s="3" t="s">
        <v>1813</v>
      </c>
      <c r="C246" s="992">
        <v>386.59</v>
      </c>
      <c r="D246" s="992">
        <v>293.53499999999997</v>
      </c>
      <c r="E246" s="992">
        <v>125.61500000000001</v>
      </c>
      <c r="F246" s="993">
        <v>0</v>
      </c>
      <c r="G246" s="993">
        <v>57.085000000000001</v>
      </c>
      <c r="H246" s="994">
        <v>806.98500000000001</v>
      </c>
    </row>
    <row r="247" spans="1:8" x14ac:dyDescent="0.2">
      <c r="A247" s="991">
        <v>106</v>
      </c>
      <c r="B247" s="3" t="s">
        <v>1813</v>
      </c>
      <c r="C247" s="992">
        <v>321.83499999999998</v>
      </c>
      <c r="D247" s="992">
        <v>232.52500000000001</v>
      </c>
      <c r="E247" s="992">
        <v>80.344999999999999</v>
      </c>
      <c r="F247" s="993">
        <v>0.95</v>
      </c>
      <c r="G247" s="993">
        <v>94.314999999999998</v>
      </c>
      <c r="H247" s="994">
        <v>833.33500000000004</v>
      </c>
    </row>
    <row r="248" spans="1:8" x14ac:dyDescent="0.2">
      <c r="A248" s="991">
        <v>136</v>
      </c>
      <c r="B248" s="3" t="s">
        <v>1813</v>
      </c>
      <c r="C248" s="992">
        <v>272.82</v>
      </c>
      <c r="D248" s="992">
        <v>181.89499999999998</v>
      </c>
      <c r="E248" s="992">
        <v>43.714999999999996</v>
      </c>
      <c r="F248" s="993">
        <v>2.33</v>
      </c>
      <c r="G248" s="993">
        <v>149.60499999999999</v>
      </c>
      <c r="H248" s="994">
        <v>920.92000000000007</v>
      </c>
    </row>
    <row r="249" spans="1:8" x14ac:dyDescent="0.2">
      <c r="A249" s="991">
        <v>167</v>
      </c>
      <c r="B249" s="3" t="s">
        <v>1813</v>
      </c>
      <c r="C249" s="992">
        <v>196.13000000000002</v>
      </c>
      <c r="D249" s="992">
        <v>109.92999999999999</v>
      </c>
      <c r="E249" s="992">
        <v>10.379999999999999</v>
      </c>
      <c r="F249" s="993">
        <v>4.66</v>
      </c>
      <c r="G249" s="993">
        <v>210.10500000000002</v>
      </c>
      <c r="H249" s="994">
        <v>959.72</v>
      </c>
    </row>
    <row r="250" spans="1:8" x14ac:dyDescent="0.2">
      <c r="A250" s="991">
        <v>197</v>
      </c>
      <c r="B250" s="3" t="s">
        <v>1813</v>
      </c>
      <c r="C250" s="992">
        <v>153.67000000000002</v>
      </c>
      <c r="D250" s="992">
        <v>71.08</v>
      </c>
      <c r="E250" s="992">
        <v>3.0649999999999999</v>
      </c>
      <c r="F250" s="993">
        <v>12.465</v>
      </c>
      <c r="G250" s="993">
        <v>267.09000000000003</v>
      </c>
      <c r="H250" s="994">
        <v>1041.98</v>
      </c>
    </row>
    <row r="251" spans="1:8" x14ac:dyDescent="0.2">
      <c r="A251" s="991">
        <v>228</v>
      </c>
      <c r="B251" s="3" t="s">
        <v>1813</v>
      </c>
      <c r="C251" s="992">
        <v>150.70500000000001</v>
      </c>
      <c r="D251" s="992">
        <v>66.820000000000007</v>
      </c>
      <c r="E251" s="992">
        <v>3.5450000000000004</v>
      </c>
      <c r="F251" s="993">
        <v>10.635</v>
      </c>
      <c r="G251" s="993">
        <v>269.38500000000005</v>
      </c>
      <c r="H251" s="994">
        <v>1044.365</v>
      </c>
    </row>
    <row r="252" spans="1:8" x14ac:dyDescent="0.2">
      <c r="A252" s="991">
        <v>259</v>
      </c>
      <c r="B252" s="3" t="s">
        <v>1813</v>
      </c>
      <c r="C252" s="992">
        <v>184.97</v>
      </c>
      <c r="D252" s="992">
        <v>98.539999999999992</v>
      </c>
      <c r="E252" s="992">
        <v>10.01</v>
      </c>
      <c r="F252" s="993">
        <v>3.79</v>
      </c>
      <c r="G252" s="993">
        <v>220.99499999999998</v>
      </c>
      <c r="H252" s="994">
        <v>970.51</v>
      </c>
    </row>
    <row r="253" spans="1:8" x14ac:dyDescent="0.2">
      <c r="A253" s="991">
        <v>289</v>
      </c>
      <c r="B253" s="3" t="s">
        <v>1813</v>
      </c>
      <c r="C253" s="992">
        <v>264.09499999999997</v>
      </c>
      <c r="D253" s="992">
        <v>171.4</v>
      </c>
      <c r="E253" s="992">
        <v>36.450000000000003</v>
      </c>
      <c r="F253" s="993">
        <v>0.255</v>
      </c>
      <c r="G253" s="993">
        <v>157.52500000000001</v>
      </c>
      <c r="H253" s="994">
        <v>929.22</v>
      </c>
    </row>
    <row r="254" spans="1:8" x14ac:dyDescent="0.2">
      <c r="A254" s="991">
        <v>320</v>
      </c>
      <c r="B254" s="3" t="s">
        <v>1813</v>
      </c>
      <c r="C254" s="992">
        <v>337.70500000000004</v>
      </c>
      <c r="D254" s="992">
        <v>247.70500000000001</v>
      </c>
      <c r="E254" s="992">
        <v>90.25</v>
      </c>
      <c r="F254" s="993">
        <v>0</v>
      </c>
      <c r="G254" s="993">
        <v>82.1</v>
      </c>
      <c r="H254" s="994">
        <v>817.35</v>
      </c>
    </row>
    <row r="255" spans="1:8" x14ac:dyDescent="0.2">
      <c r="A255" s="979">
        <v>350</v>
      </c>
      <c r="B255" s="972" t="s">
        <v>1813</v>
      </c>
      <c r="C255" s="980">
        <v>407.23499999999996</v>
      </c>
      <c r="D255" s="980">
        <v>314.14</v>
      </c>
      <c r="E255" s="980">
        <v>147.1</v>
      </c>
      <c r="F255" s="981">
        <v>0</v>
      </c>
      <c r="G255" s="981">
        <v>51.55</v>
      </c>
      <c r="H255" s="975">
        <v>786.38499999999999</v>
      </c>
    </row>
    <row r="256" spans="1:8" x14ac:dyDescent="0.2">
      <c r="A256" s="982" t="s">
        <v>411</v>
      </c>
      <c r="B256" s="982" t="s">
        <v>1813</v>
      </c>
      <c r="C256" s="983">
        <v>3469.9349999999995</v>
      </c>
      <c r="D256" s="983">
        <v>2404.0549999999998</v>
      </c>
      <c r="E256" s="983">
        <v>842.5150000000001</v>
      </c>
      <c r="F256" s="984">
        <v>35.085000000000001</v>
      </c>
      <c r="G256" s="984">
        <v>1633.6299999999999</v>
      </c>
      <c r="H256" s="985">
        <v>10597.66</v>
      </c>
    </row>
    <row r="258" spans="8:8" x14ac:dyDescent="0.2">
      <c r="H258" s="962"/>
    </row>
    <row r="259" spans="8:8" x14ac:dyDescent="0.2">
      <c r="H259" s="962"/>
    </row>
    <row r="260" spans="8:8" x14ac:dyDescent="0.2">
      <c r="H260" s="962"/>
    </row>
    <row r="261" spans="8:8" x14ac:dyDescent="0.2">
      <c r="H261" s="962"/>
    </row>
    <row r="262" spans="8:8" x14ac:dyDescent="0.2">
      <c r="H262" s="962"/>
    </row>
    <row r="263" spans="8:8" x14ac:dyDescent="0.2">
      <c r="H263" s="962"/>
    </row>
    <row r="264" spans="8:8" x14ac:dyDescent="0.2">
      <c r="H264" s="962"/>
    </row>
    <row r="265" spans="8:8" x14ac:dyDescent="0.2">
      <c r="H265" s="962"/>
    </row>
    <row r="266" spans="8:8" x14ac:dyDescent="0.2">
      <c r="H266" s="962"/>
    </row>
    <row r="267" spans="8:8" x14ac:dyDescent="0.2">
      <c r="H267" s="962"/>
    </row>
    <row r="268" spans="8:8" x14ac:dyDescent="0.2">
      <c r="H268" s="962"/>
    </row>
    <row r="269" spans="8:8" x14ac:dyDescent="0.2">
      <c r="H269" s="962"/>
    </row>
    <row r="270" spans="8:8" x14ac:dyDescent="0.2">
      <c r="H270" s="962"/>
    </row>
    <row r="271" spans="8:8" x14ac:dyDescent="0.2">
      <c r="H271" s="962"/>
    </row>
    <row r="272" spans="8:8" x14ac:dyDescent="0.2">
      <c r="H272" s="962"/>
    </row>
    <row r="273" spans="8:8" x14ac:dyDescent="0.2">
      <c r="H273" s="962"/>
    </row>
    <row r="274" spans="8:8" x14ac:dyDescent="0.2">
      <c r="H274" s="962"/>
    </row>
    <row r="275" spans="8:8" x14ac:dyDescent="0.2">
      <c r="H275" s="962"/>
    </row>
    <row r="276" spans="8:8" x14ac:dyDescent="0.2">
      <c r="H276" s="962"/>
    </row>
    <row r="277" spans="8:8" x14ac:dyDescent="0.2">
      <c r="H277" s="962"/>
    </row>
    <row r="278" spans="8:8" x14ac:dyDescent="0.2">
      <c r="H278" s="962"/>
    </row>
    <row r="279" spans="8:8" x14ac:dyDescent="0.2">
      <c r="H279" s="962"/>
    </row>
    <row r="280" spans="8:8" x14ac:dyDescent="0.2">
      <c r="H280" s="962"/>
    </row>
    <row r="281" spans="8:8" x14ac:dyDescent="0.2">
      <c r="H281" s="962"/>
    </row>
    <row r="282" spans="8:8" x14ac:dyDescent="0.2">
      <c r="H282" s="962"/>
    </row>
    <row r="283" spans="8:8" x14ac:dyDescent="0.2">
      <c r="H283" s="962"/>
    </row>
    <row r="284" spans="8:8" x14ac:dyDescent="0.2">
      <c r="H284" s="962"/>
    </row>
    <row r="285" spans="8:8" x14ac:dyDescent="0.2">
      <c r="H285" s="962"/>
    </row>
    <row r="286" spans="8:8" x14ac:dyDescent="0.2">
      <c r="H286" s="962"/>
    </row>
    <row r="287" spans="8:8" x14ac:dyDescent="0.2">
      <c r="H287" s="962"/>
    </row>
    <row r="288" spans="8:8" x14ac:dyDescent="0.2">
      <c r="H288" s="962"/>
    </row>
    <row r="289" spans="8:8" x14ac:dyDescent="0.2">
      <c r="H289" s="962"/>
    </row>
    <row r="290" spans="8:8" x14ac:dyDescent="0.2">
      <c r="H290" s="962"/>
    </row>
    <row r="291" spans="8:8" x14ac:dyDescent="0.2">
      <c r="H291" s="962"/>
    </row>
    <row r="292" spans="8:8" x14ac:dyDescent="0.2">
      <c r="H292" s="962"/>
    </row>
    <row r="293" spans="8:8" x14ac:dyDescent="0.2">
      <c r="H293" s="962"/>
    </row>
    <row r="294" spans="8:8" x14ac:dyDescent="0.2">
      <c r="H294" s="962"/>
    </row>
    <row r="295" spans="8:8" x14ac:dyDescent="0.2">
      <c r="H295" s="962"/>
    </row>
    <row r="296" spans="8:8" x14ac:dyDescent="0.2">
      <c r="H296" s="962"/>
    </row>
    <row r="297" spans="8:8" x14ac:dyDescent="0.2">
      <c r="H297" s="962"/>
    </row>
    <row r="298" spans="8:8" x14ac:dyDescent="0.2">
      <c r="H298" s="962"/>
    </row>
    <row r="299" spans="8:8" x14ac:dyDescent="0.2">
      <c r="H299" s="962"/>
    </row>
    <row r="300" spans="8:8" x14ac:dyDescent="0.2">
      <c r="H300" s="962"/>
    </row>
    <row r="301" spans="8:8" x14ac:dyDescent="0.2">
      <c r="H301" s="962"/>
    </row>
    <row r="302" spans="8:8" x14ac:dyDescent="0.2">
      <c r="H302" s="962"/>
    </row>
  </sheetData>
  <pageMargins left="0.75" right="0.75" top="1" bottom="1" header="0.5" footer="0.5"/>
  <pageSetup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
  <sheetViews>
    <sheetView topLeftCell="A22" workbookViewId="0">
      <selection activeCell="F40" sqref="F40"/>
    </sheetView>
  </sheetViews>
  <sheetFormatPr defaultRowHeight="12.75" x14ac:dyDescent="0.2"/>
  <cols>
    <col min="1" max="1" width="8.85546875" customWidth="1"/>
  </cols>
  <sheetData>
    <row r="1" spans="1:19" ht="15" x14ac:dyDescent="0.2">
      <c r="A1" s="157" t="s">
        <v>481</v>
      </c>
      <c r="B1">
        <v>1</v>
      </c>
      <c r="C1">
        <v>2</v>
      </c>
      <c r="D1">
        <v>3</v>
      </c>
      <c r="E1">
        <v>4</v>
      </c>
      <c r="F1">
        <v>5</v>
      </c>
      <c r="G1">
        <v>6</v>
      </c>
      <c r="H1">
        <v>7</v>
      </c>
      <c r="I1">
        <v>8</v>
      </c>
      <c r="J1">
        <v>9</v>
      </c>
      <c r="K1">
        <v>10</v>
      </c>
      <c r="L1">
        <v>11</v>
      </c>
      <c r="M1">
        <v>12</v>
      </c>
      <c r="N1">
        <v>13</v>
      </c>
      <c r="O1">
        <v>14</v>
      </c>
      <c r="P1">
        <v>15</v>
      </c>
      <c r="Q1">
        <v>16</v>
      </c>
      <c r="R1">
        <v>17</v>
      </c>
      <c r="S1">
        <v>18</v>
      </c>
    </row>
    <row r="2" spans="1:19" ht="15" x14ac:dyDescent="0.2">
      <c r="A2" s="157" t="s">
        <v>482</v>
      </c>
      <c r="B2">
        <v>16</v>
      </c>
      <c r="C2">
        <v>35</v>
      </c>
      <c r="D2">
        <v>39</v>
      </c>
      <c r="E2">
        <v>20</v>
      </c>
      <c r="F2">
        <v>36</v>
      </c>
      <c r="G2">
        <v>39</v>
      </c>
      <c r="H2">
        <v>63</v>
      </c>
      <c r="I2">
        <v>60</v>
      </c>
      <c r="J2">
        <v>71</v>
      </c>
      <c r="K2">
        <v>59</v>
      </c>
      <c r="L2">
        <v>34</v>
      </c>
      <c r="M2">
        <v>35</v>
      </c>
      <c r="N2">
        <v>88</v>
      </c>
      <c r="O2">
        <v>72</v>
      </c>
      <c r="P2">
        <v>76</v>
      </c>
      <c r="Q2">
        <v>50</v>
      </c>
      <c r="R2">
        <v>70</v>
      </c>
      <c r="S2">
        <v>103</v>
      </c>
    </row>
    <row r="3" spans="1:19" ht="15" x14ac:dyDescent="0.2">
      <c r="A3" s="157" t="s">
        <v>483</v>
      </c>
      <c r="B3">
        <v>14</v>
      </c>
      <c r="C3">
        <v>32</v>
      </c>
      <c r="D3">
        <v>42</v>
      </c>
      <c r="E3">
        <v>27</v>
      </c>
      <c r="F3">
        <v>27</v>
      </c>
      <c r="G3">
        <v>29</v>
      </c>
      <c r="H3">
        <v>50</v>
      </c>
      <c r="I3">
        <v>44</v>
      </c>
      <c r="J3">
        <v>50</v>
      </c>
      <c r="K3">
        <v>42</v>
      </c>
      <c r="L3">
        <v>24</v>
      </c>
      <c r="M3">
        <v>29</v>
      </c>
      <c r="N3">
        <v>69</v>
      </c>
      <c r="O3">
        <v>55</v>
      </c>
      <c r="P3">
        <v>51</v>
      </c>
      <c r="Q3">
        <v>43</v>
      </c>
      <c r="R3">
        <v>53</v>
      </c>
      <c r="S3">
        <v>80</v>
      </c>
    </row>
    <row r="4" spans="1:19" ht="15" x14ac:dyDescent="0.2">
      <c r="A4" s="157" t="s">
        <v>484</v>
      </c>
      <c r="B4">
        <v>62</v>
      </c>
      <c r="C4">
        <v>110</v>
      </c>
      <c r="D4">
        <v>98</v>
      </c>
      <c r="E4">
        <v>66</v>
      </c>
      <c r="F4">
        <v>85</v>
      </c>
      <c r="G4">
        <v>89</v>
      </c>
      <c r="H4">
        <v>119</v>
      </c>
      <c r="I4">
        <v>103</v>
      </c>
      <c r="J4">
        <v>109</v>
      </c>
      <c r="K4">
        <v>123</v>
      </c>
      <c r="L4">
        <v>90</v>
      </c>
      <c r="M4">
        <v>91</v>
      </c>
      <c r="N4">
        <v>127</v>
      </c>
      <c r="O4">
        <v>104</v>
      </c>
      <c r="P4">
        <v>112</v>
      </c>
      <c r="Q4">
        <v>96</v>
      </c>
      <c r="R4">
        <v>93</v>
      </c>
      <c r="S4">
        <v>115</v>
      </c>
    </row>
    <row r="5" spans="1:19" ht="15" x14ac:dyDescent="0.2">
      <c r="A5" s="157" t="s">
        <v>485</v>
      </c>
      <c r="B5">
        <v>103</v>
      </c>
      <c r="C5">
        <v>149</v>
      </c>
      <c r="D5">
        <v>142</v>
      </c>
      <c r="E5">
        <v>109</v>
      </c>
      <c r="F5">
        <v>125</v>
      </c>
      <c r="G5">
        <v>136</v>
      </c>
      <c r="H5">
        <v>162</v>
      </c>
      <c r="I5">
        <v>162</v>
      </c>
      <c r="J5">
        <v>160</v>
      </c>
      <c r="K5">
        <v>173</v>
      </c>
      <c r="L5">
        <v>141</v>
      </c>
      <c r="M5">
        <v>151</v>
      </c>
      <c r="N5">
        <v>188</v>
      </c>
      <c r="O5">
        <v>180</v>
      </c>
      <c r="P5">
        <v>183</v>
      </c>
      <c r="Q5">
        <v>131</v>
      </c>
      <c r="R5">
        <v>146</v>
      </c>
      <c r="S5">
        <v>141</v>
      </c>
    </row>
    <row r="6" spans="1:19" ht="15" x14ac:dyDescent="0.2">
      <c r="A6" s="157" t="s">
        <v>486</v>
      </c>
      <c r="B6">
        <v>143</v>
      </c>
      <c r="C6">
        <v>157</v>
      </c>
      <c r="D6">
        <v>139</v>
      </c>
      <c r="E6">
        <v>101</v>
      </c>
      <c r="F6">
        <v>149</v>
      </c>
      <c r="G6">
        <v>172</v>
      </c>
      <c r="H6">
        <v>206</v>
      </c>
      <c r="I6">
        <v>213</v>
      </c>
      <c r="J6">
        <v>216</v>
      </c>
      <c r="K6">
        <v>197</v>
      </c>
      <c r="L6">
        <v>185</v>
      </c>
      <c r="M6">
        <v>178</v>
      </c>
      <c r="N6">
        <v>242</v>
      </c>
      <c r="O6">
        <v>252</v>
      </c>
      <c r="P6">
        <v>249</v>
      </c>
      <c r="Q6">
        <v>166</v>
      </c>
      <c r="R6">
        <v>214</v>
      </c>
      <c r="S6">
        <v>230</v>
      </c>
    </row>
    <row r="7" spans="1:19" ht="15" x14ac:dyDescent="0.2">
      <c r="A7" s="157" t="s">
        <v>487</v>
      </c>
      <c r="B7">
        <v>126</v>
      </c>
      <c r="C7">
        <v>151</v>
      </c>
      <c r="D7">
        <v>138</v>
      </c>
      <c r="E7">
        <v>101</v>
      </c>
      <c r="F7">
        <v>151</v>
      </c>
      <c r="G7">
        <v>175</v>
      </c>
      <c r="H7">
        <v>211</v>
      </c>
      <c r="I7">
        <v>240</v>
      </c>
      <c r="J7">
        <v>225</v>
      </c>
      <c r="K7">
        <v>217</v>
      </c>
      <c r="L7">
        <v>186</v>
      </c>
      <c r="M7">
        <v>169</v>
      </c>
      <c r="N7">
        <v>260</v>
      </c>
      <c r="O7">
        <v>265</v>
      </c>
      <c r="P7">
        <v>274</v>
      </c>
      <c r="Q7">
        <v>184</v>
      </c>
      <c r="R7">
        <v>234</v>
      </c>
      <c r="S7">
        <v>261</v>
      </c>
    </row>
    <row r="8" spans="1:19" ht="15" x14ac:dyDescent="0.2">
      <c r="A8" s="157" t="s">
        <v>488</v>
      </c>
      <c r="B8">
        <v>278</v>
      </c>
      <c r="C8">
        <v>312</v>
      </c>
      <c r="D8">
        <v>287</v>
      </c>
      <c r="E8">
        <v>215</v>
      </c>
      <c r="F8">
        <v>280</v>
      </c>
      <c r="G8">
        <v>302</v>
      </c>
      <c r="H8">
        <v>320</v>
      </c>
      <c r="I8">
        <v>322</v>
      </c>
      <c r="J8">
        <v>318</v>
      </c>
      <c r="K8">
        <v>317</v>
      </c>
      <c r="L8">
        <v>317</v>
      </c>
      <c r="M8">
        <v>309</v>
      </c>
      <c r="N8">
        <v>341</v>
      </c>
      <c r="O8">
        <v>345</v>
      </c>
      <c r="P8">
        <v>355</v>
      </c>
      <c r="Q8">
        <v>263</v>
      </c>
      <c r="R8">
        <v>302</v>
      </c>
      <c r="S8">
        <v>320</v>
      </c>
    </row>
    <row r="9" spans="1:19" ht="15" x14ac:dyDescent="0.2">
      <c r="A9" s="157" t="s">
        <v>489</v>
      </c>
      <c r="B9">
        <v>268</v>
      </c>
      <c r="C9">
        <v>301</v>
      </c>
      <c r="D9">
        <v>290</v>
      </c>
      <c r="E9">
        <v>256</v>
      </c>
      <c r="F9">
        <v>287</v>
      </c>
      <c r="G9">
        <v>296</v>
      </c>
      <c r="H9">
        <v>329</v>
      </c>
      <c r="I9">
        <v>346</v>
      </c>
      <c r="J9">
        <v>322</v>
      </c>
      <c r="K9">
        <v>328</v>
      </c>
      <c r="L9">
        <v>304</v>
      </c>
      <c r="M9">
        <v>307</v>
      </c>
      <c r="N9">
        <v>347</v>
      </c>
      <c r="O9">
        <v>349</v>
      </c>
      <c r="P9">
        <v>358</v>
      </c>
      <c r="Q9">
        <v>287</v>
      </c>
      <c r="R9">
        <v>324</v>
      </c>
      <c r="S9">
        <v>325</v>
      </c>
    </row>
    <row r="10" spans="1:19" ht="15" x14ac:dyDescent="0.2">
      <c r="A10" s="157" t="s">
        <v>490</v>
      </c>
      <c r="B10">
        <v>266</v>
      </c>
      <c r="C10">
        <v>291</v>
      </c>
      <c r="D10">
        <v>305</v>
      </c>
      <c r="E10">
        <v>253</v>
      </c>
      <c r="F10">
        <v>276</v>
      </c>
      <c r="G10">
        <v>289</v>
      </c>
      <c r="H10">
        <v>306</v>
      </c>
      <c r="I10">
        <v>302</v>
      </c>
      <c r="J10">
        <v>291</v>
      </c>
      <c r="K10">
        <v>299</v>
      </c>
      <c r="L10">
        <v>297</v>
      </c>
      <c r="M10">
        <v>307</v>
      </c>
      <c r="N10">
        <v>291</v>
      </c>
      <c r="O10">
        <v>309</v>
      </c>
      <c r="P10">
        <v>303</v>
      </c>
      <c r="Q10">
        <v>297</v>
      </c>
      <c r="R10">
        <v>278</v>
      </c>
      <c r="S10">
        <v>303</v>
      </c>
    </row>
    <row r="11" spans="1:19" ht="15" x14ac:dyDescent="0.2">
      <c r="A11" s="157" t="s">
        <v>491</v>
      </c>
      <c r="B11">
        <v>199</v>
      </c>
      <c r="C11">
        <v>235</v>
      </c>
      <c r="D11">
        <v>234</v>
      </c>
      <c r="E11">
        <v>197</v>
      </c>
      <c r="F11">
        <v>219</v>
      </c>
      <c r="G11">
        <v>230</v>
      </c>
      <c r="H11">
        <v>269</v>
      </c>
      <c r="I11">
        <v>268</v>
      </c>
      <c r="J11">
        <v>281</v>
      </c>
      <c r="K11">
        <v>259</v>
      </c>
      <c r="L11">
        <v>247</v>
      </c>
      <c r="M11">
        <v>248</v>
      </c>
      <c r="N11">
        <v>263</v>
      </c>
      <c r="O11">
        <v>276</v>
      </c>
      <c r="P11">
        <v>287</v>
      </c>
      <c r="Q11">
        <v>242</v>
      </c>
      <c r="R11">
        <v>265</v>
      </c>
      <c r="S11">
        <v>272</v>
      </c>
    </row>
    <row r="12" spans="1:19" ht="15" x14ac:dyDescent="0.2">
      <c r="A12" s="157" t="s">
        <v>492</v>
      </c>
      <c r="B12">
        <v>76</v>
      </c>
      <c r="C12">
        <v>104</v>
      </c>
      <c r="D12">
        <v>115</v>
      </c>
      <c r="E12">
        <v>85</v>
      </c>
      <c r="F12">
        <v>98</v>
      </c>
      <c r="G12">
        <v>103</v>
      </c>
      <c r="H12">
        <v>126</v>
      </c>
      <c r="I12">
        <v>140</v>
      </c>
      <c r="J12">
        <v>161</v>
      </c>
      <c r="K12">
        <v>137</v>
      </c>
      <c r="L12">
        <v>118</v>
      </c>
      <c r="M12">
        <v>103</v>
      </c>
      <c r="N12">
        <v>128</v>
      </c>
      <c r="O12">
        <v>160</v>
      </c>
      <c r="P12">
        <v>161</v>
      </c>
      <c r="Q12">
        <v>125</v>
      </c>
      <c r="R12">
        <v>130</v>
      </c>
      <c r="S12">
        <v>186</v>
      </c>
    </row>
    <row r="13" spans="1:19" ht="15" x14ac:dyDescent="0.2">
      <c r="A13" s="157" t="s">
        <v>493</v>
      </c>
      <c r="B13">
        <v>28</v>
      </c>
      <c r="C13">
        <v>40</v>
      </c>
      <c r="D13">
        <v>42</v>
      </c>
      <c r="E13">
        <v>23</v>
      </c>
      <c r="F13">
        <v>30</v>
      </c>
      <c r="G13">
        <v>35</v>
      </c>
      <c r="H13">
        <v>44</v>
      </c>
      <c r="I13">
        <v>68</v>
      </c>
      <c r="J13">
        <v>113</v>
      </c>
      <c r="K13">
        <v>71</v>
      </c>
      <c r="L13">
        <v>49</v>
      </c>
      <c r="M13">
        <v>46</v>
      </c>
      <c r="N13">
        <v>62</v>
      </c>
      <c r="O13">
        <v>104</v>
      </c>
      <c r="P13">
        <v>101</v>
      </c>
      <c r="Q13">
        <v>53</v>
      </c>
      <c r="R13">
        <v>45</v>
      </c>
      <c r="S13">
        <v>96</v>
      </c>
    </row>
    <row r="14" spans="1:19" ht="15" x14ac:dyDescent="0.2">
      <c r="A14" s="157" t="s">
        <v>494</v>
      </c>
      <c r="B14">
        <v>11</v>
      </c>
      <c r="C14">
        <v>25</v>
      </c>
      <c r="D14">
        <v>31</v>
      </c>
      <c r="E14">
        <v>19</v>
      </c>
      <c r="F14">
        <v>24</v>
      </c>
      <c r="G14">
        <v>20</v>
      </c>
      <c r="H14">
        <v>41</v>
      </c>
      <c r="I14">
        <v>48</v>
      </c>
      <c r="J14">
        <v>41</v>
      </c>
      <c r="K14">
        <v>36</v>
      </c>
      <c r="L14">
        <v>26</v>
      </c>
      <c r="M14">
        <v>26</v>
      </c>
      <c r="N14">
        <v>55</v>
      </c>
      <c r="O14">
        <v>56</v>
      </c>
      <c r="P14">
        <v>48</v>
      </c>
      <c r="Q14">
        <v>37</v>
      </c>
      <c r="R14">
        <v>39</v>
      </c>
      <c r="S14">
        <v>72</v>
      </c>
    </row>
    <row r="15" spans="1:19" ht="15" x14ac:dyDescent="0.2">
      <c r="A15" s="157" t="s">
        <v>495</v>
      </c>
      <c r="B15">
        <v>10</v>
      </c>
      <c r="C15">
        <v>26</v>
      </c>
      <c r="D15">
        <v>25</v>
      </c>
      <c r="E15">
        <v>12</v>
      </c>
      <c r="F15">
        <v>19</v>
      </c>
      <c r="G15">
        <v>17</v>
      </c>
      <c r="H15">
        <v>28</v>
      </c>
      <c r="I15">
        <v>37</v>
      </c>
      <c r="J15">
        <v>39</v>
      </c>
      <c r="K15">
        <v>30</v>
      </c>
      <c r="L15">
        <v>19</v>
      </c>
      <c r="M15">
        <v>21</v>
      </c>
      <c r="N15">
        <v>56</v>
      </c>
      <c r="O15">
        <v>52</v>
      </c>
      <c r="P15">
        <v>54</v>
      </c>
      <c r="Q15">
        <v>23</v>
      </c>
      <c r="R15">
        <v>25</v>
      </c>
      <c r="S15">
        <v>69</v>
      </c>
    </row>
    <row r="16" spans="1:19" ht="15" x14ac:dyDescent="0.2">
      <c r="A16" s="157" t="s">
        <v>496</v>
      </c>
      <c r="B16">
        <v>19</v>
      </c>
      <c r="C16">
        <v>39</v>
      </c>
      <c r="D16">
        <v>40</v>
      </c>
      <c r="E16">
        <v>20</v>
      </c>
      <c r="F16">
        <v>24</v>
      </c>
      <c r="G16">
        <v>39</v>
      </c>
      <c r="H16">
        <v>49</v>
      </c>
      <c r="I16">
        <v>54</v>
      </c>
      <c r="J16">
        <v>59</v>
      </c>
      <c r="K16">
        <v>48</v>
      </c>
      <c r="L16">
        <v>33</v>
      </c>
      <c r="M16">
        <v>27</v>
      </c>
      <c r="N16">
        <v>65</v>
      </c>
      <c r="O16">
        <v>64</v>
      </c>
      <c r="P16">
        <v>66</v>
      </c>
      <c r="Q16">
        <v>37</v>
      </c>
      <c r="R16">
        <v>51</v>
      </c>
      <c r="S16">
        <v>79</v>
      </c>
    </row>
    <row r="17" spans="1:19" ht="15" x14ac:dyDescent="0.2">
      <c r="A17" s="157" t="s">
        <v>497</v>
      </c>
      <c r="B17">
        <v>101</v>
      </c>
      <c r="C17">
        <v>147</v>
      </c>
      <c r="D17">
        <v>155</v>
      </c>
      <c r="E17">
        <v>112</v>
      </c>
      <c r="F17">
        <v>136</v>
      </c>
      <c r="G17">
        <v>140</v>
      </c>
      <c r="H17">
        <v>155</v>
      </c>
      <c r="I17">
        <v>156</v>
      </c>
      <c r="J17">
        <v>149</v>
      </c>
      <c r="K17">
        <v>163</v>
      </c>
      <c r="L17">
        <v>141</v>
      </c>
      <c r="M17">
        <v>133</v>
      </c>
      <c r="N17">
        <v>178</v>
      </c>
      <c r="O17">
        <v>175</v>
      </c>
      <c r="P17">
        <v>184</v>
      </c>
      <c r="Q17">
        <v>136</v>
      </c>
      <c r="R17">
        <v>151</v>
      </c>
      <c r="S17">
        <v>158</v>
      </c>
    </row>
    <row r="18" spans="1:19" ht="15" x14ac:dyDescent="0.2">
      <c r="A18" s="157" t="s">
        <v>498</v>
      </c>
      <c r="B18">
        <v>248</v>
      </c>
      <c r="C18">
        <v>281</v>
      </c>
      <c r="D18">
        <v>273</v>
      </c>
      <c r="E18">
        <v>233</v>
      </c>
      <c r="F18">
        <v>259</v>
      </c>
      <c r="G18">
        <v>271</v>
      </c>
      <c r="H18">
        <v>322</v>
      </c>
      <c r="I18">
        <v>308</v>
      </c>
      <c r="J18">
        <v>296</v>
      </c>
      <c r="K18">
        <v>327</v>
      </c>
      <c r="L18">
        <v>291</v>
      </c>
      <c r="M18">
        <v>278</v>
      </c>
      <c r="N18">
        <v>341</v>
      </c>
      <c r="O18">
        <v>324</v>
      </c>
      <c r="P18">
        <v>328</v>
      </c>
      <c r="Q18">
        <v>254</v>
      </c>
      <c r="R18">
        <v>295</v>
      </c>
      <c r="S18">
        <v>280</v>
      </c>
    </row>
    <row r="19" spans="1:19" ht="15" x14ac:dyDescent="0.2">
      <c r="A19" s="157" t="s">
        <v>499</v>
      </c>
      <c r="B19">
        <v>262</v>
      </c>
      <c r="C19">
        <v>302</v>
      </c>
      <c r="D19">
        <v>273</v>
      </c>
      <c r="E19">
        <v>227</v>
      </c>
      <c r="F19">
        <v>250</v>
      </c>
      <c r="G19">
        <v>285</v>
      </c>
      <c r="H19">
        <v>281</v>
      </c>
      <c r="I19">
        <v>262</v>
      </c>
      <c r="J19">
        <v>262</v>
      </c>
      <c r="K19">
        <v>292</v>
      </c>
      <c r="L19">
        <v>288</v>
      </c>
      <c r="M19">
        <v>284</v>
      </c>
      <c r="N19">
        <v>275</v>
      </c>
      <c r="O19">
        <v>291</v>
      </c>
      <c r="P19">
        <v>299</v>
      </c>
      <c r="Q19">
        <v>232</v>
      </c>
      <c r="R19">
        <v>261</v>
      </c>
      <c r="S19">
        <v>238</v>
      </c>
    </row>
    <row r="20" spans="1:19" ht="15" x14ac:dyDescent="0.2">
      <c r="A20" s="157" t="s">
        <v>500</v>
      </c>
      <c r="B20">
        <v>350</v>
      </c>
      <c r="C20">
        <v>386</v>
      </c>
      <c r="D20">
        <v>334</v>
      </c>
      <c r="E20">
        <v>269</v>
      </c>
      <c r="F20">
        <v>316</v>
      </c>
      <c r="G20">
        <v>345</v>
      </c>
      <c r="H20">
        <v>346</v>
      </c>
      <c r="I20">
        <v>343</v>
      </c>
      <c r="J20">
        <v>334</v>
      </c>
      <c r="K20">
        <v>368</v>
      </c>
      <c r="L20">
        <v>357</v>
      </c>
      <c r="M20">
        <v>383</v>
      </c>
      <c r="N20">
        <v>342</v>
      </c>
      <c r="O20">
        <v>345</v>
      </c>
      <c r="P20">
        <v>343</v>
      </c>
      <c r="Q20">
        <v>280</v>
      </c>
      <c r="R20">
        <v>299</v>
      </c>
      <c r="S20">
        <v>279</v>
      </c>
    </row>
    <row r="21" spans="1:19" ht="15" x14ac:dyDescent="0.2">
      <c r="A21" s="157" t="s">
        <v>501</v>
      </c>
      <c r="B21">
        <v>227</v>
      </c>
      <c r="C21">
        <v>250</v>
      </c>
      <c r="D21">
        <v>246</v>
      </c>
      <c r="E21">
        <v>221</v>
      </c>
      <c r="F21">
        <v>251</v>
      </c>
      <c r="G21">
        <v>258</v>
      </c>
      <c r="H21">
        <v>261</v>
      </c>
      <c r="I21">
        <v>267</v>
      </c>
      <c r="J21">
        <v>263</v>
      </c>
      <c r="K21">
        <v>269</v>
      </c>
      <c r="L21">
        <v>271</v>
      </c>
      <c r="M21">
        <v>261</v>
      </c>
      <c r="N21">
        <v>279</v>
      </c>
      <c r="O21">
        <v>277</v>
      </c>
      <c r="P21">
        <v>284</v>
      </c>
      <c r="Q21">
        <v>248</v>
      </c>
      <c r="R21">
        <v>268</v>
      </c>
      <c r="S21">
        <v>259</v>
      </c>
    </row>
    <row r="22" spans="1:19" ht="15" x14ac:dyDescent="0.2">
      <c r="A22" s="157" t="s">
        <v>502</v>
      </c>
      <c r="B22">
        <v>159</v>
      </c>
      <c r="C22">
        <v>191</v>
      </c>
      <c r="D22">
        <v>197</v>
      </c>
      <c r="E22">
        <v>184</v>
      </c>
      <c r="F22">
        <v>205</v>
      </c>
      <c r="G22">
        <v>201</v>
      </c>
      <c r="H22">
        <v>232</v>
      </c>
      <c r="I22">
        <v>242</v>
      </c>
      <c r="J22">
        <v>262</v>
      </c>
      <c r="K22">
        <v>234</v>
      </c>
      <c r="L22">
        <v>209</v>
      </c>
      <c r="M22">
        <v>197</v>
      </c>
      <c r="N22">
        <v>271</v>
      </c>
      <c r="O22">
        <v>278</v>
      </c>
      <c r="P22">
        <v>268</v>
      </c>
      <c r="Q22">
        <v>236</v>
      </c>
      <c r="R22">
        <v>241</v>
      </c>
      <c r="S22">
        <v>272</v>
      </c>
    </row>
    <row r="23" spans="1:19" ht="15" x14ac:dyDescent="0.2">
      <c r="A23" s="157" t="s">
        <v>503</v>
      </c>
      <c r="B23">
        <v>140</v>
      </c>
      <c r="C23">
        <v>184</v>
      </c>
      <c r="D23">
        <v>201</v>
      </c>
      <c r="E23">
        <v>172</v>
      </c>
      <c r="F23">
        <v>171</v>
      </c>
      <c r="G23">
        <v>188</v>
      </c>
      <c r="H23">
        <v>216</v>
      </c>
      <c r="I23">
        <v>225</v>
      </c>
      <c r="J23">
        <v>214</v>
      </c>
      <c r="K23">
        <v>213</v>
      </c>
      <c r="L23">
        <v>195</v>
      </c>
      <c r="M23">
        <v>189</v>
      </c>
      <c r="N23">
        <v>220</v>
      </c>
      <c r="O23">
        <v>211</v>
      </c>
      <c r="P23">
        <v>226</v>
      </c>
      <c r="Q23">
        <v>203</v>
      </c>
      <c r="R23">
        <v>205</v>
      </c>
      <c r="S23">
        <v>238</v>
      </c>
    </row>
    <row r="24" spans="1:19" ht="15" x14ac:dyDescent="0.2">
      <c r="A24" s="157" t="s">
        <v>504</v>
      </c>
      <c r="B24">
        <v>66</v>
      </c>
      <c r="C24">
        <v>87</v>
      </c>
      <c r="D24">
        <v>91</v>
      </c>
      <c r="E24">
        <v>67</v>
      </c>
      <c r="F24">
        <v>86</v>
      </c>
      <c r="G24">
        <v>99</v>
      </c>
      <c r="H24">
        <v>103</v>
      </c>
      <c r="I24">
        <v>111</v>
      </c>
      <c r="J24">
        <v>148</v>
      </c>
      <c r="K24">
        <v>117</v>
      </c>
      <c r="L24">
        <v>108</v>
      </c>
      <c r="M24">
        <v>98</v>
      </c>
      <c r="N24">
        <v>112</v>
      </c>
      <c r="O24">
        <v>140</v>
      </c>
      <c r="P24">
        <v>144</v>
      </c>
      <c r="Q24">
        <v>102</v>
      </c>
      <c r="R24">
        <v>96</v>
      </c>
      <c r="S24">
        <v>138</v>
      </c>
    </row>
    <row r="25" spans="1:19" ht="15" x14ac:dyDescent="0.2">
      <c r="A25" s="157" t="s">
        <v>505</v>
      </c>
      <c r="B25">
        <v>18</v>
      </c>
      <c r="C25">
        <v>27</v>
      </c>
      <c r="D25">
        <v>39</v>
      </c>
      <c r="E25">
        <v>25</v>
      </c>
      <c r="F25">
        <v>31</v>
      </c>
      <c r="G25">
        <v>28</v>
      </c>
      <c r="H25">
        <v>46</v>
      </c>
      <c r="I25">
        <v>57</v>
      </c>
      <c r="J25">
        <v>63</v>
      </c>
      <c r="K25">
        <v>42</v>
      </c>
      <c r="L25">
        <v>31</v>
      </c>
      <c r="M25">
        <v>32</v>
      </c>
      <c r="N25">
        <v>63</v>
      </c>
      <c r="O25">
        <v>70</v>
      </c>
      <c r="P25">
        <v>79</v>
      </c>
      <c r="Q25">
        <v>55</v>
      </c>
      <c r="R25">
        <v>52</v>
      </c>
      <c r="S25">
        <v>92</v>
      </c>
    </row>
    <row r="26" spans="1:19" ht="15" x14ac:dyDescent="0.2">
      <c r="A26" s="157" t="s">
        <v>506</v>
      </c>
      <c r="B26">
        <v>9</v>
      </c>
      <c r="C26">
        <v>14</v>
      </c>
      <c r="D26">
        <v>23</v>
      </c>
      <c r="E26">
        <v>17</v>
      </c>
      <c r="F26">
        <v>14</v>
      </c>
      <c r="G26">
        <v>16</v>
      </c>
      <c r="H26">
        <v>32</v>
      </c>
      <c r="I26">
        <v>53</v>
      </c>
      <c r="J26">
        <v>59</v>
      </c>
      <c r="K26">
        <v>39</v>
      </c>
      <c r="L26">
        <v>22</v>
      </c>
      <c r="M26">
        <v>19</v>
      </c>
      <c r="N26">
        <v>53</v>
      </c>
      <c r="O26">
        <v>62</v>
      </c>
      <c r="P26">
        <v>52</v>
      </c>
      <c r="Q26">
        <v>37</v>
      </c>
      <c r="R26">
        <v>43</v>
      </c>
      <c r="S26">
        <v>80</v>
      </c>
    </row>
    <row r="27" spans="1:19" ht="15" x14ac:dyDescent="0.2">
      <c r="A27" s="157" t="s">
        <v>507</v>
      </c>
      <c r="B27">
        <v>19</v>
      </c>
      <c r="C27">
        <v>29</v>
      </c>
      <c r="D27">
        <v>35</v>
      </c>
      <c r="E27">
        <v>28</v>
      </c>
      <c r="F27">
        <v>23</v>
      </c>
      <c r="G27">
        <v>35</v>
      </c>
      <c r="H27">
        <v>53</v>
      </c>
      <c r="I27">
        <v>46</v>
      </c>
      <c r="J27">
        <v>50</v>
      </c>
      <c r="K27">
        <v>50</v>
      </c>
      <c r="L27">
        <v>34</v>
      </c>
      <c r="M27">
        <v>36</v>
      </c>
      <c r="N27">
        <v>61</v>
      </c>
      <c r="O27">
        <v>62</v>
      </c>
      <c r="P27">
        <v>52</v>
      </c>
      <c r="Q27">
        <v>34</v>
      </c>
      <c r="R27">
        <v>43</v>
      </c>
      <c r="S27">
        <v>69</v>
      </c>
    </row>
    <row r="28" spans="1:19" ht="15" x14ac:dyDescent="0.2">
      <c r="A28" s="157" t="s">
        <v>508</v>
      </c>
      <c r="B28">
        <v>47</v>
      </c>
      <c r="C28">
        <v>67</v>
      </c>
      <c r="D28">
        <v>72</v>
      </c>
      <c r="E28">
        <v>38</v>
      </c>
      <c r="F28">
        <v>61</v>
      </c>
      <c r="G28">
        <v>74</v>
      </c>
      <c r="H28">
        <v>88</v>
      </c>
      <c r="I28">
        <v>86</v>
      </c>
      <c r="J28">
        <v>92</v>
      </c>
      <c r="K28">
        <v>82</v>
      </c>
      <c r="L28">
        <v>70</v>
      </c>
      <c r="M28">
        <v>70</v>
      </c>
      <c r="N28">
        <v>97</v>
      </c>
      <c r="O28">
        <v>96</v>
      </c>
      <c r="P28">
        <v>105</v>
      </c>
      <c r="Q28">
        <v>63</v>
      </c>
      <c r="R28">
        <v>91</v>
      </c>
      <c r="S28">
        <v>94</v>
      </c>
    </row>
    <row r="29" spans="1:19" ht="15" x14ac:dyDescent="0.2">
      <c r="A29" s="157" t="s">
        <v>509</v>
      </c>
      <c r="B29">
        <v>76</v>
      </c>
      <c r="C29">
        <v>99</v>
      </c>
      <c r="D29">
        <v>95</v>
      </c>
      <c r="E29">
        <v>60</v>
      </c>
      <c r="F29">
        <v>80</v>
      </c>
      <c r="G29">
        <v>95</v>
      </c>
      <c r="H29">
        <v>126</v>
      </c>
      <c r="I29">
        <v>135</v>
      </c>
      <c r="J29">
        <v>104</v>
      </c>
      <c r="K29">
        <v>110</v>
      </c>
      <c r="L29">
        <v>95</v>
      </c>
      <c r="M29">
        <v>106</v>
      </c>
      <c r="N29">
        <v>129</v>
      </c>
      <c r="O29">
        <v>129</v>
      </c>
      <c r="P29">
        <v>147</v>
      </c>
      <c r="Q29">
        <v>95</v>
      </c>
      <c r="R29">
        <v>123</v>
      </c>
      <c r="S29">
        <v>159</v>
      </c>
    </row>
    <row r="30" spans="1:19" ht="15" x14ac:dyDescent="0.2">
      <c r="A30" s="157" t="s">
        <v>510</v>
      </c>
      <c r="B30">
        <v>233</v>
      </c>
      <c r="C30">
        <v>246</v>
      </c>
      <c r="D30">
        <v>247</v>
      </c>
      <c r="E30">
        <v>189</v>
      </c>
      <c r="F30">
        <v>229</v>
      </c>
      <c r="G30">
        <v>248</v>
      </c>
      <c r="H30">
        <v>269</v>
      </c>
      <c r="I30">
        <v>293</v>
      </c>
      <c r="J30">
        <v>269</v>
      </c>
      <c r="K30">
        <v>280</v>
      </c>
      <c r="L30">
        <v>263</v>
      </c>
      <c r="M30">
        <v>268</v>
      </c>
      <c r="N30">
        <v>294</v>
      </c>
      <c r="O30">
        <v>304</v>
      </c>
      <c r="P30">
        <v>310</v>
      </c>
      <c r="Q30">
        <v>211</v>
      </c>
      <c r="R30">
        <v>271</v>
      </c>
      <c r="S30">
        <v>286</v>
      </c>
    </row>
    <row r="31" spans="1:19" ht="15" x14ac:dyDescent="0.2">
      <c r="A31" s="157" t="s">
        <v>511</v>
      </c>
      <c r="B31">
        <v>293</v>
      </c>
      <c r="C31">
        <v>306</v>
      </c>
      <c r="D31">
        <v>290</v>
      </c>
      <c r="E31">
        <v>235</v>
      </c>
      <c r="F31">
        <v>283</v>
      </c>
      <c r="G31">
        <v>326</v>
      </c>
      <c r="H31">
        <v>349</v>
      </c>
      <c r="I31">
        <v>351</v>
      </c>
      <c r="J31">
        <v>320</v>
      </c>
      <c r="K31">
        <v>354</v>
      </c>
      <c r="L31">
        <v>328</v>
      </c>
      <c r="M31">
        <v>335</v>
      </c>
      <c r="N31">
        <v>352</v>
      </c>
      <c r="O31">
        <v>365</v>
      </c>
      <c r="P31">
        <v>332</v>
      </c>
      <c r="Q31">
        <v>279</v>
      </c>
      <c r="R31">
        <v>317</v>
      </c>
      <c r="S31">
        <v>325</v>
      </c>
    </row>
    <row r="32" spans="1:19" ht="15" x14ac:dyDescent="0.2">
      <c r="A32" s="157" t="s">
        <v>512</v>
      </c>
      <c r="B32">
        <v>276</v>
      </c>
      <c r="C32">
        <v>286</v>
      </c>
      <c r="D32">
        <v>282</v>
      </c>
      <c r="E32">
        <v>254</v>
      </c>
      <c r="F32">
        <v>291</v>
      </c>
      <c r="G32">
        <v>318</v>
      </c>
      <c r="H32">
        <v>333</v>
      </c>
      <c r="I32">
        <v>348</v>
      </c>
      <c r="J32">
        <v>318</v>
      </c>
      <c r="K32">
        <v>335</v>
      </c>
      <c r="L32">
        <v>320</v>
      </c>
      <c r="M32">
        <v>325</v>
      </c>
      <c r="N32">
        <v>369</v>
      </c>
      <c r="O32">
        <v>373</v>
      </c>
      <c r="P32">
        <v>365</v>
      </c>
      <c r="Q32">
        <v>300</v>
      </c>
      <c r="R32">
        <v>339</v>
      </c>
      <c r="S32">
        <v>340</v>
      </c>
    </row>
    <row r="33" spans="1:19" ht="15" x14ac:dyDescent="0.2">
      <c r="A33" s="157" t="s">
        <v>513</v>
      </c>
      <c r="B33">
        <v>325</v>
      </c>
      <c r="C33">
        <v>355</v>
      </c>
      <c r="D33">
        <v>327</v>
      </c>
      <c r="E33">
        <v>290</v>
      </c>
      <c r="F33">
        <v>335</v>
      </c>
      <c r="G33">
        <v>349</v>
      </c>
      <c r="H33">
        <v>358</v>
      </c>
      <c r="I33">
        <v>366</v>
      </c>
      <c r="J33">
        <v>348</v>
      </c>
      <c r="K33">
        <v>372</v>
      </c>
      <c r="L33">
        <v>357</v>
      </c>
      <c r="M33">
        <v>373</v>
      </c>
      <c r="N33">
        <v>341</v>
      </c>
      <c r="O33">
        <v>359</v>
      </c>
      <c r="P33">
        <v>355</v>
      </c>
      <c r="Q33">
        <v>321</v>
      </c>
      <c r="R33">
        <v>333</v>
      </c>
      <c r="S33">
        <v>330</v>
      </c>
    </row>
    <row r="34" spans="1:19" ht="15" x14ac:dyDescent="0.2">
      <c r="A34" s="157" t="s">
        <v>514</v>
      </c>
      <c r="B34">
        <v>277</v>
      </c>
      <c r="C34">
        <v>308</v>
      </c>
      <c r="D34">
        <v>313</v>
      </c>
      <c r="E34">
        <v>274</v>
      </c>
      <c r="F34">
        <v>315</v>
      </c>
      <c r="G34">
        <v>328</v>
      </c>
      <c r="H34">
        <v>341</v>
      </c>
      <c r="I34">
        <v>354</v>
      </c>
      <c r="J34">
        <v>354</v>
      </c>
      <c r="K34">
        <v>346</v>
      </c>
      <c r="L34">
        <v>326</v>
      </c>
      <c r="M34">
        <v>326</v>
      </c>
      <c r="N34">
        <v>360</v>
      </c>
      <c r="O34">
        <v>363</v>
      </c>
      <c r="P34">
        <v>365</v>
      </c>
      <c r="Q34">
        <v>330</v>
      </c>
      <c r="R34">
        <v>337</v>
      </c>
      <c r="S34">
        <v>337</v>
      </c>
    </row>
    <row r="35" spans="1:19" ht="15" x14ac:dyDescent="0.2">
      <c r="A35" s="157" t="s">
        <v>515</v>
      </c>
      <c r="B35">
        <v>141</v>
      </c>
      <c r="C35">
        <v>144</v>
      </c>
      <c r="D35">
        <v>154</v>
      </c>
      <c r="E35">
        <v>149</v>
      </c>
      <c r="F35">
        <v>174</v>
      </c>
      <c r="G35">
        <v>175</v>
      </c>
      <c r="H35">
        <v>189</v>
      </c>
      <c r="I35">
        <v>219</v>
      </c>
      <c r="J35">
        <v>225</v>
      </c>
      <c r="K35">
        <v>203</v>
      </c>
      <c r="L35">
        <v>181</v>
      </c>
      <c r="M35">
        <v>165</v>
      </c>
      <c r="N35">
        <v>217</v>
      </c>
      <c r="O35">
        <v>237</v>
      </c>
      <c r="P35">
        <v>230</v>
      </c>
      <c r="Q35">
        <v>207</v>
      </c>
      <c r="R35">
        <v>205</v>
      </c>
      <c r="S35">
        <v>235</v>
      </c>
    </row>
    <row r="36" spans="1:19" ht="15" x14ac:dyDescent="0.2">
      <c r="A36" s="157" t="s">
        <v>516</v>
      </c>
      <c r="B36">
        <v>66</v>
      </c>
      <c r="C36">
        <v>88</v>
      </c>
      <c r="D36">
        <v>109</v>
      </c>
      <c r="E36">
        <v>110</v>
      </c>
      <c r="F36">
        <v>93</v>
      </c>
      <c r="G36">
        <v>88</v>
      </c>
      <c r="H36">
        <v>110</v>
      </c>
      <c r="I36">
        <v>115</v>
      </c>
      <c r="J36">
        <v>150</v>
      </c>
      <c r="K36">
        <v>118</v>
      </c>
      <c r="L36">
        <v>98</v>
      </c>
      <c r="M36">
        <v>93</v>
      </c>
      <c r="N36">
        <v>117</v>
      </c>
      <c r="O36">
        <v>136</v>
      </c>
      <c r="P36">
        <v>140</v>
      </c>
      <c r="Q36">
        <v>125</v>
      </c>
      <c r="R36">
        <v>120</v>
      </c>
      <c r="S36">
        <v>165</v>
      </c>
    </row>
    <row r="37" spans="1:19" ht="15" x14ac:dyDescent="0.2">
      <c r="A37" s="157" t="s">
        <v>517</v>
      </c>
      <c r="B37">
        <v>17</v>
      </c>
      <c r="C37">
        <v>25</v>
      </c>
      <c r="D37">
        <v>33</v>
      </c>
      <c r="E37">
        <v>28</v>
      </c>
      <c r="F37">
        <v>25</v>
      </c>
      <c r="G37">
        <v>31</v>
      </c>
      <c r="H37">
        <v>48</v>
      </c>
      <c r="I37">
        <v>65</v>
      </c>
      <c r="J37">
        <v>85</v>
      </c>
      <c r="K37">
        <v>58</v>
      </c>
      <c r="L37">
        <v>42</v>
      </c>
      <c r="M37">
        <v>43</v>
      </c>
      <c r="N37">
        <v>61</v>
      </c>
      <c r="O37">
        <v>81</v>
      </c>
      <c r="P37">
        <v>73</v>
      </c>
      <c r="Q37">
        <v>53</v>
      </c>
      <c r="R37">
        <v>44</v>
      </c>
      <c r="S37">
        <v>88</v>
      </c>
    </row>
    <row r="40" spans="1:19" ht="15" x14ac:dyDescent="0.2">
      <c r="A40" s="157" t="s">
        <v>518</v>
      </c>
      <c r="B40">
        <f>SUM(H20:H31)</f>
        <v>2121</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F3" sqref="F3"/>
    </sheetView>
  </sheetViews>
  <sheetFormatPr defaultRowHeight="12.75" x14ac:dyDescent="0.2"/>
  <cols>
    <col min="1" max="1" width="32.42578125" style="7" customWidth="1"/>
    <col min="2" max="7" width="9.7109375" customWidth="1"/>
    <col min="8" max="11" width="0" hidden="1" customWidth="1"/>
  </cols>
  <sheetData>
    <row r="1" spans="1:11" ht="13.5" thickBot="1" x14ac:dyDescent="0.25"/>
    <row r="2" spans="1:11" s="6" customFormat="1" ht="51" x14ac:dyDescent="0.2">
      <c r="A2" s="37" t="s">
        <v>115</v>
      </c>
      <c r="B2" s="39" t="s">
        <v>116</v>
      </c>
      <c r="C2" s="39" t="s">
        <v>117</v>
      </c>
      <c r="D2" s="39" t="s">
        <v>113</v>
      </c>
      <c r="E2" s="40" t="s">
        <v>118</v>
      </c>
      <c r="F2" s="40" t="s">
        <v>169</v>
      </c>
      <c r="G2" s="67" t="s">
        <v>119</v>
      </c>
      <c r="H2" s="62" t="s">
        <v>123</v>
      </c>
      <c r="I2" s="39" t="s">
        <v>125</v>
      </c>
      <c r="J2" s="39" t="s">
        <v>127</v>
      </c>
      <c r="K2" s="41" t="s">
        <v>126</v>
      </c>
    </row>
    <row r="3" spans="1:11" x14ac:dyDescent="0.2">
      <c r="A3" s="38"/>
      <c r="B3" s="1"/>
      <c r="C3" s="1"/>
      <c r="D3" s="1">
        <f>B3*C3</f>
        <v>0</v>
      </c>
      <c r="E3" s="1">
        <v>2</v>
      </c>
      <c r="F3" s="1">
        <v>2.5</v>
      </c>
      <c r="G3" s="36">
        <f>D3*E3</f>
        <v>0</v>
      </c>
      <c r="H3" s="63"/>
      <c r="I3" s="42"/>
      <c r="J3" s="42"/>
      <c r="K3" s="51"/>
    </row>
    <row r="4" spans="1:11" x14ac:dyDescent="0.2">
      <c r="A4" s="38"/>
      <c r="B4" s="1"/>
      <c r="C4" s="1"/>
      <c r="D4" s="1">
        <f t="shared" ref="D4:D23" si="0">B4*C4</f>
        <v>0</v>
      </c>
      <c r="E4" s="1">
        <v>2</v>
      </c>
      <c r="F4" s="1">
        <v>2.5</v>
      </c>
      <c r="G4" s="36">
        <f t="shared" ref="G4:G23" si="1">D4*E4</f>
        <v>0</v>
      </c>
      <c r="H4" s="63"/>
      <c r="I4" s="42"/>
      <c r="J4" s="42"/>
      <c r="K4" s="51"/>
    </row>
    <row r="5" spans="1:11" x14ac:dyDescent="0.2">
      <c r="A5" s="38"/>
      <c r="B5" s="1"/>
      <c r="C5" s="1"/>
      <c r="D5" s="1">
        <f t="shared" si="0"/>
        <v>0</v>
      </c>
      <c r="E5" s="1">
        <v>2</v>
      </c>
      <c r="F5" s="1">
        <v>2.5</v>
      </c>
      <c r="G5" s="36">
        <f t="shared" si="1"/>
        <v>0</v>
      </c>
      <c r="H5" s="64" t="s">
        <v>124</v>
      </c>
      <c r="I5" s="1">
        <f>(2*B5*F5)+(2*C5*F5)</f>
        <v>0</v>
      </c>
      <c r="J5" s="1">
        <f>0.35*I5</f>
        <v>0</v>
      </c>
      <c r="K5" s="36">
        <f>I5-J5</f>
        <v>0</v>
      </c>
    </row>
    <row r="6" spans="1:11" x14ac:dyDescent="0.2">
      <c r="A6" s="38"/>
      <c r="B6" s="1"/>
      <c r="C6" s="1"/>
      <c r="D6" s="1">
        <f t="shared" si="0"/>
        <v>0</v>
      </c>
      <c r="E6" s="1">
        <v>1</v>
      </c>
      <c r="F6" s="1">
        <v>7</v>
      </c>
      <c r="G6" s="36">
        <f t="shared" si="1"/>
        <v>0</v>
      </c>
      <c r="H6" s="64" t="s">
        <v>124</v>
      </c>
      <c r="I6" s="1">
        <f>(2*B6*F6)+(2*C6*F6)</f>
        <v>0</v>
      </c>
      <c r="J6" s="1">
        <f>0.35*I6</f>
        <v>0</v>
      </c>
      <c r="K6" s="36">
        <f>I6-J6</f>
        <v>0</v>
      </c>
    </row>
    <row r="7" spans="1:11" x14ac:dyDescent="0.2">
      <c r="A7" s="38"/>
      <c r="B7" s="1"/>
      <c r="C7" s="1"/>
      <c r="D7" s="1">
        <f t="shared" si="0"/>
        <v>0</v>
      </c>
      <c r="E7" s="1">
        <v>1</v>
      </c>
      <c r="F7" s="1">
        <v>10</v>
      </c>
      <c r="G7" s="36">
        <f t="shared" si="1"/>
        <v>0</v>
      </c>
      <c r="H7" s="63"/>
      <c r="I7" s="42"/>
      <c r="J7" s="42"/>
      <c r="K7" s="51"/>
    </row>
    <row r="8" spans="1:11" x14ac:dyDescent="0.2">
      <c r="A8" s="38"/>
      <c r="B8" s="1"/>
      <c r="C8" s="1"/>
      <c r="D8" s="1">
        <f t="shared" si="0"/>
        <v>0</v>
      </c>
      <c r="E8" s="1">
        <v>2</v>
      </c>
      <c r="F8" s="1">
        <v>2.5</v>
      </c>
      <c r="G8" s="36">
        <f t="shared" si="1"/>
        <v>0</v>
      </c>
      <c r="H8" s="63"/>
      <c r="I8" s="42"/>
      <c r="J8" s="42"/>
      <c r="K8" s="51"/>
    </row>
    <row r="9" spans="1:11" x14ac:dyDescent="0.2">
      <c r="A9" s="38"/>
      <c r="B9" s="1"/>
      <c r="C9" s="1"/>
      <c r="D9" s="1">
        <f t="shared" si="0"/>
        <v>0</v>
      </c>
      <c r="E9" s="1">
        <v>2</v>
      </c>
      <c r="F9" s="1">
        <v>2.5</v>
      </c>
      <c r="G9" s="36">
        <f t="shared" si="1"/>
        <v>0</v>
      </c>
      <c r="H9" s="63"/>
      <c r="I9" s="42"/>
      <c r="J9" s="42"/>
      <c r="K9" s="51"/>
    </row>
    <row r="10" spans="1:11" x14ac:dyDescent="0.2">
      <c r="A10" s="38"/>
      <c r="B10" s="1"/>
      <c r="C10" s="1"/>
      <c r="D10" s="1">
        <f t="shared" si="0"/>
        <v>0</v>
      </c>
      <c r="E10" s="1">
        <v>2</v>
      </c>
      <c r="F10" s="1">
        <v>2.5</v>
      </c>
      <c r="G10" s="36">
        <f t="shared" si="1"/>
        <v>0</v>
      </c>
      <c r="H10" s="63"/>
      <c r="I10" s="42"/>
      <c r="J10" s="42"/>
      <c r="K10" s="51"/>
    </row>
    <row r="11" spans="1:11" x14ac:dyDescent="0.2">
      <c r="A11" s="38"/>
      <c r="B11" s="1"/>
      <c r="C11" s="1"/>
      <c r="D11" s="1">
        <f t="shared" si="0"/>
        <v>0</v>
      </c>
      <c r="E11" s="1">
        <v>2</v>
      </c>
      <c r="F11" s="1">
        <v>2.5</v>
      </c>
      <c r="G11" s="36">
        <f t="shared" si="1"/>
        <v>0</v>
      </c>
      <c r="H11" s="64" t="s">
        <v>124</v>
      </c>
      <c r="I11" s="1">
        <f t="shared" ref="I11:I22" si="2">(2*B11*F11)+(2*C11*F11)</f>
        <v>0</v>
      </c>
      <c r="J11" s="1">
        <f t="shared" ref="J11:J22" si="3">0.35*I11</f>
        <v>0</v>
      </c>
      <c r="K11" s="36">
        <f t="shared" ref="K11:K22" si="4">I11-J11</f>
        <v>0</v>
      </c>
    </row>
    <row r="12" spans="1:11" x14ac:dyDescent="0.2">
      <c r="A12" s="38"/>
      <c r="B12" s="1"/>
      <c r="C12" s="1"/>
      <c r="D12" s="1">
        <f t="shared" si="0"/>
        <v>0</v>
      </c>
      <c r="E12" s="1">
        <v>2</v>
      </c>
      <c r="F12" s="1">
        <v>2.5</v>
      </c>
      <c r="G12" s="36">
        <f t="shared" si="1"/>
        <v>0</v>
      </c>
      <c r="H12" s="64" t="s">
        <v>124</v>
      </c>
      <c r="I12" s="1">
        <f t="shared" si="2"/>
        <v>0</v>
      </c>
      <c r="J12" s="1">
        <f t="shared" si="3"/>
        <v>0</v>
      </c>
      <c r="K12" s="36">
        <f t="shared" si="4"/>
        <v>0</v>
      </c>
    </row>
    <row r="13" spans="1:11" x14ac:dyDescent="0.2">
      <c r="A13" s="38"/>
      <c r="B13" s="1"/>
      <c r="C13" s="1"/>
      <c r="D13" s="1">
        <f t="shared" si="0"/>
        <v>0</v>
      </c>
      <c r="E13" s="1">
        <v>2</v>
      </c>
      <c r="F13" s="1">
        <v>2.5</v>
      </c>
      <c r="G13" s="36">
        <f t="shared" si="1"/>
        <v>0</v>
      </c>
      <c r="H13" s="64" t="s">
        <v>124</v>
      </c>
      <c r="I13" s="1">
        <f t="shared" si="2"/>
        <v>0</v>
      </c>
      <c r="J13" s="1">
        <f t="shared" si="3"/>
        <v>0</v>
      </c>
      <c r="K13" s="36">
        <f t="shared" si="4"/>
        <v>0</v>
      </c>
    </row>
    <row r="14" spans="1:11" x14ac:dyDescent="0.2">
      <c r="A14" s="38"/>
      <c r="B14" s="1"/>
      <c r="C14" s="1"/>
      <c r="D14" s="1">
        <f t="shared" si="0"/>
        <v>0</v>
      </c>
      <c r="E14" s="1">
        <v>2</v>
      </c>
      <c r="F14" s="1">
        <v>2.5</v>
      </c>
      <c r="G14" s="36">
        <f t="shared" si="1"/>
        <v>0</v>
      </c>
      <c r="H14" s="64" t="s">
        <v>124</v>
      </c>
      <c r="I14" s="1">
        <f t="shared" si="2"/>
        <v>0</v>
      </c>
      <c r="J14" s="1">
        <f t="shared" si="3"/>
        <v>0</v>
      </c>
      <c r="K14" s="36">
        <f t="shared" si="4"/>
        <v>0</v>
      </c>
    </row>
    <row r="15" spans="1:11" x14ac:dyDescent="0.2">
      <c r="A15" s="38"/>
      <c r="B15" s="1"/>
      <c r="C15" s="1"/>
      <c r="D15" s="1">
        <f t="shared" si="0"/>
        <v>0</v>
      </c>
      <c r="E15" s="1">
        <v>2</v>
      </c>
      <c r="F15" s="1">
        <v>2.5</v>
      </c>
      <c r="G15" s="36">
        <f t="shared" si="1"/>
        <v>0</v>
      </c>
      <c r="H15" s="64" t="s">
        <v>124</v>
      </c>
      <c r="I15" s="1">
        <f t="shared" si="2"/>
        <v>0</v>
      </c>
      <c r="J15" s="1">
        <f t="shared" si="3"/>
        <v>0</v>
      </c>
      <c r="K15" s="36">
        <f t="shared" si="4"/>
        <v>0</v>
      </c>
    </row>
    <row r="16" spans="1:11" x14ac:dyDescent="0.2">
      <c r="A16" s="38"/>
      <c r="B16" s="1"/>
      <c r="C16" s="1"/>
      <c r="D16" s="1">
        <f t="shared" si="0"/>
        <v>0</v>
      </c>
      <c r="E16" s="1">
        <v>2</v>
      </c>
      <c r="F16" s="1">
        <v>2.5</v>
      </c>
      <c r="G16" s="36">
        <f t="shared" si="1"/>
        <v>0</v>
      </c>
      <c r="H16" s="64" t="s">
        <v>124</v>
      </c>
      <c r="I16" s="1">
        <f t="shared" si="2"/>
        <v>0</v>
      </c>
      <c r="J16" s="1">
        <f t="shared" si="3"/>
        <v>0</v>
      </c>
      <c r="K16" s="36">
        <f t="shared" si="4"/>
        <v>0</v>
      </c>
    </row>
    <row r="17" spans="1:11" x14ac:dyDescent="0.2">
      <c r="A17" s="38"/>
      <c r="B17" s="1"/>
      <c r="C17" s="1"/>
      <c r="D17" s="1">
        <f t="shared" si="0"/>
        <v>0</v>
      </c>
      <c r="E17" s="1">
        <v>2</v>
      </c>
      <c r="F17" s="1">
        <v>2.5</v>
      </c>
      <c r="G17" s="36">
        <f t="shared" si="1"/>
        <v>0</v>
      </c>
      <c r="H17" s="64" t="s">
        <v>124</v>
      </c>
      <c r="I17" s="1">
        <f t="shared" si="2"/>
        <v>0</v>
      </c>
      <c r="J17" s="1">
        <f t="shared" si="3"/>
        <v>0</v>
      </c>
      <c r="K17" s="36">
        <f t="shared" si="4"/>
        <v>0</v>
      </c>
    </row>
    <row r="18" spans="1:11" x14ac:dyDescent="0.2">
      <c r="A18" s="38"/>
      <c r="B18" s="1"/>
      <c r="C18" s="1"/>
      <c r="D18" s="1">
        <f t="shared" si="0"/>
        <v>0</v>
      </c>
      <c r="E18" s="1">
        <v>2</v>
      </c>
      <c r="F18" s="1">
        <v>2.5</v>
      </c>
      <c r="G18" s="36">
        <f t="shared" si="1"/>
        <v>0</v>
      </c>
      <c r="H18" s="64" t="s">
        <v>124</v>
      </c>
      <c r="I18" s="1">
        <f t="shared" si="2"/>
        <v>0</v>
      </c>
      <c r="J18" s="1">
        <f t="shared" si="3"/>
        <v>0</v>
      </c>
      <c r="K18" s="36">
        <f t="shared" si="4"/>
        <v>0</v>
      </c>
    </row>
    <row r="19" spans="1:11" x14ac:dyDescent="0.2">
      <c r="A19" s="38"/>
      <c r="B19" s="1"/>
      <c r="C19" s="1"/>
      <c r="D19" s="1">
        <f t="shared" si="0"/>
        <v>0</v>
      </c>
      <c r="E19" s="1">
        <v>2</v>
      </c>
      <c r="F19" s="1">
        <v>2.5</v>
      </c>
      <c r="G19" s="36">
        <f>D19*E19</f>
        <v>0</v>
      </c>
      <c r="H19" s="64" t="s">
        <v>124</v>
      </c>
      <c r="I19" s="1">
        <f t="shared" si="2"/>
        <v>0</v>
      </c>
      <c r="J19" s="1">
        <f t="shared" si="3"/>
        <v>0</v>
      </c>
      <c r="K19" s="36">
        <f t="shared" si="4"/>
        <v>0</v>
      </c>
    </row>
    <row r="20" spans="1:11" x14ac:dyDescent="0.2">
      <c r="A20" s="38"/>
      <c r="B20" s="1"/>
      <c r="C20" s="1"/>
      <c r="D20" s="1">
        <f t="shared" si="0"/>
        <v>0</v>
      </c>
      <c r="E20" s="1">
        <v>2</v>
      </c>
      <c r="F20" s="1">
        <v>2.5</v>
      </c>
      <c r="G20" s="36">
        <f t="shared" si="1"/>
        <v>0</v>
      </c>
      <c r="H20" s="63"/>
      <c r="I20" s="42">
        <f t="shared" si="2"/>
        <v>0</v>
      </c>
      <c r="J20" s="42">
        <f t="shared" si="3"/>
        <v>0</v>
      </c>
      <c r="K20" s="51">
        <f t="shared" si="4"/>
        <v>0</v>
      </c>
    </row>
    <row r="21" spans="1:11" x14ac:dyDescent="0.2">
      <c r="A21" s="38"/>
      <c r="B21" s="1"/>
      <c r="C21" s="1"/>
      <c r="D21" s="1">
        <f t="shared" si="0"/>
        <v>0</v>
      </c>
      <c r="E21" s="1">
        <v>2</v>
      </c>
      <c r="F21" s="1">
        <v>2.5</v>
      </c>
      <c r="G21" s="36">
        <f t="shared" si="1"/>
        <v>0</v>
      </c>
      <c r="H21" s="63"/>
      <c r="I21" s="42">
        <f t="shared" si="2"/>
        <v>0</v>
      </c>
      <c r="J21" s="42">
        <f t="shared" si="3"/>
        <v>0</v>
      </c>
      <c r="K21" s="51">
        <f t="shared" si="4"/>
        <v>0</v>
      </c>
    </row>
    <row r="22" spans="1:11" x14ac:dyDescent="0.2">
      <c r="A22" s="38"/>
      <c r="B22" s="1"/>
      <c r="C22" s="1"/>
      <c r="D22" s="1">
        <f t="shared" si="0"/>
        <v>0</v>
      </c>
      <c r="E22" s="1">
        <v>2</v>
      </c>
      <c r="F22" s="1">
        <v>2.5</v>
      </c>
      <c r="G22" s="36">
        <f t="shared" si="1"/>
        <v>0</v>
      </c>
      <c r="H22" s="63"/>
      <c r="I22" s="42">
        <f t="shared" si="2"/>
        <v>0</v>
      </c>
      <c r="J22" s="42">
        <f t="shared" si="3"/>
        <v>0</v>
      </c>
      <c r="K22" s="51">
        <f t="shared" si="4"/>
        <v>0</v>
      </c>
    </row>
    <row r="23" spans="1:11" x14ac:dyDescent="0.2">
      <c r="A23" s="38"/>
      <c r="B23" s="1"/>
      <c r="C23" s="1"/>
      <c r="D23" s="1">
        <f t="shared" si="0"/>
        <v>0</v>
      </c>
      <c r="E23" s="1">
        <v>2</v>
      </c>
      <c r="F23" s="1">
        <v>2.5</v>
      </c>
      <c r="G23" s="36">
        <f t="shared" si="1"/>
        <v>0</v>
      </c>
      <c r="H23" s="63"/>
      <c r="I23" s="42"/>
      <c r="J23" s="42"/>
      <c r="K23" s="51"/>
    </row>
    <row r="24" spans="1:11" x14ac:dyDescent="0.2">
      <c r="A24" s="38"/>
      <c r="B24" s="1"/>
      <c r="C24" s="1"/>
      <c r="D24" s="1">
        <f t="shared" ref="D24:D33" si="5">B24*C24</f>
        <v>0</v>
      </c>
      <c r="E24" s="1">
        <v>2</v>
      </c>
      <c r="F24" s="1">
        <v>2.5</v>
      </c>
      <c r="G24" s="36">
        <f t="shared" ref="G24:G32" si="6">D24*E24</f>
        <v>0</v>
      </c>
      <c r="H24" s="63"/>
      <c r="I24" s="42">
        <f t="shared" ref="I24:I30" si="7">(2*B24*F24)+(2*C24*F24)</f>
        <v>0</v>
      </c>
      <c r="J24" s="42">
        <f t="shared" ref="J24:J30" si="8">0.35*I24</f>
        <v>0</v>
      </c>
      <c r="K24" s="51">
        <f t="shared" ref="K24:K30" si="9">I24-J24</f>
        <v>0</v>
      </c>
    </row>
    <row r="25" spans="1:11" x14ac:dyDescent="0.2">
      <c r="A25" s="38"/>
      <c r="B25" s="1"/>
      <c r="C25" s="1"/>
      <c r="D25" s="1">
        <f t="shared" si="5"/>
        <v>0</v>
      </c>
      <c r="E25" s="1">
        <v>2</v>
      </c>
      <c r="F25" s="1">
        <v>2.5</v>
      </c>
      <c r="G25" s="36">
        <f t="shared" si="6"/>
        <v>0</v>
      </c>
      <c r="H25" s="63"/>
      <c r="I25" s="42">
        <f t="shared" si="7"/>
        <v>0</v>
      </c>
      <c r="J25" s="42">
        <f t="shared" si="8"/>
        <v>0</v>
      </c>
      <c r="K25" s="51">
        <f t="shared" si="9"/>
        <v>0</v>
      </c>
    </row>
    <row r="26" spans="1:11" x14ac:dyDescent="0.2">
      <c r="A26" s="38"/>
      <c r="B26" s="1"/>
      <c r="C26" s="1"/>
      <c r="D26" s="1">
        <f t="shared" si="5"/>
        <v>0</v>
      </c>
      <c r="E26" s="1">
        <v>1</v>
      </c>
      <c r="F26" s="1">
        <v>5</v>
      </c>
      <c r="G26" s="36">
        <f t="shared" si="6"/>
        <v>0</v>
      </c>
      <c r="H26" s="63"/>
      <c r="I26" s="42">
        <f t="shared" si="7"/>
        <v>0</v>
      </c>
      <c r="J26" s="42">
        <f t="shared" si="8"/>
        <v>0</v>
      </c>
      <c r="K26" s="51">
        <f t="shared" si="9"/>
        <v>0</v>
      </c>
    </row>
    <row r="27" spans="1:11" x14ac:dyDescent="0.2">
      <c r="A27" s="38"/>
      <c r="B27" s="1"/>
      <c r="C27" s="1"/>
      <c r="D27" s="1">
        <f t="shared" si="5"/>
        <v>0</v>
      </c>
      <c r="E27" s="1">
        <v>1</v>
      </c>
      <c r="F27" s="1">
        <v>3</v>
      </c>
      <c r="G27" s="36">
        <f t="shared" si="6"/>
        <v>0</v>
      </c>
      <c r="H27" s="63"/>
      <c r="I27" s="42">
        <f t="shared" si="7"/>
        <v>0</v>
      </c>
      <c r="J27" s="42">
        <f t="shared" si="8"/>
        <v>0</v>
      </c>
      <c r="K27" s="51">
        <f t="shared" si="9"/>
        <v>0</v>
      </c>
    </row>
    <row r="28" spans="1:11" x14ac:dyDescent="0.2">
      <c r="A28" s="38"/>
      <c r="B28" s="1"/>
      <c r="C28" s="1"/>
      <c r="D28" s="1">
        <f t="shared" si="5"/>
        <v>0</v>
      </c>
      <c r="E28" s="1">
        <v>1</v>
      </c>
      <c r="F28" s="1">
        <v>8</v>
      </c>
      <c r="G28" s="36">
        <f t="shared" si="6"/>
        <v>0</v>
      </c>
      <c r="H28" s="63"/>
      <c r="I28" s="42">
        <f t="shared" si="7"/>
        <v>0</v>
      </c>
      <c r="J28" s="42">
        <f t="shared" si="8"/>
        <v>0</v>
      </c>
      <c r="K28" s="51">
        <f t="shared" si="9"/>
        <v>0</v>
      </c>
    </row>
    <row r="29" spans="1:11" x14ac:dyDescent="0.2">
      <c r="A29" s="38"/>
      <c r="B29" s="1"/>
      <c r="C29" s="1"/>
      <c r="D29" s="1">
        <f t="shared" si="5"/>
        <v>0</v>
      </c>
      <c r="E29" s="1">
        <v>1</v>
      </c>
      <c r="F29" s="1">
        <v>2.5</v>
      </c>
      <c r="G29" s="36">
        <f t="shared" si="6"/>
        <v>0</v>
      </c>
      <c r="H29" s="63"/>
      <c r="I29" s="42">
        <f t="shared" si="7"/>
        <v>0</v>
      </c>
      <c r="J29" s="42">
        <f t="shared" si="8"/>
        <v>0</v>
      </c>
      <c r="K29" s="51">
        <f t="shared" si="9"/>
        <v>0</v>
      </c>
    </row>
    <row r="30" spans="1:11" x14ac:dyDescent="0.2">
      <c r="A30" s="38"/>
      <c r="B30" s="1"/>
      <c r="C30" s="1"/>
      <c r="D30" s="1">
        <f t="shared" si="5"/>
        <v>0</v>
      </c>
      <c r="E30" s="1">
        <v>1</v>
      </c>
      <c r="F30" s="1">
        <v>2.5</v>
      </c>
      <c r="G30" s="36">
        <f t="shared" si="6"/>
        <v>0</v>
      </c>
      <c r="H30" s="63"/>
      <c r="I30" s="42">
        <f t="shared" si="7"/>
        <v>0</v>
      </c>
      <c r="J30" s="42">
        <f t="shared" si="8"/>
        <v>0</v>
      </c>
      <c r="K30" s="51">
        <f t="shared" si="9"/>
        <v>0</v>
      </c>
    </row>
    <row r="31" spans="1:11" x14ac:dyDescent="0.2">
      <c r="A31" s="38"/>
      <c r="B31" s="1"/>
      <c r="C31" s="1"/>
      <c r="D31" s="1">
        <f t="shared" si="5"/>
        <v>0</v>
      </c>
      <c r="E31" s="1">
        <v>2</v>
      </c>
      <c r="F31" s="1">
        <v>2.5</v>
      </c>
      <c r="G31" s="36">
        <f t="shared" si="6"/>
        <v>0</v>
      </c>
      <c r="H31" s="63"/>
      <c r="I31" s="42"/>
      <c r="J31" s="42"/>
      <c r="K31" s="51"/>
    </row>
    <row r="32" spans="1:11" x14ac:dyDescent="0.2">
      <c r="A32" s="38"/>
      <c r="B32" s="1"/>
      <c r="C32" s="1"/>
      <c r="D32" s="1">
        <f t="shared" si="5"/>
        <v>0</v>
      </c>
      <c r="E32" s="1">
        <v>2</v>
      </c>
      <c r="F32" s="1">
        <v>2.5</v>
      </c>
      <c r="G32" s="36">
        <f t="shared" si="6"/>
        <v>0</v>
      </c>
      <c r="H32" s="63"/>
      <c r="I32" s="42">
        <f>(2*B32*F32)+(2*C32*F32)</f>
        <v>0</v>
      </c>
      <c r="J32" s="42">
        <f>0.35*I32</f>
        <v>0</v>
      </c>
      <c r="K32" s="51">
        <f>I32-J32</f>
        <v>0</v>
      </c>
    </row>
    <row r="33" spans="1:11" x14ac:dyDescent="0.2">
      <c r="A33" s="56"/>
      <c r="B33" s="57"/>
      <c r="C33" s="57"/>
      <c r="D33" s="58">
        <f t="shared" si="5"/>
        <v>0</v>
      </c>
      <c r="E33" s="1">
        <v>2</v>
      </c>
      <c r="F33" s="57"/>
      <c r="G33" s="68">
        <f>D33*E33</f>
        <v>0</v>
      </c>
      <c r="H33" s="65"/>
      <c r="I33" s="60"/>
      <c r="J33" s="59"/>
      <c r="K33" s="61"/>
    </row>
    <row r="34" spans="1:11" s="5" customFormat="1" ht="13.5" thickBot="1" x14ac:dyDescent="0.25">
      <c r="A34" s="43" t="s">
        <v>128</v>
      </c>
      <c r="B34" s="44"/>
      <c r="C34" s="44"/>
      <c r="D34" s="45"/>
      <c r="E34" s="44"/>
      <c r="F34" s="44"/>
      <c r="G34" s="45">
        <f>SUM(G3:G33)</f>
        <v>0</v>
      </c>
      <c r="H34" s="66"/>
      <c r="I34" s="45">
        <f>SUM(I3:I32)</f>
        <v>0</v>
      </c>
      <c r="J34" s="44"/>
      <c r="K34" s="45">
        <f>SUM(K3:K32)</f>
        <v>0</v>
      </c>
    </row>
  </sheetData>
  <phoneticPr fontId="0" type="noConversion"/>
  <pageMargins left="0.75" right="0.75" top="1" bottom="1" header="0.5" footer="0.5"/>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12"/>
  <sheetViews>
    <sheetView topLeftCell="A4" zoomScale="75" workbookViewId="0">
      <selection activeCell="B35" sqref="B35"/>
    </sheetView>
  </sheetViews>
  <sheetFormatPr defaultColWidth="10.28515625" defaultRowHeight="16.5" x14ac:dyDescent="0.3"/>
  <cols>
    <col min="1" max="1" width="49.85546875" style="8" customWidth="1"/>
    <col min="2" max="2" width="25.85546875" style="8" customWidth="1"/>
    <col min="3" max="3" width="25.5703125" style="8" customWidth="1"/>
    <col min="4" max="4" width="16.7109375" style="8" customWidth="1"/>
    <col min="5" max="5" width="10.28515625" style="8" customWidth="1"/>
    <col min="6" max="6" width="10.5703125" style="8" customWidth="1"/>
    <col min="7" max="7" width="10.28515625" style="8" customWidth="1"/>
    <col min="8" max="8" width="33.5703125" style="8" customWidth="1"/>
    <col min="9" max="9" width="30.7109375" style="8" customWidth="1"/>
    <col min="10" max="10" width="18.42578125" style="8" customWidth="1"/>
    <col min="11" max="16384" width="10.28515625" style="8"/>
  </cols>
  <sheetData>
    <row r="1" spans="1:15" x14ac:dyDescent="0.3">
      <c r="A1" s="29" t="s">
        <v>110</v>
      </c>
    </row>
    <row r="2" spans="1:15" x14ac:dyDescent="0.3">
      <c r="A2" s="9"/>
      <c r="B2" s="10"/>
    </row>
    <row r="3" spans="1:15" x14ac:dyDescent="0.3">
      <c r="A3" s="10"/>
      <c r="B3" s="9"/>
      <c r="H3" s="9"/>
      <c r="I3" s="9" t="s">
        <v>3</v>
      </c>
      <c r="J3" s="9" t="s">
        <v>4</v>
      </c>
      <c r="K3" s="9" t="s">
        <v>5</v>
      </c>
    </row>
    <row r="4" spans="1:15" x14ac:dyDescent="0.3">
      <c r="A4" s="31" t="s">
        <v>99</v>
      </c>
      <c r="B4" s="9" t="s">
        <v>4</v>
      </c>
      <c r="D4" s="10" t="s">
        <v>27</v>
      </c>
      <c r="E4" s="15">
        <f>F19*B26</f>
        <v>3.1199999999999992E-2</v>
      </c>
      <c r="H4" s="9" t="s">
        <v>6</v>
      </c>
      <c r="I4" s="9"/>
      <c r="J4" s="9">
        <v>0.04</v>
      </c>
      <c r="K4" s="9"/>
    </row>
    <row r="5" spans="1:15" x14ac:dyDescent="0.3">
      <c r="A5" s="9" t="s">
        <v>6</v>
      </c>
      <c r="B5" s="9">
        <v>0.04</v>
      </c>
      <c r="D5" s="10" t="s">
        <v>29</v>
      </c>
      <c r="E5" s="17">
        <f>E4*1000</f>
        <v>31.199999999999992</v>
      </c>
      <c r="H5" s="9" t="s">
        <v>7</v>
      </c>
      <c r="I5" s="9">
        <f>5/1000</f>
        <v>5.0000000000000001E-3</v>
      </c>
      <c r="J5" s="9">
        <f>I5/K5</f>
        <v>5.9523809523809529E-3</v>
      </c>
      <c r="K5" s="9">
        <v>0.84</v>
      </c>
    </row>
    <row r="6" spans="1:15" x14ac:dyDescent="0.3">
      <c r="A6" s="10" t="s">
        <v>97</v>
      </c>
      <c r="B6" s="9">
        <v>0.13400000000000001</v>
      </c>
      <c r="D6" s="10" t="s">
        <v>31</v>
      </c>
      <c r="E6" s="17">
        <f>B26*F21*1000</f>
        <v>35.999999999999993</v>
      </c>
      <c r="H6" s="9" t="s">
        <v>8</v>
      </c>
      <c r="I6" s="9"/>
      <c r="J6" s="9">
        <v>0.18</v>
      </c>
      <c r="K6" s="9"/>
    </row>
    <row r="7" spans="1:15" x14ac:dyDescent="0.3">
      <c r="A7" s="9" t="s">
        <v>8</v>
      </c>
      <c r="B7" s="9">
        <v>0.09</v>
      </c>
      <c r="D7" s="13"/>
      <c r="H7" s="10" t="s">
        <v>10</v>
      </c>
      <c r="I7" s="9">
        <f>12/1000</f>
        <v>1.2E-2</v>
      </c>
      <c r="J7" s="9">
        <f>I7/K7</f>
        <v>4.2857142857142851E-2</v>
      </c>
      <c r="K7" s="9">
        <v>0.28000000000000003</v>
      </c>
    </row>
    <row r="8" spans="1:15" x14ac:dyDescent="0.3">
      <c r="A8" s="10" t="s">
        <v>97</v>
      </c>
      <c r="B8" s="9">
        <v>0.184</v>
      </c>
      <c r="H8" s="10" t="s">
        <v>9</v>
      </c>
      <c r="I8" s="9"/>
      <c r="J8" s="11">
        <v>5.68</v>
      </c>
      <c r="K8" s="9"/>
      <c r="M8" s="8">
        <v>3.41</v>
      </c>
    </row>
    <row r="9" spans="1:15" x14ac:dyDescent="0.3">
      <c r="A9" s="10" t="s">
        <v>98</v>
      </c>
      <c r="B9" s="9">
        <v>2.3E-2</v>
      </c>
      <c r="D9" s="9"/>
      <c r="H9" s="9" t="s">
        <v>11</v>
      </c>
      <c r="I9" s="9"/>
      <c r="J9" s="9"/>
      <c r="K9" s="9"/>
    </row>
    <row r="10" spans="1:15" x14ac:dyDescent="0.3">
      <c r="A10" s="9" t="s">
        <v>12</v>
      </c>
      <c r="B10" s="9">
        <v>0.13</v>
      </c>
      <c r="D10" s="9"/>
      <c r="H10" s="9" t="s">
        <v>12</v>
      </c>
      <c r="I10" s="9"/>
      <c r="J10" s="9">
        <v>0.12</v>
      </c>
      <c r="K10" s="9"/>
    </row>
    <row r="11" spans="1:15" x14ac:dyDescent="0.3">
      <c r="D11" s="9"/>
      <c r="E11" s="12"/>
      <c r="F11" s="12"/>
      <c r="H11" s="13" t="s">
        <v>13</v>
      </c>
      <c r="J11" s="8">
        <f>SUM(J4:J10)</f>
        <v>6.0688095238095237</v>
      </c>
    </row>
    <row r="12" spans="1:15" x14ac:dyDescent="0.3">
      <c r="A12" s="33" t="s">
        <v>100</v>
      </c>
    </row>
    <row r="13" spans="1:15" x14ac:dyDescent="0.3">
      <c r="A13" s="9" t="s">
        <v>6</v>
      </c>
      <c r="B13" s="9">
        <v>0.04</v>
      </c>
      <c r="G13" s="10" t="s">
        <v>14</v>
      </c>
      <c r="H13" s="9"/>
      <c r="I13" s="14" t="s">
        <v>15</v>
      </c>
      <c r="J13" s="10" t="s">
        <v>16</v>
      </c>
      <c r="K13" s="10" t="s">
        <v>17</v>
      </c>
      <c r="L13" s="9">
        <v>150</v>
      </c>
      <c r="M13" s="9">
        <v>175</v>
      </c>
      <c r="N13" s="9">
        <v>200</v>
      </c>
      <c r="O13" s="9">
        <v>250</v>
      </c>
    </row>
    <row r="14" spans="1:15" x14ac:dyDescent="0.3">
      <c r="A14" s="10" t="s">
        <v>97</v>
      </c>
      <c r="B14" s="9">
        <v>0.13400000000000001</v>
      </c>
      <c r="G14" s="10" t="s">
        <v>10</v>
      </c>
      <c r="H14" s="9">
        <v>0.28000000000000003</v>
      </c>
      <c r="I14" s="10" t="s">
        <v>18</v>
      </c>
      <c r="J14" s="9">
        <v>1.67</v>
      </c>
      <c r="K14" s="9">
        <v>2.96</v>
      </c>
      <c r="L14" s="9">
        <v>4.25</v>
      </c>
      <c r="M14" s="9">
        <v>4.9000000000000004</v>
      </c>
      <c r="N14" s="9">
        <v>5.54</v>
      </c>
      <c r="O14" s="9">
        <v>6.83</v>
      </c>
    </row>
    <row r="15" spans="1:15" x14ac:dyDescent="0.3">
      <c r="A15" s="10" t="s">
        <v>101</v>
      </c>
      <c r="B15" s="9">
        <v>0.09</v>
      </c>
      <c r="G15" s="10" t="s">
        <v>19</v>
      </c>
      <c r="H15" s="9">
        <v>4.4999999999999998E-2</v>
      </c>
      <c r="I15" s="10" t="s">
        <v>21</v>
      </c>
      <c r="J15" s="15">
        <f t="shared" ref="J15:O15" si="0">1/J14</f>
        <v>0.5988023952095809</v>
      </c>
      <c r="K15" s="15">
        <f t="shared" si="0"/>
        <v>0.33783783783783783</v>
      </c>
      <c r="L15" s="15">
        <f t="shared" si="0"/>
        <v>0.23529411764705882</v>
      </c>
      <c r="M15" s="15">
        <f t="shared" si="0"/>
        <v>0.2040816326530612</v>
      </c>
      <c r="N15" s="15">
        <f t="shared" si="0"/>
        <v>0.18050541516245489</v>
      </c>
      <c r="O15" s="15">
        <f t="shared" si="0"/>
        <v>0.14641288433382138</v>
      </c>
    </row>
    <row r="16" spans="1:15" x14ac:dyDescent="0.3">
      <c r="A16" s="10" t="s">
        <v>102</v>
      </c>
      <c r="B16" s="9">
        <v>0.8</v>
      </c>
      <c r="G16" s="10"/>
      <c r="H16" s="9"/>
      <c r="I16" s="10"/>
      <c r="J16" s="15"/>
      <c r="K16" s="15"/>
      <c r="L16" s="15"/>
      <c r="M16" s="15"/>
      <c r="N16" s="15"/>
      <c r="O16" s="15"/>
    </row>
    <row r="17" spans="1:23" x14ac:dyDescent="0.3">
      <c r="A17" s="10" t="s">
        <v>97</v>
      </c>
      <c r="B17" s="9">
        <v>0.184</v>
      </c>
      <c r="G17" s="10" t="s">
        <v>22</v>
      </c>
      <c r="H17" s="9">
        <v>0.48</v>
      </c>
      <c r="I17" s="10" t="s">
        <v>24</v>
      </c>
      <c r="J17" s="9">
        <v>38276</v>
      </c>
      <c r="K17" s="9">
        <v>43343</v>
      </c>
      <c r="L17" s="9">
        <v>45332</v>
      </c>
      <c r="M17" s="9">
        <v>45937</v>
      </c>
      <c r="N17" s="9">
        <v>46395</v>
      </c>
      <c r="O17" s="9">
        <v>47056</v>
      </c>
    </row>
    <row r="18" spans="1:23" x14ac:dyDescent="0.3">
      <c r="A18" s="10" t="s">
        <v>103</v>
      </c>
      <c r="B18" s="9">
        <v>2.3E-2</v>
      </c>
      <c r="G18" s="13" t="s">
        <v>25</v>
      </c>
      <c r="H18" s="8">
        <v>2.3E-2</v>
      </c>
      <c r="I18" s="10" t="s">
        <v>26</v>
      </c>
      <c r="J18" s="17">
        <f>(B31/20.16)*110</f>
        <v>0</v>
      </c>
      <c r="K18" s="17">
        <f>(B31/10.8)*110</f>
        <v>0</v>
      </c>
      <c r="L18" s="17">
        <f>((B31/20.16)+(B31/10.8))*110</f>
        <v>0</v>
      </c>
      <c r="M18" s="17">
        <f>((B31/10.8)+(B31/13))*110</f>
        <v>0</v>
      </c>
      <c r="N18" s="17">
        <f>((B31/10.8)+(B31/10.8))*110</f>
        <v>0</v>
      </c>
    </row>
    <row r="19" spans="1:23" x14ac:dyDescent="0.3">
      <c r="A19" s="9" t="s">
        <v>12</v>
      </c>
      <c r="B19" s="9">
        <v>0.13</v>
      </c>
      <c r="F19" s="9">
        <v>3.9E-2</v>
      </c>
      <c r="I19" s="10" t="s">
        <v>28</v>
      </c>
      <c r="J19" s="17">
        <v>1281.3178069999999</v>
      </c>
      <c r="K19" s="17">
        <v>1450.93943225</v>
      </c>
      <c r="L19" s="17">
        <v>1517.5226989999999</v>
      </c>
      <c r="M19" s="17">
        <v>1537.77552775</v>
      </c>
      <c r="N19" s="17">
        <v>1553.10742125</v>
      </c>
    </row>
    <row r="20" spans="1:23" x14ac:dyDescent="0.3">
      <c r="F20" s="9"/>
      <c r="I20" s="10" t="s">
        <v>30</v>
      </c>
      <c r="J20" s="17">
        <f>J18+F71</f>
        <v>0</v>
      </c>
      <c r="K20" s="17">
        <f>K18+F71</f>
        <v>0</v>
      </c>
      <c r="L20" s="17">
        <f>L18+F71</f>
        <v>0</v>
      </c>
      <c r="M20" s="17">
        <f>M18+F71</f>
        <v>0</v>
      </c>
      <c r="N20" s="17">
        <f>N18+F71</f>
        <v>0</v>
      </c>
    </row>
    <row r="21" spans="1:23" x14ac:dyDescent="0.3">
      <c r="F21" s="9">
        <v>4.4999999999999998E-2</v>
      </c>
      <c r="I21" s="10" t="s">
        <v>32</v>
      </c>
      <c r="J21" s="11">
        <f>J20/J19</f>
        <v>0</v>
      </c>
      <c r="K21" s="11">
        <f>K20/K19</f>
        <v>0</v>
      </c>
      <c r="L21" s="11">
        <f>L20/L19</f>
        <v>0</v>
      </c>
      <c r="M21" s="11">
        <f>M20/M19</f>
        <v>0</v>
      </c>
      <c r="N21" s="11">
        <f>N20/N19</f>
        <v>0</v>
      </c>
    </row>
    <row r="22" spans="1:23" x14ac:dyDescent="0.3">
      <c r="A22" s="10" t="s">
        <v>106</v>
      </c>
      <c r="B22" s="9">
        <f>SUM(B5:B10)</f>
        <v>0.60099999999999998</v>
      </c>
    </row>
    <row r="23" spans="1:23" x14ac:dyDescent="0.3">
      <c r="A23" s="10" t="s">
        <v>105</v>
      </c>
      <c r="B23" s="15">
        <f>1/B22</f>
        <v>1.6638935108153079</v>
      </c>
      <c r="I23" s="14" t="s">
        <v>19</v>
      </c>
      <c r="J23" s="9">
        <v>100</v>
      </c>
      <c r="K23" s="9">
        <v>150</v>
      </c>
      <c r="L23" s="9">
        <v>200</v>
      </c>
      <c r="M23" s="9">
        <v>250</v>
      </c>
      <c r="Q23" s="9">
        <v>265</v>
      </c>
      <c r="R23" s="13" t="s">
        <v>33</v>
      </c>
      <c r="S23" s="8">
        <v>4.3999999999999997E-2</v>
      </c>
      <c r="T23" s="9">
        <v>165</v>
      </c>
      <c r="U23" s="9">
        <v>175</v>
      </c>
      <c r="V23" s="9">
        <v>65</v>
      </c>
      <c r="W23" s="9">
        <v>75</v>
      </c>
    </row>
    <row r="24" spans="1:23" x14ac:dyDescent="0.3">
      <c r="A24" s="10" t="s">
        <v>104</v>
      </c>
      <c r="B24" s="15">
        <f>1/(SUM(B13:B19))</f>
        <v>0.71377587437544621</v>
      </c>
      <c r="I24" s="10" t="s">
        <v>4</v>
      </c>
      <c r="J24" s="11">
        <f>(J23/1000)/S23</f>
        <v>2.2727272727272729</v>
      </c>
      <c r="K24" s="16">
        <f>(K23/1000)/S23</f>
        <v>3.4090909090909092</v>
      </c>
      <c r="L24" s="11">
        <f>J24+J24</f>
        <v>4.5454545454545459</v>
      </c>
      <c r="M24" s="9">
        <f>(M23/1000)/S23</f>
        <v>5.6818181818181825</v>
      </c>
      <c r="Q24" s="11">
        <f>L24+V24</f>
        <v>6.0227272727272734</v>
      </c>
      <c r="T24" s="11">
        <f>J24+V24</f>
        <v>3.7500000000000004</v>
      </c>
      <c r="U24" s="11">
        <f>J24+W24</f>
        <v>3.9772727272727275</v>
      </c>
      <c r="V24" s="11">
        <f>0.065/S23</f>
        <v>1.4772727272727275</v>
      </c>
      <c r="W24" s="11">
        <f>(W23/1000)/S23</f>
        <v>1.7045454545454546</v>
      </c>
    </row>
    <row r="25" spans="1:23" x14ac:dyDescent="0.3">
      <c r="A25" s="9" t="s">
        <v>20</v>
      </c>
      <c r="B25" s="9">
        <f>1/B24</f>
        <v>1.4009999999999998</v>
      </c>
      <c r="I25" s="10" t="s">
        <v>13</v>
      </c>
      <c r="J25" s="9">
        <v>2.66</v>
      </c>
      <c r="K25" s="9">
        <v>3.79</v>
      </c>
      <c r="L25" s="9">
        <v>4.8899999999999997</v>
      </c>
      <c r="M25" s="9">
        <v>6.06</v>
      </c>
      <c r="Q25" s="9">
        <v>6.3</v>
      </c>
      <c r="T25" s="9">
        <v>4.13</v>
      </c>
      <c r="U25" s="9">
        <v>4.3600000000000003</v>
      </c>
      <c r="V25" s="9">
        <v>1.88</v>
      </c>
      <c r="W25" s="9">
        <v>2.09</v>
      </c>
    </row>
    <row r="26" spans="1:23" x14ac:dyDescent="0.3">
      <c r="A26" s="9" t="s">
        <v>23</v>
      </c>
      <c r="B26" s="16">
        <f>B25-B22</f>
        <v>0.79999999999999982</v>
      </c>
      <c r="I26" s="10" t="s">
        <v>21</v>
      </c>
      <c r="J26" s="16">
        <f>1/J25</f>
        <v>0.37593984962406013</v>
      </c>
      <c r="K26" s="16">
        <f>1/K25</f>
        <v>0.26385224274406333</v>
      </c>
      <c r="L26" s="16">
        <f>1/L25</f>
        <v>0.20449897750511248</v>
      </c>
      <c r="M26" s="9">
        <f>1/M25</f>
        <v>0.16501650165016502</v>
      </c>
      <c r="N26" s="13" t="s">
        <v>34</v>
      </c>
      <c r="Q26" s="16">
        <f>1/Q25</f>
        <v>0.15873015873015872</v>
      </c>
      <c r="T26" s="16">
        <f>1/T25</f>
        <v>0.24213075060532688</v>
      </c>
      <c r="U26" s="16">
        <f>1/U25</f>
        <v>0.2293577981651376</v>
      </c>
      <c r="V26" s="16">
        <f>1/V25</f>
        <v>0.53191489361702127</v>
      </c>
      <c r="W26" s="16">
        <f>1/W25</f>
        <v>0.47846889952153115</v>
      </c>
    </row>
    <row r="27" spans="1:23" x14ac:dyDescent="0.3">
      <c r="I27" s="10" t="s">
        <v>24</v>
      </c>
      <c r="J27" s="17" t="e">
        <f>C35</f>
        <v>#REF!</v>
      </c>
      <c r="K27" s="9"/>
      <c r="L27" s="9"/>
      <c r="N27" s="8">
        <v>0</v>
      </c>
      <c r="Q27" s="9">
        <v>46817</v>
      </c>
      <c r="T27" s="9">
        <v>45199</v>
      </c>
      <c r="U27" s="9">
        <v>45447</v>
      </c>
      <c r="V27" s="9">
        <v>39577</v>
      </c>
      <c r="W27" s="9">
        <v>40614</v>
      </c>
    </row>
    <row r="28" spans="1:23" x14ac:dyDescent="0.3">
      <c r="A28" s="10" t="s">
        <v>111</v>
      </c>
      <c r="B28" s="9" t="e">
        <f>#REF!</f>
        <v>#REF!</v>
      </c>
      <c r="I28" s="10" t="s">
        <v>26</v>
      </c>
      <c r="J28" s="17">
        <f>(B31/J38)*K38</f>
        <v>0</v>
      </c>
      <c r="K28" s="17">
        <f>(B31/J39)*K39</f>
        <v>0</v>
      </c>
      <c r="L28" s="17">
        <f>(B31/J38)*2*K38</f>
        <v>0</v>
      </c>
      <c r="Q28" s="9"/>
      <c r="T28" s="17">
        <f>((B31/4.3)*37.5)+((B31/5.4)*20.85)</f>
        <v>0</v>
      </c>
      <c r="U28" s="17">
        <f>(B31/4.3)*37.5+((B31/5)*41)</f>
        <v>0</v>
      </c>
      <c r="V28" s="17">
        <f>(B31/5.5)*20.85</f>
        <v>0</v>
      </c>
      <c r="W28" s="17">
        <f>(B31/5)*41</f>
        <v>0</v>
      </c>
    </row>
    <row r="29" spans="1:23" x14ac:dyDescent="0.3">
      <c r="A29" s="27"/>
      <c r="B29" s="12"/>
      <c r="I29" s="10"/>
      <c r="J29" s="17"/>
      <c r="K29" s="17"/>
      <c r="L29" s="17"/>
      <c r="Q29" s="12"/>
      <c r="T29" s="17"/>
      <c r="U29" s="17"/>
      <c r="V29" s="17"/>
      <c r="W29" s="17"/>
    </row>
    <row r="30" spans="1:23" x14ac:dyDescent="0.3">
      <c r="A30" s="32" t="s">
        <v>35</v>
      </c>
      <c r="E30" s="13"/>
      <c r="I30" s="10" t="s">
        <v>28</v>
      </c>
      <c r="J30" s="17" t="e">
        <f>J27*Summary!#REF!/100</f>
        <v>#REF!</v>
      </c>
      <c r="K30" s="17">
        <v>0</v>
      </c>
      <c r="L30" s="17">
        <v>0</v>
      </c>
      <c r="T30" s="17">
        <v>1513.0704242499999</v>
      </c>
      <c r="U30" s="17">
        <v>1521.37241025</v>
      </c>
      <c r="V30" s="17">
        <v>1324.86975775</v>
      </c>
      <c r="W30" s="17">
        <v>1359.5841105</v>
      </c>
    </row>
    <row r="31" spans="1:23" x14ac:dyDescent="0.3">
      <c r="A31" s="10" t="s">
        <v>122</v>
      </c>
      <c r="B31" s="17">
        <f>areas!K34</f>
        <v>0</v>
      </c>
      <c r="I31" s="10" t="s">
        <v>30</v>
      </c>
      <c r="J31" s="17">
        <f>J28+F72</f>
        <v>0</v>
      </c>
      <c r="K31" s="18">
        <f>K28+F72</f>
        <v>0</v>
      </c>
      <c r="L31" s="17">
        <f>L28+F72</f>
        <v>0</v>
      </c>
      <c r="T31" s="17">
        <f>T28+F72</f>
        <v>0</v>
      </c>
      <c r="U31" s="17">
        <f>U28+F72</f>
        <v>0</v>
      </c>
      <c r="V31" s="17">
        <f>V28+F72</f>
        <v>0</v>
      </c>
      <c r="W31" s="17">
        <f>W28+F72</f>
        <v>0</v>
      </c>
    </row>
    <row r="32" spans="1:23" x14ac:dyDescent="0.3">
      <c r="A32" s="10" t="s">
        <v>112</v>
      </c>
      <c r="B32" s="17" t="e">
        <f>B23*B31*B28*24</f>
        <v>#REF!</v>
      </c>
      <c r="C32" s="10" t="s">
        <v>129</v>
      </c>
      <c r="D32" s="9" t="s">
        <v>37</v>
      </c>
      <c r="E32" s="10" t="s">
        <v>94</v>
      </c>
      <c r="I32" s="10" t="s">
        <v>32</v>
      </c>
      <c r="J32" s="16" t="e">
        <f>J31/J30</f>
        <v>#REF!</v>
      </c>
      <c r="K32" s="19" t="e">
        <f>K31/K30</f>
        <v>#DIV/0!</v>
      </c>
      <c r="L32" s="16" t="e">
        <f>L31/L30</f>
        <v>#DIV/0!</v>
      </c>
      <c r="T32" s="16">
        <f>T31/T30</f>
        <v>0</v>
      </c>
      <c r="U32" s="16">
        <f>U31/U30</f>
        <v>0</v>
      </c>
      <c r="V32" s="16">
        <f>V31/V30</f>
        <v>0</v>
      </c>
      <c r="W32" s="16">
        <f>W31/W30</f>
        <v>0</v>
      </c>
    </row>
    <row r="33" spans="1:11" x14ac:dyDescent="0.3">
      <c r="A33" s="10" t="s">
        <v>120</v>
      </c>
      <c r="B33" s="49" t="e">
        <f>B32/1000</f>
        <v>#REF!</v>
      </c>
      <c r="C33" s="49" t="e">
        <f>B33*(1/0.85)</f>
        <v>#REF!</v>
      </c>
      <c r="D33" s="46" t="e">
        <f>C33*Summary!#REF!</f>
        <v>#REF!</v>
      </c>
      <c r="E33" s="11" t="e">
        <f>C33*Summary!#REF!</f>
        <v>#REF!</v>
      </c>
    </row>
    <row r="34" spans="1:11" x14ac:dyDescent="0.3">
      <c r="A34" s="10" t="s">
        <v>121</v>
      </c>
      <c r="B34" s="49" t="e">
        <f>B24*B31*B28*24/1000</f>
        <v>#REF!</v>
      </c>
      <c r="C34" s="49" t="e">
        <f>B34*(1/0.85)</f>
        <v>#REF!</v>
      </c>
      <c r="D34" s="46" t="e">
        <f>C34*Summary!#REF!</f>
        <v>#REF!</v>
      </c>
      <c r="E34" s="11" t="e">
        <f>C34*Summary!#REF!</f>
        <v>#REF!</v>
      </c>
      <c r="I34" s="13" t="s">
        <v>40</v>
      </c>
    </row>
    <row r="35" spans="1:11" x14ac:dyDescent="0.3">
      <c r="A35" s="34" t="s">
        <v>39</v>
      </c>
      <c r="B35" s="35"/>
      <c r="C35" s="50" t="e">
        <f>C33-C34</f>
        <v>#REF!</v>
      </c>
      <c r="D35" s="47" t="e">
        <f>D33-D34</f>
        <v>#REF!</v>
      </c>
      <c r="E35" s="48" t="e">
        <f>E33-E34</f>
        <v>#REF!</v>
      </c>
      <c r="I35" s="10" t="s">
        <v>3</v>
      </c>
      <c r="J35" s="10" t="s">
        <v>41</v>
      </c>
      <c r="K35" s="10" t="s">
        <v>42</v>
      </c>
    </row>
    <row r="36" spans="1:11" x14ac:dyDescent="0.3">
      <c r="I36" s="9">
        <v>65</v>
      </c>
      <c r="J36" s="9">
        <v>5.4</v>
      </c>
      <c r="K36" s="9">
        <v>20.85</v>
      </c>
    </row>
    <row r="37" spans="1:11" x14ac:dyDescent="0.3">
      <c r="A37" s="13" t="s">
        <v>107</v>
      </c>
      <c r="I37" s="9">
        <v>75</v>
      </c>
      <c r="J37" s="9">
        <v>5</v>
      </c>
      <c r="K37" s="9">
        <v>41</v>
      </c>
    </row>
    <row r="38" spans="1:11" x14ac:dyDescent="0.3">
      <c r="A38" s="13" t="s">
        <v>108</v>
      </c>
      <c r="I38" s="9">
        <v>100</v>
      </c>
      <c r="J38" s="9">
        <v>5.76</v>
      </c>
      <c r="K38" s="9">
        <v>32.22</v>
      </c>
    </row>
    <row r="39" spans="1:11" x14ac:dyDescent="0.3">
      <c r="I39" s="8">
        <v>150</v>
      </c>
      <c r="J39" s="8">
        <f>3.2*1.2</f>
        <v>3.84</v>
      </c>
      <c r="K39" s="8">
        <v>39.99</v>
      </c>
    </row>
    <row r="40" spans="1:11" x14ac:dyDescent="0.3">
      <c r="I40" s="13" t="s">
        <v>50</v>
      </c>
    </row>
    <row r="41" spans="1:11" x14ac:dyDescent="0.3">
      <c r="I41" s="10" t="s">
        <v>3</v>
      </c>
      <c r="J41" s="10" t="s">
        <v>41</v>
      </c>
      <c r="K41" s="10" t="s">
        <v>42</v>
      </c>
    </row>
    <row r="42" spans="1:11" x14ac:dyDescent="0.3">
      <c r="I42" s="9">
        <v>50</v>
      </c>
      <c r="J42" s="9">
        <v>20.16</v>
      </c>
      <c r="K42" s="9">
        <v>110</v>
      </c>
    </row>
    <row r="43" spans="1:11" x14ac:dyDescent="0.3">
      <c r="I43" s="9">
        <v>75</v>
      </c>
      <c r="J43" s="9">
        <v>13</v>
      </c>
      <c r="K43" s="9">
        <v>110</v>
      </c>
    </row>
    <row r="44" spans="1:11" x14ac:dyDescent="0.3">
      <c r="I44" s="9">
        <v>100</v>
      </c>
      <c r="J44" s="9">
        <v>10.8</v>
      </c>
      <c r="K44" s="9">
        <v>110</v>
      </c>
    </row>
    <row r="46" spans="1:11" x14ac:dyDescent="0.3">
      <c r="I46" s="30" t="s">
        <v>95</v>
      </c>
    </row>
    <row r="47" spans="1:11" x14ac:dyDescent="0.3">
      <c r="I47" s="9" t="s">
        <v>19</v>
      </c>
      <c r="J47" s="9">
        <v>100</v>
      </c>
      <c r="K47" s="9">
        <v>150</v>
      </c>
    </row>
    <row r="48" spans="1:11" x14ac:dyDescent="0.3">
      <c r="I48" s="9" t="s">
        <v>4</v>
      </c>
      <c r="J48" s="9">
        <v>2.2727272727272729</v>
      </c>
      <c r="K48" s="9">
        <v>2.2727272727272729</v>
      </c>
    </row>
    <row r="49" spans="9:11" x14ac:dyDescent="0.3">
      <c r="I49" s="9" t="s">
        <v>13</v>
      </c>
      <c r="J49" s="9">
        <v>2.66</v>
      </c>
      <c r="K49" s="9">
        <v>2.66</v>
      </c>
    </row>
    <row r="50" spans="9:11" x14ac:dyDescent="0.3">
      <c r="I50" s="9" t="s">
        <v>21</v>
      </c>
      <c r="J50" s="9">
        <v>0.37593984962406013</v>
      </c>
      <c r="K50" s="9">
        <v>0.37593984962406013</v>
      </c>
    </row>
    <row r="51" spans="9:11" x14ac:dyDescent="0.3">
      <c r="I51" s="9" t="s">
        <v>24</v>
      </c>
      <c r="J51" s="9">
        <v>18733.898125422842</v>
      </c>
      <c r="K51" s="9">
        <v>22825.049048230681</v>
      </c>
    </row>
    <row r="52" spans="9:11" x14ac:dyDescent="0.3">
      <c r="I52" s="9" t="s">
        <v>26</v>
      </c>
      <c r="J52" s="9">
        <v>11059.057091393217</v>
      </c>
      <c r="K52" s="9">
        <v>20588.998746965306</v>
      </c>
    </row>
    <row r="53" spans="9:11" x14ac:dyDescent="0.3">
      <c r="I53" s="9" t="s">
        <v>28</v>
      </c>
      <c r="J53" s="9">
        <v>513.95918713317349</v>
      </c>
      <c r="K53" s="9">
        <v>626.19875354097849</v>
      </c>
    </row>
    <row r="54" spans="9:11" x14ac:dyDescent="0.3">
      <c r="I54" s="9" t="s">
        <v>30</v>
      </c>
      <c r="J54" s="9">
        <v>16990.171509123658</v>
      </c>
      <c r="K54" s="9">
        <v>26520.113164695747</v>
      </c>
    </row>
    <row r="55" spans="9:11" x14ac:dyDescent="0.3">
      <c r="I55" s="9" t="s">
        <v>32</v>
      </c>
      <c r="J55" s="9">
        <v>33.057433225181917</v>
      </c>
      <c r="K55" s="9">
        <v>42.350951698213926</v>
      </c>
    </row>
    <row r="63" spans="9:11" x14ac:dyDescent="0.3">
      <c r="I63" s="10" t="s">
        <v>32</v>
      </c>
    </row>
    <row r="64" spans="9:11" x14ac:dyDescent="0.3">
      <c r="I64" s="9"/>
    </row>
    <row r="65" spans="2:9" x14ac:dyDescent="0.3">
      <c r="I65" s="9">
        <f>G97/D97</f>
        <v>13.029702994756047</v>
      </c>
    </row>
    <row r="66" spans="2:9" x14ac:dyDescent="0.3">
      <c r="I66" s="9">
        <f>G98/D98</f>
        <v>17.126561560221813</v>
      </c>
    </row>
    <row r="67" spans="2:9" x14ac:dyDescent="0.3">
      <c r="I67" s="12"/>
    </row>
    <row r="68" spans="2:9" x14ac:dyDescent="0.3">
      <c r="I68" s="12"/>
    </row>
    <row r="69" spans="2:9" x14ac:dyDescent="0.3">
      <c r="I69" s="12"/>
    </row>
    <row r="70" spans="2:9" x14ac:dyDescent="0.3">
      <c r="B70" s="9" t="s">
        <v>43</v>
      </c>
      <c r="C70" s="10" t="s">
        <v>44</v>
      </c>
      <c r="D70" s="10" t="s">
        <v>45</v>
      </c>
      <c r="E70" s="10" t="s">
        <v>46</v>
      </c>
      <c r="F70" s="10" t="s">
        <v>47</v>
      </c>
    </row>
    <row r="71" spans="2:9" x14ac:dyDescent="0.3">
      <c r="B71" s="9" t="s">
        <v>48</v>
      </c>
      <c r="C71" s="20">
        <f>(825/30)*1.05</f>
        <v>28.875</v>
      </c>
      <c r="D71" s="15" t="e">
        <f>L18/B31</f>
        <v>#DIV/0!</v>
      </c>
      <c r="E71" s="19">
        <v>4</v>
      </c>
      <c r="F71" s="18">
        <f>E71*B31</f>
        <v>0</v>
      </c>
      <c r="I71" s="9"/>
    </row>
    <row r="72" spans="2:9" x14ac:dyDescent="0.3">
      <c r="B72" s="9" t="s">
        <v>49</v>
      </c>
      <c r="C72" s="20">
        <f>(300/30)*1.05</f>
        <v>10.5</v>
      </c>
      <c r="D72" s="15" t="e">
        <f>J28/B31</f>
        <v>#DIV/0!</v>
      </c>
      <c r="E72" s="19">
        <v>3</v>
      </c>
      <c r="F72" s="18">
        <f>E72*B31</f>
        <v>0</v>
      </c>
      <c r="I72" s="10" t="s">
        <v>32</v>
      </c>
    </row>
    <row r="73" spans="2:9" x14ac:dyDescent="0.3">
      <c r="B73" s="9" t="s">
        <v>51</v>
      </c>
      <c r="C73" s="20">
        <f>(250/30)*1.05</f>
        <v>8.7500000000000018</v>
      </c>
      <c r="I73" s="9">
        <f>G105/D105</f>
        <v>55.198773912126214</v>
      </c>
    </row>
    <row r="75" spans="2:9" x14ac:dyDescent="0.3">
      <c r="B75" s="9" t="s">
        <v>52</v>
      </c>
      <c r="C75" s="9"/>
      <c r="D75" s="21" t="s">
        <v>53</v>
      </c>
    </row>
    <row r="76" spans="2:9" x14ac:dyDescent="0.3">
      <c r="B76" s="9" t="s">
        <v>54</v>
      </c>
      <c r="C76" s="20">
        <f>C71*B31</f>
        <v>0</v>
      </c>
      <c r="D76" s="11" t="e">
        <f>C76/D35</f>
        <v>#REF!</v>
      </c>
    </row>
    <row r="77" spans="2:9" x14ac:dyDescent="0.3">
      <c r="B77" s="9" t="s">
        <v>19</v>
      </c>
      <c r="C77" s="20">
        <f>B31*C72</f>
        <v>0</v>
      </c>
      <c r="D77" s="11" t="e">
        <f>C77/D35</f>
        <v>#REF!</v>
      </c>
    </row>
    <row r="78" spans="2:9" x14ac:dyDescent="0.3">
      <c r="B78" s="9" t="s">
        <v>55</v>
      </c>
      <c r="C78" s="20">
        <f>B31*C73</f>
        <v>0</v>
      </c>
      <c r="D78" s="11" t="e">
        <f>C78/D35</f>
        <v>#REF!</v>
      </c>
    </row>
    <row r="80" spans="2:9" x14ac:dyDescent="0.3">
      <c r="B80" s="13" t="s">
        <v>56</v>
      </c>
    </row>
    <row r="81" spans="1:8" x14ac:dyDescent="0.3">
      <c r="B81" s="22" t="s">
        <v>57</v>
      </c>
      <c r="C81" s="22" t="s">
        <v>58</v>
      </c>
    </row>
    <row r="82" spans="1:8" x14ac:dyDescent="0.3">
      <c r="B82" s="23" t="s">
        <v>59</v>
      </c>
      <c r="C82" s="24" t="s">
        <v>60</v>
      </c>
    </row>
    <row r="83" spans="1:8" x14ac:dyDescent="0.3">
      <c r="B83" s="25">
        <v>50</v>
      </c>
      <c r="C83" s="25">
        <v>1.29</v>
      </c>
    </row>
    <row r="84" spans="1:8" x14ac:dyDescent="0.3">
      <c r="B84" s="25">
        <v>75</v>
      </c>
      <c r="C84" s="25">
        <v>1.94</v>
      </c>
    </row>
    <row r="85" spans="1:8" x14ac:dyDescent="0.3">
      <c r="B85" s="25">
        <v>100</v>
      </c>
      <c r="C85" s="25">
        <v>2.58</v>
      </c>
      <c r="D85" s="8">
        <f>C85+C84</f>
        <v>4.5199999999999996</v>
      </c>
    </row>
    <row r="86" spans="1:8" ht="25.5" x14ac:dyDescent="0.3">
      <c r="B86" s="25" t="s">
        <v>61</v>
      </c>
      <c r="C86" s="26">
        <v>3.87</v>
      </c>
    </row>
    <row r="87" spans="1:8" x14ac:dyDescent="0.3">
      <c r="B87" s="25" t="s">
        <v>62</v>
      </c>
      <c r="C87" s="25">
        <v>5.16</v>
      </c>
    </row>
    <row r="88" spans="1:8" x14ac:dyDescent="0.3">
      <c r="B88" s="25" t="s">
        <v>63</v>
      </c>
      <c r="C88" s="25">
        <v>6.45</v>
      </c>
    </row>
    <row r="90" spans="1:8" x14ac:dyDescent="0.3">
      <c r="B90" s="9" t="s">
        <v>64</v>
      </c>
      <c r="C90" s="9"/>
      <c r="D90" s="9" t="s">
        <v>65</v>
      </c>
      <c r="E90" s="9" t="s">
        <v>66</v>
      </c>
      <c r="F90" s="9" t="s">
        <v>67</v>
      </c>
      <c r="G90" s="9" t="s">
        <v>37</v>
      </c>
      <c r="H90" s="9" t="s">
        <v>38</v>
      </c>
    </row>
    <row r="91" spans="1:8" x14ac:dyDescent="0.3">
      <c r="B91" s="9"/>
      <c r="C91" s="9" t="s">
        <v>68</v>
      </c>
      <c r="D91" s="9">
        <v>5.5</v>
      </c>
      <c r="E91" s="17" t="e">
        <f>D91*18*B28*24/1000</f>
        <v>#REF!</v>
      </c>
      <c r="F91" s="17" t="e">
        <f>E91*1/0.7</f>
        <v>#REF!</v>
      </c>
      <c r="G91" s="17" t="e">
        <f>F91*0.02</f>
        <v>#REF!</v>
      </c>
      <c r="H91" s="17">
        <v>1244.7524571428573</v>
      </c>
    </row>
    <row r="92" spans="1:8" x14ac:dyDescent="0.3">
      <c r="B92" s="9"/>
      <c r="C92" s="9" t="s">
        <v>69</v>
      </c>
      <c r="D92" s="9">
        <v>3.4</v>
      </c>
      <c r="E92" s="17" t="e">
        <f>D92*18*B28*24/1000</f>
        <v>#REF!</v>
      </c>
      <c r="F92" s="17" t="e">
        <f>E92*1/0.7</f>
        <v>#REF!</v>
      </c>
      <c r="G92" s="17" t="e">
        <f>F92*0.02</f>
        <v>#REF!</v>
      </c>
      <c r="H92" s="17">
        <v>769.48333714285707</v>
      </c>
    </row>
    <row r="93" spans="1:8" x14ac:dyDescent="0.3">
      <c r="B93" s="9"/>
      <c r="C93" s="9" t="s">
        <v>70</v>
      </c>
      <c r="D93" s="9"/>
      <c r="E93" s="17" t="e">
        <f>E91-E92</f>
        <v>#REF!</v>
      </c>
      <c r="F93" s="17" t="e">
        <f>F91-F92</f>
        <v>#REF!</v>
      </c>
      <c r="G93" s="17" t="e">
        <f>G91-G92</f>
        <v>#REF!</v>
      </c>
      <c r="H93" s="17">
        <f>H91-H92</f>
        <v>475.26912000000027</v>
      </c>
    </row>
    <row r="95" spans="1:8" x14ac:dyDescent="0.3">
      <c r="A95" s="14" t="s">
        <v>71</v>
      </c>
      <c r="B95" s="9"/>
      <c r="C95" s="10" t="s">
        <v>24</v>
      </c>
      <c r="D95" s="10" t="s">
        <v>72</v>
      </c>
      <c r="E95" s="10" t="s">
        <v>73</v>
      </c>
      <c r="F95" s="10" t="s">
        <v>26</v>
      </c>
      <c r="G95" s="10" t="s">
        <v>74</v>
      </c>
      <c r="H95" s="9"/>
    </row>
    <row r="96" spans="1:8" x14ac:dyDescent="0.3">
      <c r="A96" s="10" t="s">
        <v>75</v>
      </c>
      <c r="B96" s="9">
        <v>16563</v>
      </c>
      <c r="C96" s="9"/>
      <c r="D96" s="9"/>
      <c r="E96" s="9"/>
      <c r="F96" s="9"/>
      <c r="G96" s="9"/>
      <c r="H96" s="9"/>
    </row>
    <row r="97" spans="1:8" x14ac:dyDescent="0.3">
      <c r="A97" s="10" t="s">
        <v>76</v>
      </c>
      <c r="B97" s="9">
        <v>7727</v>
      </c>
      <c r="C97" s="9">
        <f>B96-B97</f>
        <v>8836</v>
      </c>
      <c r="D97" s="17">
        <v>314.84386111111104</v>
      </c>
      <c r="E97" s="9">
        <v>2341.54</v>
      </c>
      <c r="F97" s="9">
        <v>2930.2300000000005</v>
      </c>
      <c r="G97" s="9">
        <f>F97*1.4</f>
        <v>4102.3220000000001</v>
      </c>
      <c r="H97" s="9">
        <f>G97-F97</f>
        <v>1172.0919999999996</v>
      </c>
    </row>
    <row r="98" spans="1:8" x14ac:dyDescent="0.3">
      <c r="A98" s="10" t="s">
        <v>77</v>
      </c>
      <c r="B98" s="9">
        <v>5039</v>
      </c>
      <c r="C98" s="9">
        <f>B96-B98</f>
        <v>11524</v>
      </c>
      <c r="D98" s="17">
        <v>410.62252777777769</v>
      </c>
      <c r="E98" s="9">
        <v>3053.86</v>
      </c>
      <c r="F98" s="9">
        <v>5860.4600000000009</v>
      </c>
      <c r="G98" s="9">
        <f>F98+H97</f>
        <v>7032.5520000000006</v>
      </c>
      <c r="H98" s="9"/>
    </row>
    <row r="99" spans="1:8" x14ac:dyDescent="0.3">
      <c r="A99" s="27"/>
      <c r="B99" s="12"/>
      <c r="C99" s="12"/>
      <c r="D99" s="28"/>
      <c r="E99" s="12"/>
      <c r="F99" s="12"/>
      <c r="G99" s="12"/>
      <c r="H99" s="12"/>
    </row>
    <row r="100" spans="1:8" x14ac:dyDescent="0.3">
      <c r="A100" s="27"/>
      <c r="B100" s="12"/>
      <c r="C100" s="12"/>
      <c r="D100" s="28"/>
      <c r="E100" s="12"/>
      <c r="F100" s="12"/>
      <c r="G100" s="12"/>
      <c r="H100" s="12"/>
    </row>
    <row r="101" spans="1:8" x14ac:dyDescent="0.3">
      <c r="A101" s="27"/>
      <c r="B101" s="12"/>
      <c r="C101" s="12"/>
      <c r="D101" s="28"/>
      <c r="E101" s="12"/>
      <c r="F101" s="12"/>
      <c r="G101" s="12"/>
      <c r="H101" s="12"/>
    </row>
    <row r="103" spans="1:8" x14ac:dyDescent="0.3">
      <c r="A103" s="14" t="s">
        <v>78</v>
      </c>
      <c r="B103" s="9"/>
      <c r="C103" s="10" t="s">
        <v>39</v>
      </c>
      <c r="D103" s="10" t="s">
        <v>79</v>
      </c>
      <c r="E103" s="9"/>
      <c r="F103" s="9"/>
      <c r="G103" s="9"/>
      <c r="H103" s="9"/>
    </row>
    <row r="104" spans="1:8" x14ac:dyDescent="0.3">
      <c r="A104" s="10" t="s">
        <v>80</v>
      </c>
      <c r="B104" s="9">
        <v>1656</v>
      </c>
      <c r="C104" s="9"/>
      <c r="D104" s="9"/>
      <c r="E104" s="9"/>
      <c r="F104" s="9"/>
      <c r="G104" s="9"/>
      <c r="H104" s="9"/>
    </row>
    <row r="105" spans="1:8" x14ac:dyDescent="0.3">
      <c r="A105" s="10" t="s">
        <v>81</v>
      </c>
      <c r="B105" s="9">
        <v>1275</v>
      </c>
      <c r="C105" s="9">
        <f>B104-B105</f>
        <v>381</v>
      </c>
      <c r="D105" s="9">
        <v>12.75426075</v>
      </c>
      <c r="E105" s="9"/>
      <c r="F105" s="9">
        <v>502.87111111111102</v>
      </c>
      <c r="G105" s="9">
        <f>F105*1.4</f>
        <v>704.01955555555537</v>
      </c>
      <c r="H105" s="9"/>
    </row>
    <row r="107" spans="1:8" x14ac:dyDescent="0.3">
      <c r="A107" s="14" t="s">
        <v>82</v>
      </c>
      <c r="B107" s="10" t="s">
        <v>2</v>
      </c>
    </row>
    <row r="108" spans="1:8" x14ac:dyDescent="0.3">
      <c r="A108" s="10" t="s">
        <v>83</v>
      </c>
      <c r="B108" s="9">
        <v>22</v>
      </c>
    </row>
    <row r="109" spans="1:8" x14ac:dyDescent="0.3">
      <c r="A109" s="10" t="s">
        <v>36</v>
      </c>
      <c r="B109" s="9">
        <v>134.4</v>
      </c>
    </row>
    <row r="110" spans="1:8" x14ac:dyDescent="0.3">
      <c r="A110" s="10" t="s">
        <v>70</v>
      </c>
      <c r="B110" s="9">
        <f>B109*B108</f>
        <v>2956.8</v>
      </c>
    </row>
    <row r="111" spans="1:8" x14ac:dyDescent="0.3">
      <c r="A111" s="10" t="s">
        <v>84</v>
      </c>
      <c r="B111" s="11">
        <v>105.35653333333332</v>
      </c>
    </row>
    <row r="112" spans="1:8" x14ac:dyDescent="0.3">
      <c r="A112" s="10" t="s">
        <v>38</v>
      </c>
      <c r="B112" s="9">
        <v>783.55200000000013</v>
      </c>
    </row>
  </sheetData>
  <phoneticPr fontId="18" type="noConversion"/>
  <pageMargins left="0.75" right="0.75" top="1" bottom="1" header="0.5" footer="0.5"/>
  <pageSetup paperSize="9" orientation="portrait" r:id="rId1"/>
  <headerFooter alignWithMargins="0"/>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7" workbookViewId="0">
      <selection activeCell="G15" sqref="G15"/>
    </sheetView>
  </sheetViews>
  <sheetFormatPr defaultRowHeight="12.75" x14ac:dyDescent="0.2"/>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B27"/>
  <sheetViews>
    <sheetView workbookViewId="0">
      <selection activeCell="E10" sqref="E10"/>
    </sheetView>
  </sheetViews>
  <sheetFormatPr defaultRowHeight="12.75" x14ac:dyDescent="0.2"/>
  <cols>
    <col min="1" max="1" width="54.42578125" customWidth="1"/>
  </cols>
  <sheetData>
    <row r="3" spans="1:2" ht="15" x14ac:dyDescent="0.25">
      <c r="A3" s="170" t="s">
        <v>376</v>
      </c>
      <c r="B3" s="168"/>
    </row>
    <row r="4" spans="1:2" ht="15" x14ac:dyDescent="0.25">
      <c r="A4" s="168" t="s">
        <v>258</v>
      </c>
      <c r="B4" s="168">
        <v>1336</v>
      </c>
    </row>
    <row r="5" spans="1:2" ht="30" x14ac:dyDescent="0.25">
      <c r="A5" s="168" t="s">
        <v>253</v>
      </c>
      <c r="B5" s="168">
        <f>B4*0.75</f>
        <v>1002</v>
      </c>
    </row>
    <row r="6" spans="1:2" ht="15" x14ac:dyDescent="0.25">
      <c r="A6" s="164" t="s">
        <v>257</v>
      </c>
      <c r="B6" s="164">
        <v>100</v>
      </c>
    </row>
    <row r="7" spans="1:2" ht="15" x14ac:dyDescent="0.25">
      <c r="A7" s="164" t="s">
        <v>254</v>
      </c>
      <c r="B7" s="164">
        <v>4</v>
      </c>
    </row>
    <row r="8" spans="1:2" ht="30" x14ac:dyDescent="0.25">
      <c r="A8" s="164" t="s">
        <v>255</v>
      </c>
      <c r="B8" s="164">
        <f>B5*B6</f>
        <v>100200</v>
      </c>
    </row>
    <row r="9" spans="1:2" ht="15" x14ac:dyDescent="0.25">
      <c r="A9" s="164" t="s">
        <v>256</v>
      </c>
      <c r="B9" s="164">
        <f>4/12*B8</f>
        <v>33400</v>
      </c>
    </row>
    <row r="10" spans="1:2" ht="15" x14ac:dyDescent="0.25">
      <c r="A10" s="164" t="s">
        <v>259</v>
      </c>
      <c r="B10" s="164" t="e">
        <f>#REF!/'Swimming pool'!B9*100</f>
        <v>#REF!</v>
      </c>
    </row>
    <row r="11" spans="1:2" ht="15" x14ac:dyDescent="0.25">
      <c r="A11" s="163"/>
      <c r="B11" s="163"/>
    </row>
    <row r="12" spans="1:2" ht="30" x14ac:dyDescent="0.25">
      <c r="A12" s="164" t="s">
        <v>378</v>
      </c>
      <c r="B12" s="164" t="e">
        <f>Summary!#REF!-B9</f>
        <v>#REF!</v>
      </c>
    </row>
    <row r="13" spans="1:2" ht="30" x14ac:dyDescent="0.25">
      <c r="A13" s="164" t="s">
        <v>377</v>
      </c>
      <c r="B13" s="164" t="e">
        <f>(Summary!#REF!*Summary!C43)+B9</f>
        <v>#REF!</v>
      </c>
    </row>
    <row r="14" spans="1:2" ht="30" x14ac:dyDescent="0.25">
      <c r="A14" s="164" t="s">
        <v>375</v>
      </c>
      <c r="B14" s="164" t="e">
        <f>B13-B9</f>
        <v>#REF!</v>
      </c>
    </row>
    <row r="15" spans="1:2" ht="15" x14ac:dyDescent="0.25">
      <c r="A15" s="163" t="s">
        <v>379</v>
      </c>
      <c r="B15" s="163" t="e">
        <f>#REF!/B14*100</f>
        <v>#REF!</v>
      </c>
    </row>
    <row r="16" spans="1:2" ht="15" x14ac:dyDescent="0.25">
      <c r="A16" s="163"/>
      <c r="B16" s="163"/>
    </row>
    <row r="17" spans="1:2" ht="15" x14ac:dyDescent="0.25">
      <c r="A17" s="164" t="s">
        <v>380</v>
      </c>
      <c r="B17" s="164" t="e">
        <f>(Summary!#REF!+B9)</f>
        <v>#REF!</v>
      </c>
    </row>
    <row r="18" spans="1:2" ht="30" x14ac:dyDescent="0.25">
      <c r="A18" s="164" t="s">
        <v>381</v>
      </c>
      <c r="B18" s="172" t="e">
        <f>#REF!/'Swimming pool'!B17*100</f>
        <v>#REF!</v>
      </c>
    </row>
    <row r="19" spans="1:2" ht="15" x14ac:dyDescent="0.25">
      <c r="A19" s="163"/>
      <c r="B19" s="173"/>
    </row>
    <row r="20" spans="1:2" ht="30" x14ac:dyDescent="0.25">
      <c r="A20" s="164" t="s">
        <v>383</v>
      </c>
      <c r="B20" s="172" t="e">
        <f>#REF!*0.8</f>
        <v>#REF!</v>
      </c>
    </row>
    <row r="21" spans="1:2" ht="15" x14ac:dyDescent="0.25">
      <c r="A21" s="164" t="s">
        <v>382</v>
      </c>
      <c r="B21" s="172">
        <f>B9</f>
        <v>33400</v>
      </c>
    </row>
    <row r="22" spans="1:2" ht="15" x14ac:dyDescent="0.25">
      <c r="A22" s="164" t="s">
        <v>198</v>
      </c>
      <c r="B22" s="164" t="e">
        <f>B20+B21</f>
        <v>#REF!</v>
      </c>
    </row>
    <row r="23" spans="1:2" ht="15" x14ac:dyDescent="0.25">
      <c r="A23" s="164"/>
      <c r="B23" s="164"/>
    </row>
    <row r="24" spans="1:2" ht="15" x14ac:dyDescent="0.25">
      <c r="A24" s="162" t="s">
        <v>384</v>
      </c>
      <c r="B24" s="164" t="s">
        <v>387</v>
      </c>
    </row>
    <row r="25" spans="1:2" ht="15" x14ac:dyDescent="0.25">
      <c r="A25" s="164" t="s">
        <v>385</v>
      </c>
      <c r="B25" s="164" t="e">
        <f>B9*Summary!#REF!</f>
        <v>#REF!</v>
      </c>
    </row>
    <row r="26" spans="1:2" ht="15" x14ac:dyDescent="0.25">
      <c r="A26" s="164" t="s">
        <v>386</v>
      </c>
      <c r="B26" s="172" t="e">
        <f>#REF!*Summary!#REF!</f>
        <v>#REF!</v>
      </c>
    </row>
    <row r="27" spans="1:2" ht="15" x14ac:dyDescent="0.25">
      <c r="A27" s="164" t="s">
        <v>388</v>
      </c>
      <c r="B27" s="172" t="e">
        <f>SUM(B25:B26)</f>
        <v>#REF!</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L137"/>
  <sheetViews>
    <sheetView topLeftCell="A37" zoomScale="55" zoomScaleNormal="55" workbookViewId="0">
      <selection activeCell="F94" sqref="F94"/>
    </sheetView>
  </sheetViews>
  <sheetFormatPr defaultColWidth="9.140625" defaultRowHeight="15" x14ac:dyDescent="0.25"/>
  <cols>
    <col min="1" max="1" width="40.42578125" style="186" customWidth="1"/>
    <col min="2" max="2" width="36.140625" style="186" customWidth="1"/>
    <col min="3" max="3" width="36.7109375" style="186" customWidth="1"/>
    <col min="4" max="4" width="23.42578125" style="238" customWidth="1"/>
    <col min="5" max="5" width="29.42578125" style="186" customWidth="1"/>
    <col min="6" max="6" width="21.28515625" style="186" customWidth="1"/>
    <col min="7" max="7" width="26.5703125" style="186" customWidth="1"/>
    <col min="8" max="8" width="27.28515625" style="186" customWidth="1"/>
    <col min="9" max="9" width="25.140625" style="186" customWidth="1"/>
    <col min="10" max="10" width="23.28515625" style="186" customWidth="1"/>
    <col min="11" max="11" width="19.42578125" style="230" customWidth="1"/>
    <col min="12" max="12" width="19.5703125" style="186" customWidth="1"/>
    <col min="13" max="13" width="16.28515625" style="186" customWidth="1"/>
    <col min="14" max="16384" width="9.140625" style="186"/>
  </cols>
  <sheetData>
    <row r="1" spans="1:11" ht="33.75" x14ac:dyDescent="0.5">
      <c r="A1" s="1157" t="s">
        <v>757</v>
      </c>
      <c r="B1" s="1158"/>
    </row>
    <row r="2" spans="1:11" ht="30" x14ac:dyDescent="0.25">
      <c r="K2" s="755" t="s">
        <v>744</v>
      </c>
    </row>
    <row r="3" spans="1:11" ht="33" x14ac:dyDescent="0.45">
      <c r="A3" s="1161" t="s">
        <v>674</v>
      </c>
      <c r="B3" s="1162"/>
      <c r="C3" s="212"/>
      <c r="D3" s="804" t="s">
        <v>700</v>
      </c>
      <c r="E3" s="804" t="s">
        <v>745</v>
      </c>
      <c r="F3" s="804" t="s">
        <v>698</v>
      </c>
      <c r="G3" s="804" t="s">
        <v>699</v>
      </c>
      <c r="H3" s="804" t="s">
        <v>748</v>
      </c>
      <c r="I3" s="804" t="s">
        <v>749</v>
      </c>
      <c r="J3" s="870" t="s">
        <v>750</v>
      </c>
      <c r="K3" s="755"/>
    </row>
    <row r="4" spans="1:11" x14ac:dyDescent="0.25">
      <c r="A4" s="212">
        <v>1</v>
      </c>
      <c r="B4" s="193" t="s">
        <v>642</v>
      </c>
      <c r="C4" s="193" t="s">
        <v>643</v>
      </c>
      <c r="D4" s="189" t="s">
        <v>701</v>
      </c>
      <c r="E4" s="212">
        <v>849</v>
      </c>
      <c r="F4" s="212">
        <v>68</v>
      </c>
      <c r="G4" s="212">
        <v>0.8</v>
      </c>
      <c r="H4" s="213">
        <f t="shared" ref="H4:H9" si="0">(E4/1000*$B$15)+(E4/1000*$E$15)</f>
        <v>0</v>
      </c>
      <c r="I4" s="213">
        <f t="shared" ref="I4:I9" si="1">(F4/1000*$C$15)+(F4/1000*$F$15)</f>
        <v>0</v>
      </c>
      <c r="J4" s="245">
        <f t="shared" ref="J4:J9" si="2">(G4/1000*$D$15)+(G4/1000*$G$15)</f>
        <v>0</v>
      </c>
      <c r="K4" s="843">
        <f>H4+I4+J4</f>
        <v>0</v>
      </c>
    </row>
    <row r="5" spans="1:11" x14ac:dyDescent="0.25">
      <c r="A5" s="212">
        <f>A4+1</f>
        <v>2</v>
      </c>
      <c r="B5" s="241" t="s">
        <v>582</v>
      </c>
      <c r="C5" s="193" t="s">
        <v>644</v>
      </c>
      <c r="D5" s="189" t="s">
        <v>702</v>
      </c>
      <c r="E5" s="212">
        <v>521</v>
      </c>
      <c r="F5" s="212">
        <v>16</v>
      </c>
      <c r="G5" s="212">
        <v>2.5</v>
      </c>
      <c r="H5" s="213">
        <f t="shared" si="0"/>
        <v>0</v>
      </c>
      <c r="I5" s="213">
        <f t="shared" si="1"/>
        <v>0</v>
      </c>
      <c r="J5" s="245">
        <f t="shared" si="2"/>
        <v>0</v>
      </c>
      <c r="K5" s="843">
        <f t="shared" ref="K5:K9" si="3">H5+I5+J5</f>
        <v>0</v>
      </c>
    </row>
    <row r="6" spans="1:11" x14ac:dyDescent="0.25">
      <c r="A6" s="212">
        <f t="shared" ref="A6:A9" si="4">A5+1</f>
        <v>3</v>
      </c>
      <c r="B6" s="193" t="s">
        <v>582</v>
      </c>
      <c r="C6" s="193" t="s">
        <v>645</v>
      </c>
      <c r="D6" s="189" t="s">
        <v>703</v>
      </c>
      <c r="E6" s="212">
        <v>569</v>
      </c>
      <c r="F6" s="213">
        <v>33.6</v>
      </c>
      <c r="G6" s="213">
        <v>3.95</v>
      </c>
      <c r="H6" s="213">
        <f t="shared" si="0"/>
        <v>0</v>
      </c>
      <c r="I6" s="213">
        <f t="shared" si="1"/>
        <v>0</v>
      </c>
      <c r="J6" s="245">
        <f t="shared" si="2"/>
        <v>0</v>
      </c>
      <c r="K6" s="843">
        <f t="shared" si="3"/>
        <v>0</v>
      </c>
    </row>
    <row r="7" spans="1:11" x14ac:dyDescent="0.25">
      <c r="A7" s="212">
        <f t="shared" si="4"/>
        <v>4</v>
      </c>
      <c r="B7" s="193" t="s">
        <v>582</v>
      </c>
      <c r="C7" s="193" t="s">
        <v>646</v>
      </c>
      <c r="D7" s="189" t="s">
        <v>704</v>
      </c>
      <c r="E7" s="212">
        <v>425</v>
      </c>
      <c r="F7" s="212">
        <v>15</v>
      </c>
      <c r="G7" s="212">
        <v>4</v>
      </c>
      <c r="H7" s="213">
        <f t="shared" si="0"/>
        <v>0</v>
      </c>
      <c r="I7" s="213">
        <f t="shared" si="1"/>
        <v>0</v>
      </c>
      <c r="J7" s="245">
        <f t="shared" si="2"/>
        <v>0</v>
      </c>
      <c r="K7" s="843">
        <f t="shared" si="3"/>
        <v>0</v>
      </c>
    </row>
    <row r="8" spans="1:11" x14ac:dyDescent="0.25">
      <c r="A8" s="212">
        <f t="shared" si="4"/>
        <v>5</v>
      </c>
      <c r="B8" s="193" t="s">
        <v>582</v>
      </c>
      <c r="C8" s="193" t="s">
        <v>647</v>
      </c>
      <c r="D8" s="189" t="s">
        <v>705</v>
      </c>
      <c r="E8" s="212">
        <v>425</v>
      </c>
      <c r="F8" s="212">
        <v>15</v>
      </c>
      <c r="G8" s="212">
        <v>4</v>
      </c>
      <c r="H8" s="213">
        <f t="shared" si="0"/>
        <v>0</v>
      </c>
      <c r="I8" s="213">
        <f t="shared" si="1"/>
        <v>0</v>
      </c>
      <c r="J8" s="245">
        <f t="shared" si="2"/>
        <v>0</v>
      </c>
      <c r="K8" s="843">
        <f t="shared" si="3"/>
        <v>0</v>
      </c>
    </row>
    <row r="9" spans="1:11" x14ac:dyDescent="0.25">
      <c r="A9" s="212">
        <f t="shared" si="4"/>
        <v>6</v>
      </c>
      <c r="B9" s="193" t="s">
        <v>582</v>
      </c>
      <c r="C9" s="193" t="s">
        <v>647</v>
      </c>
      <c r="D9" s="189" t="s">
        <v>705</v>
      </c>
      <c r="E9" s="212">
        <v>425</v>
      </c>
      <c r="F9" s="212">
        <v>15</v>
      </c>
      <c r="G9" s="212">
        <v>4</v>
      </c>
      <c r="H9" s="213">
        <f t="shared" si="0"/>
        <v>0</v>
      </c>
      <c r="I9" s="213">
        <f t="shared" si="1"/>
        <v>0</v>
      </c>
      <c r="J9" s="245">
        <f t="shared" si="2"/>
        <v>0</v>
      </c>
      <c r="K9" s="843">
        <f t="shared" si="3"/>
        <v>0</v>
      </c>
    </row>
    <row r="10" spans="1:11" x14ac:dyDescent="0.25">
      <c r="A10" s="232" t="s">
        <v>214</v>
      </c>
      <c r="B10" s="1000"/>
      <c r="C10" s="1000"/>
      <c r="D10" s="1001"/>
      <c r="E10" s="232"/>
      <c r="F10" s="232"/>
      <c r="G10" s="232"/>
      <c r="H10" s="233">
        <f>SUM(H4:H9)</f>
        <v>0</v>
      </c>
      <c r="I10" s="233">
        <f t="shared" ref="I10:K10" si="5">SUM(I4:I9)</f>
        <v>0</v>
      </c>
      <c r="J10" s="233">
        <f t="shared" si="5"/>
        <v>0</v>
      </c>
      <c r="K10" s="843">
        <f t="shared" si="5"/>
        <v>0</v>
      </c>
    </row>
    <row r="12" spans="1:11" x14ac:dyDescent="0.25">
      <c r="B12" s="206"/>
      <c r="C12" s="240"/>
      <c r="D12" s="214"/>
      <c r="E12" s="214"/>
      <c r="F12" s="214"/>
    </row>
    <row r="13" spans="1:11" x14ac:dyDescent="0.25">
      <c r="A13" s="193" t="s">
        <v>237</v>
      </c>
      <c r="B13" s="242" t="s">
        <v>739</v>
      </c>
      <c r="C13" s="243" t="s">
        <v>735</v>
      </c>
      <c r="D13" s="212" t="s">
        <v>736</v>
      </c>
      <c r="E13" s="227" t="s">
        <v>741</v>
      </c>
      <c r="F13" s="227" t="s">
        <v>742</v>
      </c>
      <c r="G13" s="227" t="s">
        <v>743</v>
      </c>
    </row>
    <row r="14" spans="1:11" x14ac:dyDescent="0.25">
      <c r="A14" s="866" t="s">
        <v>1563</v>
      </c>
      <c r="B14" s="865"/>
      <c r="C14" s="867"/>
      <c r="D14" s="868"/>
      <c r="E14" s="869">
        <v>0</v>
      </c>
      <c r="F14" s="869">
        <v>0</v>
      </c>
      <c r="G14" s="869"/>
      <c r="H14" s="864" t="s">
        <v>1564</v>
      </c>
    </row>
    <row r="15" spans="1:11" x14ac:dyDescent="0.25">
      <c r="A15" s="242" t="s">
        <v>738</v>
      </c>
      <c r="B15" s="244">
        <f>B14*$A$20</f>
        <v>0</v>
      </c>
      <c r="C15" s="244">
        <f>C14*$A$20</f>
        <v>0</v>
      </c>
      <c r="D15" s="244">
        <f>D14*$A$20</f>
        <v>0</v>
      </c>
      <c r="E15" s="227">
        <f>E14*$B$20</f>
        <v>0</v>
      </c>
      <c r="F15" s="227">
        <f>F14*$B$20</f>
        <v>0</v>
      </c>
      <c r="G15" s="227">
        <f>G14*$B$20</f>
        <v>0</v>
      </c>
    </row>
    <row r="16" spans="1:11" x14ac:dyDescent="0.25">
      <c r="B16" s="206"/>
      <c r="C16" s="206"/>
      <c r="D16" s="240"/>
      <c r="E16" s="214"/>
      <c r="F16" s="214"/>
      <c r="G16" s="214"/>
    </row>
    <row r="17" spans="1:11" ht="26.25" x14ac:dyDescent="0.4">
      <c r="A17" s="1159" t="s">
        <v>534</v>
      </c>
      <c r="B17" s="1160"/>
      <c r="C17" s="206"/>
      <c r="D17" s="240"/>
      <c r="E17" s="214"/>
      <c r="F17" s="214"/>
      <c r="G17" s="214"/>
    </row>
    <row r="18" spans="1:11" x14ac:dyDescent="0.25">
      <c r="D18" s="240"/>
      <c r="E18" s="214"/>
      <c r="F18" s="214"/>
      <c r="G18" s="214"/>
    </row>
    <row r="19" spans="1:11" x14ac:dyDescent="0.25">
      <c r="A19" s="212" t="s">
        <v>737</v>
      </c>
      <c r="B19" s="193" t="s">
        <v>740</v>
      </c>
      <c r="D19" s="246"/>
      <c r="E19" s="214"/>
      <c r="F19" s="214"/>
      <c r="G19" s="214"/>
    </row>
    <row r="20" spans="1:11" x14ac:dyDescent="0.25">
      <c r="A20" s="212">
        <f>52*5</f>
        <v>260</v>
      </c>
      <c r="B20" s="193">
        <f>52*2</f>
        <v>104</v>
      </c>
      <c r="D20" s="240"/>
      <c r="E20" s="214"/>
      <c r="F20" s="214"/>
      <c r="G20" s="214"/>
    </row>
    <row r="21" spans="1:11" ht="18.75" customHeight="1" x14ac:dyDescent="0.25">
      <c r="A21" s="206"/>
      <c r="B21" s="206"/>
      <c r="D21" s="240"/>
      <c r="E21" s="214"/>
      <c r="F21" s="214"/>
      <c r="G21" s="214"/>
    </row>
    <row r="22" spans="1:11" x14ac:dyDescent="0.25">
      <c r="A22" s="872" t="s">
        <v>760</v>
      </c>
      <c r="B22" s="871">
        <v>0</v>
      </c>
    </row>
    <row r="23" spans="1:11" x14ac:dyDescent="0.25">
      <c r="B23" s="252"/>
    </row>
    <row r="24" spans="1:11" ht="30" x14ac:dyDescent="0.25">
      <c r="C24" s="212"/>
      <c r="D24" s="239"/>
      <c r="E24" s="212" t="s">
        <v>1224</v>
      </c>
      <c r="F24" s="212" t="s">
        <v>1225</v>
      </c>
      <c r="G24" s="248" t="s">
        <v>746</v>
      </c>
      <c r="H24" s="248" t="s">
        <v>747</v>
      </c>
      <c r="I24" s="248" t="s">
        <v>751</v>
      </c>
      <c r="J24" s="248" t="s">
        <v>752</v>
      </c>
      <c r="K24" s="755" t="s">
        <v>1816</v>
      </c>
    </row>
    <row r="25" spans="1:11" x14ac:dyDescent="0.25">
      <c r="A25" s="212">
        <v>1</v>
      </c>
      <c r="B25" s="193" t="s">
        <v>582</v>
      </c>
      <c r="C25" s="193" t="s">
        <v>649</v>
      </c>
      <c r="D25" s="228" t="s">
        <v>706</v>
      </c>
      <c r="E25" s="212">
        <v>28</v>
      </c>
      <c r="F25" s="212">
        <v>0.5</v>
      </c>
      <c r="G25" s="871">
        <v>0</v>
      </c>
      <c r="H25" s="871">
        <v>0</v>
      </c>
      <c r="I25" s="213">
        <f>G25*(E25/1000)</f>
        <v>0</v>
      </c>
      <c r="J25" s="213">
        <f>H25*(F25/1000)</f>
        <v>0</v>
      </c>
      <c r="K25" s="843">
        <f>SUM(I25:J25)</f>
        <v>0</v>
      </c>
    </row>
    <row r="26" spans="1:11" x14ac:dyDescent="0.25">
      <c r="A26" s="212">
        <f>A25+1</f>
        <v>2</v>
      </c>
      <c r="B26" s="193" t="s">
        <v>582</v>
      </c>
      <c r="C26" s="193" t="s">
        <v>649</v>
      </c>
      <c r="D26" s="228" t="s">
        <v>706</v>
      </c>
      <c r="E26" s="212">
        <v>28</v>
      </c>
      <c r="F26" s="212">
        <v>0.5</v>
      </c>
      <c r="G26" s="871">
        <v>0</v>
      </c>
      <c r="H26" s="871">
        <v>0</v>
      </c>
      <c r="I26" s="213">
        <f t="shared" ref="I26:I40" si="6">G26*(E26/1000)</f>
        <v>0</v>
      </c>
      <c r="J26" s="213">
        <f t="shared" ref="J26:J40" si="7">H26*(F26/1000)</f>
        <v>0</v>
      </c>
      <c r="K26" s="843">
        <f t="shared" ref="K26:K56" si="8">SUM(I26:J26)</f>
        <v>0</v>
      </c>
    </row>
    <row r="27" spans="1:11" x14ac:dyDescent="0.25">
      <c r="A27" s="212">
        <f t="shared" ref="A27:A56" si="9">A26+1</f>
        <v>3</v>
      </c>
      <c r="B27" s="193" t="s">
        <v>582</v>
      </c>
      <c r="C27" s="193" t="s">
        <v>649</v>
      </c>
      <c r="D27" s="228" t="s">
        <v>706</v>
      </c>
      <c r="E27" s="212">
        <v>28</v>
      </c>
      <c r="F27" s="212">
        <v>0.5</v>
      </c>
      <c r="G27" s="871">
        <v>0</v>
      </c>
      <c r="H27" s="871">
        <v>0</v>
      </c>
      <c r="I27" s="213">
        <f t="shared" si="6"/>
        <v>0</v>
      </c>
      <c r="J27" s="213">
        <f t="shared" si="7"/>
        <v>0</v>
      </c>
      <c r="K27" s="843">
        <f t="shared" si="8"/>
        <v>0</v>
      </c>
    </row>
    <row r="28" spans="1:11" x14ac:dyDescent="0.25">
      <c r="A28" s="212">
        <f t="shared" si="9"/>
        <v>4</v>
      </c>
      <c r="B28" s="193" t="s">
        <v>582</v>
      </c>
      <c r="C28" s="193" t="s">
        <v>649</v>
      </c>
      <c r="D28" s="228" t="s">
        <v>706</v>
      </c>
      <c r="E28" s="212">
        <v>28</v>
      </c>
      <c r="F28" s="212">
        <v>0.5</v>
      </c>
      <c r="G28" s="871">
        <v>0</v>
      </c>
      <c r="H28" s="871">
        <v>0</v>
      </c>
      <c r="I28" s="213">
        <f t="shared" si="6"/>
        <v>0</v>
      </c>
      <c r="J28" s="213">
        <f t="shared" si="7"/>
        <v>0</v>
      </c>
      <c r="K28" s="843">
        <f t="shared" si="8"/>
        <v>0</v>
      </c>
    </row>
    <row r="29" spans="1:11" x14ac:dyDescent="0.25">
      <c r="A29" s="212">
        <f t="shared" si="9"/>
        <v>5</v>
      </c>
      <c r="B29" s="193" t="s">
        <v>582</v>
      </c>
      <c r="C29" s="193" t="s">
        <v>649</v>
      </c>
      <c r="D29" s="228" t="s">
        <v>706</v>
      </c>
      <c r="E29" s="212">
        <v>28</v>
      </c>
      <c r="F29" s="212">
        <v>0.5</v>
      </c>
      <c r="G29" s="871">
        <v>0</v>
      </c>
      <c r="H29" s="871">
        <v>0</v>
      </c>
      <c r="I29" s="213">
        <f t="shared" si="6"/>
        <v>0</v>
      </c>
      <c r="J29" s="213">
        <f t="shared" si="7"/>
        <v>0</v>
      </c>
      <c r="K29" s="843">
        <f t="shared" si="8"/>
        <v>0</v>
      </c>
    </row>
    <row r="30" spans="1:11" x14ac:dyDescent="0.25">
      <c r="A30" s="212">
        <f t="shared" si="9"/>
        <v>6</v>
      </c>
      <c r="B30" s="193" t="s">
        <v>582</v>
      </c>
      <c r="C30" s="193" t="s">
        <v>649</v>
      </c>
      <c r="D30" s="228" t="s">
        <v>706</v>
      </c>
      <c r="E30" s="212">
        <v>28</v>
      </c>
      <c r="F30" s="212">
        <v>0.5</v>
      </c>
      <c r="G30" s="871">
        <v>0</v>
      </c>
      <c r="H30" s="871">
        <v>0</v>
      </c>
      <c r="I30" s="213">
        <f t="shared" si="6"/>
        <v>0</v>
      </c>
      <c r="J30" s="213">
        <f t="shared" si="7"/>
        <v>0</v>
      </c>
      <c r="K30" s="843">
        <f t="shared" si="8"/>
        <v>0</v>
      </c>
    </row>
    <row r="31" spans="1:11" x14ac:dyDescent="0.25">
      <c r="A31" s="212">
        <f t="shared" si="9"/>
        <v>7</v>
      </c>
      <c r="B31" s="193" t="s">
        <v>582</v>
      </c>
      <c r="C31" s="193" t="s">
        <v>649</v>
      </c>
      <c r="D31" s="228" t="s">
        <v>706</v>
      </c>
      <c r="E31" s="212">
        <v>28</v>
      </c>
      <c r="F31" s="212">
        <v>0.5</v>
      </c>
      <c r="G31" s="871">
        <v>0</v>
      </c>
      <c r="H31" s="871">
        <v>0</v>
      </c>
      <c r="I31" s="213">
        <f t="shared" si="6"/>
        <v>0</v>
      </c>
      <c r="J31" s="213">
        <f t="shared" si="7"/>
        <v>0</v>
      </c>
      <c r="K31" s="843">
        <f t="shared" si="8"/>
        <v>0</v>
      </c>
    </row>
    <row r="32" spans="1:11" x14ac:dyDescent="0.25">
      <c r="A32" s="212">
        <f t="shared" si="9"/>
        <v>8</v>
      </c>
      <c r="B32" s="193" t="s">
        <v>582</v>
      </c>
      <c r="C32" s="193" t="s">
        <v>649</v>
      </c>
      <c r="D32" s="228" t="s">
        <v>706</v>
      </c>
      <c r="E32" s="212">
        <v>28</v>
      </c>
      <c r="F32" s="212">
        <v>0.5</v>
      </c>
      <c r="G32" s="871">
        <v>0</v>
      </c>
      <c r="H32" s="871">
        <v>0</v>
      </c>
      <c r="I32" s="213">
        <f t="shared" si="6"/>
        <v>0</v>
      </c>
      <c r="J32" s="213">
        <f t="shared" si="7"/>
        <v>0</v>
      </c>
      <c r="K32" s="843">
        <f t="shared" si="8"/>
        <v>0</v>
      </c>
    </row>
    <row r="33" spans="1:11" x14ac:dyDescent="0.25">
      <c r="A33" s="212">
        <f t="shared" si="9"/>
        <v>9</v>
      </c>
      <c r="B33" s="193" t="s">
        <v>582</v>
      </c>
      <c r="C33" s="193" t="s">
        <v>649</v>
      </c>
      <c r="D33" s="228" t="s">
        <v>706</v>
      </c>
      <c r="E33" s="212">
        <v>28</v>
      </c>
      <c r="F33" s="212">
        <v>0.5</v>
      </c>
      <c r="G33" s="871">
        <v>0</v>
      </c>
      <c r="H33" s="871">
        <v>0</v>
      </c>
      <c r="I33" s="213">
        <f t="shared" si="6"/>
        <v>0</v>
      </c>
      <c r="J33" s="213">
        <f t="shared" si="7"/>
        <v>0</v>
      </c>
      <c r="K33" s="843">
        <f t="shared" si="8"/>
        <v>0</v>
      </c>
    </row>
    <row r="34" spans="1:11" x14ac:dyDescent="0.25">
      <c r="A34" s="212">
        <f t="shared" si="9"/>
        <v>10</v>
      </c>
      <c r="B34" s="193" t="s">
        <v>582</v>
      </c>
      <c r="C34" s="193" t="s">
        <v>649</v>
      </c>
      <c r="D34" s="228" t="s">
        <v>706</v>
      </c>
      <c r="E34" s="212">
        <v>28</v>
      </c>
      <c r="F34" s="212">
        <v>0.5</v>
      </c>
      <c r="G34" s="871">
        <v>0</v>
      </c>
      <c r="H34" s="871">
        <v>0</v>
      </c>
      <c r="I34" s="213">
        <f t="shared" si="6"/>
        <v>0</v>
      </c>
      <c r="J34" s="213">
        <f t="shared" si="7"/>
        <v>0</v>
      </c>
      <c r="K34" s="843">
        <f t="shared" si="8"/>
        <v>0</v>
      </c>
    </row>
    <row r="35" spans="1:11" x14ac:dyDescent="0.25">
      <c r="A35" s="212">
        <f t="shared" si="9"/>
        <v>11</v>
      </c>
      <c r="B35" s="193" t="s">
        <v>582</v>
      </c>
      <c r="C35" s="193" t="s">
        <v>649</v>
      </c>
      <c r="D35" s="228" t="s">
        <v>706</v>
      </c>
      <c r="E35" s="212">
        <v>28</v>
      </c>
      <c r="F35" s="212">
        <v>0.5</v>
      </c>
      <c r="G35" s="871">
        <v>0</v>
      </c>
      <c r="H35" s="871">
        <v>0</v>
      </c>
      <c r="I35" s="213">
        <f t="shared" si="6"/>
        <v>0</v>
      </c>
      <c r="J35" s="213">
        <f t="shared" si="7"/>
        <v>0</v>
      </c>
      <c r="K35" s="843">
        <f t="shared" si="8"/>
        <v>0</v>
      </c>
    </row>
    <row r="36" spans="1:11" x14ac:dyDescent="0.25">
      <c r="A36" s="212">
        <f t="shared" si="9"/>
        <v>12</v>
      </c>
      <c r="B36" s="193" t="s">
        <v>582</v>
      </c>
      <c r="C36" s="193" t="s">
        <v>649</v>
      </c>
      <c r="D36" s="228" t="s">
        <v>706</v>
      </c>
      <c r="E36" s="212">
        <v>28</v>
      </c>
      <c r="F36" s="212">
        <v>0.5</v>
      </c>
      <c r="G36" s="871">
        <v>0</v>
      </c>
      <c r="H36" s="871">
        <v>0</v>
      </c>
      <c r="I36" s="213">
        <f t="shared" si="6"/>
        <v>0</v>
      </c>
      <c r="J36" s="213">
        <f t="shared" si="7"/>
        <v>0</v>
      </c>
      <c r="K36" s="843">
        <f t="shared" si="8"/>
        <v>0</v>
      </c>
    </row>
    <row r="37" spans="1:11" x14ac:dyDescent="0.25">
      <c r="A37" s="212">
        <f t="shared" si="9"/>
        <v>13</v>
      </c>
      <c r="B37" s="193" t="s">
        <v>582</v>
      </c>
      <c r="C37" s="193" t="s">
        <v>649</v>
      </c>
      <c r="D37" s="228" t="s">
        <v>706</v>
      </c>
      <c r="E37" s="212">
        <v>28</v>
      </c>
      <c r="F37" s="212">
        <v>0.5</v>
      </c>
      <c r="G37" s="871">
        <v>0</v>
      </c>
      <c r="H37" s="871">
        <v>0</v>
      </c>
      <c r="I37" s="213">
        <f t="shared" si="6"/>
        <v>0</v>
      </c>
      <c r="J37" s="213">
        <f t="shared" si="7"/>
        <v>0</v>
      </c>
      <c r="K37" s="843">
        <f t="shared" si="8"/>
        <v>0</v>
      </c>
    </row>
    <row r="38" spans="1:11" x14ac:dyDescent="0.25">
      <c r="A38" s="212">
        <f t="shared" si="9"/>
        <v>14</v>
      </c>
      <c r="B38" s="193" t="s">
        <v>582</v>
      </c>
      <c r="C38" s="193" t="s">
        <v>649</v>
      </c>
      <c r="D38" s="228" t="s">
        <v>706</v>
      </c>
      <c r="E38" s="212">
        <v>28</v>
      </c>
      <c r="F38" s="212">
        <v>0.5</v>
      </c>
      <c r="G38" s="871">
        <v>0</v>
      </c>
      <c r="H38" s="871">
        <v>0</v>
      </c>
      <c r="I38" s="213">
        <f t="shared" si="6"/>
        <v>0</v>
      </c>
      <c r="J38" s="213">
        <f t="shared" si="7"/>
        <v>0</v>
      </c>
      <c r="K38" s="843">
        <f t="shared" si="8"/>
        <v>0</v>
      </c>
    </row>
    <row r="39" spans="1:11" x14ac:dyDescent="0.25">
      <c r="A39" s="212">
        <f t="shared" si="9"/>
        <v>15</v>
      </c>
      <c r="B39" s="193" t="s">
        <v>582</v>
      </c>
      <c r="C39" s="193" t="s">
        <v>649</v>
      </c>
      <c r="D39" s="228" t="s">
        <v>706</v>
      </c>
      <c r="E39" s="212">
        <v>28</v>
      </c>
      <c r="F39" s="212">
        <v>0.5</v>
      </c>
      <c r="G39" s="871">
        <v>0</v>
      </c>
      <c r="H39" s="871">
        <v>0</v>
      </c>
      <c r="I39" s="213">
        <f t="shared" si="6"/>
        <v>0</v>
      </c>
      <c r="J39" s="213">
        <f t="shared" si="7"/>
        <v>0</v>
      </c>
      <c r="K39" s="843">
        <f t="shared" si="8"/>
        <v>0</v>
      </c>
    </row>
    <row r="40" spans="1:11" x14ac:dyDescent="0.25">
      <c r="A40" s="212">
        <f t="shared" si="9"/>
        <v>16</v>
      </c>
      <c r="B40" s="193" t="s">
        <v>582</v>
      </c>
      <c r="C40" s="193" t="s">
        <v>649</v>
      </c>
      <c r="D40" s="228" t="s">
        <v>706</v>
      </c>
      <c r="E40" s="212">
        <v>28</v>
      </c>
      <c r="F40" s="212">
        <v>0.5</v>
      </c>
      <c r="G40" s="871">
        <v>0</v>
      </c>
      <c r="H40" s="871">
        <v>0</v>
      </c>
      <c r="I40" s="213">
        <f t="shared" si="6"/>
        <v>0</v>
      </c>
      <c r="J40" s="213">
        <f t="shared" si="7"/>
        <v>0</v>
      </c>
      <c r="K40" s="843">
        <f t="shared" si="8"/>
        <v>0</v>
      </c>
    </row>
    <row r="41" spans="1:11" x14ac:dyDescent="0.25">
      <c r="A41" s="212">
        <f t="shared" si="9"/>
        <v>17</v>
      </c>
      <c r="B41" s="193" t="s">
        <v>582</v>
      </c>
      <c r="C41" s="193" t="s">
        <v>649</v>
      </c>
      <c r="D41" s="228" t="s">
        <v>706</v>
      </c>
      <c r="E41" s="212">
        <v>28</v>
      </c>
      <c r="F41" s="212">
        <v>0.5</v>
      </c>
      <c r="G41" s="871">
        <v>0</v>
      </c>
      <c r="H41" s="871">
        <v>0</v>
      </c>
      <c r="I41" s="213">
        <f t="shared" ref="I41:I56" si="10">G41*(E41/1000)</f>
        <v>0</v>
      </c>
      <c r="J41" s="213">
        <f t="shared" ref="J41:J56" si="11">H41*(F41/1000)</f>
        <v>0</v>
      </c>
      <c r="K41" s="843">
        <f t="shared" si="8"/>
        <v>0</v>
      </c>
    </row>
    <row r="42" spans="1:11" x14ac:dyDescent="0.25">
      <c r="A42" s="212">
        <f t="shared" si="9"/>
        <v>18</v>
      </c>
      <c r="B42" s="193" t="s">
        <v>582</v>
      </c>
      <c r="C42" s="193" t="s">
        <v>649</v>
      </c>
      <c r="D42" s="228" t="s">
        <v>706</v>
      </c>
      <c r="E42" s="212">
        <v>28</v>
      </c>
      <c r="F42" s="212">
        <v>0.5</v>
      </c>
      <c r="G42" s="871">
        <v>0</v>
      </c>
      <c r="H42" s="871">
        <v>0</v>
      </c>
      <c r="I42" s="213">
        <f t="shared" si="10"/>
        <v>0</v>
      </c>
      <c r="J42" s="213">
        <f t="shared" si="11"/>
        <v>0</v>
      </c>
      <c r="K42" s="843">
        <f t="shared" si="8"/>
        <v>0</v>
      </c>
    </row>
    <row r="43" spans="1:11" x14ac:dyDescent="0.25">
      <c r="A43" s="212">
        <f t="shared" si="9"/>
        <v>19</v>
      </c>
      <c r="B43" s="193" t="s">
        <v>582</v>
      </c>
      <c r="C43" s="193" t="s">
        <v>648</v>
      </c>
      <c r="D43" s="189" t="s">
        <v>707</v>
      </c>
      <c r="E43" s="212">
        <v>33</v>
      </c>
      <c r="F43" s="212">
        <v>0.5</v>
      </c>
      <c r="G43" s="871">
        <v>0</v>
      </c>
      <c r="H43" s="871">
        <v>0</v>
      </c>
      <c r="I43" s="213">
        <f t="shared" si="10"/>
        <v>0</v>
      </c>
      <c r="J43" s="213">
        <f t="shared" si="11"/>
        <v>0</v>
      </c>
      <c r="K43" s="843">
        <f t="shared" si="8"/>
        <v>0</v>
      </c>
    </row>
    <row r="44" spans="1:11" ht="13.5" customHeight="1" x14ac:dyDescent="0.25">
      <c r="A44" s="212">
        <f t="shared" si="9"/>
        <v>20</v>
      </c>
      <c r="B44" s="193" t="s">
        <v>582</v>
      </c>
      <c r="C44" s="193" t="s">
        <v>648</v>
      </c>
      <c r="D44" s="189" t="s">
        <v>707</v>
      </c>
      <c r="E44" s="212">
        <v>33</v>
      </c>
      <c r="F44" s="212">
        <v>0.5</v>
      </c>
      <c r="G44" s="871">
        <v>0</v>
      </c>
      <c r="H44" s="871">
        <v>0</v>
      </c>
      <c r="I44" s="213">
        <f t="shared" si="10"/>
        <v>0</v>
      </c>
      <c r="J44" s="213">
        <f t="shared" si="11"/>
        <v>0</v>
      </c>
      <c r="K44" s="843">
        <f t="shared" si="8"/>
        <v>0</v>
      </c>
    </row>
    <row r="45" spans="1:11" x14ac:dyDescent="0.25">
      <c r="A45" s="212">
        <f t="shared" si="9"/>
        <v>21</v>
      </c>
      <c r="B45" s="193" t="s">
        <v>582</v>
      </c>
      <c r="C45" s="193" t="s">
        <v>648</v>
      </c>
      <c r="D45" s="189" t="s">
        <v>707</v>
      </c>
      <c r="E45" s="212">
        <v>33</v>
      </c>
      <c r="F45" s="212">
        <v>0.5</v>
      </c>
      <c r="G45" s="871">
        <v>0</v>
      </c>
      <c r="H45" s="871">
        <v>0</v>
      </c>
      <c r="I45" s="212">
        <f t="shared" si="10"/>
        <v>0</v>
      </c>
      <c r="J45" s="213">
        <f t="shared" si="11"/>
        <v>0</v>
      </c>
      <c r="K45" s="843">
        <f t="shared" si="8"/>
        <v>0</v>
      </c>
    </row>
    <row r="46" spans="1:11" x14ac:dyDescent="0.25">
      <c r="A46" s="212">
        <f t="shared" si="9"/>
        <v>22</v>
      </c>
      <c r="B46" s="193" t="s">
        <v>582</v>
      </c>
      <c r="C46" s="193" t="s">
        <v>648</v>
      </c>
      <c r="D46" s="189" t="s">
        <v>707</v>
      </c>
      <c r="E46" s="212">
        <v>33</v>
      </c>
      <c r="F46" s="212">
        <v>0.5</v>
      </c>
      <c r="G46" s="871">
        <v>0</v>
      </c>
      <c r="H46" s="871">
        <v>0</v>
      </c>
      <c r="I46" s="212">
        <f t="shared" si="10"/>
        <v>0</v>
      </c>
      <c r="J46" s="213">
        <f t="shared" si="11"/>
        <v>0</v>
      </c>
      <c r="K46" s="843">
        <f t="shared" si="8"/>
        <v>0</v>
      </c>
    </row>
    <row r="47" spans="1:11" x14ac:dyDescent="0.25">
      <c r="A47" s="212">
        <f t="shared" si="9"/>
        <v>23</v>
      </c>
      <c r="B47" s="193" t="s">
        <v>582</v>
      </c>
      <c r="C47" s="193" t="s">
        <v>648</v>
      </c>
      <c r="D47" s="189" t="s">
        <v>707</v>
      </c>
      <c r="E47" s="212">
        <v>33</v>
      </c>
      <c r="F47" s="212">
        <v>0.5</v>
      </c>
      <c r="G47" s="871">
        <v>0</v>
      </c>
      <c r="H47" s="871">
        <v>0</v>
      </c>
      <c r="I47" s="212">
        <f t="shared" si="10"/>
        <v>0</v>
      </c>
      <c r="J47" s="213">
        <f t="shared" si="11"/>
        <v>0</v>
      </c>
      <c r="K47" s="843">
        <f t="shared" si="8"/>
        <v>0</v>
      </c>
    </row>
    <row r="48" spans="1:11" x14ac:dyDescent="0.25">
      <c r="A48" s="212">
        <f t="shared" si="9"/>
        <v>24</v>
      </c>
      <c r="B48" s="193" t="s">
        <v>582</v>
      </c>
      <c r="C48" s="193" t="s">
        <v>648</v>
      </c>
      <c r="D48" s="189" t="s">
        <v>707</v>
      </c>
      <c r="E48" s="212">
        <v>33</v>
      </c>
      <c r="F48" s="212">
        <v>0.5</v>
      </c>
      <c r="G48" s="871">
        <v>0</v>
      </c>
      <c r="H48" s="871">
        <v>0</v>
      </c>
      <c r="I48" s="212">
        <f t="shared" si="10"/>
        <v>0</v>
      </c>
      <c r="J48" s="213">
        <f t="shared" si="11"/>
        <v>0</v>
      </c>
      <c r="K48" s="843">
        <f t="shared" si="8"/>
        <v>0</v>
      </c>
    </row>
    <row r="49" spans="1:12" x14ac:dyDescent="0.25">
      <c r="A49" s="212">
        <f t="shared" si="9"/>
        <v>25</v>
      </c>
      <c r="B49" s="193" t="s">
        <v>582</v>
      </c>
      <c r="C49" s="193" t="s">
        <v>648</v>
      </c>
      <c r="D49" s="189" t="s">
        <v>707</v>
      </c>
      <c r="E49" s="212">
        <v>33</v>
      </c>
      <c r="F49" s="212">
        <v>0.5</v>
      </c>
      <c r="G49" s="871">
        <v>0</v>
      </c>
      <c r="H49" s="871">
        <v>0</v>
      </c>
      <c r="I49" s="212">
        <f t="shared" si="10"/>
        <v>0</v>
      </c>
      <c r="J49" s="213">
        <f t="shared" si="11"/>
        <v>0</v>
      </c>
      <c r="K49" s="843">
        <f t="shared" si="8"/>
        <v>0</v>
      </c>
    </row>
    <row r="50" spans="1:12" x14ac:dyDescent="0.25">
      <c r="A50" s="212">
        <f t="shared" si="9"/>
        <v>26</v>
      </c>
      <c r="B50" s="193" t="s">
        <v>582</v>
      </c>
      <c r="C50" s="193" t="s">
        <v>648</v>
      </c>
      <c r="D50" s="189" t="s">
        <v>707</v>
      </c>
      <c r="E50" s="212">
        <v>33</v>
      </c>
      <c r="F50" s="212">
        <v>0.5</v>
      </c>
      <c r="G50" s="871">
        <v>0</v>
      </c>
      <c r="H50" s="871">
        <v>0</v>
      </c>
      <c r="I50" s="212">
        <f t="shared" si="10"/>
        <v>0</v>
      </c>
      <c r="J50" s="213">
        <f t="shared" si="11"/>
        <v>0</v>
      </c>
      <c r="K50" s="843">
        <f t="shared" si="8"/>
        <v>0</v>
      </c>
    </row>
    <row r="51" spans="1:12" x14ac:dyDescent="0.25">
      <c r="A51" s="212">
        <f t="shared" si="9"/>
        <v>27</v>
      </c>
      <c r="B51" s="193" t="s">
        <v>582</v>
      </c>
      <c r="C51" s="193" t="s">
        <v>648</v>
      </c>
      <c r="D51" s="189" t="s">
        <v>707</v>
      </c>
      <c r="E51" s="212">
        <v>33</v>
      </c>
      <c r="F51" s="212">
        <v>0.5</v>
      </c>
      <c r="G51" s="871">
        <v>0</v>
      </c>
      <c r="H51" s="871">
        <v>0</v>
      </c>
      <c r="I51" s="212">
        <f t="shared" si="10"/>
        <v>0</v>
      </c>
      <c r="J51" s="213">
        <f t="shared" si="11"/>
        <v>0</v>
      </c>
      <c r="K51" s="843">
        <f t="shared" si="8"/>
        <v>0</v>
      </c>
    </row>
    <row r="52" spans="1:12" x14ac:dyDescent="0.25">
      <c r="A52" s="212">
        <f t="shared" si="9"/>
        <v>28</v>
      </c>
      <c r="B52" s="193" t="s">
        <v>582</v>
      </c>
      <c r="C52" s="193" t="s">
        <v>648</v>
      </c>
      <c r="D52" s="189" t="s">
        <v>707</v>
      </c>
      <c r="E52" s="212">
        <v>33</v>
      </c>
      <c r="F52" s="212">
        <v>0.5</v>
      </c>
      <c r="G52" s="871">
        <v>0</v>
      </c>
      <c r="H52" s="871">
        <v>0</v>
      </c>
      <c r="I52" s="212">
        <f t="shared" si="10"/>
        <v>0</v>
      </c>
      <c r="J52" s="213">
        <f t="shared" si="11"/>
        <v>0</v>
      </c>
      <c r="K52" s="843">
        <f t="shared" si="8"/>
        <v>0</v>
      </c>
    </row>
    <row r="53" spans="1:12" x14ac:dyDescent="0.25">
      <c r="A53" s="212">
        <f t="shared" si="9"/>
        <v>29</v>
      </c>
      <c r="B53" s="193" t="s">
        <v>582</v>
      </c>
      <c r="C53" s="193" t="s">
        <v>648</v>
      </c>
      <c r="D53" s="189" t="s">
        <v>707</v>
      </c>
      <c r="E53" s="212">
        <v>33</v>
      </c>
      <c r="F53" s="212">
        <v>0.5</v>
      </c>
      <c r="G53" s="871">
        <v>0</v>
      </c>
      <c r="H53" s="871">
        <v>0</v>
      </c>
      <c r="I53" s="212">
        <f t="shared" si="10"/>
        <v>0</v>
      </c>
      <c r="J53" s="213">
        <f t="shared" si="11"/>
        <v>0</v>
      </c>
      <c r="K53" s="843">
        <f t="shared" si="8"/>
        <v>0</v>
      </c>
    </row>
    <row r="54" spans="1:12" x14ac:dyDescent="0.25">
      <c r="A54" s="212">
        <f t="shared" si="9"/>
        <v>30</v>
      </c>
      <c r="B54" s="193" t="s">
        <v>582</v>
      </c>
      <c r="C54" s="193" t="s">
        <v>648</v>
      </c>
      <c r="D54" s="189" t="s">
        <v>707</v>
      </c>
      <c r="E54" s="212">
        <v>33</v>
      </c>
      <c r="F54" s="212">
        <v>0.5</v>
      </c>
      <c r="G54" s="871">
        <v>0</v>
      </c>
      <c r="H54" s="871">
        <v>0</v>
      </c>
      <c r="I54" s="212">
        <f t="shared" si="10"/>
        <v>0</v>
      </c>
      <c r="J54" s="213">
        <f t="shared" si="11"/>
        <v>0</v>
      </c>
      <c r="K54" s="843">
        <f t="shared" si="8"/>
        <v>0</v>
      </c>
    </row>
    <row r="55" spans="1:12" x14ac:dyDescent="0.25">
      <c r="A55" s="212">
        <f t="shared" si="9"/>
        <v>31</v>
      </c>
      <c r="B55" s="193" t="s">
        <v>582</v>
      </c>
      <c r="C55" s="193" t="s">
        <v>648</v>
      </c>
      <c r="D55" s="189" t="s">
        <v>707</v>
      </c>
      <c r="E55" s="212">
        <v>33</v>
      </c>
      <c r="F55" s="212">
        <v>0.5</v>
      </c>
      <c r="G55" s="871">
        <v>0</v>
      </c>
      <c r="H55" s="871">
        <v>0</v>
      </c>
      <c r="I55" s="212">
        <f t="shared" si="10"/>
        <v>0</v>
      </c>
      <c r="J55" s="213">
        <f t="shared" si="11"/>
        <v>0</v>
      </c>
      <c r="K55" s="843">
        <f t="shared" si="8"/>
        <v>0</v>
      </c>
    </row>
    <row r="56" spans="1:12" x14ac:dyDescent="0.25">
      <c r="A56" s="212">
        <f t="shared" si="9"/>
        <v>32</v>
      </c>
      <c r="B56" s="193" t="s">
        <v>582</v>
      </c>
      <c r="C56" s="193" t="s">
        <v>648</v>
      </c>
      <c r="D56" s="189" t="s">
        <v>707</v>
      </c>
      <c r="E56" s="212">
        <v>33</v>
      </c>
      <c r="F56" s="212">
        <v>0.5</v>
      </c>
      <c r="G56" s="871">
        <v>0</v>
      </c>
      <c r="H56" s="871">
        <v>0</v>
      </c>
      <c r="I56" s="212">
        <f t="shared" si="10"/>
        <v>0</v>
      </c>
      <c r="J56" s="213">
        <f t="shared" si="11"/>
        <v>0</v>
      </c>
      <c r="K56" s="843">
        <f t="shared" si="8"/>
        <v>0</v>
      </c>
    </row>
    <row r="57" spans="1:12" x14ac:dyDescent="0.25">
      <c r="A57" s="232" t="s">
        <v>1</v>
      </c>
      <c r="B57" s="1000"/>
      <c r="C57" s="1000"/>
      <c r="D57" s="1001"/>
      <c r="E57" s="232"/>
      <c r="F57" s="232"/>
      <c r="G57" s="232"/>
      <c r="H57" s="232"/>
      <c r="I57" s="233">
        <f>SUM(I25:I56)</f>
        <v>0</v>
      </c>
      <c r="J57" s="233">
        <f t="shared" ref="J57:K57" si="12">SUM(J25:J56)</f>
        <v>0</v>
      </c>
      <c r="K57" s="843">
        <f t="shared" si="12"/>
        <v>0</v>
      </c>
    </row>
    <row r="58" spans="1:12" x14ac:dyDescent="0.25">
      <c r="A58" s="216"/>
      <c r="B58" s="206"/>
      <c r="C58" s="206"/>
      <c r="D58" s="240"/>
      <c r="E58" s="214"/>
      <c r="F58" s="214"/>
    </row>
    <row r="59" spans="1:12" x14ac:dyDescent="0.25">
      <c r="A59" s="216"/>
      <c r="B59" s="206"/>
      <c r="C59" s="206"/>
      <c r="D59" s="240"/>
      <c r="E59" s="214"/>
      <c r="F59" s="214"/>
      <c r="H59" s="216"/>
      <c r="I59" s="216"/>
      <c r="J59" s="216"/>
      <c r="K59" s="488"/>
      <c r="L59" s="216"/>
    </row>
    <row r="60" spans="1:12" ht="30.75" customHeight="1" x14ac:dyDescent="0.25">
      <c r="A60" s="1163" t="s">
        <v>1334</v>
      </c>
      <c r="B60" s="1164"/>
      <c r="C60" s="213">
        <f>A56/10</f>
        <v>3.2</v>
      </c>
      <c r="D60" s="212" t="s">
        <v>1347</v>
      </c>
      <c r="E60" s="214"/>
      <c r="F60" s="214"/>
      <c r="H60" s="216"/>
      <c r="I60" s="220"/>
      <c r="J60" s="220"/>
      <c r="K60" s="1008"/>
      <c r="L60" s="216"/>
    </row>
    <row r="61" spans="1:12" x14ac:dyDescent="0.25">
      <c r="B61" s="214"/>
      <c r="C61" s="214"/>
      <c r="D61" s="240"/>
      <c r="E61" s="214"/>
      <c r="F61" s="214"/>
      <c r="H61" s="216"/>
      <c r="I61" s="220"/>
      <c r="J61" s="220"/>
      <c r="K61" s="1008"/>
      <c r="L61" s="216"/>
    </row>
    <row r="62" spans="1:12" x14ac:dyDescent="0.25">
      <c r="A62" s="248" t="s">
        <v>1336</v>
      </c>
      <c r="B62" s="871">
        <v>0</v>
      </c>
      <c r="C62" s="212" t="s">
        <v>1335</v>
      </c>
      <c r="D62" s="240"/>
      <c r="E62" s="214"/>
      <c r="F62" s="214"/>
      <c r="H62" s="216"/>
      <c r="I62" s="220"/>
      <c r="J62" s="220"/>
      <c r="K62" s="1008"/>
    </row>
    <row r="63" spans="1:12" x14ac:dyDescent="0.25">
      <c r="A63" s="248" t="s">
        <v>1343</v>
      </c>
      <c r="B63" s="871">
        <v>0</v>
      </c>
      <c r="C63" s="214"/>
      <c r="D63" s="240"/>
      <c r="E63" s="214"/>
      <c r="F63" s="214"/>
      <c r="H63" s="216"/>
      <c r="I63" s="220"/>
      <c r="J63" s="220"/>
      <c r="K63" s="1008"/>
    </row>
    <row r="64" spans="1:12" x14ac:dyDescent="0.25">
      <c r="A64" s="485"/>
      <c r="B64" s="949"/>
      <c r="C64" s="214"/>
      <c r="D64" s="240"/>
      <c r="E64" s="214"/>
      <c r="F64" s="214"/>
      <c r="H64" s="216"/>
      <c r="I64" s="220"/>
      <c r="J64" s="220"/>
      <c r="K64" s="1008"/>
    </row>
    <row r="65" spans="1:11" x14ac:dyDescent="0.25">
      <c r="D65" s="240"/>
      <c r="E65" s="214"/>
      <c r="F65" s="214"/>
      <c r="H65" s="216"/>
      <c r="I65" s="216"/>
      <c r="J65" s="216"/>
      <c r="K65" s="488"/>
    </row>
    <row r="66" spans="1:11" ht="28.5" x14ac:dyDescent="0.45">
      <c r="A66" s="801" t="s">
        <v>1288</v>
      </c>
      <c r="D66" s="240"/>
      <c r="E66" s="214"/>
      <c r="F66" s="214"/>
    </row>
    <row r="67" spans="1:11" x14ac:dyDescent="0.25">
      <c r="D67" s="240"/>
      <c r="E67" s="214"/>
      <c r="F67" s="214"/>
    </row>
    <row r="68" spans="1:11" x14ac:dyDescent="0.25">
      <c r="A68" s="249" t="s">
        <v>237</v>
      </c>
      <c r="B68" s="206"/>
      <c r="D68" s="240"/>
      <c r="E68" s="214"/>
      <c r="F68" s="214"/>
    </row>
    <row r="69" spans="1:11" x14ac:dyDescent="0.25">
      <c r="A69" s="193" t="s">
        <v>737</v>
      </c>
      <c r="B69" s="193" t="s">
        <v>740</v>
      </c>
      <c r="D69" s="240"/>
      <c r="E69" s="214"/>
      <c r="F69" s="214"/>
    </row>
    <row r="70" spans="1:11" x14ac:dyDescent="0.25">
      <c r="A70" s="193">
        <f>52*5</f>
        <v>260</v>
      </c>
      <c r="B70" s="193">
        <f>52*2</f>
        <v>104</v>
      </c>
      <c r="D70" s="240"/>
      <c r="E70" s="214"/>
      <c r="F70" s="214"/>
    </row>
    <row r="71" spans="1:11" x14ac:dyDescent="0.25">
      <c r="A71" s="206"/>
      <c r="B71" s="206"/>
      <c r="D71" s="240"/>
      <c r="E71" s="214"/>
      <c r="F71" s="214"/>
    </row>
    <row r="72" spans="1:11" ht="30" x14ac:dyDescent="0.25">
      <c r="A72" s="873" t="s">
        <v>759</v>
      </c>
      <c r="B72" s="194">
        <v>0</v>
      </c>
      <c r="D72" s="240"/>
      <c r="E72" s="214"/>
      <c r="F72" s="214"/>
    </row>
    <row r="74" spans="1:11" ht="45" x14ac:dyDescent="0.25">
      <c r="E74" s="212" t="s">
        <v>753</v>
      </c>
      <c r="F74" s="212" t="s">
        <v>698</v>
      </c>
      <c r="G74" s="248" t="s">
        <v>746</v>
      </c>
      <c r="H74" s="248" t="s">
        <v>747</v>
      </c>
      <c r="I74" s="248" t="s">
        <v>754</v>
      </c>
      <c r="J74" s="248" t="s">
        <v>755</v>
      </c>
      <c r="K74" s="755" t="s">
        <v>1815</v>
      </c>
    </row>
    <row r="75" spans="1:11" x14ac:dyDescent="0.25">
      <c r="A75" s="212">
        <v>1</v>
      </c>
      <c r="B75" s="212" t="s">
        <v>582</v>
      </c>
      <c r="C75" s="212" t="s">
        <v>650</v>
      </c>
      <c r="D75" s="239" t="s">
        <v>728</v>
      </c>
      <c r="E75" s="212">
        <v>41</v>
      </c>
      <c r="F75" s="212">
        <v>5</v>
      </c>
      <c r="G75" s="871">
        <v>0</v>
      </c>
      <c r="H75" s="871">
        <v>0</v>
      </c>
      <c r="I75" s="213">
        <f t="shared" ref="I75:I101" si="13">G75*(E75/1000)</f>
        <v>0</v>
      </c>
      <c r="J75" s="213">
        <f t="shared" ref="J75:J101" si="14">H75*(F75/1000)</f>
        <v>0</v>
      </c>
      <c r="K75" s="843">
        <f>SUM(I75:J75)</f>
        <v>0</v>
      </c>
    </row>
    <row r="76" spans="1:11" x14ac:dyDescent="0.25">
      <c r="A76" s="212">
        <f t="shared" ref="A76:A101" si="15">A75+1</f>
        <v>2</v>
      </c>
      <c r="B76" s="212" t="s">
        <v>582</v>
      </c>
      <c r="C76" s="212" t="s">
        <v>651</v>
      </c>
      <c r="D76" s="189" t="s">
        <v>733</v>
      </c>
      <c r="E76" s="212">
        <v>230</v>
      </c>
      <c r="F76" s="212">
        <v>5</v>
      </c>
      <c r="G76" s="871">
        <v>0</v>
      </c>
      <c r="H76" s="871">
        <v>0</v>
      </c>
      <c r="I76" s="213">
        <f t="shared" si="13"/>
        <v>0</v>
      </c>
      <c r="J76" s="213">
        <f t="shared" si="14"/>
        <v>0</v>
      </c>
      <c r="K76" s="843">
        <f t="shared" ref="K76:K101" si="16">SUM(I76:J76)</f>
        <v>0</v>
      </c>
    </row>
    <row r="77" spans="1:11" x14ac:dyDescent="0.25">
      <c r="A77" s="212">
        <f t="shared" si="15"/>
        <v>3</v>
      </c>
      <c r="B77" s="212" t="s">
        <v>582</v>
      </c>
      <c r="C77" s="212" t="s">
        <v>652</v>
      </c>
      <c r="D77" s="239" t="s">
        <v>729</v>
      </c>
      <c r="E77" s="212">
        <v>10</v>
      </c>
      <c r="F77" s="212">
        <v>4</v>
      </c>
      <c r="G77" s="871">
        <v>0</v>
      </c>
      <c r="H77" s="871">
        <v>0</v>
      </c>
      <c r="I77" s="213">
        <f t="shared" si="13"/>
        <v>0</v>
      </c>
      <c r="J77" s="213">
        <f t="shared" si="14"/>
        <v>0</v>
      </c>
      <c r="K77" s="843">
        <f t="shared" si="16"/>
        <v>0</v>
      </c>
    </row>
    <row r="78" spans="1:11" x14ac:dyDescent="0.25">
      <c r="A78" s="212">
        <f t="shared" si="15"/>
        <v>4</v>
      </c>
      <c r="B78" s="212" t="s">
        <v>582</v>
      </c>
      <c r="C78" s="212" t="s">
        <v>652</v>
      </c>
      <c r="D78" s="189" t="s">
        <v>732</v>
      </c>
      <c r="E78" s="212">
        <v>10</v>
      </c>
      <c r="F78" s="212">
        <v>4</v>
      </c>
      <c r="G78" s="871">
        <v>0</v>
      </c>
      <c r="H78" s="871">
        <v>0</v>
      </c>
      <c r="I78" s="213">
        <f t="shared" si="13"/>
        <v>0</v>
      </c>
      <c r="J78" s="213">
        <f t="shared" si="14"/>
        <v>0</v>
      </c>
      <c r="K78" s="843">
        <f t="shared" si="16"/>
        <v>0</v>
      </c>
    </row>
    <row r="79" spans="1:11" x14ac:dyDescent="0.25">
      <c r="A79" s="212">
        <f t="shared" si="15"/>
        <v>5</v>
      </c>
      <c r="B79" s="212" t="s">
        <v>582</v>
      </c>
      <c r="C79" s="212" t="s">
        <v>653</v>
      </c>
      <c r="D79" s="189" t="s">
        <v>730</v>
      </c>
      <c r="E79" s="212">
        <v>10</v>
      </c>
      <c r="F79" s="212">
        <v>4</v>
      </c>
      <c r="G79" s="871">
        <v>0</v>
      </c>
      <c r="H79" s="871">
        <v>0</v>
      </c>
      <c r="I79" s="213">
        <f t="shared" si="13"/>
        <v>0</v>
      </c>
      <c r="J79" s="213">
        <f t="shared" si="14"/>
        <v>0</v>
      </c>
      <c r="K79" s="843">
        <f t="shared" si="16"/>
        <v>0</v>
      </c>
    </row>
    <row r="80" spans="1:11" x14ac:dyDescent="0.25">
      <c r="A80" s="212">
        <f t="shared" si="15"/>
        <v>6</v>
      </c>
      <c r="B80" s="212" t="s">
        <v>582</v>
      </c>
      <c r="C80" s="212" t="s">
        <v>654</v>
      </c>
      <c r="D80" s="189" t="s">
        <v>731</v>
      </c>
      <c r="E80" s="212">
        <v>10</v>
      </c>
      <c r="F80" s="212">
        <v>4</v>
      </c>
      <c r="G80" s="871">
        <v>0</v>
      </c>
      <c r="H80" s="871">
        <v>0</v>
      </c>
      <c r="I80" s="213">
        <f t="shared" si="13"/>
        <v>0</v>
      </c>
      <c r="J80" s="213">
        <f t="shared" si="14"/>
        <v>0</v>
      </c>
      <c r="K80" s="843">
        <f t="shared" si="16"/>
        <v>0</v>
      </c>
    </row>
    <row r="81" spans="1:11" x14ac:dyDescent="0.25">
      <c r="A81" s="212">
        <f t="shared" si="15"/>
        <v>7</v>
      </c>
      <c r="B81" s="212" t="s">
        <v>582</v>
      </c>
      <c r="C81" s="212" t="s">
        <v>655</v>
      </c>
      <c r="D81" s="189" t="s">
        <v>708</v>
      </c>
      <c r="E81" s="212">
        <v>10</v>
      </c>
      <c r="F81" s="212">
        <v>4</v>
      </c>
      <c r="G81" s="871">
        <v>0</v>
      </c>
      <c r="H81" s="871">
        <v>0</v>
      </c>
      <c r="I81" s="213">
        <f t="shared" si="13"/>
        <v>0</v>
      </c>
      <c r="J81" s="213">
        <f t="shared" si="14"/>
        <v>0</v>
      </c>
      <c r="K81" s="843">
        <f t="shared" si="16"/>
        <v>0</v>
      </c>
    </row>
    <row r="82" spans="1:11" x14ac:dyDescent="0.25">
      <c r="A82" s="212">
        <f t="shared" si="15"/>
        <v>8</v>
      </c>
      <c r="B82" s="212" t="s">
        <v>582</v>
      </c>
      <c r="C82" s="212" t="s">
        <v>655</v>
      </c>
      <c r="D82" s="189" t="s">
        <v>709</v>
      </c>
      <c r="E82" s="212">
        <v>10</v>
      </c>
      <c r="F82" s="212">
        <v>4</v>
      </c>
      <c r="G82" s="871">
        <v>0</v>
      </c>
      <c r="H82" s="871">
        <v>0</v>
      </c>
      <c r="I82" s="213">
        <f t="shared" si="13"/>
        <v>0</v>
      </c>
      <c r="J82" s="213">
        <f t="shared" si="14"/>
        <v>0</v>
      </c>
      <c r="K82" s="843">
        <f t="shared" si="16"/>
        <v>0</v>
      </c>
    </row>
    <row r="83" spans="1:11" x14ac:dyDescent="0.25">
      <c r="A83" s="212">
        <f t="shared" si="15"/>
        <v>9</v>
      </c>
      <c r="B83" s="212" t="s">
        <v>582</v>
      </c>
      <c r="C83" s="212" t="s">
        <v>655</v>
      </c>
      <c r="D83" s="189" t="s">
        <v>710</v>
      </c>
      <c r="E83" s="212">
        <v>10</v>
      </c>
      <c r="F83" s="212">
        <v>4</v>
      </c>
      <c r="G83" s="871">
        <v>0</v>
      </c>
      <c r="H83" s="871">
        <v>0</v>
      </c>
      <c r="I83" s="213">
        <f t="shared" si="13"/>
        <v>0</v>
      </c>
      <c r="J83" s="213">
        <f t="shared" si="14"/>
        <v>0</v>
      </c>
      <c r="K83" s="843">
        <f t="shared" si="16"/>
        <v>0</v>
      </c>
    </row>
    <row r="84" spans="1:11" x14ac:dyDescent="0.25">
      <c r="A84" s="212">
        <f t="shared" si="15"/>
        <v>10</v>
      </c>
      <c r="B84" s="212" t="s">
        <v>582</v>
      </c>
      <c r="C84" s="212" t="s">
        <v>655</v>
      </c>
      <c r="D84" s="189" t="s">
        <v>711</v>
      </c>
      <c r="E84" s="212">
        <v>10</v>
      </c>
      <c r="F84" s="212">
        <v>4</v>
      </c>
      <c r="G84" s="871">
        <v>0</v>
      </c>
      <c r="H84" s="871">
        <v>0</v>
      </c>
      <c r="I84" s="213">
        <f t="shared" si="13"/>
        <v>0</v>
      </c>
      <c r="J84" s="213">
        <f t="shared" si="14"/>
        <v>0</v>
      </c>
      <c r="K84" s="843">
        <f t="shared" si="16"/>
        <v>0</v>
      </c>
    </row>
    <row r="85" spans="1:11" x14ac:dyDescent="0.25">
      <c r="A85" s="212">
        <f t="shared" si="15"/>
        <v>11</v>
      </c>
      <c r="B85" s="212" t="s">
        <v>582</v>
      </c>
      <c r="C85" s="212" t="s">
        <v>656</v>
      </c>
      <c r="D85" s="189" t="s">
        <v>712</v>
      </c>
      <c r="E85" s="212">
        <v>10</v>
      </c>
      <c r="F85" s="212">
        <v>4</v>
      </c>
      <c r="G85" s="871">
        <v>0</v>
      </c>
      <c r="H85" s="871">
        <v>0</v>
      </c>
      <c r="I85" s="213">
        <f t="shared" si="13"/>
        <v>0</v>
      </c>
      <c r="J85" s="213">
        <f t="shared" si="14"/>
        <v>0</v>
      </c>
      <c r="K85" s="843">
        <f t="shared" si="16"/>
        <v>0</v>
      </c>
    </row>
    <row r="86" spans="1:11" x14ac:dyDescent="0.25">
      <c r="A86" s="212">
        <f t="shared" si="15"/>
        <v>12</v>
      </c>
      <c r="B86" s="212" t="s">
        <v>582</v>
      </c>
      <c r="C86" s="212" t="s">
        <v>656</v>
      </c>
      <c r="D86" s="189" t="s">
        <v>713</v>
      </c>
      <c r="E86" s="212">
        <v>10</v>
      </c>
      <c r="F86" s="212">
        <v>4</v>
      </c>
      <c r="G86" s="871">
        <v>0</v>
      </c>
      <c r="H86" s="871">
        <v>0</v>
      </c>
      <c r="I86" s="213">
        <f t="shared" si="13"/>
        <v>0</v>
      </c>
      <c r="J86" s="213">
        <f t="shared" si="14"/>
        <v>0</v>
      </c>
      <c r="K86" s="843">
        <f t="shared" si="16"/>
        <v>0</v>
      </c>
    </row>
    <row r="87" spans="1:11" x14ac:dyDescent="0.25">
      <c r="A87" s="212">
        <f t="shared" si="15"/>
        <v>13</v>
      </c>
      <c r="B87" s="212" t="s">
        <v>582</v>
      </c>
      <c r="C87" s="212" t="s">
        <v>656</v>
      </c>
      <c r="D87" s="189" t="s">
        <v>714</v>
      </c>
      <c r="E87" s="212">
        <v>10</v>
      </c>
      <c r="F87" s="212">
        <v>4</v>
      </c>
      <c r="G87" s="871">
        <v>0</v>
      </c>
      <c r="H87" s="871">
        <v>0</v>
      </c>
      <c r="I87" s="213">
        <f t="shared" si="13"/>
        <v>0</v>
      </c>
      <c r="J87" s="213">
        <f t="shared" si="14"/>
        <v>0</v>
      </c>
      <c r="K87" s="843">
        <f t="shared" si="16"/>
        <v>0</v>
      </c>
    </row>
    <row r="88" spans="1:11" x14ac:dyDescent="0.25">
      <c r="A88" s="212">
        <f t="shared" si="15"/>
        <v>14</v>
      </c>
      <c r="B88" s="212" t="s">
        <v>582</v>
      </c>
      <c r="C88" s="212" t="s">
        <v>656</v>
      </c>
      <c r="D88" s="189" t="s">
        <v>715</v>
      </c>
      <c r="E88" s="212">
        <v>10</v>
      </c>
      <c r="F88" s="212">
        <v>4</v>
      </c>
      <c r="G88" s="871">
        <v>0</v>
      </c>
      <c r="H88" s="871">
        <v>0</v>
      </c>
      <c r="I88" s="213">
        <f t="shared" si="13"/>
        <v>0</v>
      </c>
      <c r="J88" s="213">
        <f t="shared" si="14"/>
        <v>0</v>
      </c>
      <c r="K88" s="843">
        <f t="shared" si="16"/>
        <v>0</v>
      </c>
    </row>
    <row r="89" spans="1:11" x14ac:dyDescent="0.25">
      <c r="A89" s="212">
        <f t="shared" si="15"/>
        <v>15</v>
      </c>
      <c r="B89" s="212" t="s">
        <v>582</v>
      </c>
      <c r="C89" s="212" t="s">
        <v>656</v>
      </c>
      <c r="D89" s="189" t="s">
        <v>716</v>
      </c>
      <c r="E89" s="212">
        <v>10</v>
      </c>
      <c r="F89" s="212">
        <v>4</v>
      </c>
      <c r="G89" s="871">
        <v>0</v>
      </c>
      <c r="H89" s="871">
        <v>0</v>
      </c>
      <c r="I89" s="213">
        <f t="shared" si="13"/>
        <v>0</v>
      </c>
      <c r="J89" s="213">
        <f t="shared" si="14"/>
        <v>0</v>
      </c>
      <c r="K89" s="843">
        <f t="shared" si="16"/>
        <v>0</v>
      </c>
    </row>
    <row r="90" spans="1:11" x14ac:dyDescent="0.25">
      <c r="A90" s="212">
        <f t="shared" si="15"/>
        <v>16</v>
      </c>
      <c r="B90" s="212" t="s">
        <v>582</v>
      </c>
      <c r="C90" s="212" t="s">
        <v>656</v>
      </c>
      <c r="D90" s="189" t="s">
        <v>717</v>
      </c>
      <c r="E90" s="212">
        <v>10</v>
      </c>
      <c r="F90" s="212">
        <v>4</v>
      </c>
      <c r="G90" s="871">
        <v>0</v>
      </c>
      <c r="H90" s="871">
        <v>0</v>
      </c>
      <c r="I90" s="213">
        <f t="shared" si="13"/>
        <v>0</v>
      </c>
      <c r="J90" s="213">
        <f t="shared" si="14"/>
        <v>0</v>
      </c>
      <c r="K90" s="843">
        <f t="shared" si="16"/>
        <v>0</v>
      </c>
    </row>
    <row r="91" spans="1:11" x14ac:dyDescent="0.25">
      <c r="A91" s="212">
        <f t="shared" si="15"/>
        <v>17</v>
      </c>
      <c r="B91" s="212" t="s">
        <v>582</v>
      </c>
      <c r="C91" s="212" t="s">
        <v>656</v>
      </c>
      <c r="D91" s="189" t="s">
        <v>718</v>
      </c>
      <c r="E91" s="212">
        <v>10</v>
      </c>
      <c r="F91" s="212">
        <v>4</v>
      </c>
      <c r="G91" s="871">
        <v>0</v>
      </c>
      <c r="H91" s="871">
        <v>0</v>
      </c>
      <c r="I91" s="213">
        <f t="shared" si="13"/>
        <v>0</v>
      </c>
      <c r="J91" s="213">
        <f t="shared" si="14"/>
        <v>0</v>
      </c>
      <c r="K91" s="843">
        <f t="shared" si="16"/>
        <v>0</v>
      </c>
    </row>
    <row r="92" spans="1:11" x14ac:dyDescent="0.25">
      <c r="A92" s="212">
        <f t="shared" si="15"/>
        <v>18</v>
      </c>
      <c r="B92" s="212" t="s">
        <v>582</v>
      </c>
      <c r="C92" s="212" t="s">
        <v>656</v>
      </c>
      <c r="D92" s="189" t="s">
        <v>719</v>
      </c>
      <c r="E92" s="212">
        <v>10</v>
      </c>
      <c r="F92" s="212">
        <v>4</v>
      </c>
      <c r="G92" s="871">
        <v>0</v>
      </c>
      <c r="H92" s="871">
        <v>0</v>
      </c>
      <c r="I92" s="213">
        <f t="shared" si="13"/>
        <v>0</v>
      </c>
      <c r="J92" s="213">
        <f t="shared" si="14"/>
        <v>0</v>
      </c>
      <c r="K92" s="843">
        <f t="shared" si="16"/>
        <v>0</v>
      </c>
    </row>
    <row r="93" spans="1:11" x14ac:dyDescent="0.25">
      <c r="A93" s="212">
        <f t="shared" si="15"/>
        <v>19</v>
      </c>
      <c r="B93" s="212" t="s">
        <v>582</v>
      </c>
      <c r="C93" s="212" t="s">
        <v>657</v>
      </c>
      <c r="D93" s="239" t="s">
        <v>720</v>
      </c>
      <c r="E93" s="212">
        <v>10</v>
      </c>
      <c r="F93" s="212">
        <v>4</v>
      </c>
      <c r="G93" s="871">
        <v>0</v>
      </c>
      <c r="H93" s="871">
        <v>0</v>
      </c>
      <c r="I93" s="213">
        <f t="shared" si="13"/>
        <v>0</v>
      </c>
      <c r="J93" s="213">
        <f t="shared" si="14"/>
        <v>0</v>
      </c>
      <c r="K93" s="843">
        <f t="shared" si="16"/>
        <v>0</v>
      </c>
    </row>
    <row r="94" spans="1:11" x14ac:dyDescent="0.25">
      <c r="A94" s="212">
        <f t="shared" si="15"/>
        <v>20</v>
      </c>
      <c r="B94" s="212" t="s">
        <v>582</v>
      </c>
      <c r="C94" s="212" t="s">
        <v>658</v>
      </c>
      <c r="D94" s="239" t="s">
        <v>721</v>
      </c>
      <c r="E94" s="212">
        <v>10</v>
      </c>
      <c r="F94" s="212">
        <v>4</v>
      </c>
      <c r="G94" s="871">
        <v>0</v>
      </c>
      <c r="H94" s="871">
        <v>0</v>
      </c>
      <c r="I94" s="213">
        <f t="shared" si="13"/>
        <v>0</v>
      </c>
      <c r="J94" s="213">
        <f t="shared" si="14"/>
        <v>0</v>
      </c>
      <c r="K94" s="843">
        <f t="shared" si="16"/>
        <v>0</v>
      </c>
    </row>
    <row r="95" spans="1:11" x14ac:dyDescent="0.25">
      <c r="A95" s="212">
        <f t="shared" si="15"/>
        <v>21</v>
      </c>
      <c r="B95" s="212" t="s">
        <v>582</v>
      </c>
      <c r="C95" s="212" t="s">
        <v>658</v>
      </c>
      <c r="D95" s="239" t="s">
        <v>722</v>
      </c>
      <c r="E95" s="212">
        <v>10</v>
      </c>
      <c r="F95" s="212">
        <v>4</v>
      </c>
      <c r="G95" s="871">
        <v>0</v>
      </c>
      <c r="H95" s="871">
        <v>0</v>
      </c>
      <c r="I95" s="213">
        <f t="shared" si="13"/>
        <v>0</v>
      </c>
      <c r="J95" s="213">
        <f t="shared" si="14"/>
        <v>0</v>
      </c>
      <c r="K95" s="843">
        <f t="shared" si="16"/>
        <v>0</v>
      </c>
    </row>
    <row r="96" spans="1:11" x14ac:dyDescent="0.25">
      <c r="A96" s="212">
        <f t="shared" si="15"/>
        <v>22</v>
      </c>
      <c r="B96" s="212" t="s">
        <v>582</v>
      </c>
      <c r="C96" s="212" t="s">
        <v>658</v>
      </c>
      <c r="D96" s="239" t="s">
        <v>723</v>
      </c>
      <c r="E96" s="212">
        <v>10</v>
      </c>
      <c r="F96" s="212">
        <v>4</v>
      </c>
      <c r="G96" s="871">
        <v>0</v>
      </c>
      <c r="H96" s="871">
        <v>0</v>
      </c>
      <c r="I96" s="213">
        <f t="shared" si="13"/>
        <v>0</v>
      </c>
      <c r="J96" s="213">
        <f t="shared" si="14"/>
        <v>0</v>
      </c>
      <c r="K96" s="843">
        <f t="shared" si="16"/>
        <v>0</v>
      </c>
    </row>
    <row r="97" spans="1:12" x14ac:dyDescent="0.25">
      <c r="A97" s="212">
        <f t="shared" si="15"/>
        <v>23</v>
      </c>
      <c r="B97" s="212" t="s">
        <v>582</v>
      </c>
      <c r="C97" s="212" t="s">
        <v>658</v>
      </c>
      <c r="D97" s="239" t="s">
        <v>724</v>
      </c>
      <c r="E97" s="212">
        <v>10</v>
      </c>
      <c r="F97" s="212">
        <v>4</v>
      </c>
      <c r="G97" s="871">
        <v>0</v>
      </c>
      <c r="H97" s="871">
        <v>0</v>
      </c>
      <c r="I97" s="213">
        <f t="shared" si="13"/>
        <v>0</v>
      </c>
      <c r="J97" s="213">
        <f t="shared" si="14"/>
        <v>0</v>
      </c>
      <c r="K97" s="843">
        <f t="shared" si="16"/>
        <v>0</v>
      </c>
    </row>
    <row r="98" spans="1:12" x14ac:dyDescent="0.25">
      <c r="A98" s="212">
        <f t="shared" si="15"/>
        <v>24</v>
      </c>
      <c r="B98" s="212" t="s">
        <v>582</v>
      </c>
      <c r="C98" s="212" t="s">
        <v>658</v>
      </c>
      <c r="D98" s="239" t="s">
        <v>725</v>
      </c>
      <c r="E98" s="212">
        <v>10</v>
      </c>
      <c r="F98" s="212">
        <v>4</v>
      </c>
      <c r="G98" s="871">
        <v>0</v>
      </c>
      <c r="H98" s="871">
        <v>0</v>
      </c>
      <c r="I98" s="213">
        <f t="shared" si="13"/>
        <v>0</v>
      </c>
      <c r="J98" s="213">
        <f t="shared" si="14"/>
        <v>0</v>
      </c>
      <c r="K98" s="843">
        <f t="shared" si="16"/>
        <v>0</v>
      </c>
    </row>
    <row r="99" spans="1:12" x14ac:dyDescent="0.25">
      <c r="A99" s="212">
        <f t="shared" si="15"/>
        <v>25</v>
      </c>
      <c r="B99" s="212" t="s">
        <v>582</v>
      </c>
      <c r="C99" s="212" t="s">
        <v>658</v>
      </c>
      <c r="D99" s="239" t="s">
        <v>726</v>
      </c>
      <c r="E99" s="212">
        <v>10</v>
      </c>
      <c r="F99" s="212">
        <v>4</v>
      </c>
      <c r="G99" s="871">
        <v>0</v>
      </c>
      <c r="H99" s="871">
        <v>0</v>
      </c>
      <c r="I99" s="213">
        <f t="shared" si="13"/>
        <v>0</v>
      </c>
      <c r="J99" s="213">
        <f t="shared" si="14"/>
        <v>0</v>
      </c>
      <c r="K99" s="843">
        <f t="shared" si="16"/>
        <v>0</v>
      </c>
    </row>
    <row r="100" spans="1:12" x14ac:dyDescent="0.25">
      <c r="A100" s="212">
        <f t="shared" si="15"/>
        <v>26</v>
      </c>
      <c r="B100" s="212" t="s">
        <v>582</v>
      </c>
      <c r="C100" s="212" t="s">
        <v>658</v>
      </c>
      <c r="D100" s="239" t="s">
        <v>727</v>
      </c>
      <c r="E100" s="212">
        <v>10</v>
      </c>
      <c r="F100" s="212">
        <v>4</v>
      </c>
      <c r="G100" s="871">
        <v>0</v>
      </c>
      <c r="H100" s="871">
        <v>0</v>
      </c>
      <c r="I100" s="213">
        <f t="shared" si="13"/>
        <v>0</v>
      </c>
      <c r="J100" s="213">
        <f t="shared" si="14"/>
        <v>0</v>
      </c>
      <c r="K100" s="843">
        <f t="shared" si="16"/>
        <v>0</v>
      </c>
    </row>
    <row r="101" spans="1:12" x14ac:dyDescent="0.25">
      <c r="A101" s="212">
        <f t="shared" si="15"/>
        <v>27</v>
      </c>
      <c r="B101" s="212" t="s">
        <v>582</v>
      </c>
      <c r="C101" s="212" t="s">
        <v>659</v>
      </c>
      <c r="D101" s="239" t="s">
        <v>734</v>
      </c>
      <c r="E101" s="212">
        <v>16</v>
      </c>
      <c r="F101" s="212">
        <v>2</v>
      </c>
      <c r="G101" s="871">
        <v>0</v>
      </c>
      <c r="H101" s="871">
        <v>0</v>
      </c>
      <c r="I101" s="213">
        <f t="shared" si="13"/>
        <v>0</v>
      </c>
      <c r="J101" s="213">
        <f t="shared" si="14"/>
        <v>0</v>
      </c>
      <c r="K101" s="843">
        <f t="shared" si="16"/>
        <v>0</v>
      </c>
    </row>
    <row r="102" spans="1:12" x14ac:dyDescent="0.25">
      <c r="A102" s="232" t="s">
        <v>761</v>
      </c>
      <c r="B102" s="232"/>
      <c r="C102" s="232"/>
      <c r="D102" s="998"/>
      <c r="E102" s="232"/>
      <c r="F102" s="232"/>
      <c r="G102" s="232"/>
      <c r="H102" s="232"/>
      <c r="I102" s="233">
        <f>SUM(I75:I101)</f>
        <v>0</v>
      </c>
      <c r="J102" s="233">
        <f t="shared" ref="J102:K102" si="17">SUM(J75:J101)</f>
        <v>0</v>
      </c>
      <c r="K102" s="843">
        <f t="shared" si="17"/>
        <v>0</v>
      </c>
    </row>
    <row r="103" spans="1:12" ht="38.25" customHeight="1" x14ac:dyDescent="0.25">
      <c r="G103" s="216"/>
      <c r="H103" s="216"/>
      <c r="I103" s="220"/>
      <c r="J103" s="220"/>
      <c r="K103" s="1008"/>
      <c r="L103" s="216"/>
    </row>
    <row r="104" spans="1:12" ht="38.25" customHeight="1" x14ac:dyDescent="0.25">
      <c r="G104" s="216"/>
      <c r="H104" s="216"/>
      <c r="I104" s="220"/>
      <c r="J104" s="220"/>
      <c r="K104" s="1008"/>
      <c r="L104" s="216"/>
    </row>
    <row r="105" spans="1:12" x14ac:dyDescent="0.25">
      <c r="A105" s="1165" t="s">
        <v>1300</v>
      </c>
      <c r="B105" s="1164"/>
      <c r="C105" s="212">
        <f>A89/5</f>
        <v>3</v>
      </c>
      <c r="D105" s="212">
        <f>ROUNDUP(C105,0)</f>
        <v>3</v>
      </c>
      <c r="E105" s="212" t="s">
        <v>1346</v>
      </c>
      <c r="H105" s="216"/>
      <c r="I105" s="220"/>
      <c r="J105" s="220"/>
      <c r="K105" s="485"/>
    </row>
    <row r="106" spans="1:12" x14ac:dyDescent="0.25">
      <c r="A106" s="248" t="s">
        <v>1342</v>
      </c>
      <c r="B106" s="540">
        <v>600</v>
      </c>
      <c r="C106" s="214" t="s">
        <v>1345</v>
      </c>
      <c r="D106" s="214"/>
      <c r="H106" s="216"/>
      <c r="I106" s="220"/>
      <c r="J106" s="220"/>
      <c r="K106" s="485"/>
    </row>
    <row r="107" spans="1:12" x14ac:dyDescent="0.25">
      <c r="A107" s="212" t="s">
        <v>1344</v>
      </c>
      <c r="B107" s="871">
        <v>0</v>
      </c>
      <c r="H107" s="216"/>
      <c r="I107" s="220"/>
      <c r="J107" s="220"/>
      <c r="K107" s="485"/>
    </row>
    <row r="108" spans="1:12" x14ac:dyDescent="0.25">
      <c r="A108" s="214"/>
      <c r="B108" s="216"/>
      <c r="H108" s="216"/>
      <c r="I108" s="220"/>
      <c r="J108" s="220"/>
      <c r="K108" s="485"/>
    </row>
    <row r="109" spans="1:12" x14ac:dyDescent="0.25">
      <c r="A109" s="212" t="s">
        <v>234</v>
      </c>
      <c r="B109" s="215">
        <v>0</v>
      </c>
      <c r="H109" s="216"/>
      <c r="I109" s="220"/>
      <c r="J109" s="220"/>
      <c r="K109" s="485"/>
    </row>
    <row r="110" spans="1:12" x14ac:dyDescent="0.25">
      <c r="A110" s="212" t="s">
        <v>1780</v>
      </c>
      <c r="B110" s="215">
        <v>0</v>
      </c>
      <c r="H110" s="216"/>
      <c r="I110" s="220"/>
      <c r="J110" s="220"/>
      <c r="K110" s="485"/>
    </row>
    <row r="111" spans="1:12" x14ac:dyDescent="0.25">
      <c r="B111" s="218"/>
      <c r="H111" s="216"/>
      <c r="I111" s="220"/>
      <c r="J111" s="220"/>
      <c r="K111" s="485"/>
    </row>
    <row r="112" spans="1:12" ht="28.5" x14ac:dyDescent="0.45">
      <c r="A112" s="802" t="s">
        <v>675</v>
      </c>
      <c r="C112" s="238"/>
      <c r="D112" s="186"/>
      <c r="G112" s="216"/>
      <c r="H112" s="220"/>
      <c r="I112" s="220"/>
      <c r="J112" s="214"/>
    </row>
    <row r="113" spans="1:11" x14ac:dyDescent="0.25">
      <c r="C113" s="238"/>
      <c r="D113" s="186"/>
      <c r="G113" s="216"/>
      <c r="H113" s="220"/>
      <c r="I113" s="220"/>
      <c r="J113" s="214"/>
    </row>
    <row r="114" spans="1:11" x14ac:dyDescent="0.25">
      <c r="A114" s="193" t="s">
        <v>737</v>
      </c>
      <c r="B114" s="193" t="s">
        <v>740</v>
      </c>
      <c r="C114" s="238"/>
      <c r="D114" s="186"/>
      <c r="G114" s="216"/>
      <c r="H114" s="220"/>
      <c r="I114" s="220"/>
      <c r="J114" s="214"/>
    </row>
    <row r="115" spans="1:11" x14ac:dyDescent="0.25">
      <c r="A115" s="193">
        <f>52*5</f>
        <v>260</v>
      </c>
      <c r="B115" s="193">
        <f>52*2</f>
        <v>104</v>
      </c>
      <c r="C115" s="238"/>
      <c r="D115" s="186"/>
      <c r="G115" s="216"/>
      <c r="H115" s="220"/>
      <c r="I115" s="220"/>
      <c r="J115" s="214"/>
    </row>
    <row r="116" spans="1:11" x14ac:dyDescent="0.25">
      <c r="C116" s="238"/>
      <c r="D116" s="186"/>
      <c r="J116" s="214"/>
    </row>
    <row r="117" spans="1:11" x14ac:dyDescent="0.25">
      <c r="A117" s="212" t="s">
        <v>758</v>
      </c>
      <c r="B117" s="212"/>
      <c r="C117" s="239">
        <v>0.5</v>
      </c>
      <c r="D117" s="186"/>
      <c r="J117" s="214"/>
    </row>
    <row r="118" spans="1:11" x14ac:dyDescent="0.25">
      <c r="A118" s="214"/>
      <c r="B118" s="214"/>
      <c r="C118" s="238"/>
      <c r="D118" s="186"/>
      <c r="J118" s="214"/>
    </row>
    <row r="119" spans="1:11" ht="30" x14ac:dyDescent="0.25">
      <c r="A119" s="251" t="s">
        <v>660</v>
      </c>
      <c r="B119" s="251" t="s">
        <v>171</v>
      </c>
      <c r="C119" s="239" t="s">
        <v>573</v>
      </c>
      <c r="D119" s="222" t="s">
        <v>753</v>
      </c>
      <c r="E119" s="222" t="s">
        <v>762</v>
      </c>
      <c r="F119" s="250" t="s">
        <v>746</v>
      </c>
      <c r="G119" s="250" t="s">
        <v>747</v>
      </c>
      <c r="H119" s="250" t="s">
        <v>754</v>
      </c>
      <c r="I119" s="250" t="s">
        <v>755</v>
      </c>
      <c r="J119" s="232" t="s">
        <v>1</v>
      </c>
    </row>
    <row r="120" spans="1:11" x14ac:dyDescent="0.25">
      <c r="A120" s="193" t="s">
        <v>661</v>
      </c>
      <c r="B120" s="193" t="s">
        <v>662</v>
      </c>
      <c r="C120" s="189" t="s">
        <v>756</v>
      </c>
      <c r="D120" s="212">
        <v>60</v>
      </c>
      <c r="E120" s="239">
        <v>5</v>
      </c>
      <c r="F120" s="871">
        <v>0</v>
      </c>
      <c r="G120" s="871">
        <v>0</v>
      </c>
      <c r="H120" s="213">
        <f>F120*(D120/1000)</f>
        <v>0</v>
      </c>
      <c r="I120" s="213">
        <f>(E120/1000)*G120</f>
        <v>0</v>
      </c>
      <c r="J120" s="1007">
        <f>SUM(H120:I120)</f>
        <v>0</v>
      </c>
    </row>
    <row r="121" spans="1:11" x14ac:dyDescent="0.25">
      <c r="A121" s="193" t="s">
        <v>661</v>
      </c>
      <c r="B121" s="193" t="s">
        <v>663</v>
      </c>
      <c r="C121" s="189" t="s">
        <v>756</v>
      </c>
      <c r="D121" s="212">
        <v>60</v>
      </c>
      <c r="E121" s="239">
        <v>5</v>
      </c>
      <c r="F121" s="871">
        <v>0</v>
      </c>
      <c r="G121" s="871">
        <v>0</v>
      </c>
      <c r="H121" s="213">
        <f t="shared" ref="H121:H123" si="18">F121*(D121/1000)</f>
        <v>0</v>
      </c>
      <c r="I121" s="213">
        <f t="shared" ref="I121:I123" si="19">(E121/1000)*G121</f>
        <v>0</v>
      </c>
      <c r="J121" s="1007">
        <f t="shared" ref="J121:J123" si="20">SUM(H121:I121)</f>
        <v>0</v>
      </c>
    </row>
    <row r="122" spans="1:11" x14ac:dyDescent="0.25">
      <c r="A122" s="193" t="s">
        <v>661</v>
      </c>
      <c r="B122" s="193" t="s">
        <v>664</v>
      </c>
      <c r="C122" s="189" t="s">
        <v>756</v>
      </c>
      <c r="D122" s="212">
        <v>60</v>
      </c>
      <c r="E122" s="239">
        <v>5</v>
      </c>
      <c r="F122" s="871">
        <v>0</v>
      </c>
      <c r="G122" s="871">
        <v>0</v>
      </c>
      <c r="H122" s="213">
        <f t="shared" si="18"/>
        <v>0</v>
      </c>
      <c r="I122" s="213">
        <f t="shared" si="19"/>
        <v>0</v>
      </c>
      <c r="J122" s="1007">
        <f t="shared" si="20"/>
        <v>0</v>
      </c>
    </row>
    <row r="123" spans="1:11" x14ac:dyDescent="0.25">
      <c r="A123" s="249" t="s">
        <v>665</v>
      </c>
      <c r="B123" s="249" t="s">
        <v>666</v>
      </c>
      <c r="C123" s="1003" t="s">
        <v>756</v>
      </c>
      <c r="D123" s="222">
        <v>60</v>
      </c>
      <c r="E123" s="1004">
        <v>5</v>
      </c>
      <c r="F123" s="1005">
        <v>0</v>
      </c>
      <c r="G123" s="1005">
        <v>0</v>
      </c>
      <c r="H123" s="1006">
        <f t="shared" si="18"/>
        <v>0</v>
      </c>
      <c r="I123" s="1006">
        <f t="shared" si="19"/>
        <v>0</v>
      </c>
      <c r="J123" s="1007">
        <f t="shared" si="20"/>
        <v>0</v>
      </c>
    </row>
    <row r="124" spans="1:11" x14ac:dyDescent="0.25">
      <c r="A124" s="232" t="s">
        <v>214</v>
      </c>
      <c r="B124" s="232"/>
      <c r="C124" s="232"/>
      <c r="D124" s="232"/>
      <c r="E124" s="232"/>
      <c r="F124" s="232"/>
      <c r="G124" s="232"/>
      <c r="H124" s="233">
        <f>SUM(H120:H123)</f>
        <v>0</v>
      </c>
      <c r="I124" s="233">
        <f t="shared" ref="I124:J124" si="21">SUM(I120:I123)</f>
        <v>0</v>
      </c>
      <c r="J124" s="233">
        <f t="shared" si="21"/>
        <v>0</v>
      </c>
    </row>
    <row r="125" spans="1:11" x14ac:dyDescent="0.25">
      <c r="D125" s="186"/>
      <c r="G125" s="216"/>
      <c r="H125" s="216"/>
      <c r="I125" s="216"/>
      <c r="J125" s="216"/>
      <c r="K125" s="488"/>
    </row>
    <row r="126" spans="1:11" x14ac:dyDescent="0.25">
      <c r="D126" s="186"/>
      <c r="G126" s="216"/>
      <c r="H126" s="216"/>
      <c r="I126" s="216"/>
      <c r="J126" s="216"/>
      <c r="K126" s="488"/>
    </row>
    <row r="127" spans="1:11" x14ac:dyDescent="0.25">
      <c r="A127" s="195"/>
      <c r="B127" s="195"/>
      <c r="C127" s="238"/>
      <c r="D127" s="186"/>
      <c r="G127" s="216"/>
      <c r="H127" s="220"/>
      <c r="I127" s="220"/>
      <c r="J127" s="220"/>
      <c r="K127" s="488"/>
    </row>
    <row r="128" spans="1:11" ht="28.5" x14ac:dyDescent="0.45">
      <c r="A128" s="801" t="s">
        <v>535</v>
      </c>
      <c r="C128" s="238"/>
      <c r="D128" s="186"/>
      <c r="G128" s="216"/>
      <c r="H128" s="216"/>
      <c r="I128" s="216"/>
      <c r="J128" s="216"/>
      <c r="K128" s="488"/>
    </row>
    <row r="129" spans="1:9" x14ac:dyDescent="0.25">
      <c r="C129" s="238"/>
      <c r="D129" s="186"/>
    </row>
    <row r="130" spans="1:9" x14ac:dyDescent="0.25">
      <c r="A130" s="212" t="s">
        <v>667</v>
      </c>
      <c r="B130" s="212" t="s">
        <v>668</v>
      </c>
      <c r="C130" s="253" t="s">
        <v>766</v>
      </c>
      <c r="D130" s="186"/>
    </row>
    <row r="131" spans="1:9" x14ac:dyDescent="0.25">
      <c r="A131" s="212" t="s">
        <v>669</v>
      </c>
      <c r="B131" s="212" t="s">
        <v>668</v>
      </c>
      <c r="C131" s="238"/>
      <c r="D131" s="186"/>
    </row>
    <row r="132" spans="1:9" x14ac:dyDescent="0.25">
      <c r="A132" s="212" t="s">
        <v>669</v>
      </c>
      <c r="B132" s="212" t="s">
        <v>668</v>
      </c>
      <c r="C132" s="238"/>
      <c r="D132" s="186"/>
    </row>
    <row r="133" spans="1:9" x14ac:dyDescent="0.25">
      <c r="A133" s="212" t="s">
        <v>670</v>
      </c>
      <c r="B133" s="212" t="s">
        <v>671</v>
      </c>
      <c r="C133" s="238"/>
      <c r="D133" s="186"/>
    </row>
    <row r="134" spans="1:9" x14ac:dyDescent="0.25">
      <c r="A134" s="214"/>
      <c r="B134" s="214"/>
      <c r="C134" s="238"/>
      <c r="D134" s="186"/>
    </row>
    <row r="135" spans="1:9" x14ac:dyDescent="0.25">
      <c r="C135" s="238"/>
      <c r="D135" s="186"/>
      <c r="E135" s="186" t="s">
        <v>765</v>
      </c>
      <c r="I135" s="232" t="s">
        <v>764</v>
      </c>
    </row>
    <row r="136" spans="1:9" ht="33.75" x14ac:dyDescent="0.5">
      <c r="A136" s="852" t="s">
        <v>676</v>
      </c>
      <c r="B136" s="212"/>
      <c r="C136" s="239"/>
      <c r="D136" s="212"/>
      <c r="E136" s="212"/>
      <c r="F136" s="212"/>
      <c r="G136" s="212"/>
      <c r="H136" s="212"/>
      <c r="I136" s="232"/>
    </row>
    <row r="137" spans="1:9" x14ac:dyDescent="0.25">
      <c r="A137" s="193" t="s">
        <v>672</v>
      </c>
      <c r="B137" s="193" t="s">
        <v>673</v>
      </c>
      <c r="C137" s="189" t="s">
        <v>763</v>
      </c>
      <c r="D137" s="212"/>
      <c r="E137" s="212">
        <v>10</v>
      </c>
      <c r="F137" s="871">
        <v>0</v>
      </c>
      <c r="G137" s="212"/>
      <c r="H137" s="212"/>
      <c r="I137" s="233">
        <f>E137/1000*F137</f>
        <v>0</v>
      </c>
    </row>
  </sheetData>
  <mergeCells count="5">
    <mergeCell ref="A1:B1"/>
    <mergeCell ref="A17:B17"/>
    <mergeCell ref="A3:B3"/>
    <mergeCell ref="A60:B60"/>
    <mergeCell ref="A105:B105"/>
  </mergeCells>
  <hyperlinks>
    <hyperlink ref="D4" r:id="rId1" location="w67"/>
    <hyperlink ref="D5" r:id="rId2"/>
    <hyperlink ref="D6" r:id="rId3" location="AbT4"/>
    <hyperlink ref="D7" r:id="rId4"/>
    <hyperlink ref="D8" r:id="rId5"/>
    <hyperlink ref="D9" r:id="rId6"/>
    <hyperlink ref="D43" r:id="rId7"/>
    <hyperlink ref="D44:D56" r:id="rId8" display="http://www.hp.com/united-states/campaigns/elite-products/assets/elitedisplay_e231.pdf"/>
    <hyperlink ref="D81" r:id="rId9" location="AbT4"/>
    <hyperlink ref="D82:D84" r:id="rId10" location="AbT4" display="https://support.hp.com/gb-en/document/c04132545#AbT4"/>
    <hyperlink ref="D85" r:id="rId11"/>
    <hyperlink ref="D86:D92" r:id="rId12" display="https://www.energystar.gov/productfinder/product/certified-computers/details/2254808"/>
    <hyperlink ref="D79" r:id="rId13"/>
    <hyperlink ref="D80" r:id="rId14"/>
    <hyperlink ref="D78" r:id="rId15"/>
    <hyperlink ref="D76" r:id="rId16"/>
    <hyperlink ref="C120" r:id="rId17"/>
    <hyperlink ref="C121:C123" r:id="rId18" display="https://www.energy.gov/energysaver/articles/watch-watts-tips-buying-new-television"/>
    <hyperlink ref="C137" r:id="rId19"/>
  </hyperlinks>
  <pageMargins left="0.7" right="0.7" top="0.75" bottom="0.75" header="0.3" footer="0.3"/>
  <pageSetup orientation="portrait" horizontalDpi="200" verticalDpi="200" r:id="rId20"/>
  <drawing r:id="rId21"/>
  <legacyDrawing r:id="rId2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31"/>
  <sheetViews>
    <sheetView workbookViewId="0">
      <selection activeCell="P14" sqref="P14"/>
    </sheetView>
  </sheetViews>
  <sheetFormatPr defaultRowHeight="12.75" x14ac:dyDescent="0.2"/>
  <cols>
    <col min="1" max="1" width="29.5703125" customWidth="1"/>
    <col min="2" max="2" width="26.42578125" customWidth="1"/>
    <col min="4" max="4" width="14.7109375" customWidth="1"/>
  </cols>
  <sheetData>
    <row r="1" spans="1:2" s="457" customFormat="1" ht="34.5" customHeight="1" x14ac:dyDescent="0.2">
      <c r="A1" s="839" t="s">
        <v>1554</v>
      </c>
    </row>
    <row r="2" spans="1:2" s="457" customFormat="1" ht="18.75" customHeight="1" x14ac:dyDescent="0.3">
      <c r="A2" s="838"/>
    </row>
    <row r="3" spans="1:2" x14ac:dyDescent="0.2">
      <c r="A3" s="841"/>
      <c r="B3" s="841" t="s">
        <v>1155</v>
      </c>
    </row>
    <row r="4" spans="1:2" x14ac:dyDescent="0.2">
      <c r="A4" s="1" t="s">
        <v>1154</v>
      </c>
      <c r="B4" s="1">
        <v>0</v>
      </c>
    </row>
    <row r="5" spans="1:2" x14ac:dyDescent="0.2">
      <c r="A5" s="1" t="s">
        <v>1153</v>
      </c>
      <c r="B5" s="1">
        <f>C31</f>
        <v>0</v>
      </c>
    </row>
    <row r="6" spans="1:2" x14ac:dyDescent="0.2">
      <c r="A6" s="1" t="s">
        <v>1156</v>
      </c>
      <c r="B6" s="1">
        <v>0</v>
      </c>
    </row>
    <row r="7" spans="1:2" x14ac:dyDescent="0.2">
      <c r="A7" s="1" t="s">
        <v>246</v>
      </c>
      <c r="B7" s="1">
        <v>0</v>
      </c>
    </row>
    <row r="8" spans="1:2" x14ac:dyDescent="0.2">
      <c r="A8" s="1" t="s">
        <v>1157</v>
      </c>
      <c r="B8" s="1">
        <v>0</v>
      </c>
    </row>
    <row r="9" spans="1:2" x14ac:dyDescent="0.2">
      <c r="A9" s="840" t="s">
        <v>214</v>
      </c>
      <c r="B9" s="677">
        <f>SUM(B4:B8)</f>
        <v>0</v>
      </c>
    </row>
    <row r="12" spans="1:2" x14ac:dyDescent="0.2">
      <c r="A12" s="1" t="s">
        <v>1158</v>
      </c>
    </row>
    <row r="13" spans="1:2" x14ac:dyDescent="0.2">
      <c r="A13" s="1" t="s">
        <v>1159</v>
      </c>
      <c r="B13" s="1">
        <v>0</v>
      </c>
    </row>
    <row r="14" spans="1:2" x14ac:dyDescent="0.2">
      <c r="A14" s="1" t="s">
        <v>1160</v>
      </c>
      <c r="B14" s="1">
        <v>3</v>
      </c>
    </row>
    <row r="15" spans="1:2" x14ac:dyDescent="0.2">
      <c r="A15" s="1" t="s">
        <v>1161</v>
      </c>
      <c r="B15" s="1">
        <f>1.5/60</f>
        <v>2.5000000000000001E-2</v>
      </c>
    </row>
    <row r="16" spans="1:2" x14ac:dyDescent="0.2">
      <c r="A16" s="1" t="s">
        <v>1163</v>
      </c>
      <c r="B16" s="1">
        <f>52*5</f>
        <v>260</v>
      </c>
    </row>
    <row r="17" spans="1:2" x14ac:dyDescent="0.2">
      <c r="A17" s="677" t="s">
        <v>1162</v>
      </c>
      <c r="B17" s="677">
        <f>B13*B15*B16*B14</f>
        <v>0</v>
      </c>
    </row>
    <row r="31" spans="1:2" x14ac:dyDescent="0.2">
      <c r="A31" s="178"/>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N41"/>
  <sheetViews>
    <sheetView zoomScale="80" zoomScaleNormal="80" workbookViewId="0">
      <selection activeCell="I40" sqref="I40"/>
    </sheetView>
  </sheetViews>
  <sheetFormatPr defaultRowHeight="15" x14ac:dyDescent="0.25"/>
  <cols>
    <col min="1" max="1" width="27.28515625" style="186" customWidth="1"/>
    <col min="2" max="2" width="30.140625" style="186" customWidth="1"/>
    <col min="3" max="3" width="30.7109375" style="186" customWidth="1"/>
    <col min="4" max="4" width="32" style="186" customWidth="1"/>
    <col min="5" max="5" width="19" style="186" customWidth="1"/>
    <col min="6" max="6" width="14.42578125" style="186" customWidth="1"/>
    <col min="7" max="7" width="15.42578125" style="186" customWidth="1"/>
    <col min="8" max="8" width="17" style="186" customWidth="1"/>
    <col min="9" max="9" width="15.85546875" style="186" customWidth="1"/>
    <col min="10" max="10" width="21.7109375" style="186" customWidth="1"/>
    <col min="11" max="11" width="26.28515625" style="186" customWidth="1"/>
    <col min="12" max="12" width="39.28515625" style="186" customWidth="1"/>
    <col min="13" max="255" width="9.140625" style="186"/>
    <col min="256" max="256" width="13.140625" style="186" customWidth="1"/>
    <col min="257" max="257" width="19.42578125" style="186" customWidth="1"/>
    <col min="258" max="258" width="30.140625" style="186" customWidth="1"/>
    <col min="259" max="259" width="18.85546875" style="186" customWidth="1"/>
    <col min="260" max="260" width="16.7109375" style="186" customWidth="1"/>
    <col min="261" max="261" width="19" style="186" customWidth="1"/>
    <col min="262" max="262" width="14.42578125" style="186" customWidth="1"/>
    <col min="263" max="263" width="15.42578125" style="186" customWidth="1"/>
    <col min="264" max="264" width="17" style="186" customWidth="1"/>
    <col min="265" max="265" width="9.140625" style="186"/>
    <col min="266" max="266" width="26.140625" style="186" customWidth="1"/>
    <col min="267" max="267" width="9.140625" style="186"/>
    <col min="268" max="268" width="19.42578125" style="186" customWidth="1"/>
    <col min="269" max="511" width="9.140625" style="186"/>
    <col min="512" max="512" width="13.140625" style="186" customWidth="1"/>
    <col min="513" max="513" width="19.42578125" style="186" customWidth="1"/>
    <col min="514" max="514" width="30.140625" style="186" customWidth="1"/>
    <col min="515" max="515" width="18.85546875" style="186" customWidth="1"/>
    <col min="516" max="516" width="16.7109375" style="186" customWidth="1"/>
    <col min="517" max="517" width="19" style="186" customWidth="1"/>
    <col min="518" max="518" width="14.42578125" style="186" customWidth="1"/>
    <col min="519" max="519" width="15.42578125" style="186" customWidth="1"/>
    <col min="520" max="520" width="17" style="186" customWidth="1"/>
    <col min="521" max="521" width="9.140625" style="186"/>
    <col min="522" max="522" width="26.140625" style="186" customWidth="1"/>
    <col min="523" max="523" width="9.140625" style="186"/>
    <col min="524" max="524" width="19.42578125" style="186" customWidth="1"/>
    <col min="525" max="767" width="9.140625" style="186"/>
    <col min="768" max="768" width="13.140625" style="186" customWidth="1"/>
    <col min="769" max="769" width="19.42578125" style="186" customWidth="1"/>
    <col min="770" max="770" width="30.140625" style="186" customWidth="1"/>
    <col min="771" max="771" width="18.85546875" style="186" customWidth="1"/>
    <col min="772" max="772" width="16.7109375" style="186" customWidth="1"/>
    <col min="773" max="773" width="19" style="186" customWidth="1"/>
    <col min="774" max="774" width="14.42578125" style="186" customWidth="1"/>
    <col min="775" max="775" width="15.42578125" style="186" customWidth="1"/>
    <col min="776" max="776" width="17" style="186" customWidth="1"/>
    <col min="777" max="777" width="9.140625" style="186"/>
    <col min="778" max="778" width="26.140625" style="186" customWidth="1"/>
    <col min="779" max="779" width="9.140625" style="186"/>
    <col min="780" max="780" width="19.42578125" style="186" customWidth="1"/>
    <col min="781" max="1023" width="9.140625" style="186"/>
    <col min="1024" max="1024" width="13.140625" style="186" customWidth="1"/>
    <col min="1025" max="1025" width="19.42578125" style="186" customWidth="1"/>
    <col min="1026" max="1026" width="30.140625" style="186" customWidth="1"/>
    <col min="1027" max="1027" width="18.85546875" style="186" customWidth="1"/>
    <col min="1028" max="1028" width="16.7109375" style="186" customWidth="1"/>
    <col min="1029" max="1029" width="19" style="186" customWidth="1"/>
    <col min="1030" max="1030" width="14.42578125" style="186" customWidth="1"/>
    <col min="1031" max="1031" width="15.42578125" style="186" customWidth="1"/>
    <col min="1032" max="1032" width="17" style="186" customWidth="1"/>
    <col min="1033" max="1033" width="9.140625" style="186"/>
    <col min="1034" max="1034" width="26.140625" style="186" customWidth="1"/>
    <col min="1035" max="1035" width="9.140625" style="186"/>
    <col min="1036" max="1036" width="19.42578125" style="186" customWidth="1"/>
    <col min="1037" max="1279" width="9.140625" style="186"/>
    <col min="1280" max="1280" width="13.140625" style="186" customWidth="1"/>
    <col min="1281" max="1281" width="19.42578125" style="186" customWidth="1"/>
    <col min="1282" max="1282" width="30.140625" style="186" customWidth="1"/>
    <col min="1283" max="1283" width="18.85546875" style="186" customWidth="1"/>
    <col min="1284" max="1284" width="16.7109375" style="186" customWidth="1"/>
    <col min="1285" max="1285" width="19" style="186" customWidth="1"/>
    <col min="1286" max="1286" width="14.42578125" style="186" customWidth="1"/>
    <col min="1287" max="1287" width="15.42578125" style="186" customWidth="1"/>
    <col min="1288" max="1288" width="17" style="186" customWidth="1"/>
    <col min="1289" max="1289" width="9.140625" style="186"/>
    <col min="1290" max="1290" width="26.140625" style="186" customWidth="1"/>
    <col min="1291" max="1291" width="9.140625" style="186"/>
    <col min="1292" max="1292" width="19.42578125" style="186" customWidth="1"/>
    <col min="1293" max="1535" width="9.140625" style="186"/>
    <col min="1536" max="1536" width="13.140625" style="186" customWidth="1"/>
    <col min="1537" max="1537" width="19.42578125" style="186" customWidth="1"/>
    <col min="1538" max="1538" width="30.140625" style="186" customWidth="1"/>
    <col min="1539" max="1539" width="18.85546875" style="186" customWidth="1"/>
    <col min="1540" max="1540" width="16.7109375" style="186" customWidth="1"/>
    <col min="1541" max="1541" width="19" style="186" customWidth="1"/>
    <col min="1542" max="1542" width="14.42578125" style="186" customWidth="1"/>
    <col min="1543" max="1543" width="15.42578125" style="186" customWidth="1"/>
    <col min="1544" max="1544" width="17" style="186" customWidth="1"/>
    <col min="1545" max="1545" width="9.140625" style="186"/>
    <col min="1546" max="1546" width="26.140625" style="186" customWidth="1"/>
    <col min="1547" max="1547" width="9.140625" style="186"/>
    <col min="1548" max="1548" width="19.42578125" style="186" customWidth="1"/>
    <col min="1549" max="1791" width="9.140625" style="186"/>
    <col min="1792" max="1792" width="13.140625" style="186" customWidth="1"/>
    <col min="1793" max="1793" width="19.42578125" style="186" customWidth="1"/>
    <col min="1794" max="1794" width="30.140625" style="186" customWidth="1"/>
    <col min="1795" max="1795" width="18.85546875" style="186" customWidth="1"/>
    <col min="1796" max="1796" width="16.7109375" style="186" customWidth="1"/>
    <col min="1797" max="1797" width="19" style="186" customWidth="1"/>
    <col min="1798" max="1798" width="14.42578125" style="186" customWidth="1"/>
    <col min="1799" max="1799" width="15.42578125" style="186" customWidth="1"/>
    <col min="1800" max="1800" width="17" style="186" customWidth="1"/>
    <col min="1801" max="1801" width="9.140625" style="186"/>
    <col min="1802" max="1802" width="26.140625" style="186" customWidth="1"/>
    <col min="1803" max="1803" width="9.140625" style="186"/>
    <col min="1804" max="1804" width="19.42578125" style="186" customWidth="1"/>
    <col min="1805" max="2047" width="9.140625" style="186"/>
    <col min="2048" max="2048" width="13.140625" style="186" customWidth="1"/>
    <col min="2049" max="2049" width="19.42578125" style="186" customWidth="1"/>
    <col min="2050" max="2050" width="30.140625" style="186" customWidth="1"/>
    <col min="2051" max="2051" width="18.85546875" style="186" customWidth="1"/>
    <col min="2052" max="2052" width="16.7109375" style="186" customWidth="1"/>
    <col min="2053" max="2053" width="19" style="186" customWidth="1"/>
    <col min="2054" max="2054" width="14.42578125" style="186" customWidth="1"/>
    <col min="2055" max="2055" width="15.42578125" style="186" customWidth="1"/>
    <col min="2056" max="2056" width="17" style="186" customWidth="1"/>
    <col min="2057" max="2057" width="9.140625" style="186"/>
    <col min="2058" max="2058" width="26.140625" style="186" customWidth="1"/>
    <col min="2059" max="2059" width="9.140625" style="186"/>
    <col min="2060" max="2060" width="19.42578125" style="186" customWidth="1"/>
    <col min="2061" max="2303" width="9.140625" style="186"/>
    <col min="2304" max="2304" width="13.140625" style="186" customWidth="1"/>
    <col min="2305" max="2305" width="19.42578125" style="186" customWidth="1"/>
    <col min="2306" max="2306" width="30.140625" style="186" customWidth="1"/>
    <col min="2307" max="2307" width="18.85546875" style="186" customWidth="1"/>
    <col min="2308" max="2308" width="16.7109375" style="186" customWidth="1"/>
    <col min="2309" max="2309" width="19" style="186" customWidth="1"/>
    <col min="2310" max="2310" width="14.42578125" style="186" customWidth="1"/>
    <col min="2311" max="2311" width="15.42578125" style="186" customWidth="1"/>
    <col min="2312" max="2312" width="17" style="186" customWidth="1"/>
    <col min="2313" max="2313" width="9.140625" style="186"/>
    <col min="2314" max="2314" width="26.140625" style="186" customWidth="1"/>
    <col min="2315" max="2315" width="9.140625" style="186"/>
    <col min="2316" max="2316" width="19.42578125" style="186" customWidth="1"/>
    <col min="2317" max="2559" width="9.140625" style="186"/>
    <col min="2560" max="2560" width="13.140625" style="186" customWidth="1"/>
    <col min="2561" max="2561" width="19.42578125" style="186" customWidth="1"/>
    <col min="2562" max="2562" width="30.140625" style="186" customWidth="1"/>
    <col min="2563" max="2563" width="18.85546875" style="186" customWidth="1"/>
    <col min="2564" max="2564" width="16.7109375" style="186" customWidth="1"/>
    <col min="2565" max="2565" width="19" style="186" customWidth="1"/>
    <col min="2566" max="2566" width="14.42578125" style="186" customWidth="1"/>
    <col min="2567" max="2567" width="15.42578125" style="186" customWidth="1"/>
    <col min="2568" max="2568" width="17" style="186" customWidth="1"/>
    <col min="2569" max="2569" width="9.140625" style="186"/>
    <col min="2570" max="2570" width="26.140625" style="186" customWidth="1"/>
    <col min="2571" max="2571" width="9.140625" style="186"/>
    <col min="2572" max="2572" width="19.42578125" style="186" customWidth="1"/>
    <col min="2573" max="2815" width="9.140625" style="186"/>
    <col min="2816" max="2816" width="13.140625" style="186" customWidth="1"/>
    <col min="2817" max="2817" width="19.42578125" style="186" customWidth="1"/>
    <col min="2818" max="2818" width="30.140625" style="186" customWidth="1"/>
    <col min="2819" max="2819" width="18.85546875" style="186" customWidth="1"/>
    <col min="2820" max="2820" width="16.7109375" style="186" customWidth="1"/>
    <col min="2821" max="2821" width="19" style="186" customWidth="1"/>
    <col min="2822" max="2822" width="14.42578125" style="186" customWidth="1"/>
    <col min="2823" max="2823" width="15.42578125" style="186" customWidth="1"/>
    <col min="2824" max="2824" width="17" style="186" customWidth="1"/>
    <col min="2825" max="2825" width="9.140625" style="186"/>
    <col min="2826" max="2826" width="26.140625" style="186" customWidth="1"/>
    <col min="2827" max="2827" width="9.140625" style="186"/>
    <col min="2828" max="2828" width="19.42578125" style="186" customWidth="1"/>
    <col min="2829" max="3071" width="9.140625" style="186"/>
    <col min="3072" max="3072" width="13.140625" style="186" customWidth="1"/>
    <col min="3073" max="3073" width="19.42578125" style="186" customWidth="1"/>
    <col min="3074" max="3074" width="30.140625" style="186" customWidth="1"/>
    <col min="3075" max="3075" width="18.85546875" style="186" customWidth="1"/>
    <col min="3076" max="3076" width="16.7109375" style="186" customWidth="1"/>
    <col min="3077" max="3077" width="19" style="186" customWidth="1"/>
    <col min="3078" max="3078" width="14.42578125" style="186" customWidth="1"/>
    <col min="3079" max="3079" width="15.42578125" style="186" customWidth="1"/>
    <col min="3080" max="3080" width="17" style="186" customWidth="1"/>
    <col min="3081" max="3081" width="9.140625" style="186"/>
    <col min="3082" max="3082" width="26.140625" style="186" customWidth="1"/>
    <col min="3083" max="3083" width="9.140625" style="186"/>
    <col min="3084" max="3084" width="19.42578125" style="186" customWidth="1"/>
    <col min="3085" max="3327" width="9.140625" style="186"/>
    <col min="3328" max="3328" width="13.140625" style="186" customWidth="1"/>
    <col min="3329" max="3329" width="19.42578125" style="186" customWidth="1"/>
    <col min="3330" max="3330" width="30.140625" style="186" customWidth="1"/>
    <col min="3331" max="3331" width="18.85546875" style="186" customWidth="1"/>
    <col min="3332" max="3332" width="16.7109375" style="186" customWidth="1"/>
    <col min="3333" max="3333" width="19" style="186" customWidth="1"/>
    <col min="3334" max="3334" width="14.42578125" style="186" customWidth="1"/>
    <col min="3335" max="3335" width="15.42578125" style="186" customWidth="1"/>
    <col min="3336" max="3336" width="17" style="186" customWidth="1"/>
    <col min="3337" max="3337" width="9.140625" style="186"/>
    <col min="3338" max="3338" width="26.140625" style="186" customWidth="1"/>
    <col min="3339" max="3339" width="9.140625" style="186"/>
    <col min="3340" max="3340" width="19.42578125" style="186" customWidth="1"/>
    <col min="3341" max="3583" width="9.140625" style="186"/>
    <col min="3584" max="3584" width="13.140625" style="186" customWidth="1"/>
    <col min="3585" max="3585" width="19.42578125" style="186" customWidth="1"/>
    <col min="3586" max="3586" width="30.140625" style="186" customWidth="1"/>
    <col min="3587" max="3587" width="18.85546875" style="186" customWidth="1"/>
    <col min="3588" max="3588" width="16.7109375" style="186" customWidth="1"/>
    <col min="3589" max="3589" width="19" style="186" customWidth="1"/>
    <col min="3590" max="3590" width="14.42578125" style="186" customWidth="1"/>
    <col min="3591" max="3591" width="15.42578125" style="186" customWidth="1"/>
    <col min="3592" max="3592" width="17" style="186" customWidth="1"/>
    <col min="3593" max="3593" width="9.140625" style="186"/>
    <col min="3594" max="3594" width="26.140625" style="186" customWidth="1"/>
    <col min="3595" max="3595" width="9.140625" style="186"/>
    <col min="3596" max="3596" width="19.42578125" style="186" customWidth="1"/>
    <col min="3597" max="3839" width="9.140625" style="186"/>
    <col min="3840" max="3840" width="13.140625" style="186" customWidth="1"/>
    <col min="3841" max="3841" width="19.42578125" style="186" customWidth="1"/>
    <col min="3842" max="3842" width="30.140625" style="186" customWidth="1"/>
    <col min="3843" max="3843" width="18.85546875" style="186" customWidth="1"/>
    <col min="3844" max="3844" width="16.7109375" style="186" customWidth="1"/>
    <col min="3845" max="3845" width="19" style="186" customWidth="1"/>
    <col min="3846" max="3846" width="14.42578125" style="186" customWidth="1"/>
    <col min="3847" max="3847" width="15.42578125" style="186" customWidth="1"/>
    <col min="3848" max="3848" width="17" style="186" customWidth="1"/>
    <col min="3849" max="3849" width="9.140625" style="186"/>
    <col min="3850" max="3850" width="26.140625" style="186" customWidth="1"/>
    <col min="3851" max="3851" width="9.140625" style="186"/>
    <col min="3852" max="3852" width="19.42578125" style="186" customWidth="1"/>
    <col min="3853" max="4095" width="9.140625" style="186"/>
    <col min="4096" max="4096" width="13.140625" style="186" customWidth="1"/>
    <col min="4097" max="4097" width="19.42578125" style="186" customWidth="1"/>
    <col min="4098" max="4098" width="30.140625" style="186" customWidth="1"/>
    <col min="4099" max="4099" width="18.85546875" style="186" customWidth="1"/>
    <col min="4100" max="4100" width="16.7109375" style="186" customWidth="1"/>
    <col min="4101" max="4101" width="19" style="186" customWidth="1"/>
    <col min="4102" max="4102" width="14.42578125" style="186" customWidth="1"/>
    <col min="4103" max="4103" width="15.42578125" style="186" customWidth="1"/>
    <col min="4104" max="4104" width="17" style="186" customWidth="1"/>
    <col min="4105" max="4105" width="9.140625" style="186"/>
    <col min="4106" max="4106" width="26.140625" style="186" customWidth="1"/>
    <col min="4107" max="4107" width="9.140625" style="186"/>
    <col min="4108" max="4108" width="19.42578125" style="186" customWidth="1"/>
    <col min="4109" max="4351" width="9.140625" style="186"/>
    <col min="4352" max="4352" width="13.140625" style="186" customWidth="1"/>
    <col min="4353" max="4353" width="19.42578125" style="186" customWidth="1"/>
    <col min="4354" max="4354" width="30.140625" style="186" customWidth="1"/>
    <col min="4355" max="4355" width="18.85546875" style="186" customWidth="1"/>
    <col min="4356" max="4356" width="16.7109375" style="186" customWidth="1"/>
    <col min="4357" max="4357" width="19" style="186" customWidth="1"/>
    <col min="4358" max="4358" width="14.42578125" style="186" customWidth="1"/>
    <col min="4359" max="4359" width="15.42578125" style="186" customWidth="1"/>
    <col min="4360" max="4360" width="17" style="186" customWidth="1"/>
    <col min="4361" max="4361" width="9.140625" style="186"/>
    <col min="4362" max="4362" width="26.140625" style="186" customWidth="1"/>
    <col min="4363" max="4363" width="9.140625" style="186"/>
    <col min="4364" max="4364" width="19.42578125" style="186" customWidth="1"/>
    <col min="4365" max="4607" width="9.140625" style="186"/>
    <col min="4608" max="4608" width="13.140625" style="186" customWidth="1"/>
    <col min="4609" max="4609" width="19.42578125" style="186" customWidth="1"/>
    <col min="4610" max="4610" width="30.140625" style="186" customWidth="1"/>
    <col min="4611" max="4611" width="18.85546875" style="186" customWidth="1"/>
    <col min="4612" max="4612" width="16.7109375" style="186" customWidth="1"/>
    <col min="4613" max="4613" width="19" style="186" customWidth="1"/>
    <col min="4614" max="4614" width="14.42578125" style="186" customWidth="1"/>
    <col min="4615" max="4615" width="15.42578125" style="186" customWidth="1"/>
    <col min="4616" max="4616" width="17" style="186" customWidth="1"/>
    <col min="4617" max="4617" width="9.140625" style="186"/>
    <col min="4618" max="4618" width="26.140625" style="186" customWidth="1"/>
    <col min="4619" max="4619" width="9.140625" style="186"/>
    <col min="4620" max="4620" width="19.42578125" style="186" customWidth="1"/>
    <col min="4621" max="4863" width="9.140625" style="186"/>
    <col min="4864" max="4864" width="13.140625" style="186" customWidth="1"/>
    <col min="4865" max="4865" width="19.42578125" style="186" customWidth="1"/>
    <col min="4866" max="4866" width="30.140625" style="186" customWidth="1"/>
    <col min="4867" max="4867" width="18.85546875" style="186" customWidth="1"/>
    <col min="4868" max="4868" width="16.7109375" style="186" customWidth="1"/>
    <col min="4869" max="4869" width="19" style="186" customWidth="1"/>
    <col min="4870" max="4870" width="14.42578125" style="186" customWidth="1"/>
    <col min="4871" max="4871" width="15.42578125" style="186" customWidth="1"/>
    <col min="4872" max="4872" width="17" style="186" customWidth="1"/>
    <col min="4873" max="4873" width="9.140625" style="186"/>
    <col min="4874" max="4874" width="26.140625" style="186" customWidth="1"/>
    <col min="4875" max="4875" width="9.140625" style="186"/>
    <col min="4876" max="4876" width="19.42578125" style="186" customWidth="1"/>
    <col min="4877" max="5119" width="9.140625" style="186"/>
    <col min="5120" max="5120" width="13.140625" style="186" customWidth="1"/>
    <col min="5121" max="5121" width="19.42578125" style="186" customWidth="1"/>
    <col min="5122" max="5122" width="30.140625" style="186" customWidth="1"/>
    <col min="5123" max="5123" width="18.85546875" style="186" customWidth="1"/>
    <col min="5124" max="5124" width="16.7109375" style="186" customWidth="1"/>
    <col min="5125" max="5125" width="19" style="186" customWidth="1"/>
    <col min="5126" max="5126" width="14.42578125" style="186" customWidth="1"/>
    <col min="5127" max="5127" width="15.42578125" style="186" customWidth="1"/>
    <col min="5128" max="5128" width="17" style="186" customWidth="1"/>
    <col min="5129" max="5129" width="9.140625" style="186"/>
    <col min="5130" max="5130" width="26.140625" style="186" customWidth="1"/>
    <col min="5131" max="5131" width="9.140625" style="186"/>
    <col min="5132" max="5132" width="19.42578125" style="186" customWidth="1"/>
    <col min="5133" max="5375" width="9.140625" style="186"/>
    <col min="5376" max="5376" width="13.140625" style="186" customWidth="1"/>
    <col min="5377" max="5377" width="19.42578125" style="186" customWidth="1"/>
    <col min="5378" max="5378" width="30.140625" style="186" customWidth="1"/>
    <col min="5379" max="5379" width="18.85546875" style="186" customWidth="1"/>
    <col min="5380" max="5380" width="16.7109375" style="186" customWidth="1"/>
    <col min="5381" max="5381" width="19" style="186" customWidth="1"/>
    <col min="5382" max="5382" width="14.42578125" style="186" customWidth="1"/>
    <col min="5383" max="5383" width="15.42578125" style="186" customWidth="1"/>
    <col min="5384" max="5384" width="17" style="186" customWidth="1"/>
    <col min="5385" max="5385" width="9.140625" style="186"/>
    <col min="5386" max="5386" width="26.140625" style="186" customWidth="1"/>
    <col min="5387" max="5387" width="9.140625" style="186"/>
    <col min="5388" max="5388" width="19.42578125" style="186" customWidth="1"/>
    <col min="5389" max="5631" width="9.140625" style="186"/>
    <col min="5632" max="5632" width="13.140625" style="186" customWidth="1"/>
    <col min="5633" max="5633" width="19.42578125" style="186" customWidth="1"/>
    <col min="5634" max="5634" width="30.140625" style="186" customWidth="1"/>
    <col min="5635" max="5635" width="18.85546875" style="186" customWidth="1"/>
    <col min="5636" max="5636" width="16.7109375" style="186" customWidth="1"/>
    <col min="5637" max="5637" width="19" style="186" customWidth="1"/>
    <col min="5638" max="5638" width="14.42578125" style="186" customWidth="1"/>
    <col min="5639" max="5639" width="15.42578125" style="186" customWidth="1"/>
    <col min="5640" max="5640" width="17" style="186" customWidth="1"/>
    <col min="5641" max="5641" width="9.140625" style="186"/>
    <col min="5642" max="5642" width="26.140625" style="186" customWidth="1"/>
    <col min="5643" max="5643" width="9.140625" style="186"/>
    <col min="5644" max="5644" width="19.42578125" style="186" customWidth="1"/>
    <col min="5645" max="5887" width="9.140625" style="186"/>
    <col min="5888" max="5888" width="13.140625" style="186" customWidth="1"/>
    <col min="5889" max="5889" width="19.42578125" style="186" customWidth="1"/>
    <col min="5890" max="5890" width="30.140625" style="186" customWidth="1"/>
    <col min="5891" max="5891" width="18.85546875" style="186" customWidth="1"/>
    <col min="5892" max="5892" width="16.7109375" style="186" customWidth="1"/>
    <col min="5893" max="5893" width="19" style="186" customWidth="1"/>
    <col min="5894" max="5894" width="14.42578125" style="186" customWidth="1"/>
    <col min="5895" max="5895" width="15.42578125" style="186" customWidth="1"/>
    <col min="5896" max="5896" width="17" style="186" customWidth="1"/>
    <col min="5897" max="5897" width="9.140625" style="186"/>
    <col min="5898" max="5898" width="26.140625" style="186" customWidth="1"/>
    <col min="5899" max="5899" width="9.140625" style="186"/>
    <col min="5900" max="5900" width="19.42578125" style="186" customWidth="1"/>
    <col min="5901" max="6143" width="9.140625" style="186"/>
    <col min="6144" max="6144" width="13.140625" style="186" customWidth="1"/>
    <col min="6145" max="6145" width="19.42578125" style="186" customWidth="1"/>
    <col min="6146" max="6146" width="30.140625" style="186" customWidth="1"/>
    <col min="6147" max="6147" width="18.85546875" style="186" customWidth="1"/>
    <col min="6148" max="6148" width="16.7109375" style="186" customWidth="1"/>
    <col min="6149" max="6149" width="19" style="186" customWidth="1"/>
    <col min="6150" max="6150" width="14.42578125" style="186" customWidth="1"/>
    <col min="6151" max="6151" width="15.42578125" style="186" customWidth="1"/>
    <col min="6152" max="6152" width="17" style="186" customWidth="1"/>
    <col min="6153" max="6153" width="9.140625" style="186"/>
    <col min="6154" max="6154" width="26.140625" style="186" customWidth="1"/>
    <col min="6155" max="6155" width="9.140625" style="186"/>
    <col min="6156" max="6156" width="19.42578125" style="186" customWidth="1"/>
    <col min="6157" max="6399" width="9.140625" style="186"/>
    <col min="6400" max="6400" width="13.140625" style="186" customWidth="1"/>
    <col min="6401" max="6401" width="19.42578125" style="186" customWidth="1"/>
    <col min="6402" max="6402" width="30.140625" style="186" customWidth="1"/>
    <col min="6403" max="6403" width="18.85546875" style="186" customWidth="1"/>
    <col min="6404" max="6404" width="16.7109375" style="186" customWidth="1"/>
    <col min="6405" max="6405" width="19" style="186" customWidth="1"/>
    <col min="6406" max="6406" width="14.42578125" style="186" customWidth="1"/>
    <col min="6407" max="6407" width="15.42578125" style="186" customWidth="1"/>
    <col min="6408" max="6408" width="17" style="186" customWidth="1"/>
    <col min="6409" max="6409" width="9.140625" style="186"/>
    <col min="6410" max="6410" width="26.140625" style="186" customWidth="1"/>
    <col min="6411" max="6411" width="9.140625" style="186"/>
    <col min="6412" max="6412" width="19.42578125" style="186" customWidth="1"/>
    <col min="6413" max="6655" width="9.140625" style="186"/>
    <col min="6656" max="6656" width="13.140625" style="186" customWidth="1"/>
    <col min="6657" max="6657" width="19.42578125" style="186" customWidth="1"/>
    <col min="6658" max="6658" width="30.140625" style="186" customWidth="1"/>
    <col min="6659" max="6659" width="18.85546875" style="186" customWidth="1"/>
    <col min="6660" max="6660" width="16.7109375" style="186" customWidth="1"/>
    <col min="6661" max="6661" width="19" style="186" customWidth="1"/>
    <col min="6662" max="6662" width="14.42578125" style="186" customWidth="1"/>
    <col min="6663" max="6663" width="15.42578125" style="186" customWidth="1"/>
    <col min="6664" max="6664" width="17" style="186" customWidth="1"/>
    <col min="6665" max="6665" width="9.140625" style="186"/>
    <col min="6666" max="6666" width="26.140625" style="186" customWidth="1"/>
    <col min="6667" max="6667" width="9.140625" style="186"/>
    <col min="6668" max="6668" width="19.42578125" style="186" customWidth="1"/>
    <col min="6669" max="6911" width="9.140625" style="186"/>
    <col min="6912" max="6912" width="13.140625" style="186" customWidth="1"/>
    <col min="6913" max="6913" width="19.42578125" style="186" customWidth="1"/>
    <col min="6914" max="6914" width="30.140625" style="186" customWidth="1"/>
    <col min="6915" max="6915" width="18.85546875" style="186" customWidth="1"/>
    <col min="6916" max="6916" width="16.7109375" style="186" customWidth="1"/>
    <col min="6917" max="6917" width="19" style="186" customWidth="1"/>
    <col min="6918" max="6918" width="14.42578125" style="186" customWidth="1"/>
    <col min="6919" max="6919" width="15.42578125" style="186" customWidth="1"/>
    <col min="6920" max="6920" width="17" style="186" customWidth="1"/>
    <col min="6921" max="6921" width="9.140625" style="186"/>
    <col min="6922" max="6922" width="26.140625" style="186" customWidth="1"/>
    <col min="6923" max="6923" width="9.140625" style="186"/>
    <col min="6924" max="6924" width="19.42578125" style="186" customWidth="1"/>
    <col min="6925" max="7167" width="9.140625" style="186"/>
    <col min="7168" max="7168" width="13.140625" style="186" customWidth="1"/>
    <col min="7169" max="7169" width="19.42578125" style="186" customWidth="1"/>
    <col min="7170" max="7170" width="30.140625" style="186" customWidth="1"/>
    <col min="7171" max="7171" width="18.85546875" style="186" customWidth="1"/>
    <col min="7172" max="7172" width="16.7109375" style="186" customWidth="1"/>
    <col min="7173" max="7173" width="19" style="186" customWidth="1"/>
    <col min="7174" max="7174" width="14.42578125" style="186" customWidth="1"/>
    <col min="7175" max="7175" width="15.42578125" style="186" customWidth="1"/>
    <col min="7176" max="7176" width="17" style="186" customWidth="1"/>
    <col min="7177" max="7177" width="9.140625" style="186"/>
    <col min="7178" max="7178" width="26.140625" style="186" customWidth="1"/>
    <col min="7179" max="7179" width="9.140625" style="186"/>
    <col min="7180" max="7180" width="19.42578125" style="186" customWidth="1"/>
    <col min="7181" max="7423" width="9.140625" style="186"/>
    <col min="7424" max="7424" width="13.140625" style="186" customWidth="1"/>
    <col min="7425" max="7425" width="19.42578125" style="186" customWidth="1"/>
    <col min="7426" max="7426" width="30.140625" style="186" customWidth="1"/>
    <col min="7427" max="7427" width="18.85546875" style="186" customWidth="1"/>
    <col min="7428" max="7428" width="16.7109375" style="186" customWidth="1"/>
    <col min="7429" max="7429" width="19" style="186" customWidth="1"/>
    <col min="7430" max="7430" width="14.42578125" style="186" customWidth="1"/>
    <col min="7431" max="7431" width="15.42578125" style="186" customWidth="1"/>
    <col min="7432" max="7432" width="17" style="186" customWidth="1"/>
    <col min="7433" max="7433" width="9.140625" style="186"/>
    <col min="7434" max="7434" width="26.140625" style="186" customWidth="1"/>
    <col min="7435" max="7435" width="9.140625" style="186"/>
    <col min="7436" max="7436" width="19.42578125" style="186" customWidth="1"/>
    <col min="7437" max="7679" width="9.140625" style="186"/>
    <col min="7680" max="7680" width="13.140625" style="186" customWidth="1"/>
    <col min="7681" max="7681" width="19.42578125" style="186" customWidth="1"/>
    <col min="7682" max="7682" width="30.140625" style="186" customWidth="1"/>
    <col min="7683" max="7683" width="18.85546875" style="186" customWidth="1"/>
    <col min="7684" max="7684" width="16.7109375" style="186" customWidth="1"/>
    <col min="7685" max="7685" width="19" style="186" customWidth="1"/>
    <col min="7686" max="7686" width="14.42578125" style="186" customWidth="1"/>
    <col min="7687" max="7687" width="15.42578125" style="186" customWidth="1"/>
    <col min="7688" max="7688" width="17" style="186" customWidth="1"/>
    <col min="7689" max="7689" width="9.140625" style="186"/>
    <col min="7690" max="7690" width="26.140625" style="186" customWidth="1"/>
    <col min="7691" max="7691" width="9.140625" style="186"/>
    <col min="7692" max="7692" width="19.42578125" style="186" customWidth="1"/>
    <col min="7693" max="7935" width="9.140625" style="186"/>
    <col min="7936" max="7936" width="13.140625" style="186" customWidth="1"/>
    <col min="7937" max="7937" width="19.42578125" style="186" customWidth="1"/>
    <col min="7938" max="7938" width="30.140625" style="186" customWidth="1"/>
    <col min="7939" max="7939" width="18.85546875" style="186" customWidth="1"/>
    <col min="7940" max="7940" width="16.7109375" style="186" customWidth="1"/>
    <col min="7941" max="7941" width="19" style="186" customWidth="1"/>
    <col min="7942" max="7942" width="14.42578125" style="186" customWidth="1"/>
    <col min="7943" max="7943" width="15.42578125" style="186" customWidth="1"/>
    <col min="7944" max="7944" width="17" style="186" customWidth="1"/>
    <col min="7945" max="7945" width="9.140625" style="186"/>
    <col min="7946" max="7946" width="26.140625" style="186" customWidth="1"/>
    <col min="7947" max="7947" width="9.140625" style="186"/>
    <col min="7948" max="7948" width="19.42578125" style="186" customWidth="1"/>
    <col min="7949" max="8191" width="9.140625" style="186"/>
    <col min="8192" max="8192" width="13.140625" style="186" customWidth="1"/>
    <col min="8193" max="8193" width="19.42578125" style="186" customWidth="1"/>
    <col min="8194" max="8194" width="30.140625" style="186" customWidth="1"/>
    <col min="8195" max="8195" width="18.85546875" style="186" customWidth="1"/>
    <col min="8196" max="8196" width="16.7109375" style="186" customWidth="1"/>
    <col min="8197" max="8197" width="19" style="186" customWidth="1"/>
    <col min="8198" max="8198" width="14.42578125" style="186" customWidth="1"/>
    <col min="8199" max="8199" width="15.42578125" style="186" customWidth="1"/>
    <col min="8200" max="8200" width="17" style="186" customWidth="1"/>
    <col min="8201" max="8201" width="9.140625" style="186"/>
    <col min="8202" max="8202" width="26.140625" style="186" customWidth="1"/>
    <col min="8203" max="8203" width="9.140625" style="186"/>
    <col min="8204" max="8204" width="19.42578125" style="186" customWidth="1"/>
    <col min="8205" max="8447" width="9.140625" style="186"/>
    <col min="8448" max="8448" width="13.140625" style="186" customWidth="1"/>
    <col min="8449" max="8449" width="19.42578125" style="186" customWidth="1"/>
    <col min="8450" max="8450" width="30.140625" style="186" customWidth="1"/>
    <col min="8451" max="8451" width="18.85546875" style="186" customWidth="1"/>
    <col min="8452" max="8452" width="16.7109375" style="186" customWidth="1"/>
    <col min="8453" max="8453" width="19" style="186" customWidth="1"/>
    <col min="8454" max="8454" width="14.42578125" style="186" customWidth="1"/>
    <col min="8455" max="8455" width="15.42578125" style="186" customWidth="1"/>
    <col min="8456" max="8456" width="17" style="186" customWidth="1"/>
    <col min="8457" max="8457" width="9.140625" style="186"/>
    <col min="8458" max="8458" width="26.140625" style="186" customWidth="1"/>
    <col min="8459" max="8459" width="9.140625" style="186"/>
    <col min="8460" max="8460" width="19.42578125" style="186" customWidth="1"/>
    <col min="8461" max="8703" width="9.140625" style="186"/>
    <col min="8704" max="8704" width="13.140625" style="186" customWidth="1"/>
    <col min="8705" max="8705" width="19.42578125" style="186" customWidth="1"/>
    <col min="8706" max="8706" width="30.140625" style="186" customWidth="1"/>
    <col min="8707" max="8707" width="18.85546875" style="186" customWidth="1"/>
    <col min="8708" max="8708" width="16.7109375" style="186" customWidth="1"/>
    <col min="8709" max="8709" width="19" style="186" customWidth="1"/>
    <col min="8710" max="8710" width="14.42578125" style="186" customWidth="1"/>
    <col min="8711" max="8711" width="15.42578125" style="186" customWidth="1"/>
    <col min="8712" max="8712" width="17" style="186" customWidth="1"/>
    <col min="8713" max="8713" width="9.140625" style="186"/>
    <col min="8714" max="8714" width="26.140625" style="186" customWidth="1"/>
    <col min="8715" max="8715" width="9.140625" style="186"/>
    <col min="8716" max="8716" width="19.42578125" style="186" customWidth="1"/>
    <col min="8717" max="8959" width="9.140625" style="186"/>
    <col min="8960" max="8960" width="13.140625" style="186" customWidth="1"/>
    <col min="8961" max="8961" width="19.42578125" style="186" customWidth="1"/>
    <col min="8962" max="8962" width="30.140625" style="186" customWidth="1"/>
    <col min="8963" max="8963" width="18.85546875" style="186" customWidth="1"/>
    <col min="8964" max="8964" width="16.7109375" style="186" customWidth="1"/>
    <col min="8965" max="8965" width="19" style="186" customWidth="1"/>
    <col min="8966" max="8966" width="14.42578125" style="186" customWidth="1"/>
    <col min="8967" max="8967" width="15.42578125" style="186" customWidth="1"/>
    <col min="8968" max="8968" width="17" style="186" customWidth="1"/>
    <col min="8969" max="8969" width="9.140625" style="186"/>
    <col min="8970" max="8970" width="26.140625" style="186" customWidth="1"/>
    <col min="8971" max="8971" width="9.140625" style="186"/>
    <col min="8972" max="8972" width="19.42578125" style="186" customWidth="1"/>
    <col min="8973" max="9215" width="9.140625" style="186"/>
    <col min="9216" max="9216" width="13.140625" style="186" customWidth="1"/>
    <col min="9217" max="9217" width="19.42578125" style="186" customWidth="1"/>
    <col min="9218" max="9218" width="30.140625" style="186" customWidth="1"/>
    <col min="9219" max="9219" width="18.85546875" style="186" customWidth="1"/>
    <col min="9220" max="9220" width="16.7109375" style="186" customWidth="1"/>
    <col min="9221" max="9221" width="19" style="186" customWidth="1"/>
    <col min="9222" max="9222" width="14.42578125" style="186" customWidth="1"/>
    <col min="9223" max="9223" width="15.42578125" style="186" customWidth="1"/>
    <col min="9224" max="9224" width="17" style="186" customWidth="1"/>
    <col min="9225" max="9225" width="9.140625" style="186"/>
    <col min="9226" max="9226" width="26.140625" style="186" customWidth="1"/>
    <col min="9227" max="9227" width="9.140625" style="186"/>
    <col min="9228" max="9228" width="19.42578125" style="186" customWidth="1"/>
    <col min="9229" max="9471" width="9.140625" style="186"/>
    <col min="9472" max="9472" width="13.140625" style="186" customWidth="1"/>
    <col min="9473" max="9473" width="19.42578125" style="186" customWidth="1"/>
    <col min="9474" max="9474" width="30.140625" style="186" customWidth="1"/>
    <col min="9475" max="9475" width="18.85546875" style="186" customWidth="1"/>
    <col min="9476" max="9476" width="16.7109375" style="186" customWidth="1"/>
    <col min="9477" max="9477" width="19" style="186" customWidth="1"/>
    <col min="9478" max="9478" width="14.42578125" style="186" customWidth="1"/>
    <col min="9479" max="9479" width="15.42578125" style="186" customWidth="1"/>
    <col min="9480" max="9480" width="17" style="186" customWidth="1"/>
    <col min="9481" max="9481" width="9.140625" style="186"/>
    <col min="9482" max="9482" width="26.140625" style="186" customWidth="1"/>
    <col min="9483" max="9483" width="9.140625" style="186"/>
    <col min="9484" max="9484" width="19.42578125" style="186" customWidth="1"/>
    <col min="9485" max="9727" width="9.140625" style="186"/>
    <col min="9728" max="9728" width="13.140625" style="186" customWidth="1"/>
    <col min="9729" max="9729" width="19.42578125" style="186" customWidth="1"/>
    <col min="9730" max="9730" width="30.140625" style="186" customWidth="1"/>
    <col min="9731" max="9731" width="18.85546875" style="186" customWidth="1"/>
    <col min="9732" max="9732" width="16.7109375" style="186" customWidth="1"/>
    <col min="9733" max="9733" width="19" style="186" customWidth="1"/>
    <col min="9734" max="9734" width="14.42578125" style="186" customWidth="1"/>
    <col min="9735" max="9735" width="15.42578125" style="186" customWidth="1"/>
    <col min="9736" max="9736" width="17" style="186" customWidth="1"/>
    <col min="9737" max="9737" width="9.140625" style="186"/>
    <col min="9738" max="9738" width="26.140625" style="186" customWidth="1"/>
    <col min="9739" max="9739" width="9.140625" style="186"/>
    <col min="9740" max="9740" width="19.42578125" style="186" customWidth="1"/>
    <col min="9741" max="9983" width="9.140625" style="186"/>
    <col min="9984" max="9984" width="13.140625" style="186" customWidth="1"/>
    <col min="9985" max="9985" width="19.42578125" style="186" customWidth="1"/>
    <col min="9986" max="9986" width="30.140625" style="186" customWidth="1"/>
    <col min="9987" max="9987" width="18.85546875" style="186" customWidth="1"/>
    <col min="9988" max="9988" width="16.7109375" style="186" customWidth="1"/>
    <col min="9989" max="9989" width="19" style="186" customWidth="1"/>
    <col min="9990" max="9990" width="14.42578125" style="186" customWidth="1"/>
    <col min="9991" max="9991" width="15.42578125" style="186" customWidth="1"/>
    <col min="9992" max="9992" width="17" style="186" customWidth="1"/>
    <col min="9993" max="9993" width="9.140625" style="186"/>
    <col min="9994" max="9994" width="26.140625" style="186" customWidth="1"/>
    <col min="9995" max="9995" width="9.140625" style="186"/>
    <col min="9996" max="9996" width="19.42578125" style="186" customWidth="1"/>
    <col min="9997" max="10239" width="9.140625" style="186"/>
    <col min="10240" max="10240" width="13.140625" style="186" customWidth="1"/>
    <col min="10241" max="10241" width="19.42578125" style="186" customWidth="1"/>
    <col min="10242" max="10242" width="30.140625" style="186" customWidth="1"/>
    <col min="10243" max="10243" width="18.85546875" style="186" customWidth="1"/>
    <col min="10244" max="10244" width="16.7109375" style="186" customWidth="1"/>
    <col min="10245" max="10245" width="19" style="186" customWidth="1"/>
    <col min="10246" max="10246" width="14.42578125" style="186" customWidth="1"/>
    <col min="10247" max="10247" width="15.42578125" style="186" customWidth="1"/>
    <col min="10248" max="10248" width="17" style="186" customWidth="1"/>
    <col min="10249" max="10249" width="9.140625" style="186"/>
    <col min="10250" max="10250" width="26.140625" style="186" customWidth="1"/>
    <col min="10251" max="10251" width="9.140625" style="186"/>
    <col min="10252" max="10252" width="19.42578125" style="186" customWidth="1"/>
    <col min="10253" max="10495" width="9.140625" style="186"/>
    <col min="10496" max="10496" width="13.140625" style="186" customWidth="1"/>
    <col min="10497" max="10497" width="19.42578125" style="186" customWidth="1"/>
    <col min="10498" max="10498" width="30.140625" style="186" customWidth="1"/>
    <col min="10499" max="10499" width="18.85546875" style="186" customWidth="1"/>
    <col min="10500" max="10500" width="16.7109375" style="186" customWidth="1"/>
    <col min="10501" max="10501" width="19" style="186" customWidth="1"/>
    <col min="10502" max="10502" width="14.42578125" style="186" customWidth="1"/>
    <col min="10503" max="10503" width="15.42578125" style="186" customWidth="1"/>
    <col min="10504" max="10504" width="17" style="186" customWidth="1"/>
    <col min="10505" max="10505" width="9.140625" style="186"/>
    <col min="10506" max="10506" width="26.140625" style="186" customWidth="1"/>
    <col min="10507" max="10507" width="9.140625" style="186"/>
    <col min="10508" max="10508" width="19.42578125" style="186" customWidth="1"/>
    <col min="10509" max="10751" width="9.140625" style="186"/>
    <col min="10752" max="10752" width="13.140625" style="186" customWidth="1"/>
    <col min="10753" max="10753" width="19.42578125" style="186" customWidth="1"/>
    <col min="10754" max="10754" width="30.140625" style="186" customWidth="1"/>
    <col min="10755" max="10755" width="18.85546875" style="186" customWidth="1"/>
    <col min="10756" max="10756" width="16.7109375" style="186" customWidth="1"/>
    <col min="10757" max="10757" width="19" style="186" customWidth="1"/>
    <col min="10758" max="10758" width="14.42578125" style="186" customWidth="1"/>
    <col min="10759" max="10759" width="15.42578125" style="186" customWidth="1"/>
    <col min="10760" max="10760" width="17" style="186" customWidth="1"/>
    <col min="10761" max="10761" width="9.140625" style="186"/>
    <col min="10762" max="10762" width="26.140625" style="186" customWidth="1"/>
    <col min="10763" max="10763" width="9.140625" style="186"/>
    <col min="10764" max="10764" width="19.42578125" style="186" customWidth="1"/>
    <col min="10765" max="11007" width="9.140625" style="186"/>
    <col min="11008" max="11008" width="13.140625" style="186" customWidth="1"/>
    <col min="11009" max="11009" width="19.42578125" style="186" customWidth="1"/>
    <col min="11010" max="11010" width="30.140625" style="186" customWidth="1"/>
    <col min="11011" max="11011" width="18.85546875" style="186" customWidth="1"/>
    <col min="11012" max="11012" width="16.7109375" style="186" customWidth="1"/>
    <col min="11013" max="11013" width="19" style="186" customWidth="1"/>
    <col min="11014" max="11014" width="14.42578125" style="186" customWidth="1"/>
    <col min="11015" max="11015" width="15.42578125" style="186" customWidth="1"/>
    <col min="11016" max="11016" width="17" style="186" customWidth="1"/>
    <col min="11017" max="11017" width="9.140625" style="186"/>
    <col min="11018" max="11018" width="26.140625" style="186" customWidth="1"/>
    <col min="11019" max="11019" width="9.140625" style="186"/>
    <col min="11020" max="11020" width="19.42578125" style="186" customWidth="1"/>
    <col min="11021" max="11263" width="9.140625" style="186"/>
    <col min="11264" max="11264" width="13.140625" style="186" customWidth="1"/>
    <col min="11265" max="11265" width="19.42578125" style="186" customWidth="1"/>
    <col min="11266" max="11266" width="30.140625" style="186" customWidth="1"/>
    <col min="11267" max="11267" width="18.85546875" style="186" customWidth="1"/>
    <col min="11268" max="11268" width="16.7109375" style="186" customWidth="1"/>
    <col min="11269" max="11269" width="19" style="186" customWidth="1"/>
    <col min="11270" max="11270" width="14.42578125" style="186" customWidth="1"/>
    <col min="11271" max="11271" width="15.42578125" style="186" customWidth="1"/>
    <col min="11272" max="11272" width="17" style="186" customWidth="1"/>
    <col min="11273" max="11273" width="9.140625" style="186"/>
    <col min="11274" max="11274" width="26.140625" style="186" customWidth="1"/>
    <col min="11275" max="11275" width="9.140625" style="186"/>
    <col min="11276" max="11276" width="19.42578125" style="186" customWidth="1"/>
    <col min="11277" max="11519" width="9.140625" style="186"/>
    <col min="11520" max="11520" width="13.140625" style="186" customWidth="1"/>
    <col min="11521" max="11521" width="19.42578125" style="186" customWidth="1"/>
    <col min="11522" max="11522" width="30.140625" style="186" customWidth="1"/>
    <col min="11523" max="11523" width="18.85546875" style="186" customWidth="1"/>
    <col min="11524" max="11524" width="16.7109375" style="186" customWidth="1"/>
    <col min="11525" max="11525" width="19" style="186" customWidth="1"/>
    <col min="11526" max="11526" width="14.42578125" style="186" customWidth="1"/>
    <col min="11527" max="11527" width="15.42578125" style="186" customWidth="1"/>
    <col min="11528" max="11528" width="17" style="186" customWidth="1"/>
    <col min="11529" max="11529" width="9.140625" style="186"/>
    <col min="11530" max="11530" width="26.140625" style="186" customWidth="1"/>
    <col min="11531" max="11531" width="9.140625" style="186"/>
    <col min="11532" max="11532" width="19.42578125" style="186" customWidth="1"/>
    <col min="11533" max="11775" width="9.140625" style="186"/>
    <col min="11776" max="11776" width="13.140625" style="186" customWidth="1"/>
    <col min="11777" max="11777" width="19.42578125" style="186" customWidth="1"/>
    <col min="11778" max="11778" width="30.140625" style="186" customWidth="1"/>
    <col min="11779" max="11779" width="18.85546875" style="186" customWidth="1"/>
    <col min="11780" max="11780" width="16.7109375" style="186" customWidth="1"/>
    <col min="11781" max="11781" width="19" style="186" customWidth="1"/>
    <col min="11782" max="11782" width="14.42578125" style="186" customWidth="1"/>
    <col min="11783" max="11783" width="15.42578125" style="186" customWidth="1"/>
    <col min="11784" max="11784" width="17" style="186" customWidth="1"/>
    <col min="11785" max="11785" width="9.140625" style="186"/>
    <col min="11786" max="11786" width="26.140625" style="186" customWidth="1"/>
    <col min="11787" max="11787" width="9.140625" style="186"/>
    <col min="11788" max="11788" width="19.42578125" style="186" customWidth="1"/>
    <col min="11789" max="12031" width="9.140625" style="186"/>
    <col min="12032" max="12032" width="13.140625" style="186" customWidth="1"/>
    <col min="12033" max="12033" width="19.42578125" style="186" customWidth="1"/>
    <col min="12034" max="12034" width="30.140625" style="186" customWidth="1"/>
    <col min="12035" max="12035" width="18.85546875" style="186" customWidth="1"/>
    <col min="12036" max="12036" width="16.7109375" style="186" customWidth="1"/>
    <col min="12037" max="12037" width="19" style="186" customWidth="1"/>
    <col min="12038" max="12038" width="14.42578125" style="186" customWidth="1"/>
    <col min="12039" max="12039" width="15.42578125" style="186" customWidth="1"/>
    <col min="12040" max="12040" width="17" style="186" customWidth="1"/>
    <col min="12041" max="12041" width="9.140625" style="186"/>
    <col min="12042" max="12042" width="26.140625" style="186" customWidth="1"/>
    <col min="12043" max="12043" width="9.140625" style="186"/>
    <col min="12044" max="12044" width="19.42578125" style="186" customWidth="1"/>
    <col min="12045" max="12287" width="9.140625" style="186"/>
    <col min="12288" max="12288" width="13.140625" style="186" customWidth="1"/>
    <col min="12289" max="12289" width="19.42578125" style="186" customWidth="1"/>
    <col min="12290" max="12290" width="30.140625" style="186" customWidth="1"/>
    <col min="12291" max="12291" width="18.85546875" style="186" customWidth="1"/>
    <col min="12292" max="12292" width="16.7109375" style="186" customWidth="1"/>
    <col min="12293" max="12293" width="19" style="186" customWidth="1"/>
    <col min="12294" max="12294" width="14.42578125" style="186" customWidth="1"/>
    <col min="12295" max="12295" width="15.42578125" style="186" customWidth="1"/>
    <col min="12296" max="12296" width="17" style="186" customWidth="1"/>
    <col min="12297" max="12297" width="9.140625" style="186"/>
    <col min="12298" max="12298" width="26.140625" style="186" customWidth="1"/>
    <col min="12299" max="12299" width="9.140625" style="186"/>
    <col min="12300" max="12300" width="19.42578125" style="186" customWidth="1"/>
    <col min="12301" max="12543" width="9.140625" style="186"/>
    <col min="12544" max="12544" width="13.140625" style="186" customWidth="1"/>
    <col min="12545" max="12545" width="19.42578125" style="186" customWidth="1"/>
    <col min="12546" max="12546" width="30.140625" style="186" customWidth="1"/>
    <col min="12547" max="12547" width="18.85546875" style="186" customWidth="1"/>
    <col min="12548" max="12548" width="16.7109375" style="186" customWidth="1"/>
    <col min="12549" max="12549" width="19" style="186" customWidth="1"/>
    <col min="12550" max="12550" width="14.42578125" style="186" customWidth="1"/>
    <col min="12551" max="12551" width="15.42578125" style="186" customWidth="1"/>
    <col min="12552" max="12552" width="17" style="186" customWidth="1"/>
    <col min="12553" max="12553" width="9.140625" style="186"/>
    <col min="12554" max="12554" width="26.140625" style="186" customWidth="1"/>
    <col min="12555" max="12555" width="9.140625" style="186"/>
    <col min="12556" max="12556" width="19.42578125" style="186" customWidth="1"/>
    <col min="12557" max="12799" width="9.140625" style="186"/>
    <col min="12800" max="12800" width="13.140625" style="186" customWidth="1"/>
    <col min="12801" max="12801" width="19.42578125" style="186" customWidth="1"/>
    <col min="12802" max="12802" width="30.140625" style="186" customWidth="1"/>
    <col min="12803" max="12803" width="18.85546875" style="186" customWidth="1"/>
    <col min="12804" max="12804" width="16.7109375" style="186" customWidth="1"/>
    <col min="12805" max="12805" width="19" style="186" customWidth="1"/>
    <col min="12806" max="12806" width="14.42578125" style="186" customWidth="1"/>
    <col min="12807" max="12807" width="15.42578125" style="186" customWidth="1"/>
    <col min="12808" max="12808" width="17" style="186" customWidth="1"/>
    <col min="12809" max="12809" width="9.140625" style="186"/>
    <col min="12810" max="12810" width="26.140625" style="186" customWidth="1"/>
    <col min="12811" max="12811" width="9.140625" style="186"/>
    <col min="12812" max="12812" width="19.42578125" style="186" customWidth="1"/>
    <col min="12813" max="13055" width="9.140625" style="186"/>
    <col min="13056" max="13056" width="13.140625" style="186" customWidth="1"/>
    <col min="13057" max="13057" width="19.42578125" style="186" customWidth="1"/>
    <col min="13058" max="13058" width="30.140625" style="186" customWidth="1"/>
    <col min="13059" max="13059" width="18.85546875" style="186" customWidth="1"/>
    <col min="13060" max="13060" width="16.7109375" style="186" customWidth="1"/>
    <col min="13061" max="13061" width="19" style="186" customWidth="1"/>
    <col min="13062" max="13062" width="14.42578125" style="186" customWidth="1"/>
    <col min="13063" max="13063" width="15.42578125" style="186" customWidth="1"/>
    <col min="13064" max="13064" width="17" style="186" customWidth="1"/>
    <col min="13065" max="13065" width="9.140625" style="186"/>
    <col min="13066" max="13066" width="26.140625" style="186" customWidth="1"/>
    <col min="13067" max="13067" width="9.140625" style="186"/>
    <col min="13068" max="13068" width="19.42578125" style="186" customWidth="1"/>
    <col min="13069" max="13311" width="9.140625" style="186"/>
    <col min="13312" max="13312" width="13.140625" style="186" customWidth="1"/>
    <col min="13313" max="13313" width="19.42578125" style="186" customWidth="1"/>
    <col min="13314" max="13314" width="30.140625" style="186" customWidth="1"/>
    <col min="13315" max="13315" width="18.85546875" style="186" customWidth="1"/>
    <col min="13316" max="13316" width="16.7109375" style="186" customWidth="1"/>
    <col min="13317" max="13317" width="19" style="186" customWidth="1"/>
    <col min="13318" max="13318" width="14.42578125" style="186" customWidth="1"/>
    <col min="13319" max="13319" width="15.42578125" style="186" customWidth="1"/>
    <col min="13320" max="13320" width="17" style="186" customWidth="1"/>
    <col min="13321" max="13321" width="9.140625" style="186"/>
    <col min="13322" max="13322" width="26.140625" style="186" customWidth="1"/>
    <col min="13323" max="13323" width="9.140625" style="186"/>
    <col min="13324" max="13324" width="19.42578125" style="186" customWidth="1"/>
    <col min="13325" max="13567" width="9.140625" style="186"/>
    <col min="13568" max="13568" width="13.140625" style="186" customWidth="1"/>
    <col min="13569" max="13569" width="19.42578125" style="186" customWidth="1"/>
    <col min="13570" max="13570" width="30.140625" style="186" customWidth="1"/>
    <col min="13571" max="13571" width="18.85546875" style="186" customWidth="1"/>
    <col min="13572" max="13572" width="16.7109375" style="186" customWidth="1"/>
    <col min="13573" max="13573" width="19" style="186" customWidth="1"/>
    <col min="13574" max="13574" width="14.42578125" style="186" customWidth="1"/>
    <col min="13575" max="13575" width="15.42578125" style="186" customWidth="1"/>
    <col min="13576" max="13576" width="17" style="186" customWidth="1"/>
    <col min="13577" max="13577" width="9.140625" style="186"/>
    <col min="13578" max="13578" width="26.140625" style="186" customWidth="1"/>
    <col min="13579" max="13579" width="9.140625" style="186"/>
    <col min="13580" max="13580" width="19.42578125" style="186" customWidth="1"/>
    <col min="13581" max="13823" width="9.140625" style="186"/>
    <col min="13824" max="13824" width="13.140625" style="186" customWidth="1"/>
    <col min="13825" max="13825" width="19.42578125" style="186" customWidth="1"/>
    <col min="13826" max="13826" width="30.140625" style="186" customWidth="1"/>
    <col min="13827" max="13827" width="18.85546875" style="186" customWidth="1"/>
    <col min="13828" max="13828" width="16.7109375" style="186" customWidth="1"/>
    <col min="13829" max="13829" width="19" style="186" customWidth="1"/>
    <col min="13830" max="13830" width="14.42578125" style="186" customWidth="1"/>
    <col min="13831" max="13831" width="15.42578125" style="186" customWidth="1"/>
    <col min="13832" max="13832" width="17" style="186" customWidth="1"/>
    <col min="13833" max="13833" width="9.140625" style="186"/>
    <col min="13834" max="13834" width="26.140625" style="186" customWidth="1"/>
    <col min="13835" max="13835" width="9.140625" style="186"/>
    <col min="13836" max="13836" width="19.42578125" style="186" customWidth="1"/>
    <col min="13837" max="14079" width="9.140625" style="186"/>
    <col min="14080" max="14080" width="13.140625" style="186" customWidth="1"/>
    <col min="14081" max="14081" width="19.42578125" style="186" customWidth="1"/>
    <col min="14082" max="14082" width="30.140625" style="186" customWidth="1"/>
    <col min="14083" max="14083" width="18.85546875" style="186" customWidth="1"/>
    <col min="14084" max="14084" width="16.7109375" style="186" customWidth="1"/>
    <col min="14085" max="14085" width="19" style="186" customWidth="1"/>
    <col min="14086" max="14086" width="14.42578125" style="186" customWidth="1"/>
    <col min="14087" max="14087" width="15.42578125" style="186" customWidth="1"/>
    <col min="14088" max="14088" width="17" style="186" customWidth="1"/>
    <col min="14089" max="14089" width="9.140625" style="186"/>
    <col min="14090" max="14090" width="26.140625" style="186" customWidth="1"/>
    <col min="14091" max="14091" width="9.140625" style="186"/>
    <col min="14092" max="14092" width="19.42578125" style="186" customWidth="1"/>
    <col min="14093" max="14335" width="9.140625" style="186"/>
    <col min="14336" max="14336" width="13.140625" style="186" customWidth="1"/>
    <col min="14337" max="14337" width="19.42578125" style="186" customWidth="1"/>
    <col min="14338" max="14338" width="30.140625" style="186" customWidth="1"/>
    <col min="14339" max="14339" width="18.85546875" style="186" customWidth="1"/>
    <col min="14340" max="14340" width="16.7109375" style="186" customWidth="1"/>
    <col min="14341" max="14341" width="19" style="186" customWidth="1"/>
    <col min="14342" max="14342" width="14.42578125" style="186" customWidth="1"/>
    <col min="14343" max="14343" width="15.42578125" style="186" customWidth="1"/>
    <col min="14344" max="14344" width="17" style="186" customWidth="1"/>
    <col min="14345" max="14345" width="9.140625" style="186"/>
    <col min="14346" max="14346" width="26.140625" style="186" customWidth="1"/>
    <col min="14347" max="14347" width="9.140625" style="186"/>
    <col min="14348" max="14348" width="19.42578125" style="186" customWidth="1"/>
    <col min="14349" max="14591" width="9.140625" style="186"/>
    <col min="14592" max="14592" width="13.140625" style="186" customWidth="1"/>
    <col min="14593" max="14593" width="19.42578125" style="186" customWidth="1"/>
    <col min="14594" max="14594" width="30.140625" style="186" customWidth="1"/>
    <col min="14595" max="14595" width="18.85546875" style="186" customWidth="1"/>
    <col min="14596" max="14596" width="16.7109375" style="186" customWidth="1"/>
    <col min="14597" max="14597" width="19" style="186" customWidth="1"/>
    <col min="14598" max="14598" width="14.42578125" style="186" customWidth="1"/>
    <col min="14599" max="14599" width="15.42578125" style="186" customWidth="1"/>
    <col min="14600" max="14600" width="17" style="186" customWidth="1"/>
    <col min="14601" max="14601" width="9.140625" style="186"/>
    <col min="14602" max="14602" width="26.140625" style="186" customWidth="1"/>
    <col min="14603" max="14603" width="9.140625" style="186"/>
    <col min="14604" max="14604" width="19.42578125" style="186" customWidth="1"/>
    <col min="14605" max="14847" width="9.140625" style="186"/>
    <col min="14848" max="14848" width="13.140625" style="186" customWidth="1"/>
    <col min="14849" max="14849" width="19.42578125" style="186" customWidth="1"/>
    <col min="14850" max="14850" width="30.140625" style="186" customWidth="1"/>
    <col min="14851" max="14851" width="18.85546875" style="186" customWidth="1"/>
    <col min="14852" max="14852" width="16.7109375" style="186" customWidth="1"/>
    <col min="14853" max="14853" width="19" style="186" customWidth="1"/>
    <col min="14854" max="14854" width="14.42578125" style="186" customWidth="1"/>
    <col min="14855" max="14855" width="15.42578125" style="186" customWidth="1"/>
    <col min="14856" max="14856" width="17" style="186" customWidth="1"/>
    <col min="14857" max="14857" width="9.140625" style="186"/>
    <col min="14858" max="14858" width="26.140625" style="186" customWidth="1"/>
    <col min="14859" max="14859" width="9.140625" style="186"/>
    <col min="14860" max="14860" width="19.42578125" style="186" customWidth="1"/>
    <col min="14861" max="15103" width="9.140625" style="186"/>
    <col min="15104" max="15104" width="13.140625" style="186" customWidth="1"/>
    <col min="15105" max="15105" width="19.42578125" style="186" customWidth="1"/>
    <col min="15106" max="15106" width="30.140625" style="186" customWidth="1"/>
    <col min="15107" max="15107" width="18.85546875" style="186" customWidth="1"/>
    <col min="15108" max="15108" width="16.7109375" style="186" customWidth="1"/>
    <col min="15109" max="15109" width="19" style="186" customWidth="1"/>
    <col min="15110" max="15110" width="14.42578125" style="186" customWidth="1"/>
    <col min="15111" max="15111" width="15.42578125" style="186" customWidth="1"/>
    <col min="15112" max="15112" width="17" style="186" customWidth="1"/>
    <col min="15113" max="15113" width="9.140625" style="186"/>
    <col min="15114" max="15114" width="26.140625" style="186" customWidth="1"/>
    <col min="15115" max="15115" width="9.140625" style="186"/>
    <col min="15116" max="15116" width="19.42578125" style="186" customWidth="1"/>
    <col min="15117" max="15359" width="9.140625" style="186"/>
    <col min="15360" max="15360" width="13.140625" style="186" customWidth="1"/>
    <col min="15361" max="15361" width="19.42578125" style="186" customWidth="1"/>
    <col min="15362" max="15362" width="30.140625" style="186" customWidth="1"/>
    <col min="15363" max="15363" width="18.85546875" style="186" customWidth="1"/>
    <col min="15364" max="15364" width="16.7109375" style="186" customWidth="1"/>
    <col min="15365" max="15365" width="19" style="186" customWidth="1"/>
    <col min="15366" max="15366" width="14.42578125" style="186" customWidth="1"/>
    <col min="15367" max="15367" width="15.42578125" style="186" customWidth="1"/>
    <col min="15368" max="15368" width="17" style="186" customWidth="1"/>
    <col min="15369" max="15369" width="9.140625" style="186"/>
    <col min="15370" max="15370" width="26.140625" style="186" customWidth="1"/>
    <col min="15371" max="15371" width="9.140625" style="186"/>
    <col min="15372" max="15372" width="19.42578125" style="186" customWidth="1"/>
    <col min="15373" max="15615" width="9.140625" style="186"/>
    <col min="15616" max="15616" width="13.140625" style="186" customWidth="1"/>
    <col min="15617" max="15617" width="19.42578125" style="186" customWidth="1"/>
    <col min="15618" max="15618" width="30.140625" style="186" customWidth="1"/>
    <col min="15619" max="15619" width="18.85546875" style="186" customWidth="1"/>
    <col min="15620" max="15620" width="16.7109375" style="186" customWidth="1"/>
    <col min="15621" max="15621" width="19" style="186" customWidth="1"/>
    <col min="15622" max="15622" width="14.42578125" style="186" customWidth="1"/>
    <col min="15623" max="15623" width="15.42578125" style="186" customWidth="1"/>
    <col min="15624" max="15624" width="17" style="186" customWidth="1"/>
    <col min="15625" max="15625" width="9.140625" style="186"/>
    <col min="15626" max="15626" width="26.140625" style="186" customWidth="1"/>
    <col min="15627" max="15627" width="9.140625" style="186"/>
    <col min="15628" max="15628" width="19.42578125" style="186" customWidth="1"/>
    <col min="15629" max="15871" width="9.140625" style="186"/>
    <col min="15872" max="15872" width="13.140625" style="186" customWidth="1"/>
    <col min="15873" max="15873" width="19.42578125" style="186" customWidth="1"/>
    <col min="15874" max="15874" width="30.140625" style="186" customWidth="1"/>
    <col min="15875" max="15875" width="18.85546875" style="186" customWidth="1"/>
    <col min="15876" max="15876" width="16.7109375" style="186" customWidth="1"/>
    <col min="15877" max="15877" width="19" style="186" customWidth="1"/>
    <col min="15878" max="15878" width="14.42578125" style="186" customWidth="1"/>
    <col min="15879" max="15879" width="15.42578125" style="186" customWidth="1"/>
    <col min="15880" max="15880" width="17" style="186" customWidth="1"/>
    <col min="15881" max="15881" width="9.140625" style="186"/>
    <col min="15882" max="15882" width="26.140625" style="186" customWidth="1"/>
    <col min="15883" max="15883" width="9.140625" style="186"/>
    <col min="15884" max="15884" width="19.42578125" style="186" customWidth="1"/>
    <col min="15885" max="16127" width="9.140625" style="186"/>
    <col min="16128" max="16128" width="13.140625" style="186" customWidth="1"/>
    <col min="16129" max="16129" width="19.42578125" style="186" customWidth="1"/>
    <col min="16130" max="16130" width="30.140625" style="186" customWidth="1"/>
    <col min="16131" max="16131" width="18.85546875" style="186" customWidth="1"/>
    <col min="16132" max="16132" width="16.7109375" style="186" customWidth="1"/>
    <col min="16133" max="16133" width="19" style="186" customWidth="1"/>
    <col min="16134" max="16134" width="14.42578125" style="186" customWidth="1"/>
    <col min="16135" max="16135" width="15.42578125" style="186" customWidth="1"/>
    <col min="16136" max="16136" width="17" style="186" customWidth="1"/>
    <col min="16137" max="16137" width="9.140625" style="186"/>
    <col min="16138" max="16138" width="26.140625" style="186" customWidth="1"/>
    <col min="16139" max="16139" width="9.140625" style="186"/>
    <col min="16140" max="16140" width="19.42578125" style="186" customWidth="1"/>
    <col min="16141" max="16384" width="9.140625" style="186"/>
  </cols>
  <sheetData>
    <row r="1" spans="1:11" ht="33.75" x14ac:dyDescent="0.5">
      <c r="A1" s="647" t="s">
        <v>535</v>
      </c>
    </row>
    <row r="3" spans="1:11" x14ac:dyDescent="0.25">
      <c r="A3" s="186" t="s">
        <v>680</v>
      </c>
      <c r="B3" s="207" t="s">
        <v>677</v>
      </c>
    </row>
    <row r="4" spans="1:11" x14ac:dyDescent="0.25">
      <c r="B4" s="181" t="s">
        <v>679</v>
      </c>
    </row>
    <row r="5" spans="1:11" x14ac:dyDescent="0.25">
      <c r="B5" s="181"/>
    </row>
    <row r="6" spans="1:11" x14ac:dyDescent="0.25">
      <c r="A6" s="214"/>
    </row>
    <row r="7" spans="1:11" ht="21" x14ac:dyDescent="0.35">
      <c r="A7" s="226" t="s">
        <v>694</v>
      </c>
    </row>
    <row r="8" spans="1:11" ht="30" x14ac:dyDescent="0.25">
      <c r="A8" s="236" t="s">
        <v>1823</v>
      </c>
      <c r="B8" s="236" t="s">
        <v>576</v>
      </c>
      <c r="C8" s="236" t="s">
        <v>577</v>
      </c>
      <c r="D8" s="236" t="s">
        <v>682</v>
      </c>
      <c r="E8" s="236" t="s">
        <v>578</v>
      </c>
      <c r="F8" s="236" t="s">
        <v>579</v>
      </c>
      <c r="G8" s="236" t="s">
        <v>580</v>
      </c>
      <c r="H8" s="236" t="s">
        <v>581</v>
      </c>
      <c r="I8" s="844" t="s">
        <v>691</v>
      </c>
      <c r="J8" s="844" t="s">
        <v>692</v>
      </c>
      <c r="K8" s="232" t="s">
        <v>695</v>
      </c>
    </row>
    <row r="9" spans="1:11" x14ac:dyDescent="0.25">
      <c r="A9" s="209">
        <v>0</v>
      </c>
      <c r="B9" s="210" t="s">
        <v>678</v>
      </c>
      <c r="C9" s="210"/>
      <c r="D9" s="215">
        <v>123</v>
      </c>
      <c r="E9" s="215">
        <f>A9*D9</f>
        <v>0</v>
      </c>
      <c r="F9" s="215"/>
      <c r="G9" s="219">
        <f>D9*98%</f>
        <v>120.53999999999999</v>
      </c>
      <c r="H9" s="219">
        <f>A9*G9</f>
        <v>0</v>
      </c>
      <c r="I9" s="231">
        <f>E9/1000*D34</f>
        <v>0</v>
      </c>
      <c r="J9" s="231">
        <f>H9/1000*D34</f>
        <v>0</v>
      </c>
      <c r="K9" s="233">
        <f>SUM(I9:J9)</f>
        <v>0</v>
      </c>
    </row>
    <row r="10" spans="1:11" x14ac:dyDescent="0.25">
      <c r="A10" s="1023">
        <v>0</v>
      </c>
      <c r="B10" s="1024" t="s">
        <v>671</v>
      </c>
      <c r="C10" s="1024"/>
      <c r="D10" s="1002">
        <v>239</v>
      </c>
      <c r="E10" s="1002">
        <f>A10*D10</f>
        <v>0</v>
      </c>
      <c r="F10" s="1002"/>
      <c r="G10" s="1025">
        <v>239</v>
      </c>
      <c r="H10" s="1025">
        <f>A10*G10</f>
        <v>0</v>
      </c>
      <c r="I10" s="1026">
        <f>E10/1000*D34</f>
        <v>0</v>
      </c>
      <c r="J10" s="1026">
        <f>H10/1000*D34</f>
        <v>0</v>
      </c>
      <c r="K10" s="233">
        <f>SUM(I10:J10)</f>
        <v>0</v>
      </c>
    </row>
    <row r="11" spans="1:11" x14ac:dyDescent="0.25">
      <c r="A11" s="232" t="s">
        <v>214</v>
      </c>
      <c r="B11" s="232"/>
      <c r="C11" s="232"/>
      <c r="D11" s="232"/>
      <c r="E11" s="232"/>
      <c r="F11" s="232"/>
      <c r="G11" s="232"/>
      <c r="H11" s="232"/>
      <c r="I11" s="843">
        <f>SUM(I9:I10)</f>
        <v>0</v>
      </c>
      <c r="J11" s="233">
        <f>SUM(J9:J10)</f>
        <v>0</v>
      </c>
      <c r="K11" s="233">
        <f>SUM(K9:K10)</f>
        <v>0</v>
      </c>
    </row>
    <row r="12" spans="1:11" x14ac:dyDescent="0.25">
      <c r="A12" s="214"/>
      <c r="B12" s="214"/>
      <c r="C12" s="214"/>
      <c r="D12" s="214"/>
      <c r="E12" s="214"/>
      <c r="F12" s="214"/>
      <c r="G12" s="214"/>
      <c r="H12" s="216"/>
      <c r="I12" s="220"/>
      <c r="J12" s="1008"/>
      <c r="K12" s="220"/>
    </row>
    <row r="13" spans="1:11" x14ac:dyDescent="0.25">
      <c r="A13" s="223"/>
      <c r="B13" s="224"/>
      <c r="C13" s="224"/>
      <c r="D13" s="214"/>
      <c r="E13" s="214"/>
      <c r="F13" s="214"/>
      <c r="G13" s="217"/>
      <c r="H13" s="220"/>
      <c r="I13" s="488"/>
      <c r="J13" s="488"/>
      <c r="K13" s="216"/>
    </row>
    <row r="14" spans="1:11" x14ac:dyDescent="0.25">
      <c r="A14" s="223"/>
      <c r="B14" s="224"/>
      <c r="C14" s="224"/>
      <c r="D14" s="214"/>
      <c r="E14" s="214"/>
      <c r="F14" s="214"/>
      <c r="G14" s="217"/>
      <c r="H14" s="217"/>
      <c r="I14" s="230"/>
      <c r="J14" s="230"/>
    </row>
    <row r="15" spans="1:11" ht="21" x14ac:dyDescent="0.25">
      <c r="A15" s="225" t="s">
        <v>681</v>
      </c>
      <c r="B15" s="224"/>
      <c r="C15" s="224"/>
      <c r="D15" s="214"/>
      <c r="E15" s="214"/>
      <c r="F15" s="214"/>
      <c r="G15" s="217"/>
      <c r="H15" s="217"/>
      <c r="I15" s="230"/>
      <c r="J15" s="230"/>
    </row>
    <row r="16" spans="1:11" ht="30" x14ac:dyDescent="0.25">
      <c r="A16" s="236" t="s">
        <v>575</v>
      </c>
      <c r="B16" s="236" t="s">
        <v>576</v>
      </c>
      <c r="C16" s="236" t="s">
        <v>577</v>
      </c>
      <c r="D16" s="236" t="s">
        <v>682</v>
      </c>
      <c r="E16" s="236" t="s">
        <v>578</v>
      </c>
      <c r="F16" s="236" t="s">
        <v>579</v>
      </c>
      <c r="G16" s="236" t="s">
        <v>580</v>
      </c>
      <c r="H16" s="236" t="s">
        <v>581</v>
      </c>
      <c r="I16" s="844" t="s">
        <v>691</v>
      </c>
      <c r="J16" s="844" t="s">
        <v>692</v>
      </c>
      <c r="K16" s="232" t="s">
        <v>695</v>
      </c>
    </row>
    <row r="17" spans="1:14" x14ac:dyDescent="0.25">
      <c r="A17" s="209">
        <v>0</v>
      </c>
      <c r="B17" s="210" t="s">
        <v>678</v>
      </c>
      <c r="C17" s="210"/>
      <c r="D17" s="215">
        <v>69</v>
      </c>
      <c r="E17" s="215">
        <f>A17*D17</f>
        <v>0</v>
      </c>
      <c r="F17" s="215"/>
      <c r="G17" s="219">
        <f>D17*98%</f>
        <v>67.62</v>
      </c>
      <c r="H17" s="219">
        <f>A17*G17</f>
        <v>0</v>
      </c>
      <c r="I17" s="219">
        <f>E17/1000*C34</f>
        <v>0</v>
      </c>
      <c r="J17" s="219">
        <f>H17/1000*C34</f>
        <v>0</v>
      </c>
      <c r="K17" s="233">
        <f>SUM(I17:J17)</f>
        <v>0</v>
      </c>
    </row>
    <row r="18" spans="1:14" x14ac:dyDescent="0.25">
      <c r="A18" s="1023">
        <v>0</v>
      </c>
      <c r="B18" s="1024" t="s">
        <v>671</v>
      </c>
      <c r="C18" s="1024"/>
      <c r="D18" s="1002">
        <v>74</v>
      </c>
      <c r="E18" s="1002">
        <f>A18*D18</f>
        <v>0</v>
      </c>
      <c r="F18" s="1002"/>
      <c r="G18" s="1025">
        <f>D18</f>
        <v>74</v>
      </c>
      <c r="H18" s="1025">
        <f>A18*G18</f>
        <v>0</v>
      </c>
      <c r="I18" s="1025">
        <f>E18/1000*C34</f>
        <v>0</v>
      </c>
      <c r="J18" s="1025">
        <f>H18/1000*C34</f>
        <v>0</v>
      </c>
      <c r="K18" s="233">
        <f>SUM(I18:J18)</f>
        <v>0</v>
      </c>
    </row>
    <row r="19" spans="1:14" x14ac:dyDescent="0.25">
      <c r="A19" s="1027" t="s">
        <v>214</v>
      </c>
      <c r="B19" s="1028"/>
      <c r="C19" s="1028"/>
      <c r="D19" s="232"/>
      <c r="E19" s="232"/>
      <c r="F19" s="232"/>
      <c r="G19" s="233"/>
      <c r="H19" s="233"/>
      <c r="I19" s="233">
        <f>SUM(I17:I18)</f>
        <v>0</v>
      </c>
      <c r="J19" s="233">
        <f>SUM(J17:J18)</f>
        <v>0</v>
      </c>
      <c r="K19" s="233">
        <f>SUM(K17:K18)</f>
        <v>0</v>
      </c>
    </row>
    <row r="20" spans="1:14" x14ac:dyDescent="0.25">
      <c r="C20" s="224"/>
      <c r="D20" s="214"/>
      <c r="E20" s="214"/>
      <c r="F20" s="214"/>
      <c r="G20" s="220"/>
      <c r="H20" s="216"/>
      <c r="I20" s="220"/>
      <c r="J20" s="1008"/>
      <c r="K20" s="220"/>
    </row>
    <row r="21" spans="1:14" x14ac:dyDescent="0.25">
      <c r="A21" s="232" t="s">
        <v>696</v>
      </c>
      <c r="B21" s="233">
        <f>I12+I20</f>
        <v>0</v>
      </c>
      <c r="F21" s="214"/>
      <c r="G21" s="220"/>
      <c r="H21" s="220"/>
      <c r="I21" s="216"/>
      <c r="J21" s="216"/>
      <c r="K21" s="216"/>
    </row>
    <row r="22" spans="1:14" x14ac:dyDescent="0.25">
      <c r="A22" s="232" t="s">
        <v>697</v>
      </c>
      <c r="B22" s="233">
        <f>J12+J20</f>
        <v>0</v>
      </c>
      <c r="H22" s="217"/>
    </row>
    <row r="23" spans="1:14" x14ac:dyDescent="0.25">
      <c r="H23" s="217"/>
    </row>
    <row r="24" spans="1:14" x14ac:dyDescent="0.25">
      <c r="F24" s="214"/>
      <c r="G24" s="217"/>
      <c r="H24" s="217"/>
    </row>
    <row r="25" spans="1:14" x14ac:dyDescent="0.25">
      <c r="F25" s="214"/>
      <c r="G25" s="217"/>
      <c r="H25" s="217"/>
      <c r="J25" s="218"/>
      <c r="K25" s="218"/>
    </row>
    <row r="26" spans="1:14" ht="21" x14ac:dyDescent="0.35">
      <c r="A26" s="863" t="s">
        <v>686</v>
      </c>
      <c r="B26" s="864" t="s">
        <v>1562</v>
      </c>
      <c r="C26" s="224"/>
      <c r="D26" s="214"/>
      <c r="E26" s="214"/>
      <c r="J26" s="211"/>
      <c r="K26" s="211"/>
      <c r="L26" s="214"/>
      <c r="M26" s="214"/>
      <c r="N26" s="214"/>
    </row>
    <row r="27" spans="1:14" x14ac:dyDescent="0.25">
      <c r="A27" s="845"/>
      <c r="B27" s="235"/>
      <c r="C27" s="234" t="s">
        <v>689</v>
      </c>
      <c r="D27" s="234" t="s">
        <v>690</v>
      </c>
      <c r="E27" s="214"/>
    </row>
    <row r="28" spans="1:14" x14ac:dyDescent="0.25">
      <c r="A28" s="229" t="s">
        <v>693</v>
      </c>
      <c r="B28" s="862"/>
      <c r="C28" s="208">
        <f>B28*B37</f>
        <v>0</v>
      </c>
      <c r="D28" s="212"/>
      <c r="E28" s="214"/>
    </row>
    <row r="29" spans="1:14" x14ac:dyDescent="0.25">
      <c r="A29" s="229" t="s">
        <v>683</v>
      </c>
      <c r="B29" s="862"/>
      <c r="C29" s="208"/>
      <c r="D29" s="212">
        <f>B29*B37</f>
        <v>0</v>
      </c>
      <c r="E29" s="214"/>
    </row>
    <row r="30" spans="1:14" x14ac:dyDescent="0.25">
      <c r="A30" s="229"/>
      <c r="B30" s="208"/>
      <c r="C30" s="208"/>
      <c r="D30" s="212"/>
      <c r="E30" s="214"/>
    </row>
    <row r="31" spans="1:14" x14ac:dyDescent="0.25">
      <c r="A31" s="229" t="s">
        <v>684</v>
      </c>
      <c r="B31" s="862"/>
      <c r="C31" s="212">
        <f>B31*B36</f>
        <v>0</v>
      </c>
      <c r="D31" s="212"/>
    </row>
    <row r="32" spans="1:14" x14ac:dyDescent="0.25">
      <c r="A32" s="229" t="s">
        <v>685</v>
      </c>
      <c r="B32" s="862"/>
      <c r="C32" s="212"/>
      <c r="D32" s="212">
        <f>B32*B36</f>
        <v>0</v>
      </c>
    </row>
    <row r="33" spans="1:5" x14ac:dyDescent="0.25">
      <c r="A33" s="212"/>
      <c r="B33" s="212"/>
      <c r="C33" s="212"/>
      <c r="D33" s="212"/>
    </row>
    <row r="34" spans="1:5" x14ac:dyDescent="0.25">
      <c r="A34" s="232" t="s">
        <v>1</v>
      </c>
      <c r="B34" s="232"/>
      <c r="C34" s="232">
        <f>SUM(C28,C31)</f>
        <v>0</v>
      </c>
      <c r="D34" s="232">
        <f>D29+D32</f>
        <v>0</v>
      </c>
      <c r="E34" s="186">
        <f>SUM(C34:D34)</f>
        <v>0</v>
      </c>
    </row>
    <row r="35" spans="1:5" x14ac:dyDescent="0.25">
      <c r="A35" s="214"/>
      <c r="B35" s="214"/>
      <c r="C35" s="214"/>
      <c r="D35" s="214"/>
    </row>
    <row r="36" spans="1:5" x14ac:dyDescent="0.25">
      <c r="A36" s="212" t="s">
        <v>687</v>
      </c>
      <c r="B36" s="212">
        <f>52*2</f>
        <v>104</v>
      </c>
      <c r="C36" s="214"/>
      <c r="D36" s="214"/>
    </row>
    <row r="37" spans="1:5" x14ac:dyDescent="0.25">
      <c r="A37" s="212" t="s">
        <v>688</v>
      </c>
      <c r="B37" s="212">
        <f>52*5</f>
        <v>260</v>
      </c>
      <c r="C37" s="214"/>
      <c r="D37" s="214"/>
    </row>
    <row r="38" spans="1:5" x14ac:dyDescent="0.25">
      <c r="A38" s="214"/>
      <c r="B38" s="214"/>
      <c r="C38" s="214"/>
      <c r="D38" s="214"/>
    </row>
    <row r="39" spans="1:5" x14ac:dyDescent="0.25">
      <c r="A39" s="214"/>
      <c r="B39" s="214"/>
      <c r="C39" s="214"/>
      <c r="D39" s="214"/>
    </row>
    <row r="40" spans="1:5" x14ac:dyDescent="0.25">
      <c r="A40" s="214"/>
      <c r="B40" s="214"/>
      <c r="C40" s="214"/>
      <c r="D40" s="214"/>
    </row>
    <row r="41" spans="1:5" x14ac:dyDescent="0.25">
      <c r="A41" s="214"/>
      <c r="B41" s="214"/>
      <c r="C41" s="214"/>
      <c r="D41" s="214"/>
    </row>
  </sheetData>
  <hyperlinks>
    <hyperlink ref="B3" r:id="rId1"/>
    <hyperlink ref="B4" r:id="rId2" location="8a7cd42f-2877-2fdc-b4c8-0845583e6757/configureServer/5020/rackmount?isTemplate=false"/>
  </hyperlinks>
  <pageMargins left="0.75" right="0.75" top="1" bottom="1" header="0.5" footer="0.5"/>
  <headerFooter alignWithMargins="0"/>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17</vt:i4>
      </vt:variant>
    </vt:vector>
  </HeadingPairs>
  <TitlesOfParts>
    <vt:vector size="82" baseType="lpstr">
      <vt:lpstr>Summary</vt:lpstr>
      <vt:lpstr>Energy Benchmarking</vt:lpstr>
      <vt:lpstr>Table of measures</vt:lpstr>
      <vt:lpstr>Electricity data</vt:lpstr>
      <vt:lpstr>Gas data</vt:lpstr>
      <vt:lpstr>Lighting inventory</vt:lpstr>
      <vt:lpstr>IT Inventory</vt:lpstr>
      <vt:lpstr>Kitchen inventory</vt:lpstr>
      <vt:lpstr>Server inventory</vt:lpstr>
      <vt:lpstr>Business travel</vt:lpstr>
      <vt:lpstr>Floor area</vt:lpstr>
      <vt:lpstr>paper calculations</vt:lpstr>
      <vt:lpstr>Waste</vt:lpstr>
      <vt:lpstr>Water consumption</vt:lpstr>
      <vt:lpstr>Materials use</vt:lpstr>
      <vt:lpstr>Lifts</vt:lpstr>
      <vt:lpstr>Heating</vt:lpstr>
      <vt:lpstr>Hot water</vt:lpstr>
      <vt:lpstr>General reference data</vt:lpstr>
      <vt:lpstr>1. Environmental policy</vt:lpstr>
      <vt:lpstr>2. Energy policy</vt:lpstr>
      <vt:lpstr>3. Business travel policy</vt:lpstr>
      <vt:lpstr>4. EE awareness</vt:lpstr>
      <vt:lpstr>5. M&amp;T</vt:lpstr>
      <vt:lpstr>6. Green roof</vt:lpstr>
      <vt:lpstr>7. PV on the roof</vt:lpstr>
      <vt:lpstr>8a 8b Lighting upgrade</vt:lpstr>
      <vt:lpstr>8c Lighting sensors</vt:lpstr>
      <vt:lpstr>9. Thin clients</vt:lpstr>
      <vt:lpstr>10. IT shutdown</vt:lpstr>
      <vt:lpstr>11. New BEMS</vt:lpstr>
      <vt:lpstr>12. Optimum start and stop</vt:lpstr>
      <vt:lpstr>13. TRVs</vt:lpstr>
      <vt:lpstr>14. VSDs</vt:lpstr>
      <vt:lpstr>15. VT circuits</vt:lpstr>
      <vt:lpstr>16. Boiler replacement</vt:lpstr>
      <vt:lpstr>17. Draughtstripping</vt:lpstr>
      <vt:lpstr>18. Roof insulation</vt:lpstr>
      <vt:lpstr>19. Cavity wall insulation</vt:lpstr>
      <vt:lpstr>20. Improve glazing</vt:lpstr>
      <vt:lpstr>21. Solid wall insulation</vt:lpstr>
      <vt:lpstr>22. Solar Hot Water</vt:lpstr>
      <vt:lpstr>23. Combined Heat and Power</vt:lpstr>
      <vt:lpstr>24. Water measures</vt:lpstr>
      <vt:lpstr>25. Carbon offset</vt:lpstr>
      <vt:lpstr>Passenger vehicles</vt:lpstr>
      <vt:lpstr>Material use factors</vt:lpstr>
      <vt:lpstr>Waste disposal factors</vt:lpstr>
      <vt:lpstr>Detailed kwh benchmarks</vt:lpstr>
      <vt:lpstr>Fuels CO2 factors</vt:lpstr>
      <vt:lpstr>UK electricity main</vt:lpstr>
      <vt:lpstr>UK electricity for EVs</vt:lpstr>
      <vt:lpstr>Water supply</vt:lpstr>
      <vt:lpstr>Water treatment</vt:lpstr>
      <vt:lpstr>Business travel- air</vt:lpstr>
      <vt:lpstr>Business travel- land</vt:lpstr>
      <vt:lpstr>WTT- business travel- air</vt:lpstr>
      <vt:lpstr>UK electricity T&amp;D for EVs</vt:lpstr>
      <vt:lpstr>Degree days for London</vt:lpstr>
      <vt:lpstr>20 year average degree days</vt:lpstr>
      <vt:lpstr>degree days</vt:lpstr>
      <vt:lpstr>areas</vt:lpstr>
      <vt:lpstr>Wall calculation</vt:lpstr>
      <vt:lpstr>Invest to save measures</vt:lpstr>
      <vt:lpstr>Swimming pool</vt:lpstr>
      <vt:lpstr>Summary!_ftn2</vt:lpstr>
      <vt:lpstr>Summary!_ftn3</vt:lpstr>
      <vt:lpstr>'2. Energy policy'!_Toc243905665</vt:lpstr>
      <vt:lpstr>'6. Green roof'!_Toc527360148</vt:lpstr>
      <vt:lpstr>'6. Green roof'!_Toc527360149</vt:lpstr>
      <vt:lpstr>'7. PV on the roof'!_Toc527360150</vt:lpstr>
      <vt:lpstr>t_Business_travel_air</vt:lpstr>
      <vt:lpstr>t_Business_travel_land</vt:lpstr>
      <vt:lpstr>t_Material_use</vt:lpstr>
      <vt:lpstr>t_Passenger_vehicles</vt:lpstr>
      <vt:lpstr>t_UK_electricity</vt:lpstr>
      <vt:lpstr>t_UK_electricity_EVs</vt:lpstr>
      <vt:lpstr>t_UK_TD_EVs</vt:lpstr>
      <vt:lpstr>t_Waste_disposal</vt:lpstr>
      <vt:lpstr>t_Water_supply</vt:lpstr>
      <vt:lpstr>t_Water_treatment</vt:lpstr>
      <vt:lpstr>t_WTT_business_travel_air</vt:lpstr>
    </vt:vector>
  </TitlesOfParts>
  <Company>Sustain Ltd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Banks</dc:creator>
  <cp:lastModifiedBy>Tim Weisselberg</cp:lastModifiedBy>
  <cp:lastPrinted>2009-03-16T10:45:00Z</cp:lastPrinted>
  <dcterms:created xsi:type="dcterms:W3CDTF">2008-04-14T13:27:18Z</dcterms:created>
  <dcterms:modified xsi:type="dcterms:W3CDTF">2019-05-03T13:00:38Z</dcterms:modified>
</cp:coreProperties>
</file>